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ink/ink9.xml" ContentType="application/inkml+xml"/>
  <Override PartName="/xl/ink/ink10.xml" ContentType="application/inkml+xml"/>
  <Override PartName="/xl/ink/ink11.xml" ContentType="application/inkml+xml"/>
  <Override PartName="/xl/ink/ink12.xml" ContentType="application/inkml+xml"/>
  <Override PartName="/xl/ink/ink13.xml" ContentType="application/inkml+xml"/>
  <Override PartName="/xl/ink/ink14.xml" ContentType="application/inkml+xml"/>
  <Override PartName="/xl/ink/ink15.xml" ContentType="application/inkml+xml"/>
  <Override PartName="/xl/ink/ink16.xml" ContentType="application/inkml+xml"/>
  <Override PartName="/xl/ink/ink17.xml" ContentType="application/inkml+xml"/>
  <Override PartName="/xl/ink/ink18.xml" ContentType="application/inkml+xml"/>
  <Override PartName="/xl/ink/ink19.xml" ContentType="application/inkml+xml"/>
  <Override PartName="/xl/ink/ink20.xml" ContentType="application/inkml+xml"/>
  <Override PartName="/xl/ink/ink21.xml" ContentType="application/inkml+xml"/>
  <Override PartName="/xl/ink/ink22.xml" ContentType="application/inkml+xml"/>
  <Override PartName="/xl/ink/ink23.xml" ContentType="application/inkml+xml"/>
  <Override PartName="/xl/ink/ink24.xml" ContentType="application/inkml+xml"/>
  <Override PartName="/xl/ink/ink25.xml" ContentType="application/inkml+xml"/>
  <Override PartName="/xl/ink/ink26.xml" ContentType="application/inkml+xml"/>
  <Override PartName="/xl/ink/ink27.xml" ContentType="application/inkml+xml"/>
  <Override PartName="/xl/ink/ink28.xml" ContentType="application/inkml+xml"/>
  <Override PartName="/xl/ink/ink29.xml" ContentType="application/inkml+xml"/>
  <Override PartName="/xl/ink/ink30.xml" ContentType="application/inkml+xml"/>
  <Override PartName="/xl/ink/ink31.xml" ContentType="application/inkml+xml"/>
  <Override PartName="/xl/ink/ink32.xml" ContentType="application/inkml+xml"/>
  <Override PartName="/xl/ink/ink33.xml" ContentType="application/inkml+xml"/>
  <Override PartName="/xl/ink/ink34.xml" ContentType="application/inkml+xml"/>
  <Override PartName="/xl/ink/ink35.xml" ContentType="application/inkml+xml"/>
  <Override PartName="/xl/ink/ink36.xml" ContentType="application/inkml+xml"/>
  <Override PartName="/xl/ink/ink37.xml" ContentType="application/inkml+xml"/>
  <Override PartName="/xl/ink/ink38.xml" ContentType="application/inkml+xml"/>
  <Override PartName="/xl/ink/ink39.xml" ContentType="application/inkml+xml"/>
  <Override PartName="/xl/ink/ink40.xml" ContentType="application/inkml+xml"/>
  <Override PartName="/xl/ink/ink41.xml" ContentType="application/inkml+xml"/>
  <Override PartName="/xl/ink/ink42.xml" ContentType="application/inkml+xml"/>
  <Override PartName="/xl/ink/ink43.xml" ContentType="application/inkml+xml"/>
  <Override PartName="/xl/ink/ink44.xml" ContentType="application/inkml+xml"/>
  <Override PartName="/xl/ink/ink45.xml" ContentType="application/inkml+xml"/>
  <Override PartName="/xl/ink/ink46.xml" ContentType="application/inkml+xml"/>
  <Override PartName="/xl/ink/ink47.xml" ContentType="application/inkml+xml"/>
  <Override PartName="/xl/ink/ink48.xml" ContentType="application/inkml+xml"/>
  <Override PartName="/xl/ink/ink49.xml" ContentType="application/inkml+xml"/>
  <Override PartName="/xl/ink/ink50.xml" ContentType="application/inkml+xml"/>
  <Override PartName="/xl/ink/ink51.xml" ContentType="application/inkml+xml"/>
  <Override PartName="/xl/ink/ink52.xml" ContentType="application/inkml+xml"/>
  <Override PartName="/xl/ink/ink53.xml" ContentType="application/inkml+xml"/>
  <Override PartName="/xl/ink/ink54.xml" ContentType="application/inkml+xml"/>
  <Override PartName="/xl/ink/ink55.xml" ContentType="application/inkml+xml"/>
  <Override PartName="/xl/ink/ink56.xml" ContentType="application/inkml+xml"/>
  <Override PartName="/xl/ink/ink57.xml" ContentType="application/inkml+xml"/>
  <Override PartName="/xl/ink/ink58.xml" ContentType="application/inkml+xml"/>
  <Override PartName="/xl/ink/ink59.xml" ContentType="application/inkml+xml"/>
  <Override PartName="/xl/ink/ink60.xml" ContentType="application/inkml+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24226"/>
  <mc:AlternateContent xmlns:mc="http://schemas.openxmlformats.org/markup-compatibility/2006">
    <mc:Choice Requires="x15">
      <x15ac:absPath xmlns:x15ac="http://schemas.microsoft.com/office/spreadsheetml/2010/11/ac" url="https://unitednations.sharepoint.com/sites/SSU955/Shared Documents/General/02. Stabilization Coherence Fund/04. Projects/08. Djugu_Cordaid/"/>
    </mc:Choice>
  </mc:AlternateContent>
  <xr:revisionPtr revIDLastSave="0" documentId="8_{7AE4A808-D867-4BB2-9189-23FF6B904476}" xr6:coauthVersionLast="45" xr6:coauthVersionMax="45" xr10:uidLastSave="{00000000-0000-0000-0000-000000000000}"/>
  <bookViews>
    <workbookView xWindow="10" yWindow="0" windowWidth="19200" windowHeight="10200" tabRatio="801" firstSheet="1" activeTab="1" xr2:uid="{00000000-000D-0000-FFFF-FFFF00000000}"/>
  </bookViews>
  <sheets>
    <sheet name="Hourly rates per position 2019" sheetId="26" state="hidden" r:id="rId1"/>
    <sheet name="Budget UNDG Cordaid" sheetId="31" r:id="rId2"/>
    <sheet name="Project Budget " sheetId="29" state="hidden" r:id="rId3"/>
    <sheet name="Coût Coordination et M&amp;E" sheetId="34" state="hidden" r:id="rId4"/>
    <sheet name="Imputat°initial staff-Obj Spec" sheetId="33" state="hidden" r:id="rId5"/>
    <sheet name="Tab for recap" sheetId="32" state="hidden" r:id="rId6"/>
    <sheet name="Feuil2" sheetId="30" state="hidden" r:id="rId7"/>
    <sheet name="Cash flow" sheetId="6" state="hidden" r:id="rId8"/>
    <sheet name="Lists" sheetId="3"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5" hidden="1">'Tab for recap'!$A$1:$W$166</definedName>
    <definedName name="_mm1">#REF!</definedName>
    <definedName name="_mm2">#REF!</definedName>
    <definedName name="_mm3">#REF!</definedName>
    <definedName name="_mm4">#REF!</definedName>
    <definedName name="Athanase">#REF!</definedName>
    <definedName name="avance">#REF!</definedName>
    <definedName name="ave_exp1">#REF!</definedName>
    <definedName name="ave_exp2">#REF!</definedName>
    <definedName name="ave_exp3">#REF!</definedName>
    <definedName name="ave_exp4">#REF!</definedName>
    <definedName name="Backstop1">#REF!</definedName>
    <definedName name="Backstop2">#REF!</definedName>
    <definedName name="categories" localSheetId="1">[1]Budget_Detaille_AMI_AAP!#REF!</definedName>
    <definedName name="categories">[2]Budget_Detaille_AMI_AAP!#REF!</definedName>
    <definedName name="Christian">#REF!</definedName>
    <definedName name="ComponentSelected">[3]Setup!$B$4</definedName>
    <definedName name="consult1">#REF!</definedName>
    <definedName name="consult2">#REF!</definedName>
    <definedName name="consult3">#REF!</definedName>
    <definedName name="consult4">#REF!</definedName>
    <definedName name="consult5">#REF!</definedName>
    <definedName name="consult6">#REF!</definedName>
    <definedName name="CostInputs">OFFSET('[3]Cost Inputs'!$N$3,0,VLOOKUP(ComponentSelected,[3]CatCmp!#REF!,6,FALSE),'[3]Cost Inputs'!$S$2,1)</definedName>
    <definedName name="Counter">#REF!</definedName>
    <definedName name="country">#REF!</definedName>
    <definedName name="datacongé">#REF!</definedName>
    <definedName name="defaultcurr">#REF!</definedName>
    <definedName name="Derr">#REF!</definedName>
    <definedName name="donorcur">[4]Comparisation!$C$7</definedName>
    <definedName name="ecurate">#REF!</definedName>
    <definedName name="Emmanuel">#REF!</definedName>
    <definedName name="end">#REF!</definedName>
    <definedName name="Espérance">#REF!</definedName>
    <definedName name="fff">'[4]Suivi projet'!#REF!</definedName>
    <definedName name="Freddy">#REF!</definedName>
    <definedName name="FS_Corr">#REF!</definedName>
    <definedName name="FS_Corr_CA">#REF!</definedName>
    <definedName name="FS_Corr_LWF">#REF!</definedName>
    <definedName name="function1">#REF!</definedName>
    <definedName name="function2">#REF!</definedName>
    <definedName name="function3">#REF!</definedName>
    <definedName name="function4">#REF!</definedName>
    <definedName name="geert">#REF!</definedName>
    <definedName name="Health_Corr">#REF!</definedName>
    <definedName name="Health_Corr_CA">#REF!</definedName>
    <definedName name="Health_Corr_LWF">#REF!</definedName>
    <definedName name="icr">#REF!</definedName>
    <definedName name="IcrNet">#REF!</definedName>
    <definedName name="idLieu">#REF!</definedName>
    <definedName name="idProjet">[5]Parametres!#REF!</definedName>
    <definedName name="In">'[6]Rate tables'!$D$12:$E$15</definedName>
    <definedName name="ir">'[6]Rate tables'!$D$12:$E$15</definedName>
    <definedName name="Isaac">#REF!</definedName>
    <definedName name="item1">#REF!</definedName>
    <definedName name="item2">#REF!</definedName>
    <definedName name="item3">#REF!</definedName>
    <definedName name="item4.1">'[7]1 Res Hum'!$D$1</definedName>
    <definedName name="item4.2">#REF!</definedName>
    <definedName name="item5.1">#REF!</definedName>
    <definedName name="item5.2">#REF!</definedName>
    <definedName name="item6.1">#REF!</definedName>
    <definedName name="item6.2">#REF!</definedName>
    <definedName name="item7">#REF!</definedName>
    <definedName name="item7.1">#REF!</definedName>
    <definedName name="item7.2">#REF!</definedName>
    <definedName name="item7.3">#REF!</definedName>
    <definedName name="item8">#REF!</definedName>
    <definedName name="item9">#REF!</definedName>
    <definedName name="Josué">#REF!</definedName>
    <definedName name="Justin">#REF!</definedName>
    <definedName name="Kanane">#REF!</definedName>
    <definedName name="length">#REF!</definedName>
    <definedName name="List_EOI_Activities">OFFSET('[8]Activity List'!$A$2,0,0,COUNTA('[8]Activity List'!$A$1:$A$65536)-1,1)</definedName>
    <definedName name="log_process">#REF!</definedName>
    <definedName name="ma">#REF!</definedName>
    <definedName name="ModID">[8]Interventions!$A$3:$Z$5</definedName>
    <definedName name="ModulesInCmp">OFFSET([3]ModInCmp!$C$2,0,0,NbrOfModulesInCmp,1)</definedName>
    <definedName name="name">#REF!</definedName>
    <definedName name="nbEmpl">#REF!</definedName>
    <definedName name="NbrOfModulesInCmp">COUNT([3]ModInCmp!#REF!)</definedName>
    <definedName name="NFI_Corr_CA">#REF!</definedName>
    <definedName name="NFI_Corr_LWF">#REF!</definedName>
    <definedName name="nlgrate">#REF!</definedName>
    <definedName name="nouveau">#REF!</definedName>
    <definedName name="Olivier">#REF!</definedName>
    <definedName name="options">[1]Budget_Detaille_AMI_AAP!#REF!</definedName>
    <definedName name="plIRPP">[9]Parametres!$C$23</definedName>
    <definedName name="pm">#REF!</definedName>
    <definedName name="Pointage">[9]Pointage!$A$3:$AP$103</definedName>
    <definedName name="primetrans">#REF!</definedName>
    <definedName name="pyscnps">#REF!</definedName>
    <definedName name="pysfir">#REF!</definedName>
    <definedName name="pysirpp">#REF!</definedName>
    <definedName name="ratetable">#REF!</definedName>
    <definedName name="RAV">[9]Parametres!$C$18</definedName>
    <definedName name="salbrut">#REF!</definedName>
    <definedName name="SALBRUTREEL">#REF!</definedName>
    <definedName name="spm">#REF!</definedName>
    <definedName name="SPMfee">#REF!</definedName>
    <definedName name="staffcat1">'[4]Suivi projet'!#REF!</definedName>
    <definedName name="staffcat2">'[4]Suivi projet'!#REF!</definedName>
    <definedName name="staffcat3">'[4]Suivi projet'!#REF!</definedName>
    <definedName name="Stafftype">[10]Lists!$H$2:$H$3</definedName>
    <definedName name="start">#REF!</definedName>
    <definedName name="StotDirCosts">#REF!</definedName>
    <definedName name="Synthèse">#REF!</definedName>
    <definedName name="TAUXEURO">[11]BUDGET!$G$1</definedName>
    <definedName name="tblChargDet">#REF!</definedName>
    <definedName name="Thana">#REF!</definedName>
    <definedName name="Thierry">#REF!</definedName>
    <definedName name="tot_admin">#REF!</definedName>
    <definedName name="tot_backstop">#REF!</definedName>
    <definedName name="tot_cons">#REF!</definedName>
    <definedName name="tot_dircosts">#REF!</definedName>
    <definedName name="tot_drugs">#REF!</definedName>
    <definedName name="tot_exp1">#REF!</definedName>
    <definedName name="tot_exp2">#REF!</definedName>
    <definedName name="tot_exp3">#REF!</definedName>
    <definedName name="tot_exp4">#REF!</definedName>
    <definedName name="tot_expat">#REF!</definedName>
    <definedName name="tot_freight">#REF!</definedName>
    <definedName name="tot_mohstaff">#REF!</definedName>
    <definedName name="tot_natstaff">'[12]1 Res Hum'!#REF!</definedName>
    <definedName name="tot_nonmed">#REF!</definedName>
    <definedName name="tot_offequipm">#REF!</definedName>
    <definedName name="tot_prop">#REF!</definedName>
    <definedName name="tot_rehab">#REF!</definedName>
    <definedName name="tot_supplies">#REF!</definedName>
    <definedName name="tot_train">#REF!</definedName>
    <definedName name="tot_transport">#REF!</definedName>
    <definedName name="tot_vehicles">#REF!</definedName>
    <definedName name="totAdmStaff">'[4]Suivi projet'!#REF!</definedName>
    <definedName name="totalbrut">#REF!</definedName>
    <definedName name="totalded">#REF!</definedName>
    <definedName name="totalnet">#REF!</definedName>
    <definedName name="totback1">#REF!</definedName>
    <definedName name="totback2">#REF!</definedName>
    <definedName name="totcons1">#REF!</definedName>
    <definedName name="totcons2">#REF!</definedName>
    <definedName name="totcons3">#REF!</definedName>
    <definedName name="totcons4">#REF!</definedName>
    <definedName name="totcons5">#REF!</definedName>
    <definedName name="totcons6">#REF!</definedName>
    <definedName name="totMedStaff">'[4]Suivi projet'!#REF!</definedName>
    <definedName name="totSupStaff">'[4]Suivi projet'!#REF!</definedName>
    <definedName name="TrainAct1">#REF!</definedName>
    <definedName name="TrainAct10">#REF!</definedName>
    <definedName name="TrainAct11">#REF!</definedName>
    <definedName name="TrainAct2">#REF!</definedName>
    <definedName name="TrainAct3">#REF!</definedName>
    <definedName name="TrainAct4">#REF!</definedName>
    <definedName name="TrainAct5">#REF!</definedName>
    <definedName name="TrainAct6">#REF!</definedName>
    <definedName name="TrainAct7">#REF!</definedName>
    <definedName name="TrainAct8">#REF!</definedName>
    <definedName name="TrainAct9">#REF!</definedName>
    <definedName name="txIRPP">[9]Parametres!$C$16</definedName>
    <definedName name="usdrate">#REF!</definedName>
    <definedName name="WASH_Corr_CA">#REF!</definedName>
    <definedName name="WASH_Corr_LWF">#REF!</definedName>
    <definedName name="xx">'[4]Suivi projet'!#REF!</definedName>
    <definedName name="_xlnm.Print_Area" localSheetId="1">'Budget UNDG Cordaid'!$A$1:$K$70</definedName>
    <definedName name="_xlnm.Print_Area" localSheetId="2">'Project Budget '!$A$1:$W$188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33" l="1"/>
  <c r="C6" i="33"/>
  <c r="C5" i="33"/>
  <c r="B11" i="34"/>
  <c r="N113" i="29" l="1"/>
  <c r="P113" i="29" s="1"/>
  <c r="Q113" i="29" s="1"/>
  <c r="N114" i="29"/>
  <c r="P114" i="29" s="1"/>
  <c r="Q114" i="29" s="1"/>
  <c r="H114" i="29"/>
  <c r="H113" i="29"/>
  <c r="J113" i="29" s="1"/>
  <c r="K113" i="29" s="1"/>
  <c r="N112" i="29"/>
  <c r="P112" i="29" s="1"/>
  <c r="Q112" i="29" s="1"/>
  <c r="H112" i="29"/>
  <c r="J112" i="29" s="1"/>
  <c r="P120" i="29"/>
  <c r="Q120" i="29" s="1"/>
  <c r="J120" i="29"/>
  <c r="P119" i="29"/>
  <c r="Q119" i="29" s="1"/>
  <c r="J119" i="29"/>
  <c r="P118" i="29"/>
  <c r="Q118" i="29" s="1"/>
  <c r="J118" i="29"/>
  <c r="P117" i="29"/>
  <c r="Q117" i="29" s="1"/>
  <c r="J117" i="29"/>
  <c r="K117" i="29" s="1"/>
  <c r="P116" i="29"/>
  <c r="Q116" i="29" s="1"/>
  <c r="J116" i="29"/>
  <c r="P115" i="29"/>
  <c r="Q115" i="29" s="1"/>
  <c r="J115" i="29"/>
  <c r="J114" i="29"/>
  <c r="K114" i="29" s="1"/>
  <c r="P111" i="29"/>
  <c r="Q111" i="29" s="1"/>
  <c r="J111" i="29"/>
  <c r="P110" i="29"/>
  <c r="Q110" i="29" s="1"/>
  <c r="J110" i="29"/>
  <c r="P109" i="29"/>
  <c r="C25" i="33"/>
  <c r="C26" i="33"/>
  <c r="C24" i="33"/>
  <c r="R64" i="33"/>
  <c r="Q63" i="33"/>
  <c r="Q62" i="33"/>
  <c r="R61" i="33"/>
  <c r="Q61" i="33"/>
  <c r="R47" i="33"/>
  <c r="Q46" i="33"/>
  <c r="R45" i="33"/>
  <c r="Q45" i="33"/>
  <c r="Q44" i="33"/>
  <c r="R30" i="33"/>
  <c r="Q29" i="33"/>
  <c r="Q28" i="33"/>
  <c r="Q27" i="33"/>
  <c r="Q109" i="29" l="1"/>
  <c r="S111" i="29"/>
  <c r="U111" i="29" s="1"/>
  <c r="S115" i="29"/>
  <c r="U115" i="29" s="1"/>
  <c r="S110" i="29"/>
  <c r="S112" i="29"/>
  <c r="S118" i="29"/>
  <c r="S120" i="29"/>
  <c r="S114" i="29"/>
  <c r="U114" i="29" s="1"/>
  <c r="T117" i="29"/>
  <c r="T113" i="29"/>
  <c r="T114" i="29"/>
  <c r="S116" i="29"/>
  <c r="S119" i="29"/>
  <c r="K118" i="29"/>
  <c r="T118" i="29" s="1"/>
  <c r="K110" i="29"/>
  <c r="T110" i="29" s="1"/>
  <c r="K119" i="29"/>
  <c r="T119" i="29" s="1"/>
  <c r="K115" i="29"/>
  <c r="T115" i="29" s="1"/>
  <c r="K111" i="29"/>
  <c r="T111" i="29" s="1"/>
  <c r="K112" i="29"/>
  <c r="T112" i="29" s="1"/>
  <c r="K116" i="29"/>
  <c r="T116" i="29" s="1"/>
  <c r="K120" i="29"/>
  <c r="T120" i="29" s="1"/>
  <c r="S113" i="29"/>
  <c r="U113" i="29" s="1"/>
  <c r="S117" i="29"/>
  <c r="R23" i="33"/>
  <c r="R40" i="33"/>
  <c r="R56" i="33"/>
  <c r="Q57" i="33"/>
  <c r="R21" i="33"/>
  <c r="R22" i="33"/>
  <c r="F26" i="33"/>
  <c r="H26" i="33" s="1"/>
  <c r="F38" i="33"/>
  <c r="N38" i="33"/>
  <c r="L39" i="33"/>
  <c r="J40" i="33"/>
  <c r="J41" i="33"/>
  <c r="L41" i="33" s="1"/>
  <c r="N42" i="33"/>
  <c r="L55" i="33"/>
  <c r="J56" i="33"/>
  <c r="H57" i="33"/>
  <c r="F58" i="33"/>
  <c r="H58" i="33" s="1"/>
  <c r="J59" i="33"/>
  <c r="L59" i="33" s="1"/>
  <c r="Q21" i="33"/>
  <c r="Q23" i="33"/>
  <c r="Q38" i="33"/>
  <c r="Q40" i="33"/>
  <c r="S40" i="33" s="1"/>
  <c r="Q56" i="33"/>
  <c r="S56" i="33" s="1"/>
  <c r="H38" i="33"/>
  <c r="F39" i="33"/>
  <c r="N39" i="33"/>
  <c r="L40" i="33"/>
  <c r="N41" i="33"/>
  <c r="F55" i="33"/>
  <c r="N55" i="33"/>
  <c r="L56" i="33"/>
  <c r="J57" i="33"/>
  <c r="J58" i="33"/>
  <c r="L58" i="33" s="1"/>
  <c r="N59" i="33"/>
  <c r="R38" i="33"/>
  <c r="J38" i="33"/>
  <c r="H39" i="33"/>
  <c r="F40" i="33"/>
  <c r="N40" i="33"/>
  <c r="F42" i="33"/>
  <c r="H42" i="33" s="1"/>
  <c r="H55" i="33"/>
  <c r="F56" i="33"/>
  <c r="N56" i="33"/>
  <c r="L57" i="33"/>
  <c r="N58" i="33"/>
  <c r="Q22" i="33"/>
  <c r="Q39" i="33"/>
  <c r="Q55" i="33"/>
  <c r="L38" i="33"/>
  <c r="J39" i="33"/>
  <c r="H40" i="33"/>
  <c r="F41" i="33"/>
  <c r="H41" i="33" s="1"/>
  <c r="J42" i="33"/>
  <c r="L42" i="33" s="1"/>
  <c r="J55" i="33"/>
  <c r="H56" i="33"/>
  <c r="F57" i="33"/>
  <c r="N57" i="33"/>
  <c r="F59" i="33"/>
  <c r="H59" i="33" s="1"/>
  <c r="R39" i="33"/>
  <c r="R55" i="33"/>
  <c r="R57" i="33"/>
  <c r="Q60" i="33"/>
  <c r="Q43" i="33"/>
  <c r="S43" i="33" s="1"/>
  <c r="F23" i="33"/>
  <c r="H23" i="33" s="1"/>
  <c r="P47" i="33"/>
  <c r="R43" i="33"/>
  <c r="P64" i="33"/>
  <c r="R44" i="33"/>
  <c r="S44" i="33" s="1"/>
  <c r="S61" i="33"/>
  <c r="S38" i="33"/>
  <c r="P30" i="33"/>
  <c r="S45" i="33"/>
  <c r="R46" i="33"/>
  <c r="S46" i="33" s="1"/>
  <c r="Q47" i="33"/>
  <c r="S47" i="33" s="1"/>
  <c r="R60" i="33"/>
  <c r="R63" i="33"/>
  <c r="S63" i="33" s="1"/>
  <c r="Q64" i="33"/>
  <c r="S64" i="33" s="1"/>
  <c r="R62" i="33"/>
  <c r="S62" i="33" s="1"/>
  <c r="P61" i="33"/>
  <c r="P62" i="33"/>
  <c r="P44" i="33"/>
  <c r="P45" i="33"/>
  <c r="P46" i="33"/>
  <c r="R27" i="33"/>
  <c r="S27" i="33" s="1"/>
  <c r="R28" i="33"/>
  <c r="S28" i="33" s="1"/>
  <c r="R29" i="33"/>
  <c r="S29" i="33" s="1"/>
  <c r="F22" i="33"/>
  <c r="H22" i="33" s="1"/>
  <c r="J22" i="33" s="1"/>
  <c r="L22" i="33" s="1"/>
  <c r="N22" i="33" s="1"/>
  <c r="Q30" i="33"/>
  <c r="S30" i="33" s="1"/>
  <c r="U119" i="29" l="1"/>
  <c r="U120" i="29"/>
  <c r="U118" i="29"/>
  <c r="U117" i="29"/>
  <c r="U116" i="29"/>
  <c r="U110" i="29"/>
  <c r="U112" i="29"/>
  <c r="S55" i="33"/>
  <c r="F25" i="33"/>
  <c r="H25" i="33" s="1"/>
  <c r="Q58" i="33"/>
  <c r="Q59" i="33"/>
  <c r="J26" i="33"/>
  <c r="L26" i="33" s="1"/>
  <c r="N26" i="33" s="1"/>
  <c r="R58" i="33"/>
  <c r="R59" i="33"/>
  <c r="S60" i="33"/>
  <c r="Q42" i="33"/>
  <c r="R42" i="33"/>
  <c r="F24" i="33"/>
  <c r="H24" i="33" s="1"/>
  <c r="J24" i="33" s="1"/>
  <c r="L24" i="33" s="1"/>
  <c r="N24" i="33" s="1"/>
  <c r="R41" i="33"/>
  <c r="Q41" i="33"/>
  <c r="P63" i="33"/>
  <c r="P60" i="33"/>
  <c r="J23" i="33"/>
  <c r="L23" i="33" s="1"/>
  <c r="N23" i="33" s="1"/>
  <c r="P57" i="33"/>
  <c r="P22" i="33"/>
  <c r="P56" i="33"/>
  <c r="P40" i="33"/>
  <c r="P39" i="33"/>
  <c r="P43" i="33"/>
  <c r="P55" i="33"/>
  <c r="P29" i="33"/>
  <c r="P27" i="33"/>
  <c r="S39" i="33"/>
  <c r="P28" i="33"/>
  <c r="S57" i="33"/>
  <c r="P58" i="33"/>
  <c r="P59" i="33"/>
  <c r="P41" i="33"/>
  <c r="P38" i="33"/>
  <c r="P42" i="33"/>
  <c r="S58" i="33" l="1"/>
  <c r="Q65" i="33"/>
  <c r="S59" i="33"/>
  <c r="R48" i="33"/>
  <c r="S41" i="33"/>
  <c r="R65" i="33"/>
  <c r="P26" i="33"/>
  <c r="Q48" i="33"/>
  <c r="Q26" i="33"/>
  <c r="R26" i="33"/>
  <c r="Q24" i="33"/>
  <c r="S42" i="33"/>
  <c r="P24" i="33"/>
  <c r="R24" i="33"/>
  <c r="S22" i="33"/>
  <c r="P23" i="33"/>
  <c r="J25" i="33"/>
  <c r="J8" i="33"/>
  <c r="J10" i="33"/>
  <c r="J14" i="33"/>
  <c r="H9" i="33"/>
  <c r="H10" i="33"/>
  <c r="H14" i="33"/>
  <c r="F10" i="33"/>
  <c r="F14" i="33"/>
  <c r="Q14" i="33"/>
  <c r="J13" i="33"/>
  <c r="H12" i="33"/>
  <c r="H11" i="33"/>
  <c r="N10" i="33"/>
  <c r="L9" i="33"/>
  <c r="L10" i="33"/>
  <c r="L14" i="33"/>
  <c r="F8" i="33"/>
  <c r="C12" i="33"/>
  <c r="C13" i="33"/>
  <c r="C14" i="33"/>
  <c r="C9" i="33"/>
  <c r="C10" i="33"/>
  <c r="C11" i="33"/>
  <c r="C8" i="33"/>
  <c r="L7" i="33"/>
  <c r="N6" i="33"/>
  <c r="S65" i="33" l="1"/>
  <c r="S26" i="33"/>
  <c r="S48" i="33"/>
  <c r="S24" i="33"/>
  <c r="S23" i="33"/>
  <c r="S21" i="33"/>
  <c r="P10" i="33"/>
  <c r="L12" i="33"/>
  <c r="J12" i="33"/>
  <c r="R10" i="33"/>
  <c r="L13" i="33"/>
  <c r="F13" i="33"/>
  <c r="F12" i="33"/>
  <c r="H13" i="33"/>
  <c r="J11" i="33"/>
  <c r="F11" i="33"/>
  <c r="L11" i="33"/>
  <c r="R14" i="33"/>
  <c r="S14" i="33" s="1"/>
  <c r="L8" i="33"/>
  <c r="N14" i="33"/>
  <c r="P14" i="33" s="1"/>
  <c r="Q10" i="33"/>
  <c r="F9" i="33"/>
  <c r="H8" i="33"/>
  <c r="J9" i="33"/>
  <c r="L5" i="33"/>
  <c r="L6" i="33"/>
  <c r="R25" i="33" l="1"/>
  <c r="Q25" i="33"/>
  <c r="L25" i="33"/>
  <c r="S10" i="33"/>
  <c r="N25" i="33" l="1"/>
  <c r="P25" i="33" s="1"/>
  <c r="R31" i="33"/>
  <c r="S25" i="33" l="1"/>
  <c r="Q31" i="33"/>
  <c r="S31" i="33" l="1"/>
  <c r="J56" i="29"/>
  <c r="J31" i="29"/>
  <c r="P65" i="29" l="1"/>
  <c r="J65" i="29" l="1"/>
  <c r="S65" i="29" s="1"/>
  <c r="N32" i="29" l="1"/>
  <c r="H32" i="29"/>
  <c r="P31" i="29"/>
  <c r="P168" i="32" l="1"/>
  <c r="P171" i="32" l="1"/>
  <c r="P170" i="32"/>
  <c r="Q170" i="32" s="1"/>
  <c r="P169" i="32"/>
  <c r="Q169" i="32" s="1"/>
  <c r="Q168" i="32"/>
  <c r="R168" i="32" s="1"/>
  <c r="S168" i="32" s="1"/>
  <c r="N166" i="32"/>
  <c r="N165" i="32"/>
  <c r="O165" i="32" s="1"/>
  <c r="I165" i="32"/>
  <c r="N164" i="32"/>
  <c r="O164" i="32" s="1"/>
  <c r="I164" i="32"/>
  <c r="N163" i="32"/>
  <c r="O163" i="32" s="1"/>
  <c r="I163" i="32"/>
  <c r="N162" i="32"/>
  <c r="O162" i="32" s="1"/>
  <c r="I162" i="32"/>
  <c r="J162" i="32" s="1"/>
  <c r="N161" i="32"/>
  <c r="O161" i="32" s="1"/>
  <c r="I161" i="32"/>
  <c r="N160" i="32"/>
  <c r="O160" i="32" s="1"/>
  <c r="I160" i="32"/>
  <c r="N159" i="32"/>
  <c r="O159" i="32" s="1"/>
  <c r="I159" i="32"/>
  <c r="J159" i="32" s="1"/>
  <c r="Q159" i="32" s="1"/>
  <c r="N158" i="32"/>
  <c r="I158" i="32"/>
  <c r="J158" i="32" s="1"/>
  <c r="N157" i="32"/>
  <c r="O157" i="32" s="1"/>
  <c r="I157" i="32"/>
  <c r="P157" i="32" s="1"/>
  <c r="N156" i="32"/>
  <c r="O156" i="32" s="1"/>
  <c r="I156" i="32"/>
  <c r="N155" i="32"/>
  <c r="O155" i="32" s="1"/>
  <c r="I155" i="32"/>
  <c r="L154" i="32"/>
  <c r="N154" i="32" s="1"/>
  <c r="O154" i="32" s="1"/>
  <c r="G154" i="32"/>
  <c r="I154" i="32" s="1"/>
  <c r="J154" i="32" s="1"/>
  <c r="N153" i="32"/>
  <c r="O153" i="32" s="1"/>
  <c r="I153" i="32"/>
  <c r="J153" i="32" s="1"/>
  <c r="N152" i="32"/>
  <c r="O152" i="32" s="1"/>
  <c r="I152" i="32"/>
  <c r="P152" i="32" s="1"/>
  <c r="N151" i="32"/>
  <c r="O151" i="32" s="1"/>
  <c r="I151" i="32"/>
  <c r="N150" i="32"/>
  <c r="I150" i="32"/>
  <c r="J150" i="32" s="1"/>
  <c r="N149" i="32"/>
  <c r="O149" i="32" s="1"/>
  <c r="I149" i="32"/>
  <c r="L148" i="32"/>
  <c r="N148" i="32" s="1"/>
  <c r="O148" i="32" s="1"/>
  <c r="G148" i="32"/>
  <c r="I148" i="32" s="1"/>
  <c r="N147" i="32"/>
  <c r="O147" i="32" s="1"/>
  <c r="I147" i="32"/>
  <c r="N146" i="32"/>
  <c r="O146" i="32" s="1"/>
  <c r="I146" i="32"/>
  <c r="P145" i="32"/>
  <c r="N145" i="32"/>
  <c r="O145" i="32" s="1"/>
  <c r="I145" i="32"/>
  <c r="J145" i="32" s="1"/>
  <c r="N144" i="32"/>
  <c r="I144" i="32"/>
  <c r="J144" i="32" s="1"/>
  <c r="L143" i="32"/>
  <c r="N143" i="32" s="1"/>
  <c r="O143" i="32" s="1"/>
  <c r="G143" i="32"/>
  <c r="I143" i="32" s="1"/>
  <c r="N142" i="32"/>
  <c r="O142" i="32" s="1"/>
  <c r="I142" i="32"/>
  <c r="P142" i="32" s="1"/>
  <c r="N141" i="32"/>
  <c r="O141" i="32" s="1"/>
  <c r="I141" i="32"/>
  <c r="N140" i="32"/>
  <c r="O140" i="32" s="1"/>
  <c r="I140" i="32"/>
  <c r="J140" i="32" s="1"/>
  <c r="Q140" i="32" s="1"/>
  <c r="N139" i="32"/>
  <c r="O139" i="32" s="1"/>
  <c r="I139" i="32"/>
  <c r="J139" i="32" s="1"/>
  <c r="Q139" i="32" s="1"/>
  <c r="N138" i="32"/>
  <c r="O138" i="32" s="1"/>
  <c r="I138" i="32"/>
  <c r="N137" i="32"/>
  <c r="O137" i="32" s="1"/>
  <c r="I137" i="32"/>
  <c r="N136" i="32"/>
  <c r="I136" i="32"/>
  <c r="J136" i="32" s="1"/>
  <c r="N135" i="32"/>
  <c r="O135" i="32" s="1"/>
  <c r="I135" i="32"/>
  <c r="P135" i="32" s="1"/>
  <c r="R135" i="32" s="1"/>
  <c r="N134" i="32"/>
  <c r="O134" i="32" s="1"/>
  <c r="L134" i="32"/>
  <c r="G134" i="32"/>
  <c r="I134" i="32" s="1"/>
  <c r="J134" i="32" s="1"/>
  <c r="G133" i="32"/>
  <c r="L133" i="32" s="1"/>
  <c r="N133" i="32" s="1"/>
  <c r="O133" i="32" s="1"/>
  <c r="L132" i="32"/>
  <c r="N132" i="32" s="1"/>
  <c r="O132" i="32" s="1"/>
  <c r="G132" i="32"/>
  <c r="I132" i="32" s="1"/>
  <c r="N131" i="32"/>
  <c r="O131" i="32" s="1"/>
  <c r="I131" i="32"/>
  <c r="L130" i="32"/>
  <c r="N130" i="32" s="1"/>
  <c r="O130" i="32" s="1"/>
  <c r="G130" i="32"/>
  <c r="I130" i="32" s="1"/>
  <c r="L129" i="32"/>
  <c r="N129" i="32" s="1"/>
  <c r="O129" i="32" s="1"/>
  <c r="G129" i="32"/>
  <c r="I129" i="32" s="1"/>
  <c r="N128" i="32"/>
  <c r="O128" i="32" s="1"/>
  <c r="I128" i="32"/>
  <c r="N127" i="32"/>
  <c r="O127" i="32" s="1"/>
  <c r="I127" i="32"/>
  <c r="N126" i="32"/>
  <c r="O126" i="32" s="1"/>
  <c r="I126" i="32"/>
  <c r="N125" i="32"/>
  <c r="O125" i="32" s="1"/>
  <c r="I125" i="32"/>
  <c r="J125" i="32" s="1"/>
  <c r="N124" i="32"/>
  <c r="I124" i="32"/>
  <c r="J124" i="32" s="1"/>
  <c r="N123" i="32"/>
  <c r="P123" i="32" s="1"/>
  <c r="R123" i="32" s="1"/>
  <c r="J123" i="32"/>
  <c r="I123" i="32"/>
  <c r="N122" i="32"/>
  <c r="O122" i="32" s="1"/>
  <c r="I122" i="32"/>
  <c r="N121" i="32"/>
  <c r="O121" i="32" s="1"/>
  <c r="I121" i="32"/>
  <c r="N120" i="32"/>
  <c r="O120" i="32" s="1"/>
  <c r="I120" i="32"/>
  <c r="D120" i="32"/>
  <c r="N119" i="32"/>
  <c r="O119" i="32" s="1"/>
  <c r="I119" i="32"/>
  <c r="O118" i="32"/>
  <c r="N118" i="32"/>
  <c r="I118" i="32"/>
  <c r="N117" i="32"/>
  <c r="O117" i="32" s="1"/>
  <c r="I117" i="32"/>
  <c r="N116" i="32"/>
  <c r="O116" i="32" s="1"/>
  <c r="J116" i="32"/>
  <c r="I116" i="32"/>
  <c r="N115" i="32"/>
  <c r="I115" i="32"/>
  <c r="J115" i="32" s="1"/>
  <c r="N114" i="32"/>
  <c r="I114" i="32"/>
  <c r="J114" i="32" s="1"/>
  <c r="N113" i="32"/>
  <c r="O113" i="32" s="1"/>
  <c r="I113" i="32"/>
  <c r="N112" i="32"/>
  <c r="O112" i="32" s="1"/>
  <c r="J112" i="32"/>
  <c r="I112" i="32"/>
  <c r="N111" i="32"/>
  <c r="O111" i="32" s="1"/>
  <c r="I111" i="32"/>
  <c r="N110" i="32"/>
  <c r="O110" i="32" s="1"/>
  <c r="J110" i="32"/>
  <c r="I110" i="32"/>
  <c r="N109" i="32"/>
  <c r="O109" i="32" s="1"/>
  <c r="I109" i="32"/>
  <c r="N108" i="32"/>
  <c r="O108" i="32" s="1"/>
  <c r="I108" i="32"/>
  <c r="J108" i="32" s="1"/>
  <c r="N107" i="32"/>
  <c r="O107" i="32" s="1"/>
  <c r="I107" i="32"/>
  <c r="N106" i="32"/>
  <c r="O106" i="32" s="1"/>
  <c r="I106" i="32"/>
  <c r="N105" i="32"/>
  <c r="O105" i="32" s="1"/>
  <c r="I105" i="32"/>
  <c r="N104" i="32"/>
  <c r="O104" i="32" s="1"/>
  <c r="J104" i="32"/>
  <c r="I104" i="32"/>
  <c r="N103" i="32"/>
  <c r="I103" i="32"/>
  <c r="J103" i="32" s="1"/>
  <c r="N102" i="32"/>
  <c r="I102" i="32"/>
  <c r="J102" i="32" s="1"/>
  <c r="N101" i="32"/>
  <c r="O101" i="32" s="1"/>
  <c r="I101" i="32"/>
  <c r="O100" i="32"/>
  <c r="N100" i="32"/>
  <c r="I100" i="32"/>
  <c r="P100" i="32" s="1"/>
  <c r="R100" i="32" s="1"/>
  <c r="N99" i="32"/>
  <c r="O99" i="32" s="1"/>
  <c r="I99" i="32"/>
  <c r="N98" i="32"/>
  <c r="O98" i="32" s="1"/>
  <c r="J98" i="32"/>
  <c r="Q98" i="32" s="1"/>
  <c r="I98" i="32"/>
  <c r="N97" i="32"/>
  <c r="O97" i="32" s="1"/>
  <c r="I97" i="32"/>
  <c r="J97" i="32" s="1"/>
  <c r="O96" i="32"/>
  <c r="N96" i="32"/>
  <c r="I96" i="32"/>
  <c r="J96" i="32" s="1"/>
  <c r="P95" i="32"/>
  <c r="R95" i="32" s="1"/>
  <c r="N95" i="32"/>
  <c r="O95" i="32" s="1"/>
  <c r="I95" i="32"/>
  <c r="J95" i="32" s="1"/>
  <c r="N94" i="32"/>
  <c r="I94" i="32"/>
  <c r="J94" i="32" s="1"/>
  <c r="N93" i="32"/>
  <c r="O93" i="32" s="1"/>
  <c r="I93" i="32"/>
  <c r="N92" i="32"/>
  <c r="O92" i="32" s="1"/>
  <c r="I92" i="32"/>
  <c r="N91" i="32"/>
  <c r="O91" i="32" s="1"/>
  <c r="I91" i="32"/>
  <c r="N90" i="32"/>
  <c r="O90" i="32" s="1"/>
  <c r="I90" i="32"/>
  <c r="N89" i="32"/>
  <c r="O89" i="32" s="1"/>
  <c r="I89" i="32"/>
  <c r="J89" i="32" s="1"/>
  <c r="Q89" i="32" s="1"/>
  <c r="N88" i="32"/>
  <c r="O88" i="32" s="1"/>
  <c r="I88" i="32"/>
  <c r="J88" i="32" s="1"/>
  <c r="N87" i="32"/>
  <c r="O87" i="32" s="1"/>
  <c r="I87" i="32"/>
  <c r="J87" i="32" s="1"/>
  <c r="N86" i="32"/>
  <c r="I86" i="32"/>
  <c r="J86" i="32" s="1"/>
  <c r="N85" i="32"/>
  <c r="O85" i="32" s="1"/>
  <c r="I85" i="32"/>
  <c r="L84" i="32"/>
  <c r="N84" i="32" s="1"/>
  <c r="O84" i="32" s="1"/>
  <c r="G84" i="32"/>
  <c r="I84" i="32" s="1"/>
  <c r="N83" i="32"/>
  <c r="O83" i="32" s="1"/>
  <c r="L83" i="32"/>
  <c r="G83" i="32"/>
  <c r="I83" i="32" s="1"/>
  <c r="J83" i="32" s="1"/>
  <c r="N82" i="32"/>
  <c r="I82" i="32"/>
  <c r="N81" i="32"/>
  <c r="I81" i="32"/>
  <c r="L80" i="32"/>
  <c r="N80" i="32" s="1"/>
  <c r="O80" i="32" s="1"/>
  <c r="I80" i="32"/>
  <c r="G80" i="32"/>
  <c r="N79" i="32"/>
  <c r="O79" i="32" s="1"/>
  <c r="I79" i="32"/>
  <c r="N78" i="32"/>
  <c r="O78" i="32" s="1"/>
  <c r="I78" i="32"/>
  <c r="J78" i="32" s="1"/>
  <c r="N77" i="32"/>
  <c r="O77" i="32" s="1"/>
  <c r="Q77" i="32" s="1"/>
  <c r="J77" i="32"/>
  <c r="I77" i="32"/>
  <c r="N76" i="32"/>
  <c r="L76" i="32"/>
  <c r="G76" i="32"/>
  <c r="I76" i="32" s="1"/>
  <c r="J76" i="32" s="1"/>
  <c r="N75" i="32"/>
  <c r="O75" i="32" s="1"/>
  <c r="I75" i="32"/>
  <c r="N74" i="32"/>
  <c r="O74" i="32" s="1"/>
  <c r="I74" i="32"/>
  <c r="J74" i="32" s="1"/>
  <c r="N73" i="32"/>
  <c r="O73" i="32" s="1"/>
  <c r="I73" i="32"/>
  <c r="N72" i="32"/>
  <c r="O72" i="32" s="1"/>
  <c r="I72" i="32"/>
  <c r="N71" i="32"/>
  <c r="O71" i="32" s="1"/>
  <c r="I71" i="32"/>
  <c r="N70" i="32"/>
  <c r="O70" i="32" s="1"/>
  <c r="I70" i="32"/>
  <c r="P70" i="32" s="1"/>
  <c r="R70" i="32" s="1"/>
  <c r="N69" i="32"/>
  <c r="O69" i="32" s="1"/>
  <c r="I69" i="32"/>
  <c r="J69" i="32" s="1"/>
  <c r="N68" i="32"/>
  <c r="O68" i="32" s="1"/>
  <c r="I68" i="32"/>
  <c r="J68" i="32" s="1"/>
  <c r="O67" i="32"/>
  <c r="N67" i="32"/>
  <c r="I67" i="32"/>
  <c r="P67" i="32" s="1"/>
  <c r="N66" i="32"/>
  <c r="O66" i="32" s="1"/>
  <c r="I66" i="32"/>
  <c r="N65" i="32"/>
  <c r="O65" i="32" s="1"/>
  <c r="I65" i="32"/>
  <c r="N64" i="32"/>
  <c r="O64" i="32" s="1"/>
  <c r="I64" i="32"/>
  <c r="J64" i="32" s="1"/>
  <c r="N63" i="32"/>
  <c r="O63" i="32" s="1"/>
  <c r="I63" i="32"/>
  <c r="N62" i="32"/>
  <c r="O62" i="32" s="1"/>
  <c r="I62" i="32"/>
  <c r="N61" i="32"/>
  <c r="O61" i="32" s="1"/>
  <c r="I61" i="32"/>
  <c r="J61" i="32" s="1"/>
  <c r="Q61" i="32" s="1"/>
  <c r="P60" i="32"/>
  <c r="R60" i="32" s="1"/>
  <c r="L60" i="32"/>
  <c r="N60" i="32" s="1"/>
  <c r="O60" i="32" s="1"/>
  <c r="G60" i="32"/>
  <c r="I60" i="32" s="1"/>
  <c r="J60" i="32" s="1"/>
  <c r="L59" i="32"/>
  <c r="N59" i="32" s="1"/>
  <c r="O59" i="32" s="1"/>
  <c r="G59" i="32"/>
  <c r="I59" i="32" s="1"/>
  <c r="J59" i="32" s="1"/>
  <c r="N58" i="32"/>
  <c r="I58" i="32"/>
  <c r="N57" i="32"/>
  <c r="I57" i="32"/>
  <c r="L56" i="32"/>
  <c r="N56" i="32" s="1"/>
  <c r="O56" i="32" s="1"/>
  <c r="G56" i="32"/>
  <c r="I56" i="32" s="1"/>
  <c r="N55" i="32"/>
  <c r="I55" i="32"/>
  <c r="J55" i="32" s="1"/>
  <c r="N54" i="32"/>
  <c r="I54" i="32"/>
  <c r="J54" i="32" s="1"/>
  <c r="N53" i="32"/>
  <c r="O53" i="32" s="1"/>
  <c r="J53" i="32"/>
  <c r="I53" i="32"/>
  <c r="N52" i="32"/>
  <c r="O52" i="32" s="1"/>
  <c r="J52" i="32"/>
  <c r="Q52" i="32" s="1"/>
  <c r="I52" i="32"/>
  <c r="N51" i="32"/>
  <c r="O51" i="32" s="1"/>
  <c r="I51" i="32"/>
  <c r="N50" i="32"/>
  <c r="O50" i="32" s="1"/>
  <c r="I50" i="32"/>
  <c r="N49" i="32"/>
  <c r="O49" i="32" s="1"/>
  <c r="I49" i="32"/>
  <c r="J49" i="32" s="1"/>
  <c r="P48" i="32"/>
  <c r="R48" i="32" s="1"/>
  <c r="N48" i="32"/>
  <c r="O48" i="32" s="1"/>
  <c r="I48" i="32"/>
  <c r="J48" i="32" s="1"/>
  <c r="N47" i="32"/>
  <c r="P47" i="32" s="1"/>
  <c r="I47" i="32"/>
  <c r="J47" i="32" s="1"/>
  <c r="N46" i="32"/>
  <c r="O46" i="32" s="1"/>
  <c r="I46" i="32"/>
  <c r="J46" i="32" s="1"/>
  <c r="L45" i="32"/>
  <c r="N45" i="32" s="1"/>
  <c r="O45" i="32" s="1"/>
  <c r="G45" i="32"/>
  <c r="I45" i="32" s="1"/>
  <c r="N44" i="32"/>
  <c r="O44" i="32" s="1"/>
  <c r="I44" i="32"/>
  <c r="N43" i="32"/>
  <c r="O43" i="32" s="1"/>
  <c r="I43" i="32"/>
  <c r="O42" i="32"/>
  <c r="N42" i="32"/>
  <c r="I42" i="32"/>
  <c r="J42" i="32" s="1"/>
  <c r="N41" i="32"/>
  <c r="O41" i="32" s="1"/>
  <c r="I41" i="32"/>
  <c r="P41" i="32" s="1"/>
  <c r="N40" i="32"/>
  <c r="I40" i="32"/>
  <c r="J40" i="32" s="1"/>
  <c r="N39" i="32"/>
  <c r="O39" i="32" s="1"/>
  <c r="I39" i="32"/>
  <c r="N38" i="32"/>
  <c r="O38" i="32" s="1"/>
  <c r="I38" i="32"/>
  <c r="P38" i="32" s="1"/>
  <c r="N37" i="32"/>
  <c r="O37" i="32" s="1"/>
  <c r="I37" i="32"/>
  <c r="P37" i="32" s="1"/>
  <c r="R37" i="32" s="1"/>
  <c r="N36" i="32"/>
  <c r="O36" i="32" s="1"/>
  <c r="I36" i="32"/>
  <c r="J36" i="32" s="1"/>
  <c r="O35" i="32"/>
  <c r="N35" i="32"/>
  <c r="I35" i="32"/>
  <c r="N34" i="32"/>
  <c r="I34" i="32"/>
  <c r="J34" i="32" s="1"/>
  <c r="N33" i="32"/>
  <c r="O33" i="32" s="1"/>
  <c r="I33" i="32"/>
  <c r="P33" i="32" s="1"/>
  <c r="R33" i="32" s="1"/>
  <c r="N32" i="32"/>
  <c r="O32" i="32" s="1"/>
  <c r="I32" i="32"/>
  <c r="J32" i="32" s="1"/>
  <c r="N31" i="32"/>
  <c r="P31" i="32" s="1"/>
  <c r="R31" i="32" s="1"/>
  <c r="I31" i="32"/>
  <c r="J31" i="32" s="1"/>
  <c r="L30" i="32"/>
  <c r="N30" i="32" s="1"/>
  <c r="O30" i="32" s="1"/>
  <c r="G30" i="32"/>
  <c r="I30" i="32" s="1"/>
  <c r="L29" i="32"/>
  <c r="N29" i="32" s="1"/>
  <c r="O29" i="32" s="1"/>
  <c r="G29" i="32"/>
  <c r="I29" i="32" s="1"/>
  <c r="J29" i="32" s="1"/>
  <c r="N28" i="32"/>
  <c r="I28" i="32"/>
  <c r="N27" i="32"/>
  <c r="I27" i="32"/>
  <c r="L26" i="32"/>
  <c r="N26" i="32" s="1"/>
  <c r="O26" i="32" s="1"/>
  <c r="G26" i="32"/>
  <c r="I26" i="32" s="1"/>
  <c r="N25" i="32"/>
  <c r="O25" i="32" s="1"/>
  <c r="I25" i="32"/>
  <c r="N24" i="32"/>
  <c r="O24" i="32" s="1"/>
  <c r="J24" i="32"/>
  <c r="I24" i="32"/>
  <c r="N23" i="32"/>
  <c r="O23" i="32" s="1"/>
  <c r="I23" i="32"/>
  <c r="N22" i="32"/>
  <c r="O22" i="32" s="1"/>
  <c r="I22" i="32"/>
  <c r="J22" i="32" s="1"/>
  <c r="Q22" i="32" s="1"/>
  <c r="N21" i="32"/>
  <c r="O21" i="32" s="1"/>
  <c r="I21" i="32"/>
  <c r="J21" i="32" s="1"/>
  <c r="L20" i="32"/>
  <c r="N20" i="32" s="1"/>
  <c r="O20" i="32" s="1"/>
  <c r="G20" i="32"/>
  <c r="I20" i="32" s="1"/>
  <c r="J20" i="32" s="1"/>
  <c r="N19" i="32"/>
  <c r="O19" i="32" s="1"/>
  <c r="I19" i="32"/>
  <c r="J19" i="32" s="1"/>
  <c r="O18" i="32"/>
  <c r="N18" i="32"/>
  <c r="I18" i="32"/>
  <c r="N17" i="32"/>
  <c r="O17" i="32" s="1"/>
  <c r="I17" i="32"/>
  <c r="J17" i="32" s="1"/>
  <c r="N16" i="32"/>
  <c r="I16" i="32"/>
  <c r="J16" i="32" s="1"/>
  <c r="N15" i="32"/>
  <c r="O15" i="32" s="1"/>
  <c r="I15" i="32"/>
  <c r="J15" i="32" s="1"/>
  <c r="L14" i="32"/>
  <c r="N14" i="32" s="1"/>
  <c r="O14" i="32" s="1"/>
  <c r="G14" i="32"/>
  <c r="I14" i="32" s="1"/>
  <c r="N13" i="32"/>
  <c r="O13" i="32" s="1"/>
  <c r="J13" i="32"/>
  <c r="I13" i="32"/>
  <c r="N12" i="32"/>
  <c r="O12" i="32" s="1"/>
  <c r="J12" i="32"/>
  <c r="I12" i="32"/>
  <c r="N11" i="32"/>
  <c r="O11" i="32" s="1"/>
  <c r="I11" i="32"/>
  <c r="J11" i="32" s="1"/>
  <c r="N10" i="32"/>
  <c r="O10" i="32" s="1"/>
  <c r="I10" i="32"/>
  <c r="J10" i="32" s="1"/>
  <c r="N9" i="32"/>
  <c r="O9" i="32" s="1"/>
  <c r="I9" i="32"/>
  <c r="P9" i="32" s="1"/>
  <c r="N8" i="32"/>
  <c r="O8" i="32" s="1"/>
  <c r="I8" i="32"/>
  <c r="N7" i="32"/>
  <c r="O7" i="32" s="1"/>
  <c r="J7" i="32"/>
  <c r="Q7" i="32" s="1"/>
  <c r="I7" i="32"/>
  <c r="N6" i="32"/>
  <c r="O6" i="32" s="1"/>
  <c r="I6" i="32"/>
  <c r="N5" i="32"/>
  <c r="O5" i="32" s="1"/>
  <c r="I5" i="32"/>
  <c r="J5" i="32" s="1"/>
  <c r="N4" i="32"/>
  <c r="O4" i="32" s="1"/>
  <c r="I4" i="32"/>
  <c r="W1" i="32"/>
  <c r="V1" i="32"/>
  <c r="U1" i="32"/>
  <c r="T1" i="32"/>
  <c r="S1" i="32"/>
  <c r="R1" i="32"/>
  <c r="Q1" i="32"/>
  <c r="Q2" i="32" s="1"/>
  <c r="Q19" i="32" l="1"/>
  <c r="P153" i="32"/>
  <c r="P16" i="32"/>
  <c r="P114" i="32"/>
  <c r="R114" i="32" s="1"/>
  <c r="Q10" i="32"/>
  <c r="Q20" i="32"/>
  <c r="P23" i="32"/>
  <c r="R23" i="32" s="1"/>
  <c r="P90" i="32"/>
  <c r="R90" i="32" s="1"/>
  <c r="P102" i="32"/>
  <c r="R102" i="32" s="1"/>
  <c r="P109" i="32"/>
  <c r="Q125" i="32"/>
  <c r="P139" i="32"/>
  <c r="Q108" i="32"/>
  <c r="P24" i="32"/>
  <c r="Q49" i="32"/>
  <c r="J70" i="32"/>
  <c r="Q70" i="32" s="1"/>
  <c r="P8" i="32"/>
  <c r="Q21" i="32"/>
  <c r="Q24" i="32"/>
  <c r="R24" i="32" s="1"/>
  <c r="Q42" i="32"/>
  <c r="P53" i="32"/>
  <c r="R53" i="32" s="1"/>
  <c r="Q64" i="32"/>
  <c r="P97" i="32"/>
  <c r="R97" i="32" s="1"/>
  <c r="Q145" i="32"/>
  <c r="P159" i="32"/>
  <c r="Q15" i="32"/>
  <c r="Q32" i="32"/>
  <c r="P43" i="32"/>
  <c r="P50" i="32"/>
  <c r="R50" i="32" s="1"/>
  <c r="Q53" i="32"/>
  <c r="P75" i="32"/>
  <c r="R75" i="32" s="1"/>
  <c r="P101" i="32"/>
  <c r="R101" i="32" s="1"/>
  <c r="Q110" i="32"/>
  <c r="P127" i="32"/>
  <c r="R127" i="32" s="1"/>
  <c r="P92" i="32"/>
  <c r="R92" i="32" s="1"/>
  <c r="J92" i="32"/>
  <c r="Q92" i="32" s="1"/>
  <c r="O124" i="32"/>
  <c r="Q124" i="32" s="1"/>
  <c r="P124" i="32"/>
  <c r="R124" i="32" s="1"/>
  <c r="P11" i="32"/>
  <c r="J33" i="32"/>
  <c r="Q33" i="32" s="1"/>
  <c r="J71" i="32"/>
  <c r="Q71" i="32" s="1"/>
  <c r="P71" i="32"/>
  <c r="P94" i="32"/>
  <c r="R94" i="32" s="1"/>
  <c r="O94" i="32"/>
  <c r="P105" i="32"/>
  <c r="R105" i="32" s="1"/>
  <c r="J105" i="32"/>
  <c r="Q105" i="32" s="1"/>
  <c r="J117" i="32"/>
  <c r="Q117" i="32" s="1"/>
  <c r="P117" i="32"/>
  <c r="R117" i="32" s="1"/>
  <c r="P17" i="32"/>
  <c r="Q48" i="32"/>
  <c r="P55" i="32"/>
  <c r="R55" i="32" s="1"/>
  <c r="O55" i="32"/>
  <c r="Q55" i="32" s="1"/>
  <c r="J65" i="32"/>
  <c r="Q65" i="32" s="1"/>
  <c r="P65" i="32"/>
  <c r="O76" i="32"/>
  <c r="Q76" i="32" s="1"/>
  <c r="P76" i="32"/>
  <c r="R76" i="32" s="1"/>
  <c r="Q83" i="32"/>
  <c r="P86" i="32"/>
  <c r="R86" i="32" s="1"/>
  <c r="O86" i="32"/>
  <c r="Q88" i="32"/>
  <c r="P104" i="32"/>
  <c r="P116" i="32"/>
  <c r="R116" i="32" s="1"/>
  <c r="O136" i="32"/>
  <c r="Q136" i="32" s="1"/>
  <c r="P136" i="32"/>
  <c r="J155" i="32"/>
  <c r="Q155" i="32" s="1"/>
  <c r="P155" i="32"/>
  <c r="J62" i="32"/>
  <c r="Q62" i="32" s="1"/>
  <c r="P62" i="32"/>
  <c r="Q94" i="32"/>
  <c r="O150" i="32"/>
  <c r="P150" i="32"/>
  <c r="J6" i="32"/>
  <c r="Q6" i="32" s="1"/>
  <c r="P6" i="32"/>
  <c r="R6" i="32" s="1"/>
  <c r="P12" i="32"/>
  <c r="J50" i="32"/>
  <c r="Q50" i="32" s="1"/>
  <c r="Q86" i="32"/>
  <c r="O103" i="32"/>
  <c r="P103" i="32"/>
  <c r="R103" i="32" s="1"/>
  <c r="O115" i="32"/>
  <c r="Q115" i="32" s="1"/>
  <c r="P115" i="32"/>
  <c r="R115" i="32" s="1"/>
  <c r="J149" i="32"/>
  <c r="Q149" i="32" s="1"/>
  <c r="P149" i="32"/>
  <c r="O158" i="32"/>
  <c r="P158" i="32"/>
  <c r="Q171" i="32"/>
  <c r="R171" i="32" s="1"/>
  <c r="J9" i="32"/>
  <c r="Q9" i="32" s="1"/>
  <c r="J8" i="32"/>
  <c r="Q8" i="32" s="1"/>
  <c r="P18" i="32"/>
  <c r="J18" i="32"/>
  <c r="Q18" i="32" s="1"/>
  <c r="P22" i="32"/>
  <c r="P36" i="32"/>
  <c r="R36" i="32" s="1"/>
  <c r="J38" i="32"/>
  <c r="Q38" i="32" s="1"/>
  <c r="R38" i="32" s="1"/>
  <c r="J51" i="32"/>
  <c r="Q51" i="32" s="1"/>
  <c r="P51" i="32"/>
  <c r="R51" i="32" s="1"/>
  <c r="Q60" i="32"/>
  <c r="P77" i="32"/>
  <c r="Q78" i="32"/>
  <c r="P88" i="32"/>
  <c r="R88" i="32" s="1"/>
  <c r="Q96" i="32"/>
  <c r="Q104" i="32"/>
  <c r="Q116" i="32"/>
  <c r="P118" i="32"/>
  <c r="R118" i="32" s="1"/>
  <c r="J118" i="32"/>
  <c r="Q118" i="32" s="1"/>
  <c r="J126" i="32"/>
  <c r="Q126" i="32" s="1"/>
  <c r="P126" i="32"/>
  <c r="R126" i="32" s="1"/>
  <c r="O144" i="32"/>
  <c r="P144" i="32"/>
  <c r="J163" i="32"/>
  <c r="P163" i="32"/>
  <c r="P96" i="32"/>
  <c r="R96" i="32" s="1"/>
  <c r="P13" i="32"/>
  <c r="P34" i="32"/>
  <c r="R34" i="32" s="1"/>
  <c r="P54" i="32"/>
  <c r="R54" i="32" s="1"/>
  <c r="J67" i="32"/>
  <c r="Q67" i="32" s="1"/>
  <c r="J75" i="32"/>
  <c r="Q75" i="32" s="1"/>
  <c r="J90" i="32"/>
  <c r="Q90" i="32" s="1"/>
  <c r="Q95" i="32"/>
  <c r="P98" i="32"/>
  <c r="R98" i="32" s="1"/>
  <c r="J100" i="32"/>
  <c r="Q100" i="32" s="1"/>
  <c r="O102" i="32"/>
  <c r="J109" i="32"/>
  <c r="Q109" i="32" s="1"/>
  <c r="P112" i="32"/>
  <c r="R112" i="32" s="1"/>
  <c r="O114" i="32"/>
  <c r="Q114" i="32" s="1"/>
  <c r="P121" i="32"/>
  <c r="R121" i="32" s="1"/>
  <c r="O123" i="32"/>
  <c r="Q123" i="32" s="1"/>
  <c r="P125" i="32"/>
  <c r="R125" i="32" s="1"/>
  <c r="Q134" i="32"/>
  <c r="J135" i="32"/>
  <c r="Q135" i="32" s="1"/>
  <c r="Q59" i="32"/>
  <c r="P83" i="32"/>
  <c r="R83" i="32" s="1"/>
  <c r="Q154" i="32"/>
  <c r="P4" i="32"/>
  <c r="P7" i="32"/>
  <c r="R7" i="32" s="1"/>
  <c r="Q12" i="32"/>
  <c r="Q13" i="32"/>
  <c r="P25" i="32"/>
  <c r="R25" i="32" s="1"/>
  <c r="P35" i="32"/>
  <c r="R35" i="32" s="1"/>
  <c r="P39" i="32"/>
  <c r="R39" i="32" s="1"/>
  <c r="P40" i="32"/>
  <c r="P42" i="32"/>
  <c r="P44" i="32"/>
  <c r="Q46" i="32"/>
  <c r="P52" i="32"/>
  <c r="R52" i="32" s="1"/>
  <c r="P64" i="32"/>
  <c r="P68" i="32"/>
  <c r="R68" i="32" s="1"/>
  <c r="P78" i="32"/>
  <c r="R78" i="32" s="1"/>
  <c r="P89" i="32"/>
  <c r="R89" i="32" s="1"/>
  <c r="P108" i="32"/>
  <c r="P110" i="32"/>
  <c r="R110" i="32" s="1"/>
  <c r="Q112" i="32"/>
  <c r="J121" i="32"/>
  <c r="Q121" i="32" s="1"/>
  <c r="P131" i="32"/>
  <c r="R131" i="32" s="1"/>
  <c r="P140" i="32"/>
  <c r="Q144" i="32"/>
  <c r="P147" i="32"/>
  <c r="Q150" i="32"/>
  <c r="Q158" i="32"/>
  <c r="P161" i="32"/>
  <c r="P162" i="32"/>
  <c r="J30" i="32"/>
  <c r="Q30" i="32" s="1"/>
  <c r="P30" i="32"/>
  <c r="R30" i="32" s="1"/>
  <c r="J45" i="32"/>
  <c r="Q45" i="32" s="1"/>
  <c r="P45" i="32"/>
  <c r="R45" i="32" s="1"/>
  <c r="T168" i="32"/>
  <c r="Q11" i="32"/>
  <c r="Q36" i="32"/>
  <c r="Q29" i="32"/>
  <c r="Q5" i="32"/>
  <c r="J14" i="32"/>
  <c r="Q14" i="32" s="1"/>
  <c r="P14" i="32"/>
  <c r="Q17" i="32"/>
  <c r="P26" i="32"/>
  <c r="R26" i="32" s="1"/>
  <c r="P129" i="32"/>
  <c r="R129" i="32" s="1"/>
  <c r="J129" i="32"/>
  <c r="Q129" i="32" s="1"/>
  <c r="P151" i="32"/>
  <c r="J151" i="32"/>
  <c r="Q151" i="32" s="1"/>
  <c r="P5" i="32"/>
  <c r="P10" i="32"/>
  <c r="P15" i="32"/>
  <c r="P19" i="32"/>
  <c r="R19" i="32" s="1"/>
  <c r="P21" i="32"/>
  <c r="R21" i="32" s="1"/>
  <c r="J25" i="32"/>
  <c r="Q25" i="32" s="1"/>
  <c r="J26" i="32"/>
  <c r="Q26" i="32" s="1"/>
  <c r="O31" i="32"/>
  <c r="Q31" i="32" s="1"/>
  <c r="P32" i="32"/>
  <c r="R32" i="32" s="1"/>
  <c r="J37" i="32"/>
  <c r="Q37" i="32" s="1"/>
  <c r="J41" i="32"/>
  <c r="Q41" i="32" s="1"/>
  <c r="J44" i="32"/>
  <c r="Q44" i="32" s="1"/>
  <c r="P46" i="32"/>
  <c r="P59" i="32"/>
  <c r="R59" i="32" s="1"/>
  <c r="P63" i="32"/>
  <c r="J63" i="32"/>
  <c r="Q63" i="32" s="1"/>
  <c r="P66" i="32"/>
  <c r="J66" i="32"/>
  <c r="Q66" i="32" s="1"/>
  <c r="R66" i="32" s="1"/>
  <c r="Q68" i="32"/>
  <c r="Q103" i="32"/>
  <c r="P107" i="32"/>
  <c r="J132" i="32"/>
  <c r="Q132" i="32" s="1"/>
  <c r="P132" i="32"/>
  <c r="R132" i="32" s="1"/>
  <c r="J4" i="32"/>
  <c r="Q4" i="32" s="1"/>
  <c r="P72" i="32"/>
  <c r="J72" i="32"/>
  <c r="Q72" i="32" s="1"/>
  <c r="P20" i="32"/>
  <c r="R20" i="32" s="1"/>
  <c r="P29" i="32"/>
  <c r="R29" i="32" s="1"/>
  <c r="P49" i="32"/>
  <c r="R49" i="32" s="1"/>
  <c r="P73" i="32"/>
  <c r="J73" i="32"/>
  <c r="Q73" i="32" s="1"/>
  <c r="P111" i="32"/>
  <c r="R111" i="32" s="1"/>
  <c r="J111" i="32"/>
  <c r="Q111" i="32" s="1"/>
  <c r="P120" i="32"/>
  <c r="R120" i="32" s="1"/>
  <c r="J120" i="32"/>
  <c r="Q120" i="32" s="1"/>
  <c r="J130" i="32"/>
  <c r="Q130" i="32" s="1"/>
  <c r="P130" i="32"/>
  <c r="R130" i="32" s="1"/>
  <c r="P134" i="32"/>
  <c r="R134" i="32" s="1"/>
  <c r="P143" i="32"/>
  <c r="J143" i="32"/>
  <c r="Q143" i="32" s="1"/>
  <c r="P154" i="32"/>
  <c r="P164" i="32"/>
  <c r="J164" i="32"/>
  <c r="Q164" i="32" s="1"/>
  <c r="R169" i="32"/>
  <c r="P80" i="32"/>
  <c r="R80" i="32" s="1"/>
  <c r="J80" i="32"/>
  <c r="Q80" i="32" s="1"/>
  <c r="P160" i="32"/>
  <c r="J160" i="32"/>
  <c r="Q160" i="32" s="1"/>
  <c r="J23" i="32"/>
  <c r="Q23" i="32" s="1"/>
  <c r="J35" i="32"/>
  <c r="Q35" i="32" s="1"/>
  <c r="P146" i="32"/>
  <c r="J146" i="32"/>
  <c r="Q146" i="32" s="1"/>
  <c r="J43" i="32"/>
  <c r="Q43" i="32" s="1"/>
  <c r="O54" i="32"/>
  <c r="Q54" i="32" s="1"/>
  <c r="J56" i="32"/>
  <c r="Q56" i="32" s="1"/>
  <c r="P56" i="32"/>
  <c r="R56" i="32" s="1"/>
  <c r="P61" i="32"/>
  <c r="Q69" i="32"/>
  <c r="Q74" i="32"/>
  <c r="P79" i="32"/>
  <c r="R79" i="32" s="1"/>
  <c r="J79" i="32"/>
  <c r="Q79" i="32" s="1"/>
  <c r="P84" i="32"/>
  <c r="R84" i="32" s="1"/>
  <c r="J84" i="32"/>
  <c r="Q84" i="32" s="1"/>
  <c r="Q87" i="32"/>
  <c r="Q97" i="32"/>
  <c r="P137" i="32"/>
  <c r="J137" i="32"/>
  <c r="Q137" i="32" s="1"/>
  <c r="Q153" i="32"/>
  <c r="Q162" i="32"/>
  <c r="P165" i="32"/>
  <c r="P93" i="32"/>
  <c r="R93" i="32" s="1"/>
  <c r="J93" i="32"/>
  <c r="Q93" i="32" s="1"/>
  <c r="P99" i="32"/>
  <c r="R99" i="32" s="1"/>
  <c r="J99" i="32"/>
  <c r="Q99" i="32" s="1"/>
  <c r="P128" i="32"/>
  <c r="R128" i="32" s="1"/>
  <c r="J128" i="32"/>
  <c r="Q128" i="32" s="1"/>
  <c r="O16" i="32"/>
  <c r="Q16" i="32" s="1"/>
  <c r="O34" i="32"/>
  <c r="Q34" i="32" s="1"/>
  <c r="J39" i="32"/>
  <c r="Q39" i="32" s="1"/>
  <c r="O40" i="32"/>
  <c r="Q40" i="32" s="1"/>
  <c r="O47" i="32"/>
  <c r="Q47" i="32" s="1"/>
  <c r="P69" i="32"/>
  <c r="R69" i="32" s="1"/>
  <c r="P74" i="32"/>
  <c r="R74" i="32" s="1"/>
  <c r="P85" i="32"/>
  <c r="R85" i="32" s="1"/>
  <c r="J85" i="32"/>
  <c r="Q85" i="32" s="1"/>
  <c r="P87" i="32"/>
  <c r="R87" i="32" s="1"/>
  <c r="P91" i="32"/>
  <c r="R91" i="32" s="1"/>
  <c r="J91" i="32"/>
  <c r="Q91" i="32" s="1"/>
  <c r="Q102" i="32"/>
  <c r="P138" i="32"/>
  <c r="P141" i="32"/>
  <c r="J141" i="32"/>
  <c r="Q141" i="32" s="1"/>
  <c r="P156" i="32"/>
  <c r="J156" i="32"/>
  <c r="Q156" i="32" s="1"/>
  <c r="P106" i="32"/>
  <c r="J106" i="32"/>
  <c r="Q106" i="32" s="1"/>
  <c r="P113" i="32"/>
  <c r="R113" i="32" s="1"/>
  <c r="P119" i="32"/>
  <c r="R119" i="32" s="1"/>
  <c r="J119" i="32"/>
  <c r="Q119" i="32" s="1"/>
  <c r="P122" i="32"/>
  <c r="R122" i="32" s="1"/>
  <c r="P148" i="32"/>
  <c r="J148" i="32"/>
  <c r="Q148" i="32" s="1"/>
  <c r="Q163" i="32"/>
  <c r="J101" i="32"/>
  <c r="Q101" i="32" s="1"/>
  <c r="J107" i="32"/>
  <c r="Q107" i="32" s="1"/>
  <c r="R107" i="32" s="1"/>
  <c r="J113" i="32"/>
  <c r="Q113" i="32" s="1"/>
  <c r="J122" i="32"/>
  <c r="Q122" i="32" s="1"/>
  <c r="J138" i="32"/>
  <c r="Q138" i="32" s="1"/>
  <c r="J142" i="32"/>
  <c r="Q142" i="32" s="1"/>
  <c r="J147" i="32"/>
  <c r="Q147" i="32" s="1"/>
  <c r="J152" i="32"/>
  <c r="Q152" i="32" s="1"/>
  <c r="J157" i="32"/>
  <c r="Q157" i="32" s="1"/>
  <c r="J161" i="32"/>
  <c r="Q161" i="32" s="1"/>
  <c r="J165" i="32"/>
  <c r="Q165" i="32" s="1"/>
  <c r="J127" i="32"/>
  <c r="Q127" i="32" s="1"/>
  <c r="J131" i="32"/>
  <c r="Q131" i="32" s="1"/>
  <c r="I133" i="32"/>
  <c r="R170" i="32"/>
  <c r="S171" i="32" l="1"/>
  <c r="S169" i="32"/>
  <c r="T169" i="32" s="1"/>
  <c r="S170" i="32"/>
  <c r="U168" i="32"/>
  <c r="T170" i="32"/>
  <c r="U170" i="32"/>
  <c r="T171" i="32"/>
  <c r="J133" i="32"/>
  <c r="Q133" i="32" s="1"/>
  <c r="P133" i="32"/>
  <c r="R133" i="32" s="1"/>
  <c r="H142" i="29"/>
  <c r="R12" i="33" l="1"/>
  <c r="Q12" i="33"/>
  <c r="N12" i="33"/>
  <c r="P12" i="33" s="1"/>
  <c r="U169" i="32"/>
  <c r="U171" i="32"/>
  <c r="N142" i="29"/>
  <c r="P177" i="29"/>
  <c r="P178" i="29"/>
  <c r="N169" i="29"/>
  <c r="H169" i="29"/>
  <c r="N161" i="29"/>
  <c r="H161" i="29"/>
  <c r="N155" i="29"/>
  <c r="P155" i="29" s="1"/>
  <c r="Q155" i="29" s="1"/>
  <c r="H155" i="29"/>
  <c r="J155" i="29" s="1"/>
  <c r="K155" i="29" s="1"/>
  <c r="P152" i="29"/>
  <c r="Q152" i="29" s="1"/>
  <c r="J152" i="29"/>
  <c r="K152" i="29" s="1"/>
  <c r="S12" i="33" l="1"/>
  <c r="U172" i="32"/>
  <c r="T152" i="29"/>
  <c r="T155" i="29"/>
  <c r="S155" i="29"/>
  <c r="S152" i="29"/>
  <c r="P180" i="29" l="1"/>
  <c r="P179" i="29"/>
  <c r="P176" i="29"/>
  <c r="P175" i="29"/>
  <c r="P174" i="29"/>
  <c r="P173" i="29"/>
  <c r="P172" i="29"/>
  <c r="P171" i="29"/>
  <c r="P170" i="29"/>
  <c r="P169" i="29"/>
  <c r="P168" i="29"/>
  <c r="P167" i="29"/>
  <c r="P166" i="29"/>
  <c r="P163" i="29"/>
  <c r="P162" i="29"/>
  <c r="P161" i="29"/>
  <c r="P160" i="29"/>
  <c r="P159" i="29"/>
  <c r="P158" i="29"/>
  <c r="P157" i="29"/>
  <c r="P153" i="29"/>
  <c r="P151" i="29"/>
  <c r="P150" i="29"/>
  <c r="P149" i="29"/>
  <c r="P148" i="29"/>
  <c r="P147" i="29"/>
  <c r="P144" i="29"/>
  <c r="P142" i="29"/>
  <c r="P140" i="29"/>
  <c r="P137" i="29"/>
  <c r="P136" i="29"/>
  <c r="P135" i="29"/>
  <c r="P134" i="29"/>
  <c r="P133" i="29"/>
  <c r="P132" i="29"/>
  <c r="P131" i="29"/>
  <c r="P130" i="29"/>
  <c r="P129" i="29"/>
  <c r="P122" i="29"/>
  <c r="P123" i="29" s="1"/>
  <c r="P104" i="29"/>
  <c r="P103" i="29"/>
  <c r="P102" i="29"/>
  <c r="P101" i="29"/>
  <c r="P100" i="29"/>
  <c r="P99" i="29"/>
  <c r="P97" i="29"/>
  <c r="P96" i="29"/>
  <c r="P95" i="29"/>
  <c r="P94" i="29"/>
  <c r="P93" i="29"/>
  <c r="P88" i="29"/>
  <c r="P87" i="29"/>
  <c r="P86" i="29"/>
  <c r="P85" i="29"/>
  <c r="P84" i="29"/>
  <c r="P82" i="29"/>
  <c r="P81" i="29"/>
  <c r="P80" i="29"/>
  <c r="P78" i="29"/>
  <c r="P77" i="29"/>
  <c r="P76" i="29"/>
  <c r="P75" i="29"/>
  <c r="P74" i="29"/>
  <c r="P72" i="29"/>
  <c r="P71" i="29"/>
  <c r="P70" i="29"/>
  <c r="P69" i="29"/>
  <c r="P68" i="29"/>
  <c r="P66" i="29"/>
  <c r="P64" i="29"/>
  <c r="P63" i="29"/>
  <c r="P62" i="29"/>
  <c r="P61" i="29"/>
  <c r="P56" i="29"/>
  <c r="P55" i="29"/>
  <c r="P54" i="29"/>
  <c r="P52" i="29"/>
  <c r="P51" i="29"/>
  <c r="P50" i="29"/>
  <c r="P49" i="29"/>
  <c r="P47" i="29"/>
  <c r="P46" i="29"/>
  <c r="P45" i="29"/>
  <c r="P44" i="29"/>
  <c r="P43" i="29"/>
  <c r="P41" i="29"/>
  <c r="P40" i="29"/>
  <c r="P39" i="29"/>
  <c r="P34" i="29"/>
  <c r="P33" i="29"/>
  <c r="P30" i="29"/>
  <c r="P28" i="29"/>
  <c r="P27" i="29"/>
  <c r="P26" i="29"/>
  <c r="P24" i="29"/>
  <c r="P23" i="29"/>
  <c r="P22" i="29"/>
  <c r="P21" i="29"/>
  <c r="P20" i="29"/>
  <c r="P18" i="29"/>
  <c r="P17" i="29"/>
  <c r="P16" i="29"/>
  <c r="P15" i="29"/>
  <c r="P14" i="29"/>
  <c r="J180" i="29"/>
  <c r="J179" i="29"/>
  <c r="J178" i="29"/>
  <c r="J177" i="29"/>
  <c r="J176" i="29"/>
  <c r="J175" i="29"/>
  <c r="J174" i="29"/>
  <c r="J173" i="29"/>
  <c r="J172" i="29"/>
  <c r="J171" i="29"/>
  <c r="J170" i="29"/>
  <c r="J169" i="29"/>
  <c r="J168" i="29"/>
  <c r="J167" i="29"/>
  <c r="J166" i="29"/>
  <c r="J163" i="29"/>
  <c r="J162" i="29"/>
  <c r="J161" i="29"/>
  <c r="J160" i="29"/>
  <c r="J159" i="29"/>
  <c r="J158" i="29"/>
  <c r="J157" i="29"/>
  <c r="J153" i="29"/>
  <c r="J151" i="29"/>
  <c r="J150" i="29"/>
  <c r="J149" i="29"/>
  <c r="J148" i="29"/>
  <c r="J147" i="29"/>
  <c r="J144" i="29"/>
  <c r="J142" i="29"/>
  <c r="J140" i="29"/>
  <c r="J137" i="29"/>
  <c r="J136" i="29"/>
  <c r="J135" i="29"/>
  <c r="J134" i="29"/>
  <c r="J133" i="29"/>
  <c r="J132" i="29"/>
  <c r="J131" i="29"/>
  <c r="J130" i="29"/>
  <c r="J129" i="29"/>
  <c r="J122" i="29"/>
  <c r="J104" i="29"/>
  <c r="J103" i="29"/>
  <c r="J102" i="29"/>
  <c r="J101" i="29"/>
  <c r="J100" i="29"/>
  <c r="J99" i="29"/>
  <c r="J97" i="29"/>
  <c r="J96" i="29"/>
  <c r="J95" i="29"/>
  <c r="J94" i="29"/>
  <c r="J93" i="29"/>
  <c r="J88" i="29"/>
  <c r="J87" i="29"/>
  <c r="J86" i="29"/>
  <c r="J85" i="29"/>
  <c r="J84" i="29"/>
  <c r="J82" i="29"/>
  <c r="J81" i="29"/>
  <c r="J80" i="29"/>
  <c r="J78" i="29"/>
  <c r="J77" i="29"/>
  <c r="J76" i="29"/>
  <c r="J75" i="29"/>
  <c r="J74" i="29"/>
  <c r="J72" i="29"/>
  <c r="J71" i="29"/>
  <c r="J70" i="29"/>
  <c r="J69" i="29"/>
  <c r="J68" i="29"/>
  <c r="J66" i="29"/>
  <c r="J64" i="29"/>
  <c r="J63" i="29"/>
  <c r="J62" i="29"/>
  <c r="J61" i="29"/>
  <c r="J55" i="29"/>
  <c r="J54" i="29"/>
  <c r="J52" i="29"/>
  <c r="J51" i="29"/>
  <c r="J50" i="29"/>
  <c r="J49" i="29"/>
  <c r="J47" i="29"/>
  <c r="J46" i="29"/>
  <c r="J45" i="29"/>
  <c r="J44" i="29"/>
  <c r="J43" i="29"/>
  <c r="J41" i="29"/>
  <c r="J40" i="29"/>
  <c r="J39" i="29"/>
  <c r="J38" i="29"/>
  <c r="J37" i="29"/>
  <c r="J34" i="29"/>
  <c r="J33" i="29"/>
  <c r="J30" i="29"/>
  <c r="J28" i="29"/>
  <c r="J27" i="29"/>
  <c r="J26" i="29"/>
  <c r="J24" i="29"/>
  <c r="J23" i="29"/>
  <c r="J22" i="29"/>
  <c r="J21" i="29"/>
  <c r="J20" i="29"/>
  <c r="J18" i="29"/>
  <c r="J17" i="29"/>
  <c r="J16" i="29"/>
  <c r="J15" i="29"/>
  <c r="J14" i="29"/>
  <c r="N143" i="29"/>
  <c r="P143" i="29" s="1"/>
  <c r="N141" i="29"/>
  <c r="P141" i="29" s="1"/>
  <c r="N139" i="29"/>
  <c r="P139" i="29" s="1"/>
  <c r="N138" i="29"/>
  <c r="P138" i="29" s="1"/>
  <c r="H143" i="29"/>
  <c r="H141" i="29"/>
  <c r="H138" i="29"/>
  <c r="H139" i="29"/>
  <c r="J5" i="33" l="1"/>
  <c r="H6" i="33"/>
  <c r="H7" i="33"/>
  <c r="J139" i="29"/>
  <c r="N7" i="33"/>
  <c r="Q8" i="33"/>
  <c r="R8" i="33"/>
  <c r="N8" i="33"/>
  <c r="P8" i="33" s="1"/>
  <c r="J143" i="29"/>
  <c r="J138" i="29"/>
  <c r="N5" i="33"/>
  <c r="Q9" i="33"/>
  <c r="R9" i="33"/>
  <c r="N9" i="33"/>
  <c r="P9" i="33" s="1"/>
  <c r="J7" i="33"/>
  <c r="H5" i="33"/>
  <c r="J141" i="29"/>
  <c r="J181" i="29" l="1"/>
  <c r="Q11" i="33"/>
  <c r="R11" i="33"/>
  <c r="N11" i="33"/>
  <c r="P11" i="33" s="1"/>
  <c r="Q13" i="33"/>
  <c r="R13" i="33"/>
  <c r="N13" i="33"/>
  <c r="P13" i="33" s="1"/>
  <c r="S8" i="33"/>
  <c r="F5" i="33"/>
  <c r="P5" i="33" s="1"/>
  <c r="R5" i="33"/>
  <c r="Q5" i="33"/>
  <c r="S9" i="33"/>
  <c r="Q7" i="33"/>
  <c r="F7" i="33"/>
  <c r="P7" i="33" s="1"/>
  <c r="R7" i="33"/>
  <c r="P79" i="29"/>
  <c r="J79" i="29"/>
  <c r="P32" i="29"/>
  <c r="J32" i="29"/>
  <c r="S11" i="33" l="1"/>
  <c r="S7" i="33"/>
  <c r="S13" i="33"/>
  <c r="J6" i="33"/>
  <c r="S5" i="33"/>
  <c r="P25" i="29"/>
  <c r="J48" i="29"/>
  <c r="K48" i="29" s="1"/>
  <c r="P48" i="29"/>
  <c r="Q48" i="29" s="1"/>
  <c r="J25" i="29"/>
  <c r="S178" i="29"/>
  <c r="Q178" i="29"/>
  <c r="K178" i="29"/>
  <c r="S177" i="29"/>
  <c r="Q177" i="29"/>
  <c r="K177" i="29"/>
  <c r="S176" i="29"/>
  <c r="Q176" i="29"/>
  <c r="K176" i="29"/>
  <c r="S175" i="29"/>
  <c r="Q175" i="29"/>
  <c r="K175" i="29"/>
  <c r="S174" i="29"/>
  <c r="Q174" i="29"/>
  <c r="K174" i="29"/>
  <c r="S173" i="29"/>
  <c r="Q173" i="29"/>
  <c r="K173" i="29"/>
  <c r="S172" i="29"/>
  <c r="Q172" i="29"/>
  <c r="K172" i="29"/>
  <c r="S171" i="29"/>
  <c r="Q171" i="29"/>
  <c r="K171" i="29"/>
  <c r="S170" i="29"/>
  <c r="Q170" i="29"/>
  <c r="K170" i="29"/>
  <c r="D129" i="29"/>
  <c r="D12" i="31" s="1"/>
  <c r="C3" i="31"/>
  <c r="C4" i="31"/>
  <c r="C2" i="31"/>
  <c r="J35" i="29" l="1"/>
  <c r="F6" i="33"/>
  <c r="P6" i="33" s="1"/>
  <c r="Q6" i="33"/>
  <c r="R6" i="33"/>
  <c r="R15" i="33" s="1"/>
  <c r="Q25" i="29"/>
  <c r="P35" i="29"/>
  <c r="T177" i="29"/>
  <c r="K25" i="29"/>
  <c r="D10" i="31"/>
  <c r="D16" i="31"/>
  <c r="C16" i="31"/>
  <c r="D11" i="31"/>
  <c r="D14" i="31"/>
  <c r="C12" i="31"/>
  <c r="E12" i="31" s="1"/>
  <c r="C14" i="31"/>
  <c r="C11" i="31"/>
  <c r="C10" i="31"/>
  <c r="D15" i="31"/>
  <c r="T171" i="29"/>
  <c r="T175" i="29"/>
  <c r="T174" i="29"/>
  <c r="T178" i="29"/>
  <c r="T170" i="29"/>
  <c r="T173" i="29"/>
  <c r="T172" i="29"/>
  <c r="T176" i="29"/>
  <c r="S6" i="33" l="1"/>
  <c r="S15" i="33" s="1"/>
  <c r="Q15" i="33"/>
  <c r="S35" i="29"/>
  <c r="E10" i="31"/>
  <c r="E16" i="31"/>
  <c r="E14" i="31"/>
  <c r="E11" i="31"/>
  <c r="S55" i="29" l="1"/>
  <c r="Q55" i="29"/>
  <c r="K55" i="29"/>
  <c r="S54" i="29"/>
  <c r="Q54" i="29"/>
  <c r="K54" i="29"/>
  <c r="U55" i="29" l="1"/>
  <c r="U54" i="29"/>
  <c r="T55" i="29"/>
  <c r="T54" i="29"/>
  <c r="S122" i="29" l="1"/>
  <c r="U122" i="29" s="1"/>
  <c r="Q122" i="29"/>
  <c r="K122" i="29"/>
  <c r="S169" i="29"/>
  <c r="Q169" i="29"/>
  <c r="K169" i="29"/>
  <c r="S168" i="29"/>
  <c r="Q168" i="29"/>
  <c r="K168" i="29"/>
  <c r="S167" i="29"/>
  <c r="Q167" i="29"/>
  <c r="K167" i="29"/>
  <c r="S166" i="29"/>
  <c r="Q166" i="29"/>
  <c r="K166" i="29"/>
  <c r="T122" i="29" l="1"/>
  <c r="T167" i="29"/>
  <c r="T168" i="29"/>
  <c r="T169" i="29"/>
  <c r="T166" i="29"/>
  <c r="I24" i="30"/>
  <c r="I52" i="30" s="1"/>
  <c r="I55" i="30" s="1"/>
  <c r="G50" i="30"/>
  <c r="H50" i="30" s="1"/>
  <c r="C50" i="30"/>
  <c r="D50" i="30" s="1"/>
  <c r="J49" i="30"/>
  <c r="F49" i="30"/>
  <c r="G48" i="30"/>
  <c r="H48" i="30" s="1"/>
  <c r="C48" i="30"/>
  <c r="D48" i="30" s="1"/>
  <c r="J47" i="30"/>
  <c r="F47" i="30"/>
  <c r="G46" i="30"/>
  <c r="H46" i="30" s="1"/>
  <c r="C46" i="30"/>
  <c r="D46" i="30" s="1"/>
  <c r="J45" i="30"/>
  <c r="F45" i="30"/>
  <c r="G44" i="30"/>
  <c r="H44" i="30" s="1"/>
  <c r="C44" i="30"/>
  <c r="D44" i="30" s="1"/>
  <c r="J43" i="30"/>
  <c r="F43" i="30"/>
  <c r="G42" i="30"/>
  <c r="H42" i="30" s="1"/>
  <c r="C42" i="30"/>
  <c r="D42" i="30" s="1"/>
  <c r="J41" i="30"/>
  <c r="F41" i="30"/>
  <c r="G40" i="30"/>
  <c r="H40" i="30" s="1"/>
  <c r="C40" i="30"/>
  <c r="D40" i="30" s="1"/>
  <c r="J39" i="30"/>
  <c r="F39" i="30"/>
  <c r="G38" i="30"/>
  <c r="H38" i="30" s="1"/>
  <c r="C38" i="30"/>
  <c r="D38" i="30" s="1"/>
  <c r="J37" i="30"/>
  <c r="F37" i="30"/>
  <c r="J36" i="30"/>
  <c r="F36" i="30"/>
  <c r="J35" i="30"/>
  <c r="F35" i="30"/>
  <c r="J34" i="30"/>
  <c r="F34" i="30"/>
  <c r="F38" i="30" s="1"/>
  <c r="G33" i="30"/>
  <c r="H33" i="30" s="1"/>
  <c r="C33" i="30"/>
  <c r="D33" i="30" s="1"/>
  <c r="J32" i="30"/>
  <c r="F32" i="30"/>
  <c r="J31" i="30"/>
  <c r="F31" i="30"/>
  <c r="J30" i="30"/>
  <c r="F30" i="30"/>
  <c r="J29" i="30"/>
  <c r="F29" i="30"/>
  <c r="G28" i="30"/>
  <c r="H28" i="30" s="1"/>
  <c r="C28" i="30"/>
  <c r="D28" i="30" s="1"/>
  <c r="J27" i="30"/>
  <c r="F27" i="30"/>
  <c r="J26" i="30"/>
  <c r="F26" i="30"/>
  <c r="J25" i="30"/>
  <c r="F25" i="30"/>
  <c r="G24" i="30"/>
  <c r="H24" i="30" s="1"/>
  <c r="C24" i="30"/>
  <c r="D24" i="30" s="1"/>
  <c r="J23" i="30"/>
  <c r="F23" i="30"/>
  <c r="J22" i="30"/>
  <c r="F22" i="30"/>
  <c r="J21" i="30"/>
  <c r="F21" i="30"/>
  <c r="G20" i="30"/>
  <c r="H20" i="30" s="1"/>
  <c r="C20" i="30"/>
  <c r="D20" i="30" s="1"/>
  <c r="J19" i="30"/>
  <c r="F19" i="30"/>
  <c r="J18" i="30"/>
  <c r="F18" i="30"/>
  <c r="J17" i="30"/>
  <c r="F17" i="30"/>
  <c r="G16" i="30"/>
  <c r="C16" i="30"/>
  <c r="J15" i="30"/>
  <c r="F15" i="30"/>
  <c r="J14" i="30"/>
  <c r="F14" i="30"/>
  <c r="J13" i="30"/>
  <c r="F13" i="30"/>
  <c r="J12" i="30"/>
  <c r="F12" i="30"/>
  <c r="J33" i="30" l="1"/>
  <c r="F33" i="30"/>
  <c r="J38" i="30"/>
  <c r="F20" i="30"/>
  <c r="F24" i="30"/>
  <c r="F28" i="30"/>
  <c r="F16" i="30"/>
  <c r="E52" i="30"/>
  <c r="E55" i="30" s="1"/>
  <c r="J52" i="30"/>
  <c r="J55" i="30" s="1"/>
  <c r="G51" i="30"/>
  <c r="C51" i="30"/>
  <c r="H16" i="30"/>
  <c r="D16" i="30"/>
  <c r="F52" i="30" l="1"/>
  <c r="F55" i="30"/>
  <c r="K52" i="30"/>
  <c r="P181" i="29" l="1"/>
  <c r="S181" i="29" s="1"/>
  <c r="P105" i="29"/>
  <c r="J105" i="29"/>
  <c r="P89" i="29"/>
  <c r="J89" i="29"/>
  <c r="J57" i="29"/>
  <c r="S180" i="29"/>
  <c r="S179" i="29"/>
  <c r="T165" i="29"/>
  <c r="T164" i="29"/>
  <c r="S163" i="29"/>
  <c r="S162" i="29"/>
  <c r="S160" i="29"/>
  <c r="S159" i="29"/>
  <c r="S158" i="29"/>
  <c r="S157" i="29"/>
  <c r="T156" i="29"/>
  <c r="S153" i="29"/>
  <c r="S151" i="29"/>
  <c r="S150" i="29"/>
  <c r="S149" i="29"/>
  <c r="S148" i="29"/>
  <c r="S147" i="29"/>
  <c r="T146" i="29"/>
  <c r="S161" i="29"/>
  <c r="T145" i="29"/>
  <c r="S144" i="29"/>
  <c r="U144" i="29" s="1"/>
  <c r="S143" i="29"/>
  <c r="U143" i="29" s="1"/>
  <c r="S142" i="29"/>
  <c r="U142" i="29" s="1"/>
  <c r="S141" i="29"/>
  <c r="U141" i="29" s="1"/>
  <c r="S140" i="29"/>
  <c r="U140" i="29" s="1"/>
  <c r="S139" i="29"/>
  <c r="U139" i="29" s="1"/>
  <c r="S138" i="29"/>
  <c r="U138" i="29" s="1"/>
  <c r="S137" i="29"/>
  <c r="U137" i="29" s="1"/>
  <c r="S136" i="29"/>
  <c r="S135" i="29"/>
  <c r="U135" i="29" s="1"/>
  <c r="S134" i="29"/>
  <c r="S133" i="29"/>
  <c r="U133" i="29" s="1"/>
  <c r="S132" i="29"/>
  <c r="S131" i="29"/>
  <c r="U131" i="29" s="1"/>
  <c r="S130" i="29"/>
  <c r="U130" i="29" s="1"/>
  <c r="S129" i="29"/>
  <c r="S104" i="29"/>
  <c r="U104" i="29" s="1"/>
  <c r="S103" i="29"/>
  <c r="S102" i="29"/>
  <c r="S101" i="29"/>
  <c r="U101" i="29" s="1"/>
  <c r="S100" i="29"/>
  <c r="U100" i="29" s="1"/>
  <c r="S99" i="29"/>
  <c r="U99" i="29" s="1"/>
  <c r="S97" i="29"/>
  <c r="U97" i="29" s="1"/>
  <c r="S96" i="29"/>
  <c r="S95" i="29"/>
  <c r="U95" i="29" s="1"/>
  <c r="S94" i="29"/>
  <c r="U94" i="29" s="1"/>
  <c r="S93" i="29"/>
  <c r="S88" i="29"/>
  <c r="U88" i="29" s="1"/>
  <c r="S87" i="29"/>
  <c r="U87" i="29" s="1"/>
  <c r="S86" i="29"/>
  <c r="U86" i="29" s="1"/>
  <c r="S85" i="29"/>
  <c r="U85" i="29" s="1"/>
  <c r="S84" i="29"/>
  <c r="U84" i="29" s="1"/>
  <c r="S82" i="29"/>
  <c r="U82" i="29" s="1"/>
  <c r="S81" i="29"/>
  <c r="U81" i="29" s="1"/>
  <c r="S80" i="29"/>
  <c r="S79" i="29"/>
  <c r="U79" i="29" s="1"/>
  <c r="S78" i="29"/>
  <c r="U78" i="29" s="1"/>
  <c r="S77" i="29"/>
  <c r="U77" i="29" s="1"/>
  <c r="S76" i="29"/>
  <c r="S75" i="29"/>
  <c r="S74" i="29"/>
  <c r="S72" i="29"/>
  <c r="S71" i="29"/>
  <c r="U71" i="29" s="1"/>
  <c r="S70" i="29"/>
  <c r="U70" i="29" s="1"/>
  <c r="S69" i="29"/>
  <c r="S68" i="29"/>
  <c r="S66" i="29"/>
  <c r="S64" i="29"/>
  <c r="S63" i="29"/>
  <c r="S62" i="29"/>
  <c r="S61" i="29"/>
  <c r="S56" i="29"/>
  <c r="U56" i="29" s="1"/>
  <c r="S52" i="29"/>
  <c r="U52" i="29" s="1"/>
  <c r="S51" i="29"/>
  <c r="U51" i="29" s="1"/>
  <c r="S50" i="29"/>
  <c r="S49" i="29"/>
  <c r="S48" i="29"/>
  <c r="U48" i="29" s="1"/>
  <c r="S47" i="29"/>
  <c r="S46" i="29"/>
  <c r="S45" i="29"/>
  <c r="S44" i="29"/>
  <c r="S43" i="29"/>
  <c r="S41" i="29"/>
  <c r="U41" i="29" s="1"/>
  <c r="S40" i="29"/>
  <c r="S39" i="29"/>
  <c r="S34" i="29"/>
  <c r="S33" i="29"/>
  <c r="U33" i="29" s="1"/>
  <c r="S32" i="29"/>
  <c r="U32" i="29" s="1"/>
  <c r="S31" i="29"/>
  <c r="U31" i="29" s="1"/>
  <c r="S30" i="29"/>
  <c r="S28" i="29"/>
  <c r="S27" i="29"/>
  <c r="S26" i="29"/>
  <c r="S25" i="29"/>
  <c r="S24" i="29"/>
  <c r="S23" i="29"/>
  <c r="S22" i="29"/>
  <c r="S21" i="29"/>
  <c r="S20" i="29"/>
  <c r="S18" i="29"/>
  <c r="S17" i="29"/>
  <c r="I34" i="31" s="1"/>
  <c r="S16" i="29"/>
  <c r="S15" i="29"/>
  <c r="S14" i="29"/>
  <c r="C34" i="31" s="1"/>
  <c r="I35" i="31" l="1"/>
  <c r="G34" i="31"/>
  <c r="G35" i="31"/>
  <c r="S89" i="29"/>
  <c r="F26" i="31"/>
  <c r="C35" i="31"/>
  <c r="S105" i="29"/>
  <c r="E26" i="31"/>
  <c r="C26" i="31"/>
  <c r="E35" i="31"/>
  <c r="U72" i="29"/>
  <c r="U96" i="29"/>
  <c r="U39" i="29"/>
  <c r="U93" i="29"/>
  <c r="U134" i="29"/>
  <c r="U132" i="29"/>
  <c r="U136" i="29"/>
  <c r="U129" i="29"/>
  <c r="U16" i="29"/>
  <c r="U17" i="29"/>
  <c r="S57" i="29"/>
  <c r="P57" i="29"/>
  <c r="P125" i="29" s="1"/>
  <c r="Q180" i="29"/>
  <c r="Q179" i="29"/>
  <c r="Q163" i="29"/>
  <c r="Q162" i="29"/>
  <c r="Q160" i="29"/>
  <c r="Q159" i="29"/>
  <c r="Q158" i="29"/>
  <c r="Q157" i="29"/>
  <c r="Q153" i="29"/>
  <c r="Q151" i="29"/>
  <c r="Q150" i="29"/>
  <c r="Q149" i="29"/>
  <c r="Q148" i="29"/>
  <c r="Q147" i="29"/>
  <c r="Q161" i="29"/>
  <c r="Q144" i="29"/>
  <c r="Q143" i="29"/>
  <c r="Q142" i="29"/>
  <c r="Q141" i="29"/>
  <c r="Q140" i="29"/>
  <c r="Q139" i="29"/>
  <c r="Q138" i="29"/>
  <c r="Q137" i="29"/>
  <c r="Q136" i="29"/>
  <c r="Q135" i="29"/>
  <c r="Q134" i="29"/>
  <c r="Q133" i="29"/>
  <c r="Q132" i="29"/>
  <c r="Q131" i="29"/>
  <c r="Q130" i="29"/>
  <c r="Q129" i="29"/>
  <c r="Q104" i="29"/>
  <c r="Q103" i="29"/>
  <c r="Q102" i="29"/>
  <c r="Q101" i="29"/>
  <c r="Q100" i="29"/>
  <c r="Q99" i="29"/>
  <c r="Q97" i="29"/>
  <c r="Q96" i="29"/>
  <c r="Q95" i="29"/>
  <c r="Q94" i="29"/>
  <c r="Q93" i="29"/>
  <c r="Q88" i="29"/>
  <c r="Q87" i="29"/>
  <c r="Q86" i="29"/>
  <c r="Q85" i="29"/>
  <c r="Q84" i="29"/>
  <c r="Q82" i="29"/>
  <c r="Q81" i="29"/>
  <c r="Q80" i="29"/>
  <c r="Q79" i="29"/>
  <c r="Q78" i="29"/>
  <c r="Q77" i="29"/>
  <c r="Q76" i="29"/>
  <c r="Q75" i="29"/>
  <c r="Q74" i="29"/>
  <c r="Q72" i="29"/>
  <c r="Q71" i="29"/>
  <c r="Q70" i="29"/>
  <c r="Q69" i="29"/>
  <c r="Q68" i="29"/>
  <c r="Q66" i="29"/>
  <c r="Q64" i="29"/>
  <c r="Q63" i="29"/>
  <c r="Q62" i="29"/>
  <c r="Q61" i="29"/>
  <c r="Q56" i="29"/>
  <c r="Q52" i="29"/>
  <c r="Q51" i="29"/>
  <c r="Q50" i="29"/>
  <c r="Q49" i="29"/>
  <c r="Q47" i="29"/>
  <c r="Q46" i="29"/>
  <c r="Q45" i="29"/>
  <c r="Q44" i="29"/>
  <c r="Q43" i="29"/>
  <c r="Q41" i="29"/>
  <c r="Q40" i="29"/>
  <c r="Q39" i="29"/>
  <c r="Q34" i="29"/>
  <c r="Q33" i="29"/>
  <c r="Q32" i="29"/>
  <c r="Q31" i="29"/>
  <c r="Q30" i="29"/>
  <c r="Q28" i="29"/>
  <c r="Q27" i="29"/>
  <c r="Q26" i="29"/>
  <c r="Q24" i="29"/>
  <c r="Q23" i="29"/>
  <c r="Q22" i="29"/>
  <c r="Q21" i="29"/>
  <c r="Q20" i="29"/>
  <c r="Q18" i="29"/>
  <c r="Q17" i="29"/>
  <c r="Q16" i="29"/>
  <c r="Q15" i="29"/>
  <c r="Q14" i="29"/>
  <c r="K180" i="29"/>
  <c r="K179" i="29"/>
  <c r="K163" i="29"/>
  <c r="K162" i="29"/>
  <c r="K160" i="29"/>
  <c r="K159" i="29"/>
  <c r="K158" i="29"/>
  <c r="K157" i="29"/>
  <c r="K153" i="29"/>
  <c r="K151" i="29"/>
  <c r="K150" i="29"/>
  <c r="K149" i="29"/>
  <c r="K148" i="29"/>
  <c r="K147" i="29"/>
  <c r="K161" i="29"/>
  <c r="K144" i="29"/>
  <c r="K143" i="29"/>
  <c r="K142" i="29"/>
  <c r="K141" i="29"/>
  <c r="K140" i="29"/>
  <c r="K139" i="29"/>
  <c r="K138" i="29"/>
  <c r="K137" i="29"/>
  <c r="K136" i="29"/>
  <c r="K135" i="29"/>
  <c r="K134" i="29"/>
  <c r="K133" i="29"/>
  <c r="K132" i="29"/>
  <c r="K131" i="29"/>
  <c r="K130" i="29"/>
  <c r="K129" i="29"/>
  <c r="K104" i="29"/>
  <c r="K103" i="29"/>
  <c r="K102" i="29"/>
  <c r="K101" i="29"/>
  <c r="K100" i="29"/>
  <c r="K99" i="29"/>
  <c r="K97" i="29"/>
  <c r="K96" i="29"/>
  <c r="K95" i="29"/>
  <c r="K94" i="29"/>
  <c r="K93" i="29"/>
  <c r="K88" i="29"/>
  <c r="K87" i="29"/>
  <c r="K86" i="29"/>
  <c r="K85" i="29"/>
  <c r="K84" i="29"/>
  <c r="K82" i="29"/>
  <c r="K81" i="29"/>
  <c r="K80" i="29"/>
  <c r="K79" i="29"/>
  <c r="K78" i="29"/>
  <c r="K77" i="29"/>
  <c r="K76" i="29"/>
  <c r="K75" i="29"/>
  <c r="K74" i="29"/>
  <c r="K72" i="29"/>
  <c r="K71" i="29"/>
  <c r="K70" i="29"/>
  <c r="K69" i="29"/>
  <c r="K68" i="29"/>
  <c r="K66" i="29"/>
  <c r="K64" i="29"/>
  <c r="K63" i="29"/>
  <c r="K62" i="29"/>
  <c r="K61" i="29"/>
  <c r="K56" i="29"/>
  <c r="K52" i="29"/>
  <c r="K51" i="29"/>
  <c r="K50" i="29"/>
  <c r="K49" i="29"/>
  <c r="K47" i="29"/>
  <c r="K46" i="29"/>
  <c r="K45" i="29"/>
  <c r="K44" i="29"/>
  <c r="K43" i="29"/>
  <c r="K41" i="29"/>
  <c r="K40" i="29"/>
  <c r="K39" i="29"/>
  <c r="K34" i="29"/>
  <c r="K33" i="29"/>
  <c r="K32" i="29"/>
  <c r="K31" i="29"/>
  <c r="K30" i="29"/>
  <c r="K28" i="29"/>
  <c r="K27" i="29"/>
  <c r="K26" i="29"/>
  <c r="K24" i="29"/>
  <c r="K23" i="29"/>
  <c r="K22" i="29"/>
  <c r="K21" i="29"/>
  <c r="K20" i="29"/>
  <c r="K18" i="29"/>
  <c r="K17" i="29"/>
  <c r="K16" i="29"/>
  <c r="K15" i="29"/>
  <c r="K14" i="29"/>
  <c r="U181" i="29" l="1"/>
  <c r="E27" i="31"/>
  <c r="G36" i="31" s="1"/>
  <c r="F27" i="31"/>
  <c r="I36" i="31" s="1"/>
  <c r="T153" i="29"/>
  <c r="T100" i="29"/>
  <c r="T179" i="29"/>
  <c r="T163" i="29"/>
  <c r="T41" i="29"/>
  <c r="T50" i="29"/>
  <c r="T157" i="29"/>
  <c r="T70" i="29"/>
  <c r="T79" i="29"/>
  <c r="T88" i="29"/>
  <c r="K35" i="29"/>
  <c r="T69" i="29"/>
  <c r="T78" i="29"/>
  <c r="T87" i="29"/>
  <c r="T158" i="29"/>
  <c r="T131" i="29"/>
  <c r="T139" i="29"/>
  <c r="T147" i="29"/>
  <c r="T102" i="29"/>
  <c r="U105" i="29" s="1"/>
  <c r="T18" i="29"/>
  <c r="T43" i="29"/>
  <c r="T51" i="29"/>
  <c r="P182" i="29"/>
  <c r="T28" i="29"/>
  <c r="T20" i="29"/>
  <c r="T81" i="29"/>
  <c r="T94" i="29"/>
  <c r="T159" i="29"/>
  <c r="T45" i="29"/>
  <c r="T97" i="29"/>
  <c r="T135" i="29"/>
  <c r="T103" i="29"/>
  <c r="T140" i="29"/>
  <c r="T148" i="29"/>
  <c r="T74" i="29"/>
  <c r="T82" i="29"/>
  <c r="T22" i="29"/>
  <c r="T31" i="29"/>
  <c r="U35" i="29"/>
  <c r="T46" i="29"/>
  <c r="T56" i="29"/>
  <c r="T149" i="29"/>
  <c r="T160" i="29"/>
  <c r="T180" i="29"/>
  <c r="T101" i="29"/>
  <c r="T130" i="29"/>
  <c r="T138" i="29"/>
  <c r="T64" i="29"/>
  <c r="T75" i="29"/>
  <c r="T84" i="29"/>
  <c r="T25" i="29"/>
  <c r="T34" i="29"/>
  <c r="T48" i="29"/>
  <c r="T66" i="29"/>
  <c r="T76" i="29"/>
  <c r="T85" i="29"/>
  <c r="T150" i="29"/>
  <c r="Q105" i="29"/>
  <c r="Q123" i="29" s="1"/>
  <c r="T21" i="29"/>
  <c r="T30" i="29"/>
  <c r="T44" i="29"/>
  <c r="T52" i="29"/>
  <c r="K89" i="29"/>
  <c r="T61" i="29"/>
  <c r="T71" i="29"/>
  <c r="T80" i="29"/>
  <c r="T99" i="29"/>
  <c r="T136" i="29"/>
  <c r="T144" i="29"/>
  <c r="T161" i="29"/>
  <c r="Q57" i="29"/>
  <c r="T27" i="29"/>
  <c r="T142" i="29"/>
  <c r="T32" i="29"/>
  <c r="T14" i="29"/>
  <c r="T24" i="29"/>
  <c r="T47" i="29"/>
  <c r="K105" i="29"/>
  <c r="T93" i="29"/>
  <c r="T96" i="29"/>
  <c r="T134" i="29"/>
  <c r="T162" i="29"/>
  <c r="T143" i="29"/>
  <c r="T151" i="29"/>
  <c r="T62" i="29"/>
  <c r="T72" i="29"/>
  <c r="K181" i="29"/>
  <c r="T129" i="29"/>
  <c r="T137" i="29"/>
  <c r="T23" i="29"/>
  <c r="T63" i="29"/>
  <c r="T15" i="29"/>
  <c r="T33" i="29"/>
  <c r="T16" i="29"/>
  <c r="T39" i="29"/>
  <c r="T132" i="29"/>
  <c r="Q35" i="29"/>
  <c r="Q89" i="29"/>
  <c r="T17" i="29"/>
  <c r="T26" i="29"/>
  <c r="T40" i="29"/>
  <c r="U40" i="29" s="1"/>
  <c r="U57" i="29" s="1"/>
  <c r="T49" i="29"/>
  <c r="T68" i="29"/>
  <c r="U68" i="29" s="1"/>
  <c r="U89" i="29" s="1"/>
  <c r="T77" i="29"/>
  <c r="T86" i="29"/>
  <c r="T95" i="29"/>
  <c r="T104" i="29"/>
  <c r="T133" i="29"/>
  <c r="T141" i="29"/>
  <c r="Q181" i="29"/>
  <c r="K57" i="29"/>
  <c r="F28" i="31" l="1"/>
  <c r="F29" i="31" s="1"/>
  <c r="E28" i="31"/>
  <c r="I37" i="31"/>
  <c r="G37" i="31"/>
  <c r="H34" i="31" s="1"/>
  <c r="T57" i="29"/>
  <c r="P183" i="29"/>
  <c r="P184" i="29" s="1"/>
  <c r="P185" i="29" s="1"/>
  <c r="Q125" i="29"/>
  <c r="Q182" i="29" s="1"/>
  <c r="K125" i="29"/>
  <c r="K182" i="29" s="1"/>
  <c r="T105" i="29"/>
  <c r="T89" i="29"/>
  <c r="T181" i="29"/>
  <c r="T35" i="29"/>
  <c r="J36" i="31" l="1"/>
  <c r="F30" i="31"/>
  <c r="F31" i="31" s="1"/>
  <c r="E29" i="31"/>
  <c r="E30" i="31"/>
  <c r="P186" i="29"/>
  <c r="J35" i="31"/>
  <c r="J34" i="31"/>
  <c r="H36" i="31"/>
  <c r="H35" i="31"/>
  <c r="D18" i="31"/>
  <c r="Q183" i="29"/>
  <c r="T125" i="29"/>
  <c r="T182" i="29" s="1"/>
  <c r="E31" i="31" l="1"/>
  <c r="J37" i="31"/>
  <c r="C13" i="31"/>
  <c r="H37" i="31"/>
  <c r="Q185" i="29"/>
  <c r="D20" i="31"/>
  <c r="D13" i="31" l="1"/>
  <c r="E13" i="31" s="1"/>
  <c r="P187" i="29"/>
  <c r="Q186" i="29"/>
  <c r="D17" i="31" l="1"/>
  <c r="D19" i="31" s="1"/>
  <c r="D21" i="31" s="1"/>
  <c r="Q187" i="29"/>
  <c r="Z46" i="6" l="1"/>
  <c r="Y46" i="6"/>
  <c r="X46" i="6"/>
  <c r="W46" i="6"/>
  <c r="Z45" i="6"/>
  <c r="Y45" i="6"/>
  <c r="X45" i="6"/>
  <c r="W45" i="6"/>
  <c r="Z44" i="6"/>
  <c r="Y44" i="6"/>
  <c r="X44" i="6"/>
  <c r="W44" i="6"/>
  <c r="Z43" i="6"/>
  <c r="Z48" i="6" s="1"/>
  <c r="Y43" i="6"/>
  <c r="Y48" i="6" s="1"/>
  <c r="X43" i="6"/>
  <c r="W43" i="6"/>
  <c r="Z40" i="6"/>
  <c r="Y40" i="6"/>
  <c r="AA38" i="6"/>
  <c r="AA37" i="6"/>
  <c r="AA36" i="6"/>
  <c r="AA35" i="6"/>
  <c r="Z32" i="6"/>
  <c r="Y32" i="6"/>
  <c r="AA30" i="6"/>
  <c r="AA29" i="6"/>
  <c r="AA28" i="6"/>
  <c r="AA27" i="6"/>
  <c r="S46" i="6"/>
  <c r="R46" i="6"/>
  <c r="Q46" i="6"/>
  <c r="P46" i="6"/>
  <c r="S45" i="6"/>
  <c r="R45" i="6"/>
  <c r="Q45" i="6"/>
  <c r="Q43" i="6"/>
  <c r="P43" i="6"/>
  <c r="R43" i="6"/>
  <c r="S43" i="6"/>
  <c r="Q44" i="6"/>
  <c r="P45" i="6"/>
  <c r="S44" i="6"/>
  <c r="R44" i="6"/>
  <c r="P44" i="6"/>
  <c r="S40" i="6"/>
  <c r="R40" i="6"/>
  <c r="T38" i="6"/>
  <c r="T37" i="6"/>
  <c r="T36" i="6"/>
  <c r="T35" i="6"/>
  <c r="S32" i="6"/>
  <c r="R32" i="6"/>
  <c r="T30" i="6"/>
  <c r="T29" i="6"/>
  <c r="T28" i="6"/>
  <c r="T27" i="6"/>
  <c r="L46" i="6"/>
  <c r="K46" i="6"/>
  <c r="J46" i="6"/>
  <c r="I46" i="6"/>
  <c r="L45" i="6"/>
  <c r="K45" i="6"/>
  <c r="J45" i="6"/>
  <c r="I45" i="6"/>
  <c r="L44" i="6"/>
  <c r="I44" i="6"/>
  <c r="J44" i="6"/>
  <c r="K44" i="6"/>
  <c r="L43" i="6"/>
  <c r="L48" i="6" s="1"/>
  <c r="K43" i="6"/>
  <c r="J43" i="6"/>
  <c r="I43" i="6"/>
  <c r="L40" i="6"/>
  <c r="K40" i="6"/>
  <c r="M38" i="6"/>
  <c r="M37" i="6"/>
  <c r="M36" i="6"/>
  <c r="M35" i="6"/>
  <c r="L32" i="6"/>
  <c r="K32" i="6"/>
  <c r="M30" i="6"/>
  <c r="M29" i="6"/>
  <c r="M28" i="6"/>
  <c r="M27" i="6"/>
  <c r="C43" i="6"/>
  <c r="B43" i="6"/>
  <c r="B44" i="6"/>
  <c r="B45" i="6"/>
  <c r="B46" i="6"/>
  <c r="E44" i="6"/>
  <c r="E45" i="6"/>
  <c r="E46" i="6"/>
  <c r="D44" i="6"/>
  <c r="C44" i="6"/>
  <c r="D45" i="6"/>
  <c r="D46" i="6"/>
  <c r="C45" i="6"/>
  <c r="C46" i="6"/>
  <c r="D43" i="6"/>
  <c r="E43" i="6"/>
  <c r="F38" i="6"/>
  <c r="F37" i="6"/>
  <c r="F36" i="6"/>
  <c r="F35" i="6"/>
  <c r="F28" i="6"/>
  <c r="F29" i="6"/>
  <c r="F27" i="6"/>
  <c r="F30" i="6"/>
  <c r="E40" i="6"/>
  <c r="D40" i="6"/>
  <c r="E32" i="6"/>
  <c r="D32" i="6"/>
  <c r="AA32" i="6"/>
  <c r="X48" i="6"/>
  <c r="M40" i="6" l="1"/>
  <c r="F45" i="6"/>
  <c r="F46" i="6"/>
  <c r="C48" i="6"/>
  <c r="F40" i="6"/>
  <c r="T45" i="6"/>
  <c r="I48" i="6"/>
  <c r="T46" i="6"/>
  <c r="AA40" i="6"/>
  <c r="AA43" i="6"/>
  <c r="AA44" i="6"/>
  <c r="AA45" i="6"/>
  <c r="K48" i="6"/>
  <c r="J48" i="6"/>
  <c r="M46" i="6"/>
  <c r="M43" i="6"/>
  <c r="F44" i="6"/>
  <c r="T32" i="6"/>
  <c r="AA46" i="6"/>
  <c r="D48" i="6"/>
  <c r="Q48" i="6"/>
  <c r="R48" i="6"/>
  <c r="M32" i="6"/>
  <c r="F32" i="6"/>
  <c r="E48" i="6"/>
  <c r="M44" i="6"/>
  <c r="T44" i="6"/>
  <c r="T43" i="6"/>
  <c r="T40" i="6"/>
  <c r="S48" i="6"/>
  <c r="P48" i="6"/>
  <c r="F43" i="6"/>
  <c r="F48" i="6" s="1"/>
  <c r="M45" i="6"/>
  <c r="B48" i="6"/>
  <c r="W48" i="6"/>
  <c r="AA48" i="6" l="1"/>
  <c r="M48" i="6"/>
  <c r="T48" i="6"/>
  <c r="C27" i="31" l="1"/>
  <c r="C36" i="31" s="1"/>
  <c r="C28" i="31" l="1"/>
  <c r="C29" i="31" s="1"/>
  <c r="C30" i="31" l="1"/>
  <c r="C37" i="31"/>
  <c r="D35" i="31" s="1"/>
  <c r="C31" i="31" l="1"/>
  <c r="D34" i="31"/>
  <c r="D36" i="31"/>
  <c r="D37" i="31" l="1"/>
  <c r="J109" i="29"/>
  <c r="J123" i="29" s="1"/>
  <c r="F21" i="33"/>
  <c r="S109" i="29" l="1"/>
  <c r="S123" i="29" s="1"/>
  <c r="J125" i="29"/>
  <c r="J182" i="29" s="1"/>
  <c r="C15" i="31"/>
  <c r="C17" i="31" s="1"/>
  <c r="K109" i="29"/>
  <c r="D26" i="31"/>
  <c r="L21" i="33"/>
  <c r="N21" i="33"/>
  <c r="H21" i="33"/>
  <c r="J21" i="33"/>
  <c r="U109" i="29" l="1"/>
  <c r="S125" i="29"/>
  <c r="E34" i="31"/>
  <c r="J183" i="29"/>
  <c r="J184" i="29" s="1"/>
  <c r="S182" i="29"/>
  <c r="T109" i="29"/>
  <c r="T123" i="29" s="1"/>
  <c r="K123" i="29"/>
  <c r="E15" i="31"/>
  <c r="E17" i="31" s="1"/>
  <c r="P21" i="33"/>
  <c r="D27" i="31"/>
  <c r="G26" i="31"/>
  <c r="U123" i="29" l="1"/>
  <c r="U125" i="29" s="1"/>
  <c r="U182" i="29" s="1"/>
  <c r="J185" i="29"/>
  <c r="J186" i="29"/>
  <c r="S184" i="29"/>
  <c r="C5" i="29" s="1"/>
  <c r="C5" i="31" s="1"/>
  <c r="K183" i="29"/>
  <c r="T183" i="29" s="1"/>
  <c r="C18" i="31"/>
  <c r="S183" i="29"/>
  <c r="E36" i="31"/>
  <c r="G27" i="31"/>
  <c r="D28" i="31"/>
  <c r="J187" i="29" l="1"/>
  <c r="S187" i="29" s="1"/>
  <c r="E18" i="31"/>
  <c r="E19" i="31" s="1"/>
  <c r="C19" i="31"/>
  <c r="K186" i="29"/>
  <c r="S186" i="29"/>
  <c r="C20" i="31"/>
  <c r="E20" i="31" s="1"/>
  <c r="S185" i="29"/>
  <c r="K185" i="29"/>
  <c r="T185" i="29" s="1"/>
  <c r="D30" i="31"/>
  <c r="G30" i="31" s="1"/>
  <c r="D29" i="31"/>
  <c r="G29" i="31" s="1"/>
  <c r="G28" i="31"/>
  <c r="E37" i="31"/>
  <c r="F36" i="31" s="1"/>
  <c r="E21" i="31" l="1"/>
  <c r="F19" i="31" s="1"/>
  <c r="C6" i="29"/>
  <c r="C6" i="31" s="1"/>
  <c r="K187" i="29"/>
  <c r="T186" i="29"/>
  <c r="T187" i="29" s="1"/>
  <c r="C7" i="29"/>
  <c r="C7" i="31" s="1"/>
  <c r="C21" i="31"/>
  <c r="D31" i="31"/>
  <c r="G31" i="31" s="1"/>
  <c r="F34" i="31"/>
  <c r="F35" i="31"/>
  <c r="F15" i="31" l="1"/>
  <c r="F17" i="31"/>
  <c r="F18" i="31"/>
  <c r="F11" i="31"/>
  <c r="F13" i="31"/>
  <c r="F14" i="31"/>
  <c r="F12" i="31"/>
  <c r="F16" i="31"/>
  <c r="F10" i="31"/>
  <c r="F37"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tc={A936B787-CDB2-4D27-B50A-4830F0A2788E}</author>
    <author>tc={58C1ECD0-09CA-4E72-A438-259AF1373014}</author>
    <author>tc={AB514005-DD15-4C26-A39B-86336A49B98D}</author>
    <author>tc={5958930C-9DF8-4469-B858-0A0409C586B4}</author>
    <author>tc={F0A8C284-4E55-489A-B74C-A5432BE66BD6}</author>
    <author>tc={98D176DA-AAA5-4B90-B3A0-00FB8AC18C46}</author>
  </authors>
  <commentList>
    <comment ref="B5" authorId="0" shapeId="0" xr:uid="{00000000-0006-0000-0100-000001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Il s'agit du budget total tel qu'indiqué dans l'AAP. Il comprend les coûts directs et indirects des partenaires</t>
      </text>
    </comment>
    <comment ref="B6" authorId="1" shapeId="0" xr:uid="{00000000-0006-0000-0100-000002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Ceci ne s'applique qu'aux les Organisations Participantes non-Nations Unies (PNUNO)</t>
      </text>
    </comment>
    <comment ref="F10" authorId="2" shapeId="0" xr:uid="{00000000-0006-0000-0100-000003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Ce montant ne peut dépasser 20 % du budget total sans dérogation.</t>
      </text>
    </comment>
    <comment ref="F16" authorId="3" shapeId="0" xr:uid="{00000000-0006-0000-0100-000004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Ce montant ne peut dépasser 10 % du budget total.</t>
      </text>
    </comment>
    <comment ref="F18" authorId="4" shapeId="0" xr:uid="{00000000-0006-0000-0100-000005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Ce montant ne peut dépasser 10 % du budget total.</t>
      </text>
    </comment>
    <comment ref="B20" authorId="5" shapeId="0" xr:uid="{00000000-0006-0000-0100-000006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Ceci ne s'applique qu'aux les Organisations Participantes non-Nations Unies (PNUNO)</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Frieda Fennell</author>
  </authors>
  <commentList>
    <comment ref="B3" authorId="0" shapeId="0" xr:uid="{00000000-0006-0000-0500-000001000000}">
      <text>
        <r>
          <rPr>
            <b/>
            <sz val="9"/>
            <color indexed="81"/>
            <rFont val="Tahoma"/>
            <family val="2"/>
          </rPr>
          <t>Frieda Fennell:</t>
        </r>
        <r>
          <rPr>
            <sz val="9"/>
            <color indexed="81"/>
            <rFont val="Tahoma"/>
            <family val="2"/>
          </rPr>
          <t xml:space="preserve">
welke info moet hier worden ingevuld, maak specifiek</t>
        </r>
      </text>
    </comment>
    <comment ref="A27" authorId="0" shapeId="0" xr:uid="{00000000-0006-0000-0500-000002000000}">
      <text>
        <r>
          <rPr>
            <b/>
            <sz val="9"/>
            <color indexed="81"/>
            <rFont val="Tahoma"/>
            <family val="2"/>
          </rPr>
          <t>Frieda Fennell:</t>
        </r>
        <r>
          <rPr>
            <sz val="9"/>
            <color indexed="81"/>
            <rFont val="Tahoma"/>
            <family val="2"/>
          </rPr>
          <t xml:space="preserve">
invoegen begrotingscategorien met daaronder open te klappen specificaties per fonds</t>
        </r>
      </text>
    </comment>
  </commentList>
</comments>
</file>

<file path=xl/sharedStrings.xml><?xml version="1.0" encoding="utf-8"?>
<sst xmlns="http://schemas.openxmlformats.org/spreadsheetml/2006/main" count="2277" uniqueCount="569">
  <si>
    <t>GO</t>
  </si>
  <si>
    <t>CO</t>
  </si>
  <si>
    <t xml:space="preserve">Total </t>
  </si>
  <si>
    <t>Fund</t>
  </si>
  <si>
    <t>Payment to partners</t>
  </si>
  <si>
    <t xml:space="preserve">Project specific variable Expenses </t>
  </si>
  <si>
    <t>Direct program activities by Cordaid staff (including other overhead costs directly reimbursed)</t>
  </si>
  <si>
    <t>Organisational Cost Allowance (OCA)</t>
  </si>
  <si>
    <t>OBLIGATORY BEFORE SUBMISSION</t>
  </si>
  <si>
    <t>Incoming fund from back donor</t>
  </si>
  <si>
    <t>Planned payment/expenses</t>
  </si>
  <si>
    <t>Financed by the backdonor</t>
  </si>
  <si>
    <t>Financed with own contribution</t>
  </si>
  <si>
    <t>Expected cash balance back donor</t>
  </si>
  <si>
    <t>Cash needed from own contribution</t>
  </si>
  <si>
    <t>ALL YEARS</t>
  </si>
  <si>
    <t>YEAR 1</t>
  </si>
  <si>
    <t>YEAR 2</t>
  </si>
  <si>
    <t>YEAR 3</t>
  </si>
  <si>
    <t xml:space="preserve">Title Project               </t>
  </si>
  <si>
    <t>Operational Profit &amp; Loss</t>
  </si>
  <si>
    <t>Amount</t>
  </si>
  <si>
    <t>Project amount donor</t>
  </si>
  <si>
    <t>total all years</t>
  </si>
  <si>
    <t>in year 1</t>
  </si>
  <si>
    <t>Cordaid contribution</t>
  </si>
  <si>
    <t xml:space="preserve"> CASH IN</t>
  </si>
  <si>
    <t>Y1</t>
  </si>
  <si>
    <t>Y2</t>
  </si>
  <si>
    <t>Y3</t>
  </si>
  <si>
    <t>Y4</t>
  </si>
  <si>
    <t>Q1</t>
  </si>
  <si>
    <t>Q2</t>
  </si>
  <si>
    <t>Q3</t>
  </si>
  <si>
    <t>Q4</t>
  </si>
  <si>
    <t>FUND (Bv A-EU),</t>
  </si>
  <si>
    <t>FUND (Bv C-FPG)</t>
  </si>
  <si>
    <t>FUND</t>
  </si>
  <si>
    <t>Total CASH IN</t>
  </si>
  <si>
    <t>CASH OUT</t>
  </si>
  <si>
    <t>Total CASH OUT</t>
  </si>
  <si>
    <t>CASH BALANCE</t>
  </si>
  <si>
    <t>Total CASH BALANCE</t>
  </si>
  <si>
    <t>NA</t>
  </si>
  <si>
    <t>%</t>
  </si>
  <si>
    <t>Direct reimbursable costs only</t>
  </si>
  <si>
    <t>Yes</t>
  </si>
  <si>
    <t>Direct reimbursable costs + OCA</t>
  </si>
  <si>
    <t>No</t>
  </si>
  <si>
    <t>Fixed fee</t>
  </si>
  <si>
    <t>Combination of reimbursable costs and fixed fee</t>
  </si>
  <si>
    <t>FTE</t>
  </si>
  <si>
    <t xml:space="preserve">Manhour rates </t>
  </si>
  <si>
    <t>FTE Billable</t>
  </si>
  <si>
    <t>DPC-donor project</t>
  </si>
  <si>
    <t>PMC Donor Project</t>
  </si>
  <si>
    <t>NO billable</t>
  </si>
  <si>
    <t>Coût PersBillable</t>
  </si>
  <si>
    <t>Coût Pers Non Billable</t>
  </si>
  <si>
    <t>Coûts indirects</t>
  </si>
  <si>
    <t>Total à facturer</t>
  </si>
  <si>
    <t>Prix x FTE annuel</t>
  </si>
  <si>
    <t>Prix x FTE Heure (1307 Hyear)</t>
  </si>
  <si>
    <t>Prix x FTE Days (181 Hyear)</t>
  </si>
  <si>
    <t>Mensuel (12 mois/an)</t>
  </si>
  <si>
    <t>couverture coûts indirect par FTE</t>
  </si>
  <si>
    <t>Total National</t>
  </si>
  <si>
    <t>Coordinateur Projet</t>
  </si>
  <si>
    <t>Officer projet</t>
  </si>
  <si>
    <t>Assistant projet</t>
  </si>
  <si>
    <t>Manager fin/adm</t>
  </si>
  <si>
    <t>Officer fin/adm/con</t>
  </si>
  <si>
    <t>Assist. Fin/adm/contr</t>
  </si>
  <si>
    <t>Manager GAS</t>
  </si>
  <si>
    <t>Officer GAS</t>
  </si>
  <si>
    <t>Assistant GAS</t>
  </si>
  <si>
    <t>Officer Logistique</t>
  </si>
  <si>
    <t>Expatrié</t>
  </si>
  <si>
    <t>Assistant logistique</t>
  </si>
  <si>
    <t>Personnel appui</t>
  </si>
  <si>
    <t>Cordaid</t>
  </si>
  <si>
    <t>Program Coordinator</t>
  </si>
  <si>
    <t xml:space="preserve">Fonds de Coherence pour la Stabilisation: Budget par Activité </t>
  </si>
  <si>
    <t>(a) Nom de l'organisation:</t>
  </si>
  <si>
    <t>(b) Titre du Projet:</t>
  </si>
  <si>
    <t xml:space="preserve">(c) Pour la Periode: </t>
  </si>
  <si>
    <t>(d) Total du Budget (USD):</t>
  </si>
  <si>
    <t>FOMI</t>
  </si>
  <si>
    <t>(e) GMS 8% Agent de Gestion (USD):</t>
  </si>
  <si>
    <t xml:space="preserve">(f) Budget TOTAL </t>
  </si>
  <si>
    <t>DEPENSES</t>
  </si>
  <si>
    <t>CATEGORIES DE DEPENSE*</t>
  </si>
  <si>
    <t>Organisation Lead</t>
  </si>
  <si>
    <t>Quantite</t>
  </si>
  <si>
    <t>Cout Unitaire</t>
  </si>
  <si>
    <t>Duree/           Frequence</t>
  </si>
  <si>
    <t>BUDGET TOTAL</t>
  </si>
  <si>
    <t>Budget Narrative</t>
  </si>
  <si>
    <t xml:space="preserve">COUTS DIRECTS LIES AUX ACTIVITES </t>
  </si>
  <si>
    <t>Sous-total Objective Specifique 1</t>
  </si>
  <si>
    <t>Sous-total Objective Specifique 2</t>
  </si>
  <si>
    <t>Sous-total Objective Specifique 3</t>
  </si>
  <si>
    <t xml:space="preserve">COUTS DIRECTS DE SOUTIEN </t>
  </si>
  <si>
    <t xml:space="preserve"> 1) Personnel et autres employés (lies au soutien)</t>
  </si>
  <si>
    <t xml:space="preserve"> 2) Fournitures, produits de base, materiels (lies au soutien)</t>
  </si>
  <si>
    <t>3) Equipements et mobilier (lies au soutien)</t>
  </si>
  <si>
    <t xml:space="preserve"> 4) Services Contractuels (lies au soutien)</t>
  </si>
  <si>
    <t>5) Frais de deplacement (lies au soutien)</t>
  </si>
  <si>
    <t>7) Frais généraux de fonctionnement et autres couts directs (lies au soutien)</t>
  </si>
  <si>
    <t>Cout Total Programme</t>
  </si>
  <si>
    <t>Year 1</t>
  </si>
  <si>
    <t>Year 2</t>
  </si>
  <si>
    <t>Couts Indirects (7%)**</t>
  </si>
  <si>
    <t>Total Global</t>
  </si>
  <si>
    <t>OBJECTIVE SPECIFIQUE 3:</t>
  </si>
  <si>
    <t>OBJECTIVE SPECIFIQUE 4:</t>
  </si>
  <si>
    <t>CORDAID</t>
  </si>
  <si>
    <t xml:space="preserve"> Budget Année 1</t>
  </si>
  <si>
    <t>Budget Année 2</t>
  </si>
  <si>
    <t>PRODUIT 1.1 Les capacités opérationnelles et institutionnelles des institutions judiciaires, des cliniques juridiques et des structures de dialogues et les conditions de travail de la justice sont améliorées</t>
  </si>
  <si>
    <t>atelier de formation du personnele judiciaire: la première formation (année 1) est basée sur les besoins identifiés au début du projet, et la deuxième (année 2) bsée sur les constats des inspection et autres évaluations</t>
  </si>
  <si>
    <t>atelier de formation à organiser juste la première année et qui sera renforcé par des coachings réguliers</t>
  </si>
  <si>
    <t>Activité 1.1.3 : Coaching et accompagnement pratique et technique des cliniques juridiques et des structures de dialogue et de paix, sur la rédaction des compromis et l’organisation de la médiation des conflits</t>
  </si>
  <si>
    <t>Justice-Plus</t>
  </si>
  <si>
    <t>Activité: 1.1.4: Redynamisation des organisations communautaires de base féminines : Noyaux pacifistes des mamans (NPM), Dynamique femme pour la paix (DFP), Initiatives locales de paix (ILP), Groupe de dialogue communautaire (GDC), etc. et formation sur les structures de dialogue et de paix, sur la rédaction des compromis et l’organisation de la médiation des conflits</t>
  </si>
  <si>
    <t>Activité 1.1.5: Réhabilitation et équipement des bâtiments devant abriter la chambre foraine du Tripaix Djugu ou du TGI Bunia</t>
  </si>
  <si>
    <t>PRODUIT 1.2  Les méthodes et procédures des services judiciaires sont plus efficaces et transparentes dans la lutte contre les atteintes aux droits humains, aux droits de propriété, aux barrières illégales, aux VSBG, à la détention illégale des armes à feu et autres formes de tracasseries</t>
  </si>
  <si>
    <t>il s'agit ici d'un atelier de reflexion et échange pouvant déboucher à la formulation  indicateurs de performance à contracter avec la justice dans la mise en œuvre de l'approche RBF</t>
  </si>
  <si>
    <t>Le contexte étant changeant, cette ligne concerne la révisitation des indicateurs de performance dans un atelier, selon les besoins actuels</t>
  </si>
  <si>
    <t>un atelier de singature officielles de ces contrat sera organisé sur base de cette ligne</t>
  </si>
  <si>
    <t xml:space="preserve">cette ligne couvre des missions de terrain pour 3 personnes pour des évaluations de performance </t>
  </si>
  <si>
    <t>cette ligne couvre les subsides à payer sur base des performances réalisées à 3 institutions judiciaires de prestation des services et à 3 institutions judiciaires de la province qui assurerons le rôle du régulateur</t>
  </si>
  <si>
    <t xml:space="preserve">il s'agit ici d'un atelier de partage des résultats avec la communauté et les parties prenantes. Il sera organisé une fois l'an </t>
  </si>
  <si>
    <t>VNG International</t>
  </si>
  <si>
    <t>4 phases : 1) collecte des données sur les bonnes pratiques (incluant élaboration des indicateurs/questions/), 2) Analyse et comparaison, 3) Apprentissage, 4) Amélioration des pratiques</t>
  </si>
  <si>
    <t>PRODUIT 1.3 : Les services judiciaires sont plus accessibles, redevables et collaboratifs vis à vis des communautés et autorités coutumières</t>
  </si>
  <si>
    <t>Activité 1.3.2 : Sensibilisation des autorités coutumières, des association des femmes, celles des jeunes et d'autres leaders communautaires sur le droit foncier et coutumier, la procédure judiciaire et les rôles des juridictions judiciaires de leurs ressort</t>
  </si>
  <si>
    <t>Activité 1.3.3 : Organisation d'audiences foraines sur le traitement des dossiers fonciers et l'homologation des compromis trouvés en matière de conflits fonciers et pour la sécurisation foncière</t>
  </si>
  <si>
    <t>6 audiences foraines sseront prises en charge chaque année dans les EDT selon les besoins: la ligne va supporter le déplacement, le perdiem et le logement des magistrats,…</t>
  </si>
  <si>
    <t xml:space="preserve">Activité 1.3.4 : Appui à l’assistance juridique et judiciaire des femmes, jeunes et d'autres groupes vulnérables </t>
  </si>
  <si>
    <t>Activité 1.3.5 : Appui direct à certains projets issus des plans d’action de sécurité en suivant la logique de financement basé sur la performance et le benchmarking</t>
  </si>
  <si>
    <t>Assistance au projet</t>
  </si>
  <si>
    <t>RBF Projject avisor</t>
  </si>
  <si>
    <t>audience foraine advisor</t>
  </si>
  <si>
    <t>conseiller technique</t>
  </si>
  <si>
    <t>Field and MEAL officer</t>
  </si>
  <si>
    <t>Financial controller</t>
  </si>
  <si>
    <t>Coordonnateur (40% du chargé de projet)</t>
  </si>
  <si>
    <t>Chargé de projet</t>
  </si>
  <si>
    <t>Animateurs de projet</t>
  </si>
  <si>
    <t>OBJECTIVE SPECIFIQUE 2</t>
  </si>
  <si>
    <t>PRODUIT 2.1: Les capacités opérationnelles et institutionnelles des ETD et de l'administration territoriale sont améliorées</t>
  </si>
  <si>
    <t>Activité 2.1.2 : Renforcement des capacités des ETD et de l'administration territoriale sur la planification stratégique et l'approche de financement basé sur les performances</t>
  </si>
  <si>
    <t>Activité 2.1.3 : Accompagnement pratique des ETD et de l'administration territoriale dans la mise en œuvre des PDL et autres mesures de redevabilité, de participation, de transparence, etc.</t>
  </si>
  <si>
    <t>PRODUIT 2.2: Les ETD et administration territoriale sont plus efficaces, proches de la communauté et deviennent de plus en plus redevables, transparente, collaboratives, et accessibles à la communauté</t>
  </si>
  <si>
    <t xml:space="preserve"> </t>
  </si>
  <si>
    <t xml:space="preserve">paiment des subsides trimestriels après vérification de performance à 4 ETD, 1 administration territoriale et 1 régulateur Provincial </t>
  </si>
  <si>
    <t>Sommes pour payer les transports et collation des participants venus de la communautés pour favoriser la participation des femmes et des jeunes dans ce forum de sécurité</t>
  </si>
  <si>
    <t>Cycle en 4 phases, pour les 6 ETD.</t>
  </si>
  <si>
    <t>PRODUIT 2.3: La confiance entre les autorités locales et la population est renforcée et le dialogue et la concertation entre les ETD, l'administration territoriale, les autorités provinciales et la population a lieu</t>
  </si>
  <si>
    <t>Activité 2.3.1 : Appui au financement de certains projets issus des plans d’action de développement et de sécurité en suivant la logique RBF et benchmarking</t>
  </si>
  <si>
    <t>Activité 2.3.3 : Appui à l'organisation des comités locaux de sécurité élargis à la communauté, plus particulièrement aux jeunes et aux femmes</t>
  </si>
  <si>
    <t>RBF Project avisor</t>
  </si>
  <si>
    <t>PRODUIT 3.1: Les capacités opérationnelles et institutionnelles des services de sécurité (PNC et FARDC) sont améliorées</t>
  </si>
  <si>
    <t>Activité 3.1.1 : Renforcement des capacités et sensibilisation du personnel des services de sécurité sur les droits humains (y compris les droits spécifiques des femmes et des enfants victimes de violences), les principes de gouvernance sécuritaire et de redevabilité en matière de protection des civils (les 3P et 3R), les mécanismes de prévention des violations des droits humains y compris les violences basées sur le genre, les extorsions, les tracasseries, la corruption, etc.</t>
  </si>
  <si>
    <t>Activité 3.1.2 : Appui aux services de la PNC et aux OSC (y compris des femmes et des jeunes) pour l'achat du matériel nécessaire à leur mission, en concertation avec la MONUSCO, UNPOL, le Gouvernement provincial et le Ministère provincial de l'Intérieur</t>
  </si>
  <si>
    <t>Activité 3.1.3 : Appui à la construction d'infrastructures, à l'achat et à l'aménagement de locaux pour l'installation d'un poste de police à Kpandruma et à la réhabilitation des lieux de détention à Fataki en concertation avec la MONUSCO, UNPOL, le Gouvernement provincial, le Ministère provincial de l'Intérieur et les partenaires RRR</t>
  </si>
  <si>
    <t>Activité 3.1.4 : Soutien aux missions de suivi / coaching des autorités hiérarchiques</t>
  </si>
  <si>
    <t>PRODUIT 3.2: Le plan d’action de sécurité est mis à jour, mis en œuvre, suivi et évalué</t>
  </si>
  <si>
    <t>Activité 3.2.1 : Organisation de consultations et ateliers de mise à jour du plan d’action de sécurité du territoire de Djugu</t>
  </si>
  <si>
    <t>Activité 3.2.2 : Rédaction et impression du plan d’action de sécurité et plans opérationnels par chefferie / secteur</t>
  </si>
  <si>
    <t>Activité 3.2.3 : Appui à la mise en œuvre des plans d’action, portant sur le changement des normes sociales, visant la réduction des exactions commises sur les civils et l’amélioration des mesures de protection</t>
  </si>
  <si>
    <t>Activité 3.2.4 : Formation des organisations féminines et des jeunes pour l'appui au monitoring de la mise en œuvre des plans locaux de sécurité</t>
  </si>
  <si>
    <t>Activité 3.2.5 : Appui aux réunions élargies des comités de sécurités et des CLSP axées sur la mise en œuvre, le suivi et l'évaluation des plans d'action de sécurité</t>
  </si>
  <si>
    <t>Déjà budgétisé à l'objectif 2</t>
  </si>
  <si>
    <t>PRODUIT 3.3: Les services de sécurité sont redevables, efficaces, collaboratifs, transparents, plus proches et accessibles à toute la population (femmes, jeunes femmes, hommes, jeunes hommes, enfants, groupes marginalisés et groupes à risque de toutes les ethnies)</t>
  </si>
  <si>
    <t>cette ligne supporte les subsides des 4 sous Ciat Police dans 4 ETD , 1 unité de l'armée et le Commissariat Provincial de la Police de l'Ituri</t>
  </si>
  <si>
    <t>Activité 3.3.8 : Organisation des activités conjointes de rapprochement (civilo-militaire)</t>
  </si>
  <si>
    <t>Activité 3.3.9 : Monitoring de la situation sécuritaire par des OSC et organisations communautaires (y compris des femmes et des jeunes)</t>
  </si>
  <si>
    <t>PRODUIT 3.4: Les autorités provinciales et nationales compétentes prennent des engagements politiques en lien avec les objectifs spécifiques</t>
  </si>
  <si>
    <t>Activité 3.4.1 : Elaboration participative d'un document de plaidoyer à destination des autorités provinciales et nationales basé sur le diagnostic partagé, les racines politiques des dysfonctionnement des services de sécurité, les besoins pratiques exprimés par les acteurs locaux (les femmes, les communautés, PNC, FARDC, etc.)</t>
  </si>
  <si>
    <t>Activité 3.4.2 : Lobbying et plaidoyer à Bunia et à Kinshasa en faveur de l’engagement politique des acteurs clés</t>
  </si>
  <si>
    <t>Activité 3.4.3 : Elaboration, impression et diffusion des documents d’engagement politique</t>
  </si>
  <si>
    <t>Activité 3.4.4 : Appui technique à la réalisation des engagements politiques notamment des instructions et mesures juridiques favorisant la gestion participative des ETDs et de la sécurité (i.e. formalisation des bonnes pratiques)</t>
  </si>
  <si>
    <t>Activité 3.4.5 : Suivi et évaluation périodique de la mise en œuvre des engagements politiques</t>
  </si>
  <si>
    <t>PRODUIT 4.1: Les femmes, les hommes et les jeunes (filles et garçons) participent et influencent positivement toutes les étapes du processus de stabilisations et de consolidation de la paix</t>
  </si>
  <si>
    <t>Activité 4.1.1 : Formation des femmes et jeunes (filles et garçons), selon les besoins spécifiques à chaque objectif du projet, sur : l’organisation et compétence judiciaire, les droits d’accès à la justice et sa matérialisation ; la gouvernance participative, la décentralisation, les droits et devoirs des ETD, les droits et devoirs des citoyens envers l’État ; la nomenclature des taxes et les modes de perception ; le droit foncier et la sécurisation foncière ; le fonctionnement des CLS et CLSP ; le leadership féminin ; la gestion des conflits ; le lobbying et plaidoyer</t>
  </si>
  <si>
    <t>Activité 4.1.2 : Elaborer des outils/guides pratiques d'information sur l'accès à la justice, la participation au processus d'élaboration des plans de développement et de sécurité à l'intention des femmes et des jeunes (filles et garçons) et les accompagner dans le processus participatifs de la mise à jour du plan d’action de sécurité et d’élaboration des plans de développement</t>
  </si>
  <si>
    <t>Activité 4.1.3 : Appui-conseil aux femmes et jeunes (filles et garçons) dans l’exécution des activités auprès de la justice (assistance juridique et judiciaire), des ETD, des autorités politiques et sécuritaires</t>
  </si>
  <si>
    <t>Activité 4.1.4 : Accompagnement des structures féminines dans l’élaboration d’un plan d’action favorisant la mise en œuvre de chaque objectif spécifique</t>
  </si>
  <si>
    <t>PRODUIT 4.2. : Les femmes, les hommes et les jeunes (filles et garçons) sont reconnus comme acteurs du changement social par la communauté et les autorités à tous les niveaux</t>
  </si>
  <si>
    <t>Activité 4.2.1 : Soutien à la participation des femmes et des jeunes (filles et garçons) aux activités de gestion de la terre à travers les mécanismes de sécurisation des droits fonciers, les mécanismes alternatifs de prévention et de résolution des conflits fonciers, les mécanismes de planification foncière, les mécanismes de médiation</t>
  </si>
  <si>
    <t xml:space="preserve">Activité 4.2.2 : Appui à l’implantation, l’organisation et le fonctionnement efficace et de proximité des cliniques juridiques et à la création en leur sein d'espaces d’écoute pour les femmes et les jeunes (filles et garçons) </t>
  </si>
  <si>
    <t>Formation et encadrement des femmes et des jeunes filles à élaborer leur propre cahier de charge - Activité commune avec Justice Plus</t>
  </si>
  <si>
    <t>Activité 4.2.3 : Soutien à la participation physique des femmes et des jeunes filles et garçons aux procès, aux processus d’élaboration des plans d’action de sécurité et de développement ainsi qu’aux mécanismes de reddition des comptes (notamment les CLS/CLSP)</t>
  </si>
  <si>
    <t>Activité 4.2.4 : Soutien à la participation des femmes et des jeunes (filles et garçons) aux missions de lobbying et plaidoyer</t>
  </si>
  <si>
    <t>Activité 4.2.5 : Mise en place, organisation et/ou redynamisation des forums et espaces de discussions autour des normes et rôles de genre dans les communautés avec des femmes, des organisations des femmes, des hommes et des autorités locales</t>
  </si>
  <si>
    <t>Sous-total Objective Specifique 4</t>
  </si>
  <si>
    <t>Finances, logistique &amp; administration</t>
  </si>
  <si>
    <t>Chargé de Administration, finance et logistique</t>
  </si>
  <si>
    <t>Chauffeur</t>
  </si>
  <si>
    <t>Chargé d'Administration, Finances et Logistique</t>
  </si>
  <si>
    <t>Finance Controller GO</t>
  </si>
  <si>
    <t>Advisor GO</t>
  </si>
  <si>
    <t>Program Director</t>
  </si>
  <si>
    <t>Administrateur East</t>
  </si>
  <si>
    <t>General support staff</t>
  </si>
  <si>
    <t xml:space="preserve">Driver </t>
  </si>
  <si>
    <t>FOMI/Fournitures de bureau (forfait)</t>
  </si>
  <si>
    <t>FOMI/Contribution aux internet et Communications</t>
  </si>
  <si>
    <t>FOMI/Contribution Loyer (bureau)</t>
  </si>
  <si>
    <t>Justice-Plus/Fournitures de bureau (forfait)</t>
  </si>
  <si>
    <t>Justice-Plus/Internet et Communications (forfait)</t>
  </si>
  <si>
    <t>Justice-Plus/Contribution Loyer (bureau)</t>
  </si>
  <si>
    <t>Communication Cost (phone, internet)</t>
  </si>
  <si>
    <t>Office Supplies and Small equipment</t>
  </si>
  <si>
    <t>Dotation d'un kit informatique (laptop,…)</t>
  </si>
  <si>
    <t>Dotation de générateur et accessoires pour le bureau</t>
  </si>
  <si>
    <t>Dotation de générateur pour le bureau</t>
  </si>
  <si>
    <t>Equipement IT</t>
  </si>
  <si>
    <t>FOMI/frais de voyage (frais de mission)</t>
  </si>
  <si>
    <t>FOMI/Carburant et maintenances engins(véhicule et générateurs)</t>
  </si>
  <si>
    <t>Justice-Plus/frais de voyage (frais de mission)</t>
  </si>
  <si>
    <t>Justice-Plus/Carburant et maintenances engins (véhicules, générateurs,…)</t>
  </si>
  <si>
    <t>Frais de voyage, carburant, location véhicule, etc.</t>
  </si>
  <si>
    <t>Frais bancaires</t>
  </si>
  <si>
    <t>Papeterie, télécommunications, Internet</t>
  </si>
  <si>
    <t>Impots et cotisations 37% de salaire (IPR, CNSS, INPP, ONEM)</t>
  </si>
  <si>
    <t>Cout GMS AG (PNUD) 8%</t>
  </si>
  <si>
    <t xml:space="preserve">Cout d'audit 1% </t>
  </si>
  <si>
    <t>(g) Taux de change</t>
  </si>
  <si>
    <t>EUR</t>
  </si>
  <si>
    <t>USD</t>
  </si>
  <si>
    <t>Usd</t>
  </si>
  <si>
    <t>a</t>
  </si>
  <si>
    <t>Total a</t>
  </si>
  <si>
    <t>b</t>
  </si>
  <si>
    <t>Total b</t>
  </si>
  <si>
    <t>c</t>
  </si>
  <si>
    <t>Total c</t>
  </si>
  <si>
    <t>d</t>
  </si>
  <si>
    <t>Total d</t>
  </si>
  <si>
    <t>e</t>
  </si>
  <si>
    <t>Total e</t>
  </si>
  <si>
    <t>f</t>
  </si>
  <si>
    <t>Total f</t>
  </si>
  <si>
    <t>g</t>
  </si>
  <si>
    <t>Total g</t>
  </si>
  <si>
    <t>h</t>
  </si>
  <si>
    <t>Total h</t>
  </si>
  <si>
    <t>i</t>
  </si>
  <si>
    <t>Total i</t>
  </si>
  <si>
    <t>j</t>
  </si>
  <si>
    <t>Total j</t>
  </si>
  <si>
    <t>k</t>
  </si>
  <si>
    <t>Total k</t>
  </si>
  <si>
    <t>l</t>
  </si>
  <si>
    <t>Total l</t>
  </si>
  <si>
    <t>Total général</t>
  </si>
  <si>
    <t>Mise en œuvre de l'Approche RBF au niveau de la justice</t>
  </si>
  <si>
    <t>Mise en œuvre de l'approche RBF au niveau de l'administration Territoriale</t>
  </si>
  <si>
    <t>Mise en œuvre de l'approche RBF avec les serivices de sécurité</t>
  </si>
  <si>
    <t>Activité budgétisée à l'objectif 1 car l'activité va se dérouler au même moment</t>
  </si>
  <si>
    <t>Activité 1.1.1 Renforcement des capacités du personnel judiciaire suivant les besoins identifiés lors de l’élaboration du projet et dans la baseline et suivant le feed-back issu des suivis / inspections et évaluations des performances des services judiciaires</t>
  </si>
  <si>
    <t>Activité 1.1.2 Renforcement des capacités en planification stratégique et approche de financement basé sur les performances du personnel judiciaire, des associations des jeunes et des femmes et d'autres organisation de la société civile pertinentes</t>
  </si>
  <si>
    <t>Coût direct lié aux activités</t>
  </si>
  <si>
    <t>Coûts directs de soutien </t>
  </si>
  <si>
    <t>Conseiller technique</t>
  </si>
  <si>
    <t>Coordonnateur du projet</t>
  </si>
  <si>
    <t>Coûts dévaluation et de suivi</t>
  </si>
  <si>
    <t>Activité 3.1.2 : bis</t>
  </si>
  <si>
    <t>Activité 1.2.9 : Monitoring des violations des droits de l'homme commis par les autorités locales, la justice et les services de sécurité</t>
  </si>
  <si>
    <t>Coordination du projet pour l'ensemble du consortium - Bunia</t>
  </si>
  <si>
    <t>Assistant au projet - Bunia</t>
  </si>
  <si>
    <t>Assistant de terrain, responsable du M&amp;E - Bunia</t>
  </si>
  <si>
    <t xml:space="preserve">Activité 1.2.1 Formulation et  validation des indicateurs avec les institutions judiciaires et de l'administration judiciaire, les autorités coutumières, les association des femmes, celles des jeunes et d'autres leaders communautaires </t>
  </si>
  <si>
    <t>Activité 1.2.2. Séances de révision et de validation de ces indicateurs selon le changement de contexte ou des nouveaux besoins</t>
  </si>
  <si>
    <t>Activité 1.2.3 Elaboration des contrats de performance  et séance de signatures des contrats de performance</t>
  </si>
  <si>
    <t>Activité 1.2.4. Missions trimestrielles d'évaluation/vérification des performances par l'EUP Bunia, les régulateurs provinciaux et Cordaid (couplée à l'inspection des juridictions et  au coaching)</t>
  </si>
  <si>
    <t>Activité 1.2.5. Enquêtes de satisfaction communautaire de l'offre de service de  justice réalisée par les associations locales recrutées pour cette fin chaque semestre</t>
  </si>
  <si>
    <t>Activité 1.2.6 Paiement des subsides selon les résultats réalisés par le Tribunal de Paix, le Parquet y rattaché, les juridictions militaires et leur régulateurs (hiérarchie) respectifs au niveau Provincial et après évaluation</t>
  </si>
  <si>
    <t>Activité 1.2.7 Séance de partage des résultats avec les autorités Provinciaux et la communauté</t>
  </si>
  <si>
    <t>Activité 1.2.8 Documentation des bonnes pratiques, partage et pérennisation sur la base des indicateurs de performance : benchmarking sur les pratiques, attitudes et décisions de la justice à mettre en avant, en rapport avec les dynamiques de conflits</t>
  </si>
  <si>
    <t>Activité 1.3.1 : Appui à l’installation d’une chambre foraine ou à délocalisation du Tribunal de Paix et Parquet y afférent se trouvant à Mungwalu vers Djugu centre</t>
  </si>
  <si>
    <t>Activité 2.1.1 : Renforcement des capacités des ETD, des OSC (y compris de femmes et de jeunes), en matière de bonne gouvernance, de décentralisation, des droits et devoirs des ETD</t>
  </si>
  <si>
    <t xml:space="preserve">Activité 2.2.1. Formulation et  validation des indicateurs avec les ETD et administration territoriale, les autorités coutumières, les association des femmes, celles des jeunes et d'autres leaders communautaires </t>
  </si>
  <si>
    <t>Activité 2.2.2. Séances de révision et de validation de ces indicateurs selon le changement de contexte ou des nouveaux besoins</t>
  </si>
  <si>
    <t>Activité 2.2.4. missions trimestrielles d'évaluation/vérification des performances par l'EUP Bunia et Cordaid, couplée au coaching</t>
  </si>
  <si>
    <t>Activité 2.2.3. Elaboration des contrats de performance  et séance de signatures des contrats de performance</t>
  </si>
  <si>
    <t>Activité 2.2.5. Enquêtes de satisfaction communautaire de l'offre de service des ETD et administration Territoriale réalisée par les associations locales recrutées pour cette fin chaque semestre</t>
  </si>
  <si>
    <t xml:space="preserve">Activité 2.2.6. Paiement des subsides selon les résultats réalisés par les ETD et l'administration territoriale et leur régulateurs (hiérarchie) respectifs au niveau Provincial </t>
  </si>
  <si>
    <t>Activité 2.2.7. Séance de partage des résultats avec les autorités Provinciaux et la communauté</t>
  </si>
  <si>
    <t>Activité 2.2.8. Appui à l'organisation des comités locaux de sécurité élargis à la communauté</t>
  </si>
  <si>
    <t>Activité 2.2.9 : Documentation des bonnes pratiques, partage et pérennisation sur la base des indicateurs de performance : benchmarking sur les bonnes pratiques des ETD sur l'organisation et la prestation des services à la population, la collecte des taxes, le budget participatif, la redevabilité, la reddition de comptes, la participation des citoyens, etc.</t>
  </si>
  <si>
    <t>Activité 2.2.10 : Appui aux processus participatifs et inclusifs de mise en place et d’élaboration des outils de gouvernance (plans de développement et budgets participatifs) en impliquant notamment les couches représentatives des communautés, les partenaires des consortiums DD et RRR, les ministères provinciaux du plan, du budget, des affaires coutumières et de l’intérieur/gouvernorat, des députés provinciaux et nationaux</t>
  </si>
  <si>
    <t>Mise en œuvre de l'approche RBF au niveau de l'administration Territoriale - déjà budgété dans l'objectif 1 (activité conjointe)</t>
  </si>
  <si>
    <t>Mise en œuvre de l'approche RBF avec les services de sécurité - Activité déjà budgété à l'objectif 1 (activité conjointe)</t>
  </si>
  <si>
    <t>Mise en œuvre de l'approche RBF avec les services de sécurité</t>
  </si>
  <si>
    <t xml:space="preserve">Activité 3.3.1. Formulation et  validation des indicateurs avec la Police et l'unité des FARDC concernée, les autorités clocales, les association des femmes, celles des jeunes et d'autres leaders communautaires </t>
  </si>
  <si>
    <t>Activité 3.3.2. Séances de révision et de validation de ces indicateurs selon le changement de contexte ou des nouveaux besoins sécuritaires</t>
  </si>
  <si>
    <t>Activité 3.3.3. Elaboration des contrats de performance  et séance de signatures des contrats de performance</t>
  </si>
  <si>
    <t>Activité 3.3.4. Missions trimestrielles d'évaluation/vérification des performances, couplée au coaching par l'EUP Bunia, le Commissariat Provincial de la Police et le représentant du chef de la région militaire et Cordaid</t>
  </si>
  <si>
    <t>Activité 3.3.5. Enquêtes de satisfaction communautaire de l'offre de service de  de sécurité réalisée par les associations locales recrutées pour cette fin chaque semestre</t>
  </si>
  <si>
    <t xml:space="preserve">Activité 3.3.6. Paiement des subsides selon les résultats réalisés par la Police, l'unité FARDC concernée et leur régulateurs (hiérarchie) respectifs au niveau Provincial </t>
  </si>
  <si>
    <t>Activité 3.3.7. Séance de partage des résultats avec les autorités Provinciaux et la communauté</t>
  </si>
  <si>
    <t>ESPAD</t>
  </si>
  <si>
    <t>1er juillet 2020-30 juin 2022</t>
  </si>
  <si>
    <t>Activité 2.3.2 : Appui à la création d'un cadre de concertation et de dialogue participatif inclusif entre les ETD, l'administration territoriale, les services de sécurité, les autorités coutumières et la population, et le rendre fonctionnel sous la coordination de la Province</t>
  </si>
  <si>
    <t>Activité 4.1.3 : bis</t>
  </si>
  <si>
    <t>Montant Budget Genre</t>
  </si>
  <si>
    <t xml:space="preserve">Atelier de formation à organiser la première année dans 6 ETDs de regroupements et qui sera poursuivi à la deuxième année comme un renforcement de capacité des anciens et nouveau NPM, DFP, ILP, GDC, </t>
  </si>
  <si>
    <t>Contribution pour permettre le règlement de litiges au plus près des populations.</t>
  </si>
  <si>
    <t>4 projets 
2 pour la justice civile/militaire) en lien notamment avec l'accès à la justice (pour les femmes, les jeunes filles et garçons, les déplacés; etc.), la lutte contre l'impunité (attention particulière aux violences sexuelles)
2 projets pour les ETD</t>
  </si>
  <si>
    <t>3 chefferies et 3 secteurs ciblés : 6 chefs d'ETDS, 6 secad, 6 comptables, 12 acteurs ccommunautaires (3 hommes, 3 femmes, 3 filles, 3 garçons)</t>
  </si>
  <si>
    <t>3 chefferies et 3 secteurs ciblés : 6 chefs d'ETDS, 6 secad, 6 comptables, 12 acteurs ccommunautaires (3 hommes, 3 femmes, 3 filles, 3 garçons). Au moins 480 usagers pour 6 ETD</t>
  </si>
  <si>
    <t>6 PDL (1/ ETD).  (180 Pax) 20 participants par ETD. Insister sur le caractère participatif/inclusif, la mise en pratique des outils et la performance des ETD.</t>
  </si>
  <si>
    <t>Appuyer 10 projets  identifies par les  femmes par an  à l' issue des plans d’action de développement et de sécurité en suivant la logique RBF et benchmarking avec l'appui de VNG International</t>
  </si>
  <si>
    <t>Appuyer le processus de préparation concertée, de tenue et de suivi des recommandations. 6 réunion (1/par ETD)</t>
  </si>
  <si>
    <t>1 projet par ETD + l'Administration du territoire de Djugu</t>
  </si>
  <si>
    <t>Former des organisations féminines et des jeunes à année 1 et 2 en le regroupant dans 5 ETD pour ladite activité</t>
  </si>
  <si>
    <t>Consultations impliquant des participants des ETD</t>
  </si>
  <si>
    <t>Sera en appui à Justice Plus et VNG International en sélectionnant les femmes et les jeunes pour participer à cette activité conjointe.</t>
  </si>
  <si>
    <t>Une fois trimestre, une séance de monitoring de la situation sécuritaire sera organisé dans toutes 6 entites pendand 2 ans.</t>
  </si>
  <si>
    <t>Rédaction inspirée par les PAS et réunion d'adoption impliquant les acteurs clés venant de Djugu et de Bunia</t>
  </si>
  <si>
    <t>Rencontre physique, transmission des documents de plaidoyer, contacts téléphoniques, groupes whatsapp, etc.</t>
  </si>
  <si>
    <t>Faire connaitre les engagements politique et le niveaux de leur exécution à une plus grande opinion publique (médias, leaders locaux, organisations féminines, OSC, des organisations des jeunes filles et garçons, les bénéficiaires directs des engagement pris,etc.)</t>
  </si>
  <si>
    <t>Proposer et défendre des mesures juridiques, des lignes budgétaires au sein des budgets des ETD, de la province et de l'Etat central en les rendant plus sensible au genre.</t>
  </si>
  <si>
    <t>Des rapports sur le niveau d'exécution des engagements</t>
  </si>
  <si>
    <t xml:space="preserve">60 femmes et jeunes (filles et garçons 20%) de 6 ETD  selon les besoins spécifiquues à chaque objectif du projet participeront à cette formation </t>
  </si>
  <si>
    <t>les outils  et guide pratique seront produit et disponibilisés en collaboration avec Justice plus,  qui permettant aux bénéficaires d'utiliser facilement les connaissances acquises et de les partager au sein des communautés de ces 6 entités.</t>
  </si>
  <si>
    <t>Etre à l'écoute des usager de la justice, l'administration et des services de securité (en particulier les femmes et jeunes), comprendre leurs besoins et difficultés pratiques afin d'y apporter des conseils, des orientations et des appuis appropriés.</t>
  </si>
  <si>
    <t>1 plan d'action global repprenant l'ensemble d'action pertinantes permettant d'agir efficacement dans chaque objectifs spécifique, de suivre et d'évaluers les actions de matérialisation des approches/actions/initiatives sensibles au genre dans le programme</t>
  </si>
  <si>
    <t xml:space="preserve">1 reunion sera organisée dans 4 sites de regroupements pour soutenir la participation des femmes et des jeunes sur les différents thèmes ciblés. </t>
  </si>
  <si>
    <t>Identification et soutien direct aux actions qui relevent de la responsabilité des femmes dans les PAS et PDL</t>
  </si>
  <si>
    <t>Assurer que les opinions et besoins des femmes et des jeunes (filleset garçons) sont portés par elles mêmes et de manière efficace.</t>
  </si>
  <si>
    <t>Agir pour le changement des normes sociales et une compréhension partagée des impacts de ces normes sur les inégalités dans les communautés et la société en général.</t>
  </si>
  <si>
    <t>Activité 4.2.2 : Bis</t>
  </si>
  <si>
    <t>Assistance au niveau de la mise en œuvre des activités et sur la gestion financière, administrative et logitique – Bunia.</t>
  </si>
  <si>
    <t>Responsable de la gestion des finances, de l’administration et de la logistique - Bunia</t>
  </si>
  <si>
    <t>Support en gestion, reporting, administration et stratégique - Siège, temps partiel</t>
  </si>
  <si>
    <t>Support en gestion, reporting, administration et stratégique. Ressources genre et inclusivité - Siège, temps partiel</t>
  </si>
  <si>
    <t>Ateliers de formation qui seront organisés pour renforcer les capacités des parajuristes et les membres d'autres structures communautaires dans la zone. Tout au long du projet, ils seront accompagnés pratiquement et techniquement par les animateurs de Justice Plus dans la rédaction des compromis, les médiation des conflits</t>
  </si>
  <si>
    <t>Justice-Plus va construire et équiper  (matériels du bureau, équipements informatiques) le batiment qui va abriter le Tripaix de Djugu et le Parquet y rattaché.</t>
  </si>
  <si>
    <t>Justice-Plus organisera des enquêtes à travers la collecte des données pour évaluer le niveau de satisfaction de la communauté spécifiquement dans le domaine de la justice. Ce qui nécessite un protocole et des critères bien claires pour organiser des enqêtes de satisfaction sur terrain</t>
  </si>
  <si>
    <t>ici les frais alloués sur cette ligne servira de la prise en charges des staffs qui se rendront sur terrain pour le monitoring de violation des DH dans les zones de mise en œuvre, cette mission est prévue mensuellement pour 7 mois chaque année</t>
  </si>
  <si>
    <t>ici justice plus organisera des sensibilisations dans les zones de mise en œuvre, spécialement auprès des 
autorités coutumières et toute autre couche sociale de la société civile. Justice-Plus louera un espace sur 3 radios locales qui vont diffuser une fois par semaine les émissions sur les différentes thématiques ainsi que d'autres activités du projet réalisées par les autres membres du consortium</t>
  </si>
  <si>
    <t>Cette ligne servira pour la prise en charge des victimes (transport, restauration et logement) lors de procédure devant les instances judiciaires. Cet appui sera fait au courant de première année durant 7 mois, idem pour la seconde année</t>
  </si>
  <si>
    <t>le chargé de projet est pris en charge en 100%</t>
  </si>
  <si>
    <t>les animateurs sont pris en charge en 100%</t>
  </si>
  <si>
    <t>salaire mensuel du coordonnateur, le projet prend en charge 40%</t>
  </si>
  <si>
    <t xml:space="preserve">Justice-Plus organisera des enquêtes à travers la collecte des données pour évaluer le niveau de satisfaction de la communauté spécifiquement dans le domaine de la gouvernance locale. L'enquête sera réalisée une fois par semestre, ce qui fait 4 enquêtes durant le projet </t>
  </si>
  <si>
    <t>Appui à la création d'un cadre de concertation et de dialogue participatif inclusif, impliquant les ETD, l'administration territoriale, les services de sécurité, les autorités coutumières et la population. Appui pour le rendre fonctionnel sous la coordination de la Province</t>
  </si>
  <si>
    <t>Justice-Plus mettra en place des comités des senbilisateurs PNC et FARDC, qui réaliseront les activités de sensibilisation sur les notions de la réforme du secteur des sécurité et autres thématiques auprès de toutes les unités FARDC et PNC de la zone. Ces comités seront formés et équipés en matériels et modules de sensiblisation. L'actiivté sera réalisée avec l'appui technique de VNGI</t>
  </si>
  <si>
    <t>Justice-Plus appuiera 3 commissariats de la PNC dans la zone de mise en œuvre en équipemment du bureau et matériels informatiques</t>
  </si>
  <si>
    <t>Appuyer 2 groupes des  OSC  des ETD (des femmes et des jeunes) en matériel nécessaire pour exécuter leur mission</t>
  </si>
  <si>
    <t>Justice-Plus procédera à la réahabilitation des lieux de détention de FATAKI (toiture, peinture, et autres équipements)</t>
  </si>
  <si>
    <t>Justice-Plus appuyera les missions (transport, logement, restauration) des autorités hiérarchiques (administratives et sécuritaires territoriales et provinciales) dans le suivi des activités sur terrain</t>
  </si>
  <si>
    <t xml:space="preserve">Justice-Plus organisera des enquêtes à travers la collecte des données pour évaluer le niveau de satisfaction de la communauté spécifiquement dans le domaine de la gouvernance sécuritaire. L'enquête sera réalisée une fois par semestre, ce qui fait 4 enquêtes durant le projet </t>
  </si>
  <si>
    <t>Etre à l'écoute des usager de la justice, l'administration et des services de securité (en particulier les femmes), comprendre leurs besoins et difficultés pratiques afin d'y apporter des conseils, des orientations et des appuis appropriés. Reforcement des capacités des bénéficiaires, conjointement avec FOMI</t>
  </si>
  <si>
    <t>Justice-Plus procédera à la mise en place de deux cliniques juridiques (à Mongbwalu et à Djugu Centre) notamment la prise en charge de loyer, équipement et le fonctionnement. Formation et encadrement des femmes et des jeunes filles à élaborer leur propre cahier de charge - Activité commune avec FOMI</t>
  </si>
  <si>
    <t>cette ligne paie le salaire du chargé de l'administration et finance à 100%</t>
  </si>
  <si>
    <t>cette ligne paie le salaire du chauffeur à 100% tout au long de la mise en œuvre du projet</t>
  </si>
  <si>
    <t>cette ligne couvrira les dépenses des fournitures du bureau: papier, cartouche, enveloppe A4, séparateur de dossier, classeur,…</t>
  </si>
  <si>
    <t>cette ligne couvrira le frais de forfait internet et les unités de communication des staffs du projet</t>
  </si>
  <si>
    <t>cette ligne appuyera Justice Plus pour la contribution au paiement de loyer mensuellement tout au long de la mise en œuvre du projet</t>
  </si>
  <si>
    <t>cette ligne appuyera FOMI pour la contribution au paiement de loyer mensuellement tout au long de la mise en œuvre du projet</t>
  </si>
  <si>
    <t>cette ligne couvrira les dépenses des fournitures du bureau: papier, cartouche, enveloppe A4, séparateur de dossier, classeurs etc. Sachant que Cordaid accueillera VNGI dans ses locaux</t>
  </si>
  <si>
    <t>cette ligne est une contribution au paiement du loyer mensuellement tout au long de la mise en œuvre du projet, sachant que Cordaid hébergera VNGI dans ses locaux</t>
  </si>
  <si>
    <t>2 ordinateurs seront achetés pour le projet; l'un pour le chargé de l'administration et finance, le second pour le charge du projet</t>
  </si>
  <si>
    <t>un générateur sera acheté pour pallier les coupures intempestives du courant electrique</t>
  </si>
  <si>
    <t>1 ordinateur sera acheté pour le projet</t>
  </si>
  <si>
    <t>6 ordinateurs seront achetés pour le projet (un pour chaque staff de Bunia)</t>
  </si>
  <si>
    <t>2 ordinateurs seront achetés pour le projet (pour les staff à Bunia)</t>
  </si>
  <si>
    <t>cette ligne servira de la prise en charge des animateurs, 
le chargé du projet et le Coordonnateur lors des missions (logement et restauration) en raison de 25$ nuitées et 20 restauration, cela pour toute la durée du projet</t>
  </si>
  <si>
    <t>cette ligne pendra en charge les frais de carburant pour les engins et le générateur ainsi que les différents frais liés à la maintenance</t>
  </si>
  <si>
    <t xml:space="preserve">Frais lié à l'usage des véhicules de Cordaid (essence et frais de maintenance). </t>
  </si>
  <si>
    <t>Pour prise en charge des frais liés à une mission (per diem, hébergement), selon les règles de VNGI. Egalement pour couvrir les frais d'essence et de location de voiture si le véhicule de Cordaid n'est pas disponible</t>
  </si>
  <si>
    <t>cette ligne servira le paiement de différents frais bancaires</t>
  </si>
  <si>
    <t>Frais divers pour des fournitures de bureau, les communications et internet pour le staff VNGI</t>
  </si>
  <si>
    <t>ces frais serviront à payer l'impots et cotisations dues aux salaires des staffs du projet en raison de 15% d'IPR, 16% de CNSS, de 3% INPP et 1% ONEM</t>
  </si>
  <si>
    <t>Pour couvrir les frais du finance controller du siège (vérification des comptes 2 fois par an et à la clôture)</t>
  </si>
  <si>
    <t>Responsable financier du projet</t>
  </si>
  <si>
    <t>Responsable financier des projets de Cordaid à l'Est de la RDC - Line manager du Financial controller. Chargé de vérifier et contrôler l'utilisation du budget</t>
  </si>
  <si>
    <t>Pour couvrir les frais divers liés au projet (administration et logistique)</t>
  </si>
  <si>
    <t>RESULTAT SPECIFIQUE 1:</t>
  </si>
  <si>
    <t>Appui à la rédaction et impression des PAS pour soutenir au processus de diffusion et d'appropriation politique au sein des institutions et des services techniques du territoire et des chefferies/secteurs.</t>
  </si>
  <si>
    <t>Narratif genre</t>
  </si>
  <si>
    <t xml:space="preserve">Le renforcement de capacités sera sensible au genre aura donc une influence positive sur la position des femmes en particulier mais aussi sur le contexte général qui a des effets genrés. </t>
  </si>
  <si>
    <t xml:space="preserve">Les indicateurs de performances des bénéficiaires du RBF contiennent des indicateurs genre. Les subsides contribuent donc de facto à plus d'égalité genre en stimulant les bénéficiaires à performer à ce niveau-là aussi. </t>
  </si>
  <si>
    <t xml:space="preserve">Cette activité se déroulera selon des principes d'inclusivité et une attention particulière sera donnée au genre. Le résultat de cette activité contribue donc de façon significative à plus de sensibilité au genre des bénéficiaires ainsi que des produits de leur travail. </t>
  </si>
  <si>
    <t xml:space="preserve">La représentation des intérêts des femmes permet la prise en compte de leurs perspectives, de leurs besoins qui une fois pris en compte mènent à des actions améliorant leurs positions et leurs situations. </t>
  </si>
  <si>
    <t xml:space="preserve">Les infrastructures et leur accessibilité est la base de tout service. Ces infrastructures donnent la possibilité aux personnes vulnérables par exemple d'avoir un premier point de contact, ceci contribuant à réduire leur vulnérabilité. Cela a le potentiel de contribuer à moins de violences basées sur le genre ou tout du moins à réduire l'impunité. </t>
  </si>
  <si>
    <t>Une part du budget sera réservée pour assurer un processus inclusif et participatif (pour couvrir des couts supplémentaires par exemple: logisitique)</t>
  </si>
  <si>
    <t xml:space="preserve">Le monitoring, qui se fera sur des aspects genre, stimule la redevalibilité poussant les acteurs à faire des efforts conséquents. </t>
  </si>
  <si>
    <t xml:space="preserve">En lien avec le renforcement des capacités et l'accompagnement sensibles au genre en amont, les bonnes pratiques intègreront sans doute cet aspect qui sera alors pérennisé. </t>
  </si>
  <si>
    <t xml:space="preserve">L'accès à la justice est un élément fondamental pour lutter contre l'impunité et donc pour contribuer à créer un environnement où femmes tout autant qu'hommes peuvent s'épanouir. </t>
  </si>
  <si>
    <t>Les PAS étant sensibles au genre, les actions qui en découlent le seront aussi et même spécifiques.</t>
  </si>
  <si>
    <t xml:space="preserve">Chaque membre de l'équipe par sa contribution à la mise en oeuvre d'activités sensibles au genre et spécifiques au genre fait que le projet contribue lui-même à plus d'égalité homme-femme. </t>
  </si>
  <si>
    <t>Idem</t>
  </si>
  <si>
    <t xml:space="preserve">Le renforcement de capacités sera sensible au genre (la bonne gouvernance étant en partie inclusive) aura donc une influence positive sur la position des femmes en particulier mais aussi sur le contexte général qui a des effets genrés. </t>
  </si>
  <si>
    <t xml:space="preserve">L'accompagnement sera sur la même ligne que le renforcement de capacités amont et sera sond sensible au genre, de façon concrète. </t>
  </si>
  <si>
    <t xml:space="preserve">Les PAS étant sensibles au genre et contenant des actions spécifiques, les action en découlant contribueront à plus d'égalité homme-femme. </t>
  </si>
  <si>
    <t xml:space="preserve">Idem. </t>
  </si>
  <si>
    <t xml:space="preserve"> Budget Année 1 €</t>
  </si>
  <si>
    <t xml:space="preserve"> Budget Année 2 €</t>
  </si>
  <si>
    <t>Cette activité contribue au renforcement de l'égalité de genre en ciblant des groupes en besoin de soutien particulier (OSC féminines, femmes etc.)</t>
  </si>
  <si>
    <t xml:space="preserve">La construction des infrastructures et leur accessibilité est la base de tout service. Ces infrastructures donnent la possibilité aux personnes vulnérables par exemple d'avoir un premier point de contact, ceci contribuant à réduire leur vulnérabilité. Cela a le potentiel de contribuer à moins de violences basées sur le genre ou tout du moins à réduire l'impunité. </t>
  </si>
  <si>
    <t xml:space="preserve">L'approche étant sensible au genre, le coaching le intègrera cet aspect aussi. </t>
  </si>
  <si>
    <t>Idem.</t>
  </si>
  <si>
    <t xml:space="preserve">Les plans d'action de sécurité prendront seront sensibles au genre grâce aux activités en amont. Leur publication et distribution permettent d'enclencher les actions pour s'attaquer à ces problèmes. </t>
  </si>
  <si>
    <t xml:space="preserve">Les PAS étant sensibles au genre, les actions de mise en oeuvre le seront logiquement aussi. La réduction des conflits et de l'insécurité étant en soit une contribution à plus d'épanouissement des femmes en particulier. </t>
  </si>
  <si>
    <t xml:space="preserve">Déveloper les capacités d'organisations féminines est une contribution significative à plus d'égalité homme-femme. Ces organisations sont essentielles pour la défense des intérêts des femmes en particulier. Déveloper leur capacités leur permettant de participer de façon significative au programme dans son ensemble. </t>
  </si>
  <si>
    <t xml:space="preserve">En lien avec notre approche globale sensible au genre, le suivi et le coaching le seront également. </t>
  </si>
  <si>
    <t xml:space="preserve">Un part du budget pourra être dédiée à permettre la participation des femmes par exemple dans ces rapprochements. </t>
  </si>
  <si>
    <t xml:space="preserve">Si les organisations faisant le suivi ont une attention particulière pour les aspects genre, la redevabilité se fera aussi sur ce point. </t>
  </si>
  <si>
    <t>Le plaidoyer contiendra au vu des activités du projet et de son ambition au niveau de l'égalité de genre, une perspective genre car le plaidoyer est basé sur des documents étant eux-même les résultats de processus inclusifs et particpatifs.</t>
  </si>
  <si>
    <t xml:space="preserve">Ces documents étant le résultat du plaidoyer, ils contribueront aussi à affirmer plus de volonté politique pour créer un environnement où hommes et femmes peuvent s'épanouir dans les memes proportions. L'engagement politique devrait donc mener à des actions en ce sens. </t>
  </si>
  <si>
    <t xml:space="preserve">Si les engagements politiques sont sensibles au genre, les actions le seront aussi. Ceci contribuera à plus d'égalité homme-femme. </t>
  </si>
  <si>
    <t xml:space="preserve">Les critères d'évaluation intègreront des critères genre,  la redevabilité se fera donc aussi sur ce point. </t>
  </si>
  <si>
    <t xml:space="preserve">Renforcer les capacités est une des clés pour assurer une participation significative des femmes en société. </t>
  </si>
  <si>
    <t xml:space="preserve">L'information est également une des clés pour assurer une participation significative des femmes en société mais aussi connaitre leur droits et les moyens à leur disposition pour les faire valoir est essentiel à leur empowerment. </t>
  </si>
  <si>
    <t>Ceci contribuera fortement à leur capacité à se faire entendre et à faire valoir leur perspective et à la prise en compte de cette dernière ainsi que de leurs besoins. Pour une société plus égalitaire.</t>
  </si>
  <si>
    <t>Ceci facilitera la libération de la parole pour ensuite faciliter l'identificiation des besoins spécifiques qui seront eux-mêmes la base d'actions spécifiques.</t>
  </si>
  <si>
    <t xml:space="preserve">La participation est la base de la prise en compte des perspectives et besoins spécifiques. </t>
  </si>
  <si>
    <t xml:space="preserve">L'existence de forums et espaces de discussion sur un thème spécifique est crucial pour enclencher le changement nécessaire en société. </t>
  </si>
  <si>
    <t xml:space="preserve">Le monitoring, qui se fera sur des aspects genre, stimule la redevalibilité poussant le projet et les acteurs à faire les efforts conséquents. Des indicateurs genre font partie du cadre logique du projet. </t>
  </si>
  <si>
    <t xml:space="preserve">Budget Detaille trois catégories de dépenses </t>
  </si>
  <si>
    <t>Total PNUNOs</t>
  </si>
  <si>
    <t xml:space="preserve">Couts indirect </t>
  </si>
  <si>
    <t xml:space="preserve">Couts programmatique </t>
  </si>
  <si>
    <t>TOTAL</t>
  </si>
  <si>
    <t>PNUNOs</t>
  </si>
  <si>
    <t>* A completer par les agences des Nations Unies. Voir la note explicative sur l’élaboration d’un budget à soumettre au Fonds de Cohérence pour la Stabilisation.</t>
  </si>
  <si>
    <t>GRAND TOTAL</t>
  </si>
  <si>
    <t xml:space="preserve">Couts GMS 8% pour Agent de Gestion </t>
  </si>
  <si>
    <t>Couts total pour PUNO/PNUNO</t>
  </si>
  <si>
    <t xml:space="preserve">Total des Couts liés au Programme </t>
  </si>
  <si>
    <t>Frais generaux de fonctionnement et autres couts directs</t>
  </si>
  <si>
    <t>Transferts et subventions</t>
  </si>
  <si>
    <t>Frais de deplacement</t>
  </si>
  <si>
    <t>Services Contractuels</t>
  </si>
  <si>
    <t>Equipements et mobilier</t>
  </si>
  <si>
    <t>Fournitures, produits de base, materiels</t>
  </si>
  <si>
    <t>Personnel et autres employés</t>
  </si>
  <si>
    <t>% Total Budget</t>
  </si>
  <si>
    <t>Annee 2</t>
  </si>
  <si>
    <t>Annee 1</t>
  </si>
  <si>
    <t>CATEGORY</t>
  </si>
  <si>
    <t>Fonds de Coherence pour la Stabilisation: Budget par Categorie de Dépense*</t>
  </si>
  <si>
    <t>Frais de mission (intérieur et international)</t>
  </si>
  <si>
    <t xml:space="preserve">Coût indirects 7% </t>
  </si>
  <si>
    <t>Expertise en gouvernance sécuritaire et engagement politique</t>
  </si>
  <si>
    <t>Expertise en gouvernance inclusive locale</t>
  </si>
  <si>
    <t>Stagiaire en gouvernance sécuritaire sous la tutelle des Expertises</t>
  </si>
  <si>
    <t>Sounding board - Expertise en redevabilité et responsabilité sociale</t>
  </si>
  <si>
    <t>Sounding board - Expertise en gouvernance locale et genre</t>
  </si>
  <si>
    <t>Equipement ordinateurs + Bureau de travail pour le projet</t>
  </si>
  <si>
    <t>Generateur</t>
  </si>
  <si>
    <t>Service sociale - Sesomo</t>
  </si>
  <si>
    <t>Logistic costs + vehicle rent  (Fuel, maintenance etc…)</t>
  </si>
  <si>
    <t>Office rent, Security and assurance Cost</t>
  </si>
  <si>
    <t>Coordination pour le compte de VNG International et Expertise thématique impliqué dans la mise en œuvre des activités - Bunia</t>
  </si>
  <si>
    <t xml:space="preserve">Expertise thématique, impliqué dans la mise en œuvre des activités – Bunia </t>
  </si>
  <si>
    <t>Pour couvrir le coût d' Expertise Sécurité et Justice du Siège (rôle de soutien et de conseil sur les thématiques Sécurité et Justice, genre et RBF)</t>
  </si>
  <si>
    <t>Pour prise en charge des frais liés aux missions (per diem, hébergement), selon les règles de Cordaid. Cela comprend une mission par an d'un Expertise du siège.</t>
  </si>
  <si>
    <t>Justice Plus</t>
  </si>
  <si>
    <t>VNG</t>
  </si>
  <si>
    <t>Justice</t>
  </si>
  <si>
    <t>cout OP</t>
  </si>
  <si>
    <t>Indirect 7%</t>
  </si>
  <si>
    <t>sum</t>
  </si>
  <si>
    <t>Activité 1.1.5: Construction et équipement du Tripaix de Djugu et le Parquet y rattaché avec un amigo ainsi que les latrines exterieures</t>
  </si>
  <si>
    <t>Activité 1.3.2 : Sensibilisations /formations des autorités coutumières, des association des femmes, celles des jeunes et d'autres leaders communautaires sur le droit foncier et coutumier, la procédure judiciaire et les rôles des juridictions judiciaires de leurs ressort</t>
  </si>
  <si>
    <t>Frais de coordination et de suivi &amp; évaluation</t>
  </si>
  <si>
    <t>Activité 3.1.4 : Construction et equipement du commissariat PNC Kpandroma avec latrines</t>
  </si>
  <si>
    <t>Activité 3.1.5 : Soutien aux missions de suivi / coaching des autorités hiérarchiques</t>
  </si>
  <si>
    <t>6) Transferts et subventions (lies au soutien)</t>
  </si>
  <si>
    <t>Activité 1.2.7 Séance de partage des résultats avec les autorités Provinciales et la communauté (Revue annuelle)</t>
  </si>
  <si>
    <t>Activité 2.2.7. Séance de partage des résultats avec les autorités Provinciales et la communauté</t>
  </si>
  <si>
    <t>Activité 3.3.7. Séance de partage des résultats avec les autorités Provinciales et la communauté</t>
  </si>
  <si>
    <t>Activité 3.4.2 : Lobbying et plaidoyer à Bunia et à Kinshasa en faveur de l’engagement politique des acteurs clés (appui à la mise en œuvre de la stratégie d'engagement politique du projet, cfr frais de coordinnation et de S &amp; E)</t>
  </si>
  <si>
    <t>Activité 3.1.3 : Réhabilitation avec quelques accessoires du lieu de détention du sous commissariat PNC de Fataki en concertation avec la MONUSCO, UNPOL, le Gouvernement provincial et le Ministère provincial de l'Intérieur</t>
  </si>
  <si>
    <t>Activité 1.3.1 : Appui à la delocalisation et l'installation du Tribunal de Paix et Parquet y afférent se trouvant à Mungwalu vers Djugu centre</t>
  </si>
  <si>
    <r>
      <t xml:space="preserve">SOUS-TOTAL COUTS DIRECTS LIES AUX ACTIVITES </t>
    </r>
    <r>
      <rPr>
        <sz val="10"/>
        <rFont val="Arial Narrow"/>
        <family val="2"/>
      </rPr>
      <t>(au minimum 60% du budget total)</t>
    </r>
  </si>
  <si>
    <r>
      <t xml:space="preserve">SOUS-TOTAL COUTS DIRECTS DE SOUTIEN </t>
    </r>
    <r>
      <rPr>
        <sz val="10"/>
        <rFont val="Arial Narrow"/>
        <family val="2"/>
      </rPr>
      <t>(ne peuvent représentés plus de 35% du budget total)</t>
    </r>
  </si>
  <si>
    <t>TOTAL PNUNO</t>
  </si>
  <si>
    <t>Stagiaire en gouvernance sécuritaire sous la tutelle des experts VNG International</t>
  </si>
  <si>
    <t>VNG International procédera à la construction et équipement du Commissariat PNC Kpandroma avec latrines</t>
  </si>
  <si>
    <t>19% du budget lié au genre</t>
  </si>
  <si>
    <r>
      <t xml:space="preserve">SOUS-TOTAL COUTS DIRECTS LIES AUX ACTIVITES </t>
    </r>
    <r>
      <rPr>
        <sz val="10"/>
        <color rgb="FFFF0000"/>
        <rFont val="Arial Narrow"/>
        <family val="2"/>
      </rPr>
      <t>(au minimum 60% du budget total)</t>
    </r>
  </si>
  <si>
    <r>
      <t xml:space="preserve">SOUS-TOTAL COUTS DIRECTS DE SOUTIEN </t>
    </r>
    <r>
      <rPr>
        <sz val="10"/>
        <color rgb="FFFF0000"/>
        <rFont val="Arial Narrow"/>
        <family val="2"/>
      </rPr>
      <t>(ne peuvent représentés plus de 35% du budget total)</t>
    </r>
  </si>
  <si>
    <r>
      <t xml:space="preserve">Cout GMS </t>
    </r>
    <r>
      <rPr>
        <sz val="10"/>
        <color rgb="FFFF0000"/>
        <rFont val="Arial Narrow"/>
        <family val="2"/>
      </rPr>
      <t>7%</t>
    </r>
  </si>
  <si>
    <t>Cout GMS AG (PNUD) 7%</t>
  </si>
  <si>
    <t>Position</t>
  </si>
  <si>
    <t>Montant</t>
  </si>
  <si>
    <t>%ge</t>
  </si>
  <si>
    <t>Soutien</t>
  </si>
  <si>
    <t>Objectif specifique 1</t>
  </si>
  <si>
    <t>Objectif specifique 2</t>
  </si>
  <si>
    <t>Objectif specifique 3</t>
  </si>
  <si>
    <t>Objectif specifique 4</t>
  </si>
  <si>
    <t>Année 1</t>
  </si>
  <si>
    <t>Année 2</t>
  </si>
  <si>
    <t>Total</t>
  </si>
  <si>
    <t>#</t>
  </si>
  <si>
    <t>#1</t>
  </si>
  <si>
    <t>#2</t>
  </si>
  <si>
    <t>#3</t>
  </si>
  <si>
    <t>#4</t>
  </si>
  <si>
    <t>#5</t>
  </si>
  <si>
    <t>#6</t>
  </si>
  <si>
    <t>#7</t>
  </si>
  <si>
    <t>#8</t>
  </si>
  <si>
    <t>#9</t>
  </si>
  <si>
    <t>#10</t>
  </si>
  <si>
    <t>montant mensuel</t>
  </si>
  <si>
    <t>%ge total par poste</t>
  </si>
  <si>
    <t>Repartition salaire sur les couts des activités et sur les couts de soutien</t>
  </si>
  <si>
    <t>Total pour les deux ans par staff</t>
  </si>
  <si>
    <t>1. Cordaid</t>
  </si>
  <si>
    <t>2. VNG International</t>
  </si>
  <si>
    <t>3. Justice-Plus</t>
  </si>
  <si>
    <t>4. FOMI</t>
  </si>
  <si>
    <t>Coordonnateur - Justice Plus</t>
  </si>
  <si>
    <t>Chargé de projet - Justice Plus</t>
  </si>
  <si>
    <t>Animateurs de projet - Justice Plus</t>
  </si>
  <si>
    <t>Chargé d'Administration, Finances et Logistique - Justice plus</t>
  </si>
  <si>
    <t>Chauffeur - Justice plus</t>
  </si>
  <si>
    <t>Chargé de Administration, finance et logistique - Fomi</t>
  </si>
  <si>
    <t>Chauffeur - Fomi</t>
  </si>
  <si>
    <t>Coordonnateur - Fomi</t>
  </si>
  <si>
    <t>Chargé de projet - Fomi</t>
  </si>
  <si>
    <t>Animateurs de projet - Fomi</t>
  </si>
  <si>
    <t>2 animateurs</t>
  </si>
  <si>
    <t xml:space="preserve">Activité 2.2.1. Formulation et  validation des indicateurs avec les ETD et administration territoriale, les autorités coutumières, les associations des femmes, celles des jeunes et d'autres leaders communautaires </t>
  </si>
  <si>
    <t>Etude de démarrage</t>
  </si>
  <si>
    <t>Activités M&amp;E (reporting)</t>
  </si>
  <si>
    <t>Revue annuelle</t>
  </si>
  <si>
    <t>Evaluation finale</t>
  </si>
  <si>
    <t>Visite de terrain CTS (Comité technique de suivi)</t>
  </si>
  <si>
    <t xml:space="preserve">Réunions semestrielles CTC  (Comité Technique Conjoint) </t>
  </si>
  <si>
    <t>Frais de coordination et de M&amp;E par catégorie de dépense</t>
  </si>
  <si>
    <t>Narratif</t>
  </si>
  <si>
    <t>Expertise thématique, impliqué dans la mise en œuvre des activités – Bunia. 100% impliqué dans les activités</t>
  </si>
  <si>
    <t>Coordination pour le compte de VNG International et Expertise thématique impliqué dans la mise en œuvre des activités - Bunia. 100% impliqué dans les activités</t>
  </si>
  <si>
    <t>Assistance au niveau de la mise en œuvre des activités et sur la gestion financière, administrative et logitique – Bunia. 100% impliqué dans les activités</t>
  </si>
  <si>
    <t>Coordination du projet pour l'ensemble du consortium - Bunia. 80% impliqué dans les activités</t>
  </si>
  <si>
    <t>Assistant au projet - Bunia. 100% impliqué dans les activités</t>
  </si>
  <si>
    <t>Assistant de terrain, responsable du M&amp;E - Bunia. 90% impliqué dans les activités</t>
  </si>
  <si>
    <t>salaire mensuel du coordonnateur, le projet prend en charge 40%. 100% impliqué dans les activités</t>
  </si>
  <si>
    <t>le chargé de projet est pris en charge en 100%. 100% impliqué dans les activités</t>
  </si>
  <si>
    <t>les animateurs sont pris en charge en 100%. 100% impliqués dans les activités</t>
  </si>
  <si>
    <t>Coordination du projet pour l'ensemble du consortium - Bunia. 20% du salaire dédié aux coûts de soutien</t>
  </si>
  <si>
    <t>Assistant de terrain, responsable du M&amp;E - Bunia. 10% du salaire dédié aux coûts de soutien</t>
  </si>
  <si>
    <t>Responsable du suivi et de la coordination de l'ensemble des programmes Cordaid en RDC.</t>
  </si>
  <si>
    <r>
      <t>Montant</t>
    </r>
    <r>
      <rPr>
        <sz val="10"/>
        <color rgb="FF000000"/>
        <rFont val="Arial"/>
        <family val="2"/>
      </rPr>
      <t> </t>
    </r>
  </si>
  <si>
    <t>Réalisation d'une baseline</t>
  </si>
  <si>
    <t>AUTRES COÛTS DIRECTS LIES AUX ACTIVITES</t>
  </si>
  <si>
    <t>Coûts de personnels directement liés aux activités</t>
  </si>
  <si>
    <t>Sous-total Autres coûts liés aux activités</t>
  </si>
  <si>
    <t>Voir le détail dans le feuillet "Coûts Coordination et M&amp;E"</t>
  </si>
  <si>
    <t>Frais logistiques pour les ateliers de lancement et de clôture</t>
  </si>
  <si>
    <t>Mise en place d'un mécanisme de plainte/redevabilité</t>
  </si>
  <si>
    <t xml:space="preserve">Justice Plus s’occupera de l’assistance juridique et judiciaire au niveau de la justice pour les femmes et les jeunes. En coordination avec FOMI. Justice Plus et FOMI vont renforcement également les capacités de ces bénéficiaires suivant les besoins/thèmes identifiés. </t>
  </si>
  <si>
    <t xml:space="preserve">FOMI va donner l’appui conseil aux femmes et jeunes à travers les assistants psychosociaux pour des questions de violences basées sur le genre, et devra être en écoute attentive aux besoins et difficultés pratiques de ces bénéficiaires afin d’y apporter des conseils, des orientations et des appuis appropriés en ce qui concerne les services des ETD, les autorités politiques et sécuritaires (plaidoyer). En coordination avec Justice Plus. Justice Plus et FOMI vont renforcement également les capacités de ces bénéficiaires suivant les besoins/thèmes identifiés. </t>
  </si>
  <si>
    <t>2 visites de terrain par an (5500 USD chacune). Coût partagé avec le consortium DRC (à confirmer). 
Per diem Cordaid pour visite de terrain Djugu : 80 USD. 
Comprend la prise en charge de 12 participants de la délégation officielle (1 Déléguée du Gouverneur, 1 Assemblée Provincial, 1 MiniPlan, 1 MinInter, 1 Justice, 1 PNC, 1 FARDC, 1 ANR, 1 MiniGenre, 1 MiniAgripel, 1 IPAPEL, et 1 Inspection Territoriale), pour 5 nuitées maximum. 
700 USD pour des coûts logistiques liés à cette visite.</t>
  </si>
  <si>
    <t>2 réunions par an (2500 USD chacune). Coût partagé avec le consortium DRC (à confirmer)</t>
  </si>
  <si>
    <t>Frais de coordination et de suivi et évaluation</t>
  </si>
  <si>
    <t xml:space="preserve">Des activités de rapprochement seront organisées en vue de favoriser et améliorer la confiance, la collaboration et la redevabilité entre les autorités en charge de la sécurité (FARDC et PNC) et la population locale. Cela prendra la forme d’initiatives de concertation et de dialogue entre les autorités de services de sécurité et la population, d’activités culturelles/sportives de rapprochement et de plaidoyers.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</si>
</sst>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0">
    <numFmt numFmtId="41" formatCode="_-* #,##0_-;\-* #,##0_-;_-* &quot;-&quot;_-;_-@_-"/>
    <numFmt numFmtId="43" formatCode="_-* #,##0.00_-;\-* #,##0.00_-;_-* &quot;-&quot;??_-;_-@_-"/>
    <numFmt numFmtId="164" formatCode="_-* #,##0\ &quot;€&quot;_-;\-* #,##0\ &quot;€&quot;_-;_-* &quot;-&quot;\ &quot;€&quot;_-;_-@_-"/>
    <numFmt numFmtId="165" formatCode="_-* #,##0.00\ &quot;€&quot;_-;\-* #,##0.00\ &quot;€&quot;_-;_-* &quot;-&quot;??\ &quot;€&quot;_-;_-@_-"/>
    <numFmt numFmtId="166" formatCode="#,##0\ &quot;$&quot;_);[Red]\(#,##0\ &quot;$&quot;\)"/>
    <numFmt numFmtId="167" formatCode="_ * #,##0_)\ &quot;$&quot;_ ;_ * \(#,##0\)\ &quot;$&quot;_ ;_ * &quot;-&quot;_)\ &quot;$&quot;_ ;_ @_ "/>
    <numFmt numFmtId="168" formatCode="_ * #,##0.00_)\ &quot;$&quot;_ ;_ * \(#,##0.00\)\ &quot;$&quot;_ ;_ * &quot;-&quot;??_)\ &quot;$&quot;_ ;_ @_ "/>
    <numFmt numFmtId="169" formatCode="_ * #,##0.00_)_ ;_ * \(#,##0.00\)_ ;_ * &quot;-&quot;??_)_ ;_ @_ "/>
    <numFmt numFmtId="170" formatCode="_-&quot;£&quot;* #,##0.00_-;\-&quot;£&quot;* #,##0.00_-;_-&quot;£&quot;* &quot;-&quot;??_-;_-@_-"/>
    <numFmt numFmtId="171" formatCode="_-* #,##0\ _€_-;\-* #,##0\ _€_-;_-* &quot;-&quot;\ _€_-;_-@_-"/>
    <numFmt numFmtId="172" formatCode="_-* #,##0.00\ _€_-;\-* #,##0.00\ _€_-;_-* &quot;-&quot;??\ _€_-;_-@_-"/>
    <numFmt numFmtId="173" formatCode="&quot;€&quot;#,##0.00;[Red]\-&quot;€&quot;#,##0.00"/>
    <numFmt numFmtId="174" formatCode="_ * #,##0.00_)\ _$_ ;_ * \(#,##0.00\)\ _$_ ;_ * &quot;-&quot;??_)\ _$_ ;_ @_ "/>
    <numFmt numFmtId="175" formatCode="_ &quot;€&quot;\ * #,##0_ ;_ &quot;€&quot;\ * \-#,##0_ ;_ &quot;€&quot;\ * &quot;-&quot;_ ;_ @_ "/>
    <numFmt numFmtId="176" formatCode="_ &quot;€&quot;\ * #,##0.00_ ;_ &quot;€&quot;\ * \-#,##0.00_ ;_ &quot;€&quot;\ * &quot;-&quot;??_ ;_ @_ "/>
    <numFmt numFmtId="177" formatCode="_(* #,##0.00_);_(* \(#,##0.00\);_(* &quot;-&quot;??_);_(@_)"/>
    <numFmt numFmtId="178" formatCode="_(* #,##0_);_(* \(#,##0\);_(* &quot;-&quot;??_);_(@_)"/>
    <numFmt numFmtId="179" formatCode="0_);\(0\)"/>
    <numFmt numFmtId="180" formatCode="_-* #,##0.00_-;_-* #,##0.00\-;_-* &quot;-&quot;??_-;_-@_-"/>
    <numFmt numFmtId="181" formatCode="_-&quot;€&quot;\ * #,##0.00_-;_-&quot;€&quot;\ * #,##0.00\-;_-&quot;€&quot;\ * &quot;-&quot;??_-;_-@_-"/>
    <numFmt numFmtId="182" formatCode="_-* #,##0_-;\-* #,##0_-;_-* &quot;-&quot;??_-;_-@_-"/>
    <numFmt numFmtId="183" formatCode="0.0"/>
    <numFmt numFmtId="184" formatCode="_ * #,##0.00_ ;_ * \-#,##0.00_ ;_ * &quot;-&quot;??_ ;_ @_ "/>
    <numFmt numFmtId="185" formatCode="_ * #,##0.00_)\ _F_B_u_ ;_ * \(#,##0.00\)\ _F_B_u_ ;_ * &quot;-&quot;??_)\ _F_B_u_ ;_ @_ "/>
    <numFmt numFmtId="186" formatCode="#,##0_-"/>
    <numFmt numFmtId="187" formatCode="#,##0.0"/>
    <numFmt numFmtId="188" formatCode="#,##0\ [$€-40C]"/>
    <numFmt numFmtId="189" formatCode="_-* #,##0_-;_-* #,##0\-;_-* &quot;-&quot;??_-;_-@_-"/>
    <numFmt numFmtId="190" formatCode="_(* #,##0.0_);_(* \(#,##0.0\);_(* &quot;-&quot;??_);_(@_)"/>
    <numFmt numFmtId="191" formatCode="[$$-409]#,##0"/>
    <numFmt numFmtId="192" formatCode="[$€-2]\ #,##0.00_);[Red]\([$€-2]\ #,##0.00\)"/>
    <numFmt numFmtId="193" formatCode="_-&quot;$&quot;* #,##0_-;\-&quot;$&quot;* #,##0_-;_-&quot;$&quot;* &quot;-&quot;_-;_-@_-"/>
    <numFmt numFmtId="194" formatCode="[$$-409]#,##0_ ;[Red]\-[$$-409]#,##0\ "/>
    <numFmt numFmtId="195" formatCode="_-[$EUR]\ * #,##0_-;\-[$EUR]\ * #,##0_-;_-[$EUR]\ * &quot;-&quot;_-;_-@_-"/>
    <numFmt numFmtId="196" formatCode="#,##0_ ;\-#,##0\ "/>
    <numFmt numFmtId="197" formatCode="0.0%"/>
    <numFmt numFmtId="198" formatCode="_-* #,##0.00,,_-;\-* #,##0.00,,_-;_-* &quot;-&quot;??_-;_-@_-"/>
    <numFmt numFmtId="199" formatCode="_-* #,##0.0\ _€_-;\-* #,##0.0\ _€_-;_-* &quot;-&quot;??\ _€_-;_-@_-"/>
    <numFmt numFmtId="200" formatCode="&quot;$&quot;#,##0;\-&quot;$&quot;#,##0"/>
    <numFmt numFmtId="201" formatCode="#,##0;[Red]#,##0"/>
    <numFmt numFmtId="202" formatCode="#,##0.0;[Red]#,##0.0"/>
    <numFmt numFmtId="203" formatCode="#,##0.0\ _€;[Red]#,##0.0\ _€"/>
    <numFmt numFmtId="204" formatCode="0;[Red]0"/>
    <numFmt numFmtId="205" formatCode="_ * #,##0.00_ ;_ * \-#,##0.00_ ;_ * \-??_ ;_ @_ "/>
    <numFmt numFmtId="206" formatCode="#,##0\ _€"/>
    <numFmt numFmtId="207" formatCode="_-* #,##0.00,_-;\-* #,##0.00,_-;_-* &quot;-&quot;??_-;_-@_-"/>
    <numFmt numFmtId="208" formatCode="_-&quot;$&quot;* #,##0.00_-;\-&quot;$&quot;* #,##0.00_-;_-&quot;$&quot;* &quot;-&quot;??_-;_-@_-"/>
    <numFmt numFmtId="209" formatCode="&quot;$&quot;#,##0"/>
    <numFmt numFmtId="210" formatCode="_([$€]* #,##0.00_);_([$€]* \(#,##0.00\);_([$€]* &quot;-&quot;??_);_(@_)"/>
    <numFmt numFmtId="211" formatCode="_(* #,##0.00_);_(* \(#,##0.00\);_(* \-??_);_(@_)"/>
    <numFmt numFmtId="212" formatCode="_-* #,##0.00&quot; €&quot;_-;\-* #,##0.00&quot; €&quot;_-;_-* \-??&quot; €&quot;_-;_-@_-"/>
    <numFmt numFmtId="213" formatCode="#,##0\ &quot;$&quot;;\-#,##0\ &quot;$&quot;"/>
    <numFmt numFmtId="214" formatCode="_-* #,##0.000\ _$_-;_-* #,##0.000\ _$\-;_-* &quot;-&quot;??\ _$_-;_-@_-"/>
    <numFmt numFmtId="215" formatCode="_@&quot;On &quot;\(#\);;_@&quot;Off&quot;"/>
    <numFmt numFmtId="216" formatCode="_-* #,##0\ _€_-;\-* #,##0\ _€_-;_-* &quot;-&quot;??\ _€_-;_-@_-"/>
    <numFmt numFmtId="217" formatCode="_ * #,##0_ ;_ * \-#,##0_ ;_ * &quot;-&quot;??_ ;_ @_ "/>
    <numFmt numFmtId="218" formatCode="_-[$$-409]* #,##0_ ;_-[$$-409]* \-#,##0\ ;_-[$$-409]* &quot;-&quot;??_ ;_-@_ "/>
    <numFmt numFmtId="219" formatCode="_([$€-2]\ * #,##0.00_);_([$€-2]\ * \(#,##0.00\);_([$€-2]\ * &quot;-&quot;??_);_(@_)"/>
    <numFmt numFmtId="220" formatCode="_([$€-2]\ * #,##0_);_([$€-2]\ * \(#,##0\);_([$€-2]\ * &quot;-&quot;??_);_(@_)"/>
    <numFmt numFmtId="221" formatCode="_-[$$-409]* #,##0.00_ ;_-[$$-409]* \-#,##0.00\ ;_-[$$-409]* &quot;-&quot;??_ ;_-@_ "/>
  </numFmts>
  <fonts count="96">
    <font>
      <sz val="11"/>
      <color theme="1"/>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b/>
      <i/>
      <sz val="12"/>
      <color theme="1"/>
      <name val="Calibri"/>
      <family val="2"/>
      <scheme val="minor"/>
    </font>
    <font>
      <b/>
      <i/>
      <sz val="11"/>
      <color theme="1"/>
      <name val="Calibri"/>
      <family val="2"/>
      <scheme val="minor"/>
    </font>
    <font>
      <b/>
      <sz val="9"/>
      <color indexed="81"/>
      <name val="Tahoma"/>
      <family val="2"/>
    </font>
    <font>
      <sz val="9"/>
      <color indexed="81"/>
      <name val="Tahoma"/>
      <family val="2"/>
    </font>
    <font>
      <sz val="11"/>
      <color theme="1"/>
      <name val="Calibri"/>
      <family val="2"/>
      <scheme val="minor"/>
    </font>
    <font>
      <sz val="10"/>
      <name val="Arial"/>
      <family val="2"/>
    </font>
    <font>
      <sz val="11"/>
      <color indexed="8"/>
      <name val="Calibri"/>
      <family val="2"/>
    </font>
    <font>
      <sz val="10"/>
      <name val="Arial"/>
      <family val="2"/>
    </font>
    <font>
      <sz val="10"/>
      <name val="Times New Roman"/>
      <family val="1"/>
    </font>
    <font>
      <sz val="11"/>
      <name val="Arial"/>
      <family val="2"/>
    </font>
    <font>
      <b/>
      <sz val="11"/>
      <color theme="0"/>
      <name val="Calibri"/>
      <family val="2"/>
      <scheme val="minor"/>
    </font>
    <font>
      <sz val="11"/>
      <color rgb="FFFF0000"/>
      <name val="Calibri"/>
      <family val="2"/>
      <scheme val="minor"/>
    </font>
    <font>
      <sz val="11"/>
      <color theme="0"/>
      <name val="Calibri"/>
      <family val="2"/>
      <scheme val="minor"/>
    </font>
    <font>
      <sz val="12"/>
      <color theme="1"/>
      <name val="Calibri"/>
      <family val="2"/>
      <scheme val="minor"/>
    </font>
    <font>
      <b/>
      <sz val="10"/>
      <name val="Arial"/>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2"/>
      <name val="Arial"/>
      <family val="2"/>
    </font>
    <font>
      <b/>
      <sz val="8"/>
      <name val="Arial"/>
      <family val="2"/>
    </font>
    <font>
      <sz val="8"/>
      <name val="Arial"/>
      <family val="2"/>
    </font>
    <font>
      <sz val="11"/>
      <color indexed="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0"/>
      <color indexed="8"/>
      <name val="Arial"/>
      <family val="2"/>
    </font>
    <font>
      <sz val="12"/>
      <color indexed="8"/>
      <name val="Calibri"/>
      <family val="2"/>
    </font>
    <font>
      <sz val="8"/>
      <color indexed="8"/>
      <name val="Arial"/>
      <family val="2"/>
    </font>
    <font>
      <sz val="8"/>
      <color indexed="12"/>
      <name val="Arial"/>
      <family val="2"/>
    </font>
    <font>
      <b/>
      <sz val="9"/>
      <color indexed="32"/>
      <name val="Tahoma"/>
      <family val="2"/>
    </font>
    <font>
      <u/>
      <sz val="8"/>
      <color indexed="12"/>
      <name val="Arial"/>
      <family val="2"/>
    </font>
    <font>
      <b/>
      <i/>
      <sz val="8"/>
      <name val="Arial"/>
      <family val="2"/>
    </font>
    <font>
      <sz val="10"/>
      <name val="Verdana"/>
      <family val="2"/>
    </font>
    <font>
      <u/>
      <sz val="10"/>
      <color indexed="12"/>
      <name val="Arial"/>
      <family val="2"/>
    </font>
    <font>
      <sz val="10"/>
      <name val="Arial Unicode MS"/>
      <family val="2"/>
    </font>
    <font>
      <sz val="12"/>
      <color indexed="8"/>
      <name val="Times New Roman"/>
      <family val="1"/>
    </font>
    <font>
      <sz val="11"/>
      <color indexed="22"/>
      <name val="Calibri"/>
      <family val="2"/>
    </font>
    <font>
      <sz val="11"/>
      <color indexed="43"/>
      <name val="Calibri"/>
      <family val="2"/>
    </font>
    <font>
      <sz val="12"/>
      <color theme="1"/>
      <name val="Times New Roman"/>
      <family val="1"/>
    </font>
    <font>
      <sz val="11"/>
      <color theme="8" tint="0.59996337778862885"/>
      <name val="Calibri"/>
      <family val="2"/>
      <scheme val="minor"/>
    </font>
    <font>
      <sz val="11"/>
      <color theme="0" tint="-0.14999847407452621"/>
      <name val="Calibri"/>
      <family val="2"/>
      <scheme val="minor"/>
    </font>
    <font>
      <sz val="11"/>
      <color rgb="FF000000"/>
      <name val="Calibri"/>
      <family val="2"/>
    </font>
    <font>
      <b/>
      <sz val="10"/>
      <color rgb="FFFF0000"/>
      <name val="Arial"/>
      <family val="2"/>
    </font>
    <font>
      <sz val="11"/>
      <color indexed="8"/>
      <name val="Calibri"/>
      <family val="2"/>
      <scheme val="minor"/>
    </font>
    <font>
      <b/>
      <sz val="10"/>
      <name val="Calibri"/>
      <family val="2"/>
    </font>
    <font>
      <b/>
      <sz val="10"/>
      <color indexed="56"/>
      <name val="Calibri"/>
      <family val="2"/>
    </font>
    <font>
      <b/>
      <sz val="10"/>
      <color rgb="FFFF0000"/>
      <name val="Calibri"/>
      <family val="2"/>
    </font>
    <font>
      <sz val="10"/>
      <name val="Calibri"/>
      <family val="2"/>
    </font>
    <font>
      <sz val="10"/>
      <color rgb="FFFF0000"/>
      <name val="Calibri"/>
      <family val="2"/>
    </font>
    <font>
      <b/>
      <sz val="12"/>
      <name val="Arial"/>
      <family val="2"/>
    </font>
    <font>
      <b/>
      <u/>
      <sz val="10"/>
      <name val="Arial"/>
      <family val="2"/>
    </font>
    <font>
      <sz val="9"/>
      <name val="Arial"/>
      <family val="2"/>
    </font>
    <font>
      <b/>
      <u/>
      <sz val="11"/>
      <name val="Arial"/>
      <family val="2"/>
    </font>
    <font>
      <sz val="9"/>
      <color theme="1"/>
      <name val="Arial"/>
      <family val="2"/>
    </font>
    <font>
      <sz val="10"/>
      <color theme="1"/>
      <name val="Arial"/>
      <family val="2"/>
    </font>
    <font>
      <sz val="10"/>
      <color rgb="FFC00000"/>
      <name val="Arial"/>
      <family val="2"/>
    </font>
    <font>
      <sz val="10"/>
      <color rgb="FF9C5700"/>
      <name val="Arial"/>
      <family val="2"/>
    </font>
    <font>
      <b/>
      <sz val="12"/>
      <color theme="0"/>
      <name val="Arial"/>
      <family val="2"/>
    </font>
    <font>
      <sz val="10"/>
      <color theme="0"/>
      <name val="Arial"/>
      <family val="2"/>
    </font>
    <font>
      <b/>
      <sz val="10"/>
      <color theme="0"/>
      <name val="Arial"/>
      <family val="2"/>
    </font>
    <font>
      <sz val="10"/>
      <name val="Arial Narrow"/>
      <family val="2"/>
    </font>
    <font>
      <b/>
      <sz val="10"/>
      <name val="Arial Narrow"/>
      <family val="2"/>
    </font>
    <font>
      <b/>
      <i/>
      <sz val="10"/>
      <name val="Arial Narrow"/>
      <family val="2"/>
    </font>
    <font>
      <sz val="10"/>
      <color theme="1"/>
      <name val="Arial Narrow"/>
      <family val="2"/>
    </font>
    <font>
      <b/>
      <sz val="10"/>
      <color theme="1"/>
      <name val="Arial Narrow"/>
      <family val="2"/>
    </font>
    <font>
      <sz val="10"/>
      <color rgb="FFFF0000"/>
      <name val="Arial Narrow"/>
      <family val="2"/>
    </font>
    <font>
      <sz val="10"/>
      <color theme="3" tint="-0.249977111117893"/>
      <name val="Arial Narrow"/>
      <family val="2"/>
    </font>
    <font>
      <sz val="10"/>
      <color theme="0"/>
      <name val="Arial Narrow"/>
      <family val="2"/>
    </font>
    <font>
      <sz val="8"/>
      <name val="Calibri"/>
      <family val="2"/>
      <scheme val="minor"/>
    </font>
    <font>
      <sz val="9"/>
      <color rgb="FFFF0000"/>
      <name val="Calibri"/>
      <family val="2"/>
      <scheme val="minor"/>
    </font>
    <font>
      <sz val="9"/>
      <color theme="0" tint="-0.14999847407452621"/>
      <name val="Calibri"/>
      <family val="2"/>
      <scheme val="minor"/>
    </font>
    <font>
      <b/>
      <sz val="11"/>
      <color rgb="FFC00000"/>
      <name val="Calibri"/>
      <family val="2"/>
      <scheme val="minor"/>
    </font>
    <font>
      <sz val="11"/>
      <color rgb="FFC00000"/>
      <name val="Calibri"/>
      <family val="2"/>
      <scheme val="minor"/>
    </font>
    <font>
      <sz val="12"/>
      <color rgb="FFC00000"/>
      <name val="Calibri"/>
      <family val="2"/>
      <scheme val="minor"/>
    </font>
    <font>
      <i/>
      <sz val="10"/>
      <name val="Arial Narrow"/>
      <family val="2"/>
    </font>
    <font>
      <sz val="11"/>
      <color rgb="FF0070C0"/>
      <name val="Times New Roman"/>
      <family val="1"/>
    </font>
    <font>
      <b/>
      <sz val="10"/>
      <color rgb="FF0070C0"/>
      <name val="Arial"/>
      <family val="2"/>
    </font>
    <font>
      <sz val="10"/>
      <color rgb="FF000000"/>
      <name val="Arial"/>
      <family val="2"/>
    </font>
    <font>
      <sz val="10"/>
      <color rgb="FF0070C0"/>
      <name val="Arial"/>
      <family val="2"/>
    </font>
  </fonts>
  <fills count="63">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rgb="FF00B0F0"/>
        <bgColor indexed="64"/>
      </patternFill>
    </fill>
    <fill>
      <patternFill patternType="solid">
        <fgColor theme="8" tint="0.59999389629810485"/>
        <bgColor indexed="65"/>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30"/>
        <bgColor indexed="64"/>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29"/>
      </patternFill>
    </fill>
    <fill>
      <patternFill patternType="solid">
        <fgColor indexed="55"/>
      </patternFill>
    </fill>
    <fill>
      <patternFill patternType="solid">
        <fgColor indexed="55"/>
        <bgColor indexed="23"/>
      </patternFill>
    </fill>
    <fill>
      <patternFill patternType="solid">
        <fgColor indexed="42"/>
        <bgColor indexed="27"/>
      </patternFill>
    </fill>
    <fill>
      <patternFill patternType="solid">
        <fgColor indexed="43"/>
        <bgColor indexed="26"/>
      </patternFill>
    </fill>
    <fill>
      <patternFill patternType="solid">
        <fgColor indexed="22"/>
        <bgColor indexed="31"/>
      </patternFill>
    </fill>
    <fill>
      <patternFill patternType="solid">
        <fgColor indexed="34"/>
        <bgColor indexed="64"/>
      </patternFill>
    </fill>
    <fill>
      <patternFill patternType="solid">
        <fgColor rgb="FF96D7FF"/>
        <bgColor indexed="64"/>
      </patternFill>
    </fill>
    <fill>
      <patternFill patternType="solid">
        <fgColor rgb="FF009CFF"/>
        <bgColor indexed="64"/>
      </patternFill>
    </fill>
    <fill>
      <patternFill patternType="solid">
        <fgColor theme="3" tint="0.39997558519241921"/>
        <bgColor indexed="64"/>
      </patternFill>
    </fill>
    <fill>
      <patternFill patternType="solid">
        <fgColor theme="7" tint="0.39997558519241921"/>
        <bgColor indexed="64"/>
      </patternFill>
    </fill>
    <fill>
      <patternFill patternType="solid">
        <fgColor theme="9"/>
        <bgColor indexed="64"/>
      </patternFill>
    </fill>
    <fill>
      <patternFill patternType="solid">
        <fgColor theme="0" tint="-0.34998626667073579"/>
        <bgColor indexed="64"/>
      </patternFill>
    </fill>
    <fill>
      <patternFill patternType="solid">
        <fgColor rgb="FF92D050"/>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FFEB9C"/>
      </patternFill>
    </fill>
    <fill>
      <patternFill patternType="solid">
        <fgColor theme="2"/>
        <bgColor indexed="64"/>
      </patternFill>
    </fill>
    <fill>
      <patternFill patternType="solid">
        <fgColor theme="3" tint="0.79998168889431442"/>
        <bgColor indexed="64"/>
      </patternFill>
    </fill>
    <fill>
      <patternFill patternType="solid">
        <fgColor rgb="FFD8D8D8"/>
        <bgColor indexed="64"/>
      </patternFill>
    </fill>
    <fill>
      <patternFill patternType="solid">
        <fgColor theme="8" tint="0.39997558519241921"/>
        <bgColor indexed="64"/>
      </patternFill>
    </fill>
    <fill>
      <patternFill patternType="solid">
        <fgColor theme="3" tint="-0.249977111117893"/>
        <bgColor indexed="64"/>
      </patternFill>
    </fill>
    <fill>
      <patternFill patternType="solid">
        <fgColor theme="5" tint="0.59999389629810485"/>
        <bgColor indexed="64"/>
      </patternFill>
    </fill>
    <fill>
      <patternFill patternType="solid">
        <fgColor rgb="FFD9D9D9"/>
        <bgColor indexed="64"/>
      </patternFill>
    </fill>
    <fill>
      <patternFill patternType="solid">
        <fgColor rgb="FFFFFFFF"/>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right/>
      <top style="thin">
        <color theme="0" tint="-0.14996795556505021"/>
      </top>
      <bottom/>
      <diagonal/>
    </border>
    <border>
      <left style="medium">
        <color theme="3" tint="-0.24994659260841701"/>
      </left>
      <right style="thin">
        <color theme="3" tint="-0.24994659260841701"/>
      </right>
      <top style="medium">
        <color theme="3" tint="-0.24994659260841701"/>
      </top>
      <bottom style="thin">
        <color theme="3" tint="-0.24994659260841701"/>
      </bottom>
      <diagonal/>
    </border>
    <border>
      <left style="thin">
        <color theme="3" tint="-0.24994659260841701"/>
      </left>
      <right style="thin">
        <color theme="3" tint="-0.24994659260841701"/>
      </right>
      <top style="medium">
        <color theme="3" tint="-0.24994659260841701"/>
      </top>
      <bottom style="thin">
        <color theme="3" tint="-0.24994659260841701"/>
      </bottom>
      <diagonal/>
    </border>
    <border>
      <left style="thin">
        <color theme="3" tint="-0.24994659260841701"/>
      </left>
      <right style="medium">
        <color theme="3" tint="-0.24994659260841701"/>
      </right>
      <top style="medium">
        <color theme="3" tint="-0.24994659260841701"/>
      </top>
      <bottom style="thin">
        <color theme="3" tint="-0.24994659260841701"/>
      </bottom>
      <diagonal/>
    </border>
    <border>
      <left style="medium">
        <color theme="3" tint="-0.24994659260841701"/>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24994659260841701"/>
      </left>
      <right style="medium">
        <color theme="3" tint="-0.24994659260841701"/>
      </right>
      <top style="thin">
        <color theme="3" tint="-0.24994659260841701"/>
      </top>
      <bottom style="thin">
        <color theme="3" tint="-0.24994659260841701"/>
      </bottom>
      <diagonal/>
    </border>
    <border>
      <left style="medium">
        <color theme="3" tint="-0.24994659260841701"/>
      </left>
      <right style="thin">
        <color theme="3" tint="-0.24994659260841701"/>
      </right>
      <top style="thin">
        <color theme="3" tint="-0.24994659260841701"/>
      </top>
      <bottom style="medium">
        <color theme="3" tint="-0.24994659260841701"/>
      </bottom>
      <diagonal/>
    </border>
    <border>
      <left style="thin">
        <color theme="3" tint="-0.24994659260841701"/>
      </left>
      <right style="thin">
        <color theme="3" tint="-0.24994659260841701"/>
      </right>
      <top style="thin">
        <color theme="3" tint="-0.24994659260841701"/>
      </top>
      <bottom style="medium">
        <color theme="3" tint="-0.24994659260841701"/>
      </bottom>
      <diagonal/>
    </border>
    <border>
      <left style="thin">
        <color theme="3" tint="-0.24994659260841701"/>
      </left>
      <right style="medium">
        <color theme="3" tint="-0.24994659260841701"/>
      </right>
      <top style="thin">
        <color theme="3" tint="-0.24994659260841701"/>
      </top>
      <bottom style="medium">
        <color theme="3" tint="-0.2499465926084170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diagonal/>
    </border>
    <border>
      <left style="medium">
        <color theme="3" tint="-0.24994659260841701"/>
      </left>
      <right style="thin">
        <color theme="3" tint="-0.24994659260841701"/>
      </right>
      <top/>
      <bottom style="thin">
        <color theme="3" tint="-0.24994659260841701"/>
      </bottom>
      <diagonal/>
    </border>
    <border>
      <left style="thin">
        <color theme="3" tint="-0.24994659260841701"/>
      </left>
      <right style="thin">
        <color theme="3" tint="-0.24994659260841701"/>
      </right>
      <top/>
      <bottom style="thin">
        <color theme="3" tint="-0.24994659260841701"/>
      </bottom>
      <diagonal/>
    </border>
    <border>
      <left style="medium">
        <color theme="0" tint="-0.14996795556505021"/>
      </left>
      <right style="medium">
        <color theme="0" tint="-0.14996795556505021"/>
      </right>
      <top style="medium">
        <color theme="0" tint="-0.14996795556505021"/>
      </top>
      <bottom/>
      <diagonal/>
    </border>
    <border>
      <left style="medium">
        <color theme="0" tint="-0.14996795556505021"/>
      </left>
      <right style="medium">
        <color theme="0" tint="-0.14996795556505021"/>
      </right>
      <top/>
      <bottom/>
      <diagonal/>
    </border>
    <border>
      <left style="medium">
        <color theme="0" tint="-0.14996795556505021"/>
      </left>
      <right style="medium">
        <color theme="0" tint="-0.14996795556505021"/>
      </right>
      <top/>
      <bottom style="medium">
        <color theme="0" tint="-0.1499679555650502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3073">
    <xf numFmtId="0" fontId="0" fillId="0" borderId="0"/>
    <xf numFmtId="43" fontId="8" fillId="0" borderId="0" applyFont="0" applyFill="0" applyBorder="0" applyAlignment="0" applyProtection="0"/>
    <xf numFmtId="177" fontId="8" fillId="0" borderId="0" applyFont="0" applyFill="0" applyBorder="0" applyAlignment="0" applyProtection="0"/>
    <xf numFmtId="0" fontId="9" fillId="0" borderId="0"/>
    <xf numFmtId="177" fontId="8" fillId="0" borderId="0" applyFont="0" applyFill="0" applyBorder="0" applyAlignment="0" applyProtection="0"/>
    <xf numFmtId="177" fontId="10" fillId="0" borderId="0" applyFont="0" applyFill="0" applyBorder="0" applyAlignment="0" applyProtection="0"/>
    <xf numFmtId="179" fontId="10" fillId="0" borderId="0" applyFont="0" applyFill="0" applyBorder="0" applyAlignment="0" applyProtection="0"/>
    <xf numFmtId="178" fontId="10" fillId="0" borderId="0" applyFont="0" applyFill="0" applyBorder="0" applyAlignment="0" applyProtection="0"/>
    <xf numFmtId="0" fontId="9" fillId="0" borderId="0"/>
    <xf numFmtId="0" fontId="11" fillId="0" borderId="0"/>
    <xf numFmtId="180" fontId="9" fillId="0" borderId="0" applyFont="0" applyFill="0" applyBorder="0" applyAlignment="0" applyProtection="0"/>
    <xf numFmtId="9" fontId="9" fillId="0" borderId="0" applyFont="0" applyFill="0" applyBorder="0" applyAlignment="0" applyProtection="0"/>
    <xf numFmtId="0" fontId="9" fillId="0" borderId="0"/>
    <xf numFmtId="177" fontId="9" fillId="0" borderId="0" applyFont="0" applyFill="0" applyBorder="0" applyAlignment="0" applyProtection="0"/>
    <xf numFmtId="180" fontId="9" fillId="0" borderId="0" applyFont="0" applyFill="0" applyBorder="0" applyAlignment="0" applyProtection="0"/>
    <xf numFmtId="181" fontId="9" fillId="0" borderId="0" applyFont="0" applyFill="0" applyBorder="0" applyAlignment="0" applyProtection="0"/>
    <xf numFmtId="0" fontId="12" fillId="0" borderId="0"/>
    <xf numFmtId="9" fontId="8" fillId="0" borderId="0" applyFont="0" applyFill="0" applyBorder="0" applyAlignment="0" applyProtection="0"/>
    <xf numFmtId="172" fontId="8" fillId="0" borderId="0" applyFont="0" applyFill="0" applyBorder="0" applyAlignment="0" applyProtection="0"/>
    <xf numFmtId="0" fontId="17" fillId="0" borderId="0"/>
    <xf numFmtId="177" fontId="17" fillId="0" borderId="0" applyFont="0" applyFill="0" applyBorder="0" applyAlignment="0" applyProtection="0"/>
    <xf numFmtId="43" fontId="8" fillId="0" borderId="0" applyFont="0" applyFill="0" applyBorder="0" applyAlignment="0" applyProtection="0"/>
    <xf numFmtId="193" fontId="45" fillId="0" borderId="0">
      <alignment horizontal="center" vertical="center"/>
      <protection locked="0"/>
    </xf>
    <xf numFmtId="194" fontId="45" fillId="0" borderId="0">
      <alignment horizontal="center" vertical="center"/>
      <protection locked="0"/>
    </xf>
    <xf numFmtId="194" fontId="45" fillId="0" borderId="0">
      <alignment horizontal="center" vertical="center"/>
      <protection locked="0"/>
    </xf>
    <xf numFmtId="195" fontId="45" fillId="0" borderId="0">
      <alignment horizontal="center" vertical="center"/>
      <protection locked="0"/>
    </xf>
    <xf numFmtId="194" fontId="45" fillId="0" borderId="0">
      <alignment horizontal="center" vertical="center"/>
      <protection locked="0"/>
    </xf>
    <xf numFmtId="195" fontId="45" fillId="0" borderId="0">
      <alignment horizontal="center" vertical="center"/>
      <protection locked="0"/>
    </xf>
    <xf numFmtId="194" fontId="45" fillId="0" borderId="0">
      <alignment horizontal="center" vertical="center"/>
      <protection locked="0"/>
    </xf>
    <xf numFmtId="195" fontId="45" fillId="0" borderId="0">
      <alignment horizontal="center" vertical="center"/>
      <protection locked="0"/>
    </xf>
    <xf numFmtId="194" fontId="45" fillId="0" borderId="0">
      <alignment horizontal="center" vertical="center"/>
      <protection locked="0"/>
    </xf>
    <xf numFmtId="195" fontId="45" fillId="0" borderId="0">
      <alignment horizontal="center" vertical="center"/>
      <protection locked="0"/>
    </xf>
    <xf numFmtId="194" fontId="45" fillId="0" borderId="0">
      <alignment horizontal="center" vertical="center"/>
      <protection locked="0"/>
    </xf>
    <xf numFmtId="195" fontId="45" fillId="0" borderId="0">
      <alignment horizontal="center" vertical="center"/>
      <protection locked="0"/>
    </xf>
    <xf numFmtId="195" fontId="45" fillId="0" borderId="0">
      <alignment horizontal="center" vertical="center"/>
      <protection locked="0"/>
    </xf>
    <xf numFmtId="194" fontId="45" fillId="0" borderId="0">
      <alignment horizontal="center" vertical="center"/>
      <protection locked="0"/>
    </xf>
    <xf numFmtId="194" fontId="45" fillId="0" borderId="0">
      <alignment horizontal="center" vertical="center"/>
      <protection locked="0"/>
    </xf>
    <xf numFmtId="195" fontId="45" fillId="0" borderId="0">
      <alignment horizontal="center" vertical="center"/>
      <protection locked="0"/>
    </xf>
    <xf numFmtId="194" fontId="45" fillId="0" borderId="0">
      <alignment horizontal="center" vertical="center"/>
      <protection locked="0"/>
    </xf>
    <xf numFmtId="195" fontId="45" fillId="0" borderId="0">
      <alignment horizontal="center" vertical="center"/>
      <protection locked="0"/>
    </xf>
    <xf numFmtId="194" fontId="45" fillId="0" borderId="0">
      <alignment horizontal="center" vertical="center"/>
      <protection locked="0"/>
    </xf>
    <xf numFmtId="195" fontId="45" fillId="0" borderId="0">
      <alignment horizontal="center" vertical="center"/>
      <protection locked="0"/>
    </xf>
    <xf numFmtId="194" fontId="45" fillId="0" borderId="0">
      <alignment horizontal="center" vertical="center"/>
      <protection locked="0"/>
    </xf>
    <xf numFmtId="195" fontId="45" fillId="0" borderId="0">
      <alignment horizontal="center" vertical="center"/>
      <protection locked="0"/>
    </xf>
    <xf numFmtId="194" fontId="45" fillId="0" borderId="0">
      <alignment horizontal="center" vertical="center"/>
      <protection locked="0"/>
    </xf>
    <xf numFmtId="195" fontId="45" fillId="0" borderId="0">
      <alignment horizontal="center" vertical="center"/>
      <protection locked="0"/>
    </xf>
    <xf numFmtId="195" fontId="45" fillId="0" borderId="0">
      <alignment horizontal="center" vertical="center"/>
      <protection locked="0"/>
    </xf>
    <xf numFmtId="194" fontId="45" fillId="0" borderId="0">
      <alignment horizontal="center" vertical="center"/>
      <protection locked="0"/>
    </xf>
    <xf numFmtId="194" fontId="45" fillId="0" borderId="0">
      <alignment horizontal="center" vertical="center"/>
      <protection locked="0"/>
    </xf>
    <xf numFmtId="195" fontId="45" fillId="0" borderId="0">
      <alignment horizontal="center" vertical="center"/>
      <protection locked="0"/>
    </xf>
    <xf numFmtId="194" fontId="45" fillId="0" borderId="0">
      <alignment horizontal="center" vertical="center"/>
      <protection locked="0"/>
    </xf>
    <xf numFmtId="195" fontId="45" fillId="0" borderId="0">
      <alignment horizontal="center" vertical="center"/>
      <protection locked="0"/>
    </xf>
    <xf numFmtId="194" fontId="45" fillId="0" borderId="0">
      <alignment horizontal="center" vertical="center"/>
      <protection locked="0"/>
    </xf>
    <xf numFmtId="195" fontId="45" fillId="0" borderId="0">
      <alignment horizontal="center" vertical="center"/>
      <protection locked="0"/>
    </xf>
    <xf numFmtId="194" fontId="45" fillId="0" borderId="0">
      <alignment horizontal="center" vertical="center"/>
      <protection locked="0"/>
    </xf>
    <xf numFmtId="195" fontId="45" fillId="0" borderId="0">
      <alignment horizontal="center" vertical="center"/>
      <protection locked="0"/>
    </xf>
    <xf numFmtId="194" fontId="45" fillId="0" borderId="0">
      <alignment horizontal="center" vertical="center"/>
      <protection locked="0"/>
    </xf>
    <xf numFmtId="195" fontId="45" fillId="0" borderId="0">
      <alignment horizontal="center" vertical="center"/>
      <protection locked="0"/>
    </xf>
    <xf numFmtId="195" fontId="45" fillId="0" borderId="0">
      <alignment horizontal="center" vertical="center"/>
      <protection locked="0"/>
    </xf>
    <xf numFmtId="49" fontId="46" fillId="12" borderId="0">
      <alignment horizontal="left"/>
    </xf>
    <xf numFmtId="1" fontId="44" fillId="13" borderId="0">
      <alignment horizontal="center" vertical="center"/>
      <protection locked="0"/>
    </xf>
    <xf numFmtId="1" fontId="44" fillId="13" borderId="0">
      <alignment horizontal="center" vertical="center"/>
      <protection locked="0"/>
    </xf>
    <xf numFmtId="49" fontId="47" fillId="14" borderId="0">
      <alignment horizontal="left" vertical="center" wrapText="1"/>
      <protection locked="0"/>
    </xf>
    <xf numFmtId="49" fontId="47" fillId="14" borderId="0">
      <alignment horizontal="left" vertical="center" wrapText="1"/>
      <protection locked="0"/>
    </xf>
    <xf numFmtId="49" fontId="47" fillId="14" borderId="0">
      <alignment horizontal="left" vertical="center" wrapText="1"/>
      <protection locked="0"/>
    </xf>
    <xf numFmtId="49" fontId="47" fillId="14" borderId="0">
      <alignment horizontal="left" vertical="center" wrapText="1"/>
      <protection locked="0"/>
    </xf>
    <xf numFmtId="49" fontId="47" fillId="14" borderId="0">
      <alignment horizontal="left" vertical="center" wrapText="1"/>
      <protection locked="0"/>
    </xf>
    <xf numFmtId="49" fontId="47" fillId="14" borderId="0">
      <alignment horizontal="left" vertical="center" wrapText="1"/>
      <protection locked="0"/>
    </xf>
    <xf numFmtId="49" fontId="47" fillId="14" borderId="0">
      <alignment horizontal="left" vertical="center" wrapText="1"/>
      <protection locked="0"/>
    </xf>
    <xf numFmtId="49" fontId="47" fillId="14" borderId="0">
      <alignment horizontal="left" vertical="center" wrapText="1"/>
      <protection locked="0"/>
    </xf>
    <xf numFmtId="49" fontId="47" fillId="14" borderId="0">
      <alignment horizontal="left" vertical="center" wrapText="1"/>
      <protection locked="0"/>
    </xf>
    <xf numFmtId="49" fontId="47" fillId="14" borderId="0">
      <alignment horizontal="left" vertical="center" wrapText="1"/>
      <protection locked="0"/>
    </xf>
    <xf numFmtId="49" fontId="47" fillId="14" borderId="0">
      <alignment horizontal="left" vertical="center" wrapText="1"/>
      <protection locked="0"/>
    </xf>
    <xf numFmtId="49" fontId="47" fillId="14" borderId="0">
      <alignment horizontal="left" vertical="center" wrapText="1"/>
      <protection locked="0"/>
    </xf>
    <xf numFmtId="49" fontId="47" fillId="14" borderId="0">
      <alignment horizontal="left" vertical="center" wrapText="1"/>
      <protection locked="0"/>
    </xf>
    <xf numFmtId="49" fontId="47" fillId="14" borderId="0">
      <alignment horizontal="left" vertical="center" wrapText="1"/>
      <protection locked="0"/>
    </xf>
    <xf numFmtId="49" fontId="47" fillId="14" borderId="0">
      <alignment horizontal="left" vertical="center" wrapText="1"/>
      <protection locked="0"/>
    </xf>
    <xf numFmtId="49" fontId="47" fillId="14" borderId="0">
      <alignment horizontal="left" vertical="center" wrapText="1"/>
      <protection locked="0"/>
    </xf>
    <xf numFmtId="49" fontId="47" fillId="14" borderId="0">
      <alignment horizontal="left" vertical="center" wrapText="1"/>
      <protection locked="0"/>
    </xf>
    <xf numFmtId="49" fontId="47" fillId="14" borderId="0">
      <alignment horizontal="left" vertical="center" wrapText="1"/>
      <protection locked="0"/>
    </xf>
    <xf numFmtId="49" fontId="47" fillId="14" borderId="0">
      <alignment horizontal="left" vertical="center" wrapText="1"/>
      <protection locked="0"/>
    </xf>
    <xf numFmtId="193" fontId="36" fillId="0" borderId="7">
      <alignment horizontal="center" vertical="center"/>
    </xf>
    <xf numFmtId="193" fontId="36" fillId="0" borderId="7">
      <alignment horizontal="center" vertical="center"/>
    </xf>
    <xf numFmtId="193" fontId="36" fillId="0" borderId="7">
      <alignment horizontal="center" vertical="center"/>
    </xf>
    <xf numFmtId="193" fontId="36" fillId="0" borderId="7">
      <alignment horizontal="center" vertical="center"/>
    </xf>
    <xf numFmtId="193" fontId="36" fillId="0" borderId="7">
      <alignment horizontal="center" vertical="center"/>
    </xf>
    <xf numFmtId="193" fontId="36" fillId="0" borderId="7">
      <alignment horizontal="center" vertical="center"/>
    </xf>
    <xf numFmtId="193" fontId="36" fillId="0" borderId="7">
      <alignment horizontal="center" vertical="center"/>
    </xf>
    <xf numFmtId="193" fontId="36" fillId="0" borderId="7">
      <alignment horizontal="center" vertical="center"/>
    </xf>
    <xf numFmtId="193" fontId="36" fillId="0" borderId="7">
      <alignment horizontal="center" vertical="center"/>
    </xf>
    <xf numFmtId="193" fontId="36" fillId="0" borderId="7">
      <alignment horizontal="center" vertical="center"/>
    </xf>
    <xf numFmtId="193" fontId="36" fillId="0" borderId="7">
      <alignment horizontal="center" vertical="center"/>
    </xf>
    <xf numFmtId="193" fontId="36" fillId="0" borderId="7">
      <alignment horizontal="center" vertical="center"/>
    </xf>
    <xf numFmtId="193" fontId="36" fillId="0" borderId="7">
      <alignment horizontal="center" vertical="center"/>
    </xf>
    <xf numFmtId="193" fontId="36" fillId="0" borderId="7">
      <alignment horizontal="center" vertical="center"/>
    </xf>
    <xf numFmtId="193" fontId="36" fillId="0" borderId="7">
      <alignment horizontal="center" vertical="center"/>
    </xf>
    <xf numFmtId="193" fontId="36" fillId="0" borderId="7">
      <alignment horizontal="center" vertical="center"/>
    </xf>
    <xf numFmtId="193" fontId="36" fillId="0" borderId="7">
      <alignment horizontal="center" vertical="center"/>
    </xf>
    <xf numFmtId="193" fontId="36" fillId="0" borderId="7">
      <alignment horizontal="center" vertical="center"/>
    </xf>
    <xf numFmtId="193" fontId="36" fillId="0" borderId="7">
      <alignment horizontal="center" vertical="center"/>
    </xf>
    <xf numFmtId="193" fontId="36" fillId="0" borderId="7">
      <alignment horizontal="center" vertical="center"/>
    </xf>
    <xf numFmtId="193" fontId="36" fillId="0" borderId="7">
      <alignment horizontal="center" vertical="center"/>
    </xf>
    <xf numFmtId="193" fontId="36" fillId="0" borderId="7">
      <alignment horizontal="center" vertical="center"/>
    </xf>
    <xf numFmtId="193" fontId="36" fillId="0" borderId="7">
      <alignment horizontal="center" vertical="center"/>
    </xf>
    <xf numFmtId="193" fontId="36" fillId="0" borderId="7">
      <alignment horizontal="center" vertical="center"/>
    </xf>
    <xf numFmtId="193" fontId="36" fillId="0" borderId="7">
      <alignment horizontal="center" vertical="center"/>
    </xf>
    <xf numFmtId="193" fontId="36" fillId="0" borderId="7">
      <alignment horizontal="center" vertical="center"/>
    </xf>
    <xf numFmtId="193" fontId="36" fillId="0" borderId="7">
      <alignment horizontal="center" vertical="center"/>
    </xf>
    <xf numFmtId="193" fontId="36" fillId="0" borderId="7">
      <alignment horizontal="center" vertical="center"/>
    </xf>
    <xf numFmtId="196" fontId="36" fillId="0" borderId="7" applyBorder="0">
      <alignment horizontal="center" vertical="center"/>
    </xf>
    <xf numFmtId="196" fontId="36" fillId="0" borderId="7" applyBorder="0">
      <alignment horizontal="center" vertical="center"/>
    </xf>
    <xf numFmtId="196" fontId="36" fillId="0" borderId="7" applyBorder="0">
      <alignment horizontal="center" vertical="center"/>
    </xf>
    <xf numFmtId="196" fontId="36" fillId="0" borderId="7" applyBorder="0">
      <alignment horizontal="center" vertical="center"/>
    </xf>
    <xf numFmtId="196" fontId="36" fillId="0" borderId="7" applyBorder="0">
      <alignment horizontal="center" vertical="center"/>
    </xf>
    <xf numFmtId="196" fontId="36" fillId="0" borderId="7" applyBorder="0">
      <alignment horizontal="center" vertical="center"/>
    </xf>
    <xf numFmtId="196" fontId="36" fillId="0" borderId="7" applyBorder="0">
      <alignment horizontal="center" vertical="center"/>
    </xf>
    <xf numFmtId="196" fontId="36" fillId="0" borderId="7" applyBorder="0">
      <alignment horizontal="center" vertical="center"/>
    </xf>
    <xf numFmtId="196" fontId="36" fillId="0" borderId="7" applyBorder="0">
      <alignment horizontal="center" vertical="center"/>
    </xf>
    <xf numFmtId="196" fontId="36" fillId="0" borderId="7" applyBorder="0">
      <alignment horizontal="center" vertical="center"/>
    </xf>
    <xf numFmtId="196" fontId="36" fillId="0" borderId="7" applyBorder="0">
      <alignment horizontal="center" vertical="center"/>
    </xf>
    <xf numFmtId="196" fontId="36" fillId="0" borderId="7" applyBorder="0">
      <alignment horizontal="center" vertical="center"/>
    </xf>
    <xf numFmtId="196" fontId="36" fillId="0" borderId="7" applyBorder="0">
      <alignment horizontal="center" vertical="center"/>
    </xf>
    <xf numFmtId="196" fontId="36" fillId="0" borderId="7" applyBorder="0">
      <alignment horizontal="center" vertical="center"/>
    </xf>
    <xf numFmtId="196" fontId="36" fillId="0" borderId="7" applyBorder="0">
      <alignment horizontal="center" vertical="center"/>
    </xf>
    <xf numFmtId="196" fontId="36" fillId="0" borderId="7" applyBorder="0">
      <alignment horizontal="center" vertical="center"/>
    </xf>
    <xf numFmtId="196" fontId="36" fillId="0" borderId="7" applyBorder="0">
      <alignment horizontal="center" vertical="center"/>
    </xf>
    <xf numFmtId="196" fontId="36" fillId="0" borderId="7" applyBorder="0">
      <alignment horizontal="center" vertical="center"/>
    </xf>
    <xf numFmtId="196" fontId="36" fillId="0" borderId="7" applyBorder="0">
      <alignment horizontal="center" vertical="center"/>
    </xf>
    <xf numFmtId="196" fontId="36" fillId="0" borderId="7" applyBorder="0">
      <alignment horizontal="center" vertical="center"/>
    </xf>
    <xf numFmtId="196" fontId="36" fillId="0" borderId="7" applyBorder="0">
      <alignment horizontal="center" vertical="center"/>
    </xf>
    <xf numFmtId="196" fontId="36" fillId="0" borderId="7" applyBorder="0">
      <alignment horizontal="center" vertical="center"/>
    </xf>
    <xf numFmtId="196" fontId="36" fillId="0" borderId="7" applyBorder="0">
      <alignment horizontal="center" vertical="center"/>
    </xf>
    <xf numFmtId="196" fontId="36" fillId="0" borderId="7" applyBorder="0">
      <alignment horizontal="center" vertical="center"/>
    </xf>
    <xf numFmtId="196" fontId="36" fillId="0" borderId="7" applyBorder="0">
      <alignment horizontal="center" vertical="center"/>
    </xf>
    <xf numFmtId="196" fontId="36" fillId="0" borderId="7" applyBorder="0">
      <alignment horizontal="center" vertical="center"/>
    </xf>
    <xf numFmtId="196" fontId="36" fillId="0" borderId="7" applyBorder="0">
      <alignment horizontal="center" vertical="center"/>
    </xf>
    <xf numFmtId="196" fontId="36" fillId="0" borderId="7" applyBorder="0">
      <alignment horizontal="center" vertical="center"/>
    </xf>
    <xf numFmtId="196" fontId="36" fillId="0" borderId="7" applyBorder="0">
      <alignment horizontal="center" vertical="center"/>
    </xf>
    <xf numFmtId="196" fontId="36" fillId="0" borderId="7" applyBorder="0">
      <alignment horizontal="center" vertical="center"/>
    </xf>
    <xf numFmtId="196" fontId="36" fillId="0" borderId="7" applyBorder="0">
      <alignment horizontal="center" vertical="center"/>
    </xf>
    <xf numFmtId="196" fontId="36" fillId="0" borderId="7" applyBorder="0">
      <alignment horizontal="center" vertical="center"/>
    </xf>
    <xf numFmtId="196" fontId="36" fillId="0" borderId="7" applyBorder="0">
      <alignment horizontal="center" vertical="center"/>
    </xf>
    <xf numFmtId="196" fontId="36" fillId="0" borderId="7" applyBorder="0">
      <alignment horizontal="center" vertical="center"/>
    </xf>
    <xf numFmtId="196" fontId="36" fillId="0" borderId="7" applyBorder="0">
      <alignment horizontal="center" vertical="center"/>
    </xf>
    <xf numFmtId="196" fontId="36" fillId="0" borderId="7" applyBorder="0">
      <alignment horizontal="center" vertical="center"/>
    </xf>
    <xf numFmtId="193" fontId="36" fillId="0" borderId="7">
      <alignment horizontal="center" vertical="center"/>
    </xf>
    <xf numFmtId="193" fontId="36" fillId="0" borderId="7">
      <alignment horizontal="center" vertical="center"/>
    </xf>
    <xf numFmtId="193" fontId="36" fillId="0" borderId="7">
      <alignment horizontal="center" vertical="center"/>
    </xf>
    <xf numFmtId="193" fontId="36" fillId="0" borderId="7">
      <alignment horizontal="center" vertical="center"/>
    </xf>
    <xf numFmtId="193" fontId="36" fillId="0" borderId="7">
      <alignment horizontal="center" vertical="center"/>
    </xf>
    <xf numFmtId="193" fontId="36" fillId="0" borderId="7">
      <alignment horizontal="center" vertical="center"/>
    </xf>
    <xf numFmtId="193" fontId="36" fillId="0" borderId="7">
      <alignment horizontal="center" vertical="center"/>
    </xf>
    <xf numFmtId="193" fontId="36" fillId="0" borderId="7">
      <alignment horizontal="center" vertical="center"/>
    </xf>
    <xf numFmtId="193" fontId="36" fillId="0" borderId="7">
      <alignment horizontal="center" vertical="center"/>
    </xf>
    <xf numFmtId="193" fontId="36" fillId="0" borderId="7">
      <alignment horizontal="center" vertical="center"/>
    </xf>
    <xf numFmtId="193" fontId="36" fillId="0" borderId="7">
      <alignment horizontal="center" vertical="center"/>
    </xf>
    <xf numFmtId="193" fontId="36" fillId="0" borderId="7">
      <alignment horizontal="center" vertical="center"/>
    </xf>
    <xf numFmtId="193" fontId="36" fillId="0" borderId="7">
      <alignment horizontal="center" vertical="center"/>
    </xf>
    <xf numFmtId="193" fontId="36" fillId="0" borderId="7">
      <alignment horizontal="center" vertical="center"/>
    </xf>
    <xf numFmtId="49" fontId="18" fillId="0" borderId="0"/>
    <xf numFmtId="49" fontId="18" fillId="0" borderId="0"/>
    <xf numFmtId="49" fontId="18" fillId="0" borderId="0"/>
    <xf numFmtId="49" fontId="18" fillId="0" borderId="0"/>
    <xf numFmtId="49" fontId="18" fillId="0" borderId="0"/>
    <xf numFmtId="49" fontId="18" fillId="0" borderId="0"/>
    <xf numFmtId="49" fontId="18" fillId="0" borderId="0"/>
    <xf numFmtId="49" fontId="18" fillId="0" borderId="0"/>
    <xf numFmtId="49" fontId="18" fillId="0" borderId="0"/>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48" fillId="0" borderId="0">
      <alignment horizontal="left"/>
    </xf>
    <xf numFmtId="49" fontId="48" fillId="0" borderId="0">
      <alignment horizontal="left"/>
    </xf>
    <xf numFmtId="49" fontId="48" fillId="0" borderId="0">
      <alignment horizontal="left"/>
    </xf>
    <xf numFmtId="49" fontId="48" fillId="0" borderId="0">
      <alignment horizontal="left"/>
    </xf>
    <xf numFmtId="49" fontId="48" fillId="0" borderId="0">
      <alignment horizontal="left"/>
    </xf>
    <xf numFmtId="49" fontId="48" fillId="0" borderId="0">
      <alignment horizontal="left"/>
    </xf>
    <xf numFmtId="49" fontId="48" fillId="0" borderId="0">
      <alignment horizontal="left"/>
    </xf>
    <xf numFmtId="49" fontId="48" fillId="0" borderId="0">
      <alignment horizontal="left"/>
    </xf>
    <xf numFmtId="49" fontId="48" fillId="0" borderId="0">
      <alignment horizontal="left"/>
    </xf>
    <xf numFmtId="49" fontId="48" fillId="0" borderId="0">
      <alignment horizontal="left"/>
    </xf>
    <xf numFmtId="49" fontId="48" fillId="0" borderId="0">
      <alignment horizontal="left"/>
    </xf>
    <xf numFmtId="49" fontId="48" fillId="0" borderId="0">
      <alignment horizontal="left"/>
    </xf>
    <xf numFmtId="49" fontId="48" fillId="0" borderId="0">
      <alignment horizontal="left"/>
    </xf>
    <xf numFmtId="49" fontId="48" fillId="0" borderId="0">
      <alignment horizontal="left"/>
    </xf>
    <xf numFmtId="49" fontId="48" fillId="0" borderId="0">
      <alignment horizontal="left"/>
    </xf>
    <xf numFmtId="49" fontId="48" fillId="0" borderId="0">
      <alignment horizontal="left"/>
    </xf>
    <xf numFmtId="49" fontId="48" fillId="0" borderId="0">
      <alignment horizontal="left"/>
    </xf>
    <xf numFmtId="49" fontId="48" fillId="0" borderId="0">
      <alignment horizontal="left"/>
    </xf>
    <xf numFmtId="49" fontId="48" fillId="0" borderId="0">
      <alignment horizontal="left"/>
    </xf>
    <xf numFmtId="0" fontId="44" fillId="0" borderId="0">
      <protection locked="0"/>
    </xf>
    <xf numFmtId="194" fontId="44" fillId="0" borderId="0">
      <protection locked="0"/>
    </xf>
    <xf numFmtId="194" fontId="44" fillId="0" borderId="0">
      <protection locked="0"/>
    </xf>
    <xf numFmtId="194" fontId="44" fillId="0" borderId="0">
      <protection locked="0"/>
    </xf>
    <xf numFmtId="0" fontId="44" fillId="0" borderId="0">
      <protection locked="0"/>
    </xf>
    <xf numFmtId="0" fontId="44" fillId="0" borderId="0">
      <protection locked="0"/>
    </xf>
    <xf numFmtId="194" fontId="44" fillId="0" borderId="0">
      <protection locked="0"/>
    </xf>
    <xf numFmtId="194" fontId="44" fillId="0" borderId="0">
      <protection locked="0"/>
    </xf>
    <xf numFmtId="0" fontId="44" fillId="0" borderId="0">
      <protection locked="0"/>
    </xf>
    <xf numFmtId="0" fontId="44" fillId="0" borderId="0">
      <protection locked="0"/>
    </xf>
    <xf numFmtId="194" fontId="44" fillId="0" borderId="0">
      <protection locked="0"/>
    </xf>
    <xf numFmtId="194" fontId="44" fillId="0" borderId="0">
      <protection locked="0"/>
    </xf>
    <xf numFmtId="0" fontId="44" fillId="0" borderId="0">
      <protection locked="0"/>
    </xf>
    <xf numFmtId="0" fontId="44" fillId="0" borderId="0">
      <protection locked="0"/>
    </xf>
    <xf numFmtId="194" fontId="44" fillId="0" borderId="0">
      <protection locked="0"/>
    </xf>
    <xf numFmtId="194" fontId="44" fillId="0" borderId="0">
      <protection locked="0"/>
    </xf>
    <xf numFmtId="0" fontId="44" fillId="0" borderId="0">
      <protection locked="0"/>
    </xf>
    <xf numFmtId="0" fontId="44" fillId="0" borderId="0">
      <protection locked="0"/>
    </xf>
    <xf numFmtId="194" fontId="44" fillId="0" borderId="0">
      <protection locked="0"/>
    </xf>
    <xf numFmtId="194" fontId="44" fillId="0" borderId="0">
      <protection locked="0"/>
    </xf>
    <xf numFmtId="0" fontId="44" fillId="0" borderId="0">
      <protection locked="0"/>
    </xf>
    <xf numFmtId="0" fontId="44" fillId="0" borderId="0">
      <protection locked="0"/>
    </xf>
    <xf numFmtId="194" fontId="44" fillId="0" borderId="0">
      <protection locked="0"/>
    </xf>
    <xf numFmtId="0" fontId="44" fillId="0" borderId="0">
      <protection locked="0"/>
    </xf>
    <xf numFmtId="0" fontId="44" fillId="0" borderId="0">
      <protection locked="0"/>
    </xf>
    <xf numFmtId="194" fontId="44" fillId="0" borderId="0">
      <protection locked="0"/>
    </xf>
    <xf numFmtId="0" fontId="44" fillId="0" borderId="0">
      <protection locked="0"/>
    </xf>
    <xf numFmtId="0" fontId="44" fillId="0" borderId="0">
      <protection locked="0"/>
    </xf>
    <xf numFmtId="194" fontId="44" fillId="0" borderId="0">
      <protection locked="0"/>
    </xf>
    <xf numFmtId="194" fontId="44" fillId="0" borderId="0">
      <protection locked="0"/>
    </xf>
    <xf numFmtId="194" fontId="44" fillId="0" borderId="0">
      <protection locked="0"/>
    </xf>
    <xf numFmtId="0" fontId="44" fillId="0" borderId="0">
      <protection locked="0"/>
    </xf>
    <xf numFmtId="0" fontId="44" fillId="0" borderId="0">
      <protection locked="0"/>
    </xf>
    <xf numFmtId="194" fontId="44" fillId="0" borderId="0">
      <protection locked="0"/>
    </xf>
    <xf numFmtId="194" fontId="44" fillId="0" borderId="0">
      <protection locked="0"/>
    </xf>
    <xf numFmtId="0" fontId="44" fillId="0" borderId="0">
      <protection locked="0"/>
    </xf>
    <xf numFmtId="0" fontId="44" fillId="0" borderId="0">
      <protection locked="0"/>
    </xf>
    <xf numFmtId="194" fontId="44" fillId="0" borderId="0">
      <protection locked="0"/>
    </xf>
    <xf numFmtId="194" fontId="44" fillId="0" borderId="0">
      <protection locked="0"/>
    </xf>
    <xf numFmtId="0" fontId="44" fillId="0" borderId="0">
      <protection locked="0"/>
    </xf>
    <xf numFmtId="0" fontId="44" fillId="0" borderId="0">
      <protection locked="0"/>
    </xf>
    <xf numFmtId="194" fontId="44" fillId="0" borderId="0">
      <protection locked="0"/>
    </xf>
    <xf numFmtId="194" fontId="44" fillId="0" borderId="0">
      <protection locked="0"/>
    </xf>
    <xf numFmtId="0" fontId="44" fillId="0" borderId="0">
      <protection locked="0"/>
    </xf>
    <xf numFmtId="0" fontId="44" fillId="0" borderId="0">
      <protection locked="0"/>
    </xf>
    <xf numFmtId="194" fontId="44" fillId="0" borderId="0">
      <protection locked="0"/>
    </xf>
    <xf numFmtId="194" fontId="44" fillId="0" borderId="0">
      <protection locked="0"/>
    </xf>
    <xf numFmtId="0" fontId="44" fillId="0" borderId="0">
      <protection locked="0"/>
    </xf>
    <xf numFmtId="0" fontId="44" fillId="0" borderId="0">
      <protection locked="0"/>
    </xf>
    <xf numFmtId="194" fontId="44" fillId="0" borderId="0">
      <protection locked="0"/>
    </xf>
    <xf numFmtId="0" fontId="44" fillId="0" borderId="0">
      <protection locked="0"/>
    </xf>
    <xf numFmtId="0" fontId="44" fillId="0" borderId="0">
      <protection locked="0"/>
    </xf>
    <xf numFmtId="194" fontId="44" fillId="0" borderId="0">
      <protection locked="0"/>
    </xf>
    <xf numFmtId="194" fontId="44" fillId="0" borderId="0">
      <protection locked="0"/>
    </xf>
    <xf numFmtId="194" fontId="44" fillId="0" borderId="0">
      <protection locked="0"/>
    </xf>
    <xf numFmtId="0" fontId="44" fillId="0" borderId="0">
      <protection locked="0"/>
    </xf>
    <xf numFmtId="0" fontId="44" fillId="0" borderId="0">
      <protection locked="0"/>
    </xf>
    <xf numFmtId="194" fontId="44" fillId="0" borderId="0">
      <protection locked="0"/>
    </xf>
    <xf numFmtId="194" fontId="44" fillId="0" borderId="0">
      <protection locked="0"/>
    </xf>
    <xf numFmtId="0" fontId="44" fillId="0" borderId="0">
      <protection locked="0"/>
    </xf>
    <xf numFmtId="0" fontId="44" fillId="0" borderId="0">
      <protection locked="0"/>
    </xf>
    <xf numFmtId="194" fontId="44" fillId="0" borderId="0">
      <protection locked="0"/>
    </xf>
    <xf numFmtId="194" fontId="44" fillId="0" borderId="0">
      <protection locked="0"/>
    </xf>
    <xf numFmtId="0" fontId="44" fillId="0" borderId="0">
      <protection locked="0"/>
    </xf>
    <xf numFmtId="0" fontId="44" fillId="0" borderId="0">
      <protection locked="0"/>
    </xf>
    <xf numFmtId="194" fontId="44" fillId="0" borderId="0">
      <protection locked="0"/>
    </xf>
    <xf numFmtId="194" fontId="44" fillId="0" borderId="0">
      <protection locked="0"/>
    </xf>
    <xf numFmtId="0" fontId="44" fillId="0" borderId="0">
      <protection locked="0"/>
    </xf>
    <xf numFmtId="0" fontId="44" fillId="0" borderId="0">
      <protection locked="0"/>
    </xf>
    <xf numFmtId="194" fontId="44" fillId="0" borderId="0">
      <protection locked="0"/>
    </xf>
    <xf numFmtId="194" fontId="44" fillId="0" borderId="0">
      <protection locked="0"/>
    </xf>
    <xf numFmtId="0" fontId="44" fillId="0" borderId="0">
      <protection locked="0"/>
    </xf>
    <xf numFmtId="0" fontId="44" fillId="0" borderId="0">
      <protection locked="0"/>
    </xf>
    <xf numFmtId="194" fontId="44" fillId="0" borderId="0">
      <protection locked="0"/>
    </xf>
    <xf numFmtId="0" fontId="44" fillId="0" borderId="0">
      <protection locked="0"/>
    </xf>
    <xf numFmtId="0" fontId="44" fillId="0" borderId="0">
      <protection locked="0"/>
    </xf>
    <xf numFmtId="194" fontId="35" fillId="0" borderId="0">
      <alignment horizontal="center" vertical="center"/>
    </xf>
    <xf numFmtId="194" fontId="35" fillId="0" borderId="0">
      <alignment horizontal="center" vertical="center"/>
    </xf>
    <xf numFmtId="0" fontId="35" fillId="0" borderId="0">
      <alignment horizontal="center" vertical="center"/>
    </xf>
    <xf numFmtId="194" fontId="35" fillId="0" borderId="0">
      <alignment horizontal="center" vertical="center"/>
    </xf>
    <xf numFmtId="0" fontId="35" fillId="0" borderId="0">
      <alignment horizontal="center" vertical="center"/>
    </xf>
    <xf numFmtId="194" fontId="35" fillId="0" borderId="0">
      <alignment horizontal="center" vertical="center"/>
    </xf>
    <xf numFmtId="0" fontId="35" fillId="0" borderId="0">
      <alignment horizontal="center" vertical="center"/>
    </xf>
    <xf numFmtId="194" fontId="35" fillId="0" borderId="0">
      <alignment horizontal="center" vertical="center"/>
    </xf>
    <xf numFmtId="0" fontId="35" fillId="0" borderId="0">
      <alignment horizontal="center" vertical="center"/>
    </xf>
    <xf numFmtId="194" fontId="35" fillId="0" borderId="0">
      <alignment horizontal="center" vertical="center"/>
    </xf>
    <xf numFmtId="0" fontId="35" fillId="0" borderId="0">
      <alignment horizontal="center" vertical="center"/>
    </xf>
    <xf numFmtId="194" fontId="35" fillId="0" borderId="0">
      <alignment horizontal="center" vertical="center"/>
    </xf>
    <xf numFmtId="0" fontId="35" fillId="0" borderId="0">
      <alignment horizontal="center" vertical="center"/>
    </xf>
    <xf numFmtId="0" fontId="35" fillId="0" borderId="0">
      <alignment horizontal="center" vertical="center"/>
    </xf>
    <xf numFmtId="194" fontId="35" fillId="0" borderId="0">
      <alignment horizontal="center" vertical="center"/>
    </xf>
    <xf numFmtId="0" fontId="35" fillId="0" borderId="0">
      <alignment horizontal="center" vertical="center"/>
    </xf>
    <xf numFmtId="194" fontId="35" fillId="0" borderId="0">
      <alignment horizontal="center" vertical="center"/>
    </xf>
    <xf numFmtId="0" fontId="35" fillId="0" borderId="0">
      <alignment horizontal="center" vertical="center"/>
    </xf>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194" fontId="10" fillId="15" borderId="0" applyNumberFormat="0" applyBorder="0" applyAlignment="0" applyProtection="0"/>
    <xf numFmtId="0" fontId="10" fillId="15" borderId="0" applyNumberFormat="0" applyBorder="0" applyAlignment="0" applyProtection="0"/>
    <xf numFmtId="194" fontId="10" fillId="15" borderId="0" applyNumberFormat="0" applyBorder="0" applyAlignment="0" applyProtection="0"/>
    <xf numFmtId="0" fontId="10" fillId="15" borderId="0" applyNumberFormat="0" applyBorder="0" applyAlignment="0" applyProtection="0"/>
    <xf numFmtId="194" fontId="10" fillId="15" borderId="0" applyNumberFormat="0" applyBorder="0" applyAlignment="0" applyProtection="0"/>
    <xf numFmtId="0" fontId="10" fillId="15" borderId="0" applyNumberFormat="0" applyBorder="0" applyAlignment="0" applyProtection="0"/>
    <xf numFmtId="194" fontId="10" fillId="15" borderId="0" applyNumberFormat="0" applyBorder="0" applyAlignment="0" applyProtection="0"/>
    <xf numFmtId="0" fontId="10" fillId="15" borderId="0" applyNumberFormat="0" applyBorder="0" applyAlignment="0" applyProtection="0"/>
    <xf numFmtId="194" fontId="10" fillId="15" borderId="0" applyNumberFormat="0" applyBorder="0" applyAlignment="0" applyProtection="0"/>
    <xf numFmtId="0" fontId="10" fillId="15" borderId="0" applyNumberFormat="0" applyBorder="0" applyAlignment="0" applyProtection="0"/>
    <xf numFmtId="194" fontId="10" fillId="15" borderId="0" applyNumberFormat="0" applyBorder="0" applyAlignment="0" applyProtection="0"/>
    <xf numFmtId="0" fontId="10" fillId="15" borderId="0" applyNumberFormat="0" applyBorder="0" applyAlignment="0" applyProtection="0"/>
    <xf numFmtId="194" fontId="10" fillId="15" borderId="0" applyNumberFormat="0" applyBorder="0" applyAlignment="0" applyProtection="0"/>
    <xf numFmtId="0" fontId="10" fillId="15" borderId="0" applyNumberFormat="0" applyBorder="0" applyAlignment="0" applyProtection="0"/>
    <xf numFmtId="194" fontId="10" fillId="15" borderId="0" applyNumberFormat="0" applyBorder="0" applyAlignment="0" applyProtection="0"/>
    <xf numFmtId="0" fontId="10" fillId="15" borderId="0" applyNumberFormat="0" applyBorder="0" applyAlignment="0" applyProtection="0"/>
    <xf numFmtId="194" fontId="10" fillId="15" borderId="0" applyNumberFormat="0" applyBorder="0" applyAlignment="0" applyProtection="0"/>
    <xf numFmtId="0" fontId="10" fillId="15" borderId="0" applyNumberFormat="0" applyBorder="0" applyAlignment="0" applyProtection="0"/>
    <xf numFmtId="194" fontId="10" fillId="15" borderId="0" applyNumberFormat="0" applyBorder="0" applyAlignment="0" applyProtection="0"/>
    <xf numFmtId="0" fontId="10" fillId="15" borderId="0" applyNumberFormat="0" applyBorder="0" applyAlignment="0" applyProtection="0"/>
    <xf numFmtId="194" fontId="10" fillId="15" borderId="0" applyNumberFormat="0" applyBorder="0" applyAlignment="0" applyProtection="0"/>
    <xf numFmtId="0" fontId="10" fillId="15" borderId="0" applyNumberFormat="0" applyBorder="0" applyAlignment="0" applyProtection="0"/>
    <xf numFmtId="194" fontId="10" fillId="15" borderId="0" applyNumberFormat="0" applyBorder="0" applyAlignment="0" applyProtection="0"/>
    <xf numFmtId="0" fontId="10" fillId="15" borderId="0" applyNumberFormat="0" applyBorder="0" applyAlignment="0" applyProtection="0"/>
    <xf numFmtId="194" fontId="10" fillId="15" borderId="0" applyNumberFormat="0" applyBorder="0" applyAlignment="0" applyProtection="0"/>
    <xf numFmtId="0" fontId="10" fillId="15" borderId="0" applyNumberFormat="0" applyBorder="0" applyAlignment="0" applyProtection="0"/>
    <xf numFmtId="194" fontId="10" fillId="15" borderId="0" applyNumberFormat="0" applyBorder="0" applyAlignment="0" applyProtection="0"/>
    <xf numFmtId="0" fontId="10" fillId="15" borderId="0" applyNumberFormat="0" applyBorder="0" applyAlignment="0" applyProtection="0"/>
    <xf numFmtId="194" fontId="10" fillId="15" borderId="0" applyNumberFormat="0" applyBorder="0" applyAlignment="0" applyProtection="0"/>
    <xf numFmtId="0" fontId="10" fillId="15" borderId="0" applyNumberFormat="0" applyBorder="0" applyAlignment="0" applyProtection="0"/>
    <xf numFmtId="194" fontId="10" fillId="15" borderId="0" applyNumberFormat="0" applyBorder="0" applyAlignment="0" applyProtection="0"/>
    <xf numFmtId="0" fontId="10" fillId="15" borderId="0" applyNumberFormat="0" applyBorder="0" applyAlignment="0" applyProtection="0"/>
    <xf numFmtId="194" fontId="10" fillId="15" borderId="0" applyNumberFormat="0" applyBorder="0" applyAlignment="0" applyProtection="0"/>
    <xf numFmtId="0" fontId="10" fillId="15" borderId="0" applyNumberFormat="0" applyBorder="0" applyAlignment="0" applyProtection="0"/>
    <xf numFmtId="194" fontId="10" fillId="15" borderId="0" applyNumberFormat="0" applyBorder="0" applyAlignment="0" applyProtection="0"/>
    <xf numFmtId="0" fontId="10" fillId="15" borderId="0" applyNumberFormat="0" applyBorder="0" applyAlignment="0" applyProtection="0"/>
    <xf numFmtId="194"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194" fontId="10" fillId="15" borderId="0" applyNumberFormat="0" applyBorder="0" applyAlignment="0" applyProtection="0"/>
    <xf numFmtId="194" fontId="10" fillId="15" borderId="0" applyNumberFormat="0" applyBorder="0" applyAlignment="0" applyProtection="0"/>
    <xf numFmtId="0" fontId="10" fillId="15" borderId="0" applyNumberFormat="0" applyBorder="0" applyAlignment="0" applyProtection="0"/>
    <xf numFmtId="194" fontId="10" fillId="15" borderId="0" applyNumberFormat="0" applyBorder="0" applyAlignment="0" applyProtection="0"/>
    <xf numFmtId="0" fontId="10" fillId="15" borderId="0" applyNumberFormat="0" applyBorder="0" applyAlignment="0" applyProtection="0"/>
    <xf numFmtId="194" fontId="10" fillId="15" borderId="0" applyNumberFormat="0" applyBorder="0" applyAlignment="0" applyProtection="0"/>
    <xf numFmtId="0" fontId="10" fillId="15" borderId="0" applyNumberFormat="0" applyBorder="0" applyAlignment="0" applyProtection="0"/>
    <xf numFmtId="194" fontId="10" fillId="15" borderId="0" applyNumberFormat="0" applyBorder="0" applyAlignment="0" applyProtection="0"/>
    <xf numFmtId="0" fontId="10" fillId="15" borderId="0" applyNumberFormat="0" applyBorder="0" applyAlignment="0" applyProtection="0"/>
    <xf numFmtId="194" fontId="10" fillId="15" borderId="0" applyNumberFormat="0" applyBorder="0" applyAlignment="0" applyProtection="0"/>
    <xf numFmtId="0" fontId="10" fillId="15" borderId="0" applyNumberFormat="0" applyBorder="0" applyAlignment="0" applyProtection="0"/>
    <xf numFmtId="194" fontId="10" fillId="15" borderId="0" applyNumberFormat="0" applyBorder="0" applyAlignment="0" applyProtection="0"/>
    <xf numFmtId="0" fontId="10" fillId="15" borderId="0" applyNumberFormat="0" applyBorder="0" applyAlignment="0" applyProtection="0"/>
    <xf numFmtId="194" fontId="10" fillId="15" borderId="0" applyNumberFormat="0" applyBorder="0" applyAlignment="0" applyProtection="0"/>
    <xf numFmtId="0" fontId="10" fillId="15"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9" borderId="0" applyNumberFormat="0" applyBorder="0" applyAlignment="0" applyProtection="0"/>
    <xf numFmtId="0" fontId="10" fillId="19" borderId="0" applyNumberFormat="0" applyBorder="0" applyAlignment="0" applyProtection="0"/>
    <xf numFmtId="194" fontId="10" fillId="19" borderId="0" applyNumberFormat="0" applyBorder="0" applyAlignment="0" applyProtection="0"/>
    <xf numFmtId="0" fontId="10" fillId="19" borderId="0" applyNumberFormat="0" applyBorder="0" applyAlignment="0" applyProtection="0"/>
    <xf numFmtId="194" fontId="10" fillId="19" borderId="0" applyNumberFormat="0" applyBorder="0" applyAlignment="0" applyProtection="0"/>
    <xf numFmtId="0" fontId="10" fillId="19" borderId="0" applyNumberFormat="0" applyBorder="0" applyAlignment="0" applyProtection="0"/>
    <xf numFmtId="194" fontId="10" fillId="19" borderId="0" applyNumberFormat="0" applyBorder="0" applyAlignment="0" applyProtection="0"/>
    <xf numFmtId="0" fontId="10" fillId="19" borderId="0" applyNumberFormat="0" applyBorder="0" applyAlignment="0" applyProtection="0"/>
    <xf numFmtId="194" fontId="10" fillId="19" borderId="0" applyNumberFormat="0" applyBorder="0" applyAlignment="0" applyProtection="0"/>
    <xf numFmtId="0" fontId="10" fillId="19" borderId="0" applyNumberFormat="0" applyBorder="0" applyAlignment="0" applyProtection="0"/>
    <xf numFmtId="194" fontId="10" fillId="19" borderId="0" applyNumberFormat="0" applyBorder="0" applyAlignment="0" applyProtection="0"/>
    <xf numFmtId="0" fontId="10" fillId="19" borderId="0" applyNumberFormat="0" applyBorder="0" applyAlignment="0" applyProtection="0"/>
    <xf numFmtId="194" fontId="10" fillId="19" borderId="0" applyNumberFormat="0" applyBorder="0" applyAlignment="0" applyProtection="0"/>
    <xf numFmtId="0" fontId="10" fillId="19" borderId="0" applyNumberFormat="0" applyBorder="0" applyAlignment="0" applyProtection="0"/>
    <xf numFmtId="194" fontId="10" fillId="19" borderId="0" applyNumberFormat="0" applyBorder="0" applyAlignment="0" applyProtection="0"/>
    <xf numFmtId="0" fontId="10" fillId="19" borderId="0" applyNumberFormat="0" applyBorder="0" applyAlignment="0" applyProtection="0"/>
    <xf numFmtId="194" fontId="10" fillId="19" borderId="0" applyNumberFormat="0" applyBorder="0" applyAlignment="0" applyProtection="0"/>
    <xf numFmtId="0" fontId="10" fillId="19" borderId="0" applyNumberFormat="0" applyBorder="0" applyAlignment="0" applyProtection="0"/>
    <xf numFmtId="194" fontId="10" fillId="19" borderId="0" applyNumberFormat="0" applyBorder="0" applyAlignment="0" applyProtection="0"/>
    <xf numFmtId="0" fontId="10" fillId="19" borderId="0" applyNumberFormat="0" applyBorder="0" applyAlignment="0" applyProtection="0"/>
    <xf numFmtId="194" fontId="10" fillId="19" borderId="0" applyNumberFormat="0" applyBorder="0" applyAlignment="0" applyProtection="0"/>
    <xf numFmtId="0" fontId="10" fillId="19" borderId="0" applyNumberFormat="0" applyBorder="0" applyAlignment="0" applyProtection="0"/>
    <xf numFmtId="194" fontId="10" fillId="19" borderId="0" applyNumberFormat="0" applyBorder="0" applyAlignment="0" applyProtection="0"/>
    <xf numFmtId="0" fontId="10" fillId="19" borderId="0" applyNumberFormat="0" applyBorder="0" applyAlignment="0" applyProtection="0"/>
    <xf numFmtId="194" fontId="10" fillId="19" borderId="0" applyNumberFormat="0" applyBorder="0" applyAlignment="0" applyProtection="0"/>
    <xf numFmtId="0" fontId="10" fillId="19" borderId="0" applyNumberFormat="0" applyBorder="0" applyAlignment="0" applyProtection="0"/>
    <xf numFmtId="194" fontId="10" fillId="19" borderId="0" applyNumberFormat="0" applyBorder="0" applyAlignment="0" applyProtection="0"/>
    <xf numFmtId="0" fontId="10" fillId="19" borderId="0" applyNumberFormat="0" applyBorder="0" applyAlignment="0" applyProtection="0"/>
    <xf numFmtId="194" fontId="10" fillId="19" borderId="0" applyNumberFormat="0" applyBorder="0" applyAlignment="0" applyProtection="0"/>
    <xf numFmtId="0" fontId="10" fillId="19" borderId="0" applyNumberFormat="0" applyBorder="0" applyAlignment="0" applyProtection="0"/>
    <xf numFmtId="194" fontId="10" fillId="19" borderId="0" applyNumberFormat="0" applyBorder="0" applyAlignment="0" applyProtection="0"/>
    <xf numFmtId="0" fontId="10" fillId="19" borderId="0" applyNumberFormat="0" applyBorder="0" applyAlignment="0" applyProtection="0"/>
    <xf numFmtId="194" fontId="10" fillId="19" borderId="0" applyNumberFormat="0" applyBorder="0" applyAlignment="0" applyProtection="0"/>
    <xf numFmtId="0" fontId="10" fillId="19" borderId="0" applyNumberFormat="0" applyBorder="0" applyAlignment="0" applyProtection="0"/>
    <xf numFmtId="194" fontId="10" fillId="19" borderId="0" applyNumberFormat="0" applyBorder="0" applyAlignment="0" applyProtection="0"/>
    <xf numFmtId="0" fontId="10" fillId="19" borderId="0" applyNumberFormat="0" applyBorder="0" applyAlignment="0" applyProtection="0"/>
    <xf numFmtId="194"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194" fontId="10" fillId="19" borderId="0" applyNumberFormat="0" applyBorder="0" applyAlignment="0" applyProtection="0"/>
    <xf numFmtId="194" fontId="10" fillId="19" borderId="0" applyNumberFormat="0" applyBorder="0" applyAlignment="0" applyProtection="0"/>
    <xf numFmtId="0" fontId="10" fillId="19" borderId="0" applyNumberFormat="0" applyBorder="0" applyAlignment="0" applyProtection="0"/>
    <xf numFmtId="194" fontId="10" fillId="19" borderId="0" applyNumberFormat="0" applyBorder="0" applyAlignment="0" applyProtection="0"/>
    <xf numFmtId="0" fontId="10" fillId="19" borderId="0" applyNumberFormat="0" applyBorder="0" applyAlignment="0" applyProtection="0"/>
    <xf numFmtId="194" fontId="10" fillId="19" borderId="0" applyNumberFormat="0" applyBorder="0" applyAlignment="0" applyProtection="0"/>
    <xf numFmtId="0" fontId="10" fillId="19" borderId="0" applyNumberFormat="0" applyBorder="0" applyAlignment="0" applyProtection="0"/>
    <xf numFmtId="194" fontId="10" fillId="19" borderId="0" applyNumberFormat="0" applyBorder="0" applyAlignment="0" applyProtection="0"/>
    <xf numFmtId="0" fontId="10" fillId="19" borderId="0" applyNumberFormat="0" applyBorder="0" applyAlignment="0" applyProtection="0"/>
    <xf numFmtId="194" fontId="10" fillId="19" borderId="0" applyNumberFormat="0" applyBorder="0" applyAlignment="0" applyProtection="0"/>
    <xf numFmtId="0" fontId="10" fillId="19" borderId="0" applyNumberFormat="0" applyBorder="0" applyAlignment="0" applyProtection="0"/>
    <xf numFmtId="194" fontId="10" fillId="19" borderId="0" applyNumberFormat="0" applyBorder="0" applyAlignment="0" applyProtection="0"/>
    <xf numFmtId="0" fontId="10" fillId="19" borderId="0" applyNumberFormat="0" applyBorder="0" applyAlignment="0" applyProtection="0"/>
    <xf numFmtId="194" fontId="10" fillId="19" borderId="0" applyNumberFormat="0" applyBorder="0" applyAlignment="0" applyProtection="0"/>
    <xf numFmtId="0" fontId="10" fillId="19" borderId="0" applyNumberFormat="0" applyBorder="0" applyAlignment="0" applyProtection="0"/>
    <xf numFmtId="194" fontId="10" fillId="15" borderId="0" applyNumberFormat="0" applyBorder="0" applyAlignment="0" applyProtection="0"/>
    <xf numFmtId="0" fontId="10" fillId="15" borderId="0" applyNumberFormat="0" applyBorder="0" applyAlignment="0" applyProtection="0"/>
    <xf numFmtId="194" fontId="10" fillId="15" borderId="0" applyNumberFormat="0" applyBorder="0" applyAlignment="0" applyProtection="0"/>
    <xf numFmtId="0" fontId="10" fillId="15" borderId="0" applyNumberFormat="0" applyBorder="0" applyAlignment="0" applyProtection="0"/>
    <xf numFmtId="194" fontId="10" fillId="15" borderId="0" applyNumberFormat="0" applyBorder="0" applyAlignment="0" applyProtection="0"/>
    <xf numFmtId="0" fontId="10" fillId="15" borderId="0" applyNumberFormat="0" applyBorder="0" applyAlignment="0" applyProtection="0"/>
    <xf numFmtId="194" fontId="10" fillId="15" borderId="0" applyNumberFormat="0" applyBorder="0" applyAlignment="0" applyProtection="0"/>
    <xf numFmtId="0" fontId="10" fillId="15" borderId="0" applyNumberFormat="0" applyBorder="0" applyAlignment="0" applyProtection="0"/>
    <xf numFmtId="194" fontId="10" fillId="15" borderId="0" applyNumberFormat="0" applyBorder="0" applyAlignment="0" applyProtection="0"/>
    <xf numFmtId="0" fontId="10" fillId="15" borderId="0" applyNumberFormat="0" applyBorder="0" applyAlignment="0" applyProtection="0"/>
    <xf numFmtId="194" fontId="10" fillId="15" borderId="0" applyNumberFormat="0" applyBorder="0" applyAlignment="0" applyProtection="0"/>
    <xf numFmtId="0" fontId="10" fillId="15" borderId="0" applyNumberFormat="0" applyBorder="0" applyAlignment="0" applyProtection="0"/>
    <xf numFmtId="194" fontId="10" fillId="15" borderId="0" applyNumberFormat="0" applyBorder="0" applyAlignment="0" applyProtection="0"/>
    <xf numFmtId="0" fontId="10" fillId="15" borderId="0" applyNumberFormat="0" applyBorder="0" applyAlignment="0" applyProtection="0"/>
    <xf numFmtId="194" fontId="10" fillId="15" borderId="0" applyNumberFormat="0" applyBorder="0" applyAlignment="0" applyProtection="0"/>
    <xf numFmtId="0" fontId="10" fillId="15" borderId="0" applyNumberFormat="0" applyBorder="0" applyAlignment="0" applyProtection="0"/>
    <xf numFmtId="194" fontId="10" fillId="15" borderId="0" applyNumberFormat="0" applyBorder="0" applyAlignment="0" applyProtection="0"/>
    <xf numFmtId="0" fontId="10" fillId="15" borderId="0" applyNumberFormat="0" applyBorder="0" applyAlignment="0" applyProtection="0"/>
    <xf numFmtId="194" fontId="10" fillId="15" borderId="0" applyNumberFormat="0" applyBorder="0" applyAlignment="0" applyProtection="0"/>
    <xf numFmtId="0" fontId="10" fillId="15" borderId="0" applyNumberFormat="0" applyBorder="0" applyAlignment="0" applyProtection="0"/>
    <xf numFmtId="194" fontId="10" fillId="15" borderId="0" applyNumberFormat="0" applyBorder="0" applyAlignment="0" applyProtection="0"/>
    <xf numFmtId="0" fontId="10" fillId="15" borderId="0" applyNumberFormat="0" applyBorder="0" applyAlignment="0" applyProtection="0"/>
    <xf numFmtId="194" fontId="10" fillId="15" borderId="0" applyNumberFormat="0" applyBorder="0" applyAlignment="0" applyProtection="0"/>
    <xf numFmtId="0" fontId="10" fillId="15" borderId="0" applyNumberFormat="0" applyBorder="0" applyAlignment="0" applyProtection="0"/>
    <xf numFmtId="194" fontId="10" fillId="15" borderId="0" applyNumberFormat="0" applyBorder="0" applyAlignment="0" applyProtection="0"/>
    <xf numFmtId="0" fontId="10" fillId="15" borderId="0" applyNumberFormat="0" applyBorder="0" applyAlignment="0" applyProtection="0"/>
    <xf numFmtId="194" fontId="10" fillId="15" borderId="0" applyNumberFormat="0" applyBorder="0" applyAlignment="0" applyProtection="0"/>
    <xf numFmtId="0" fontId="10" fillId="15" borderId="0" applyNumberFormat="0" applyBorder="0" applyAlignment="0" applyProtection="0"/>
    <xf numFmtId="194" fontId="10" fillId="15" borderId="0" applyNumberFormat="0" applyBorder="0" applyAlignment="0" applyProtection="0"/>
    <xf numFmtId="0" fontId="10" fillId="15" borderId="0" applyNumberFormat="0" applyBorder="0" applyAlignment="0" applyProtection="0"/>
    <xf numFmtId="194" fontId="10" fillId="15" borderId="0" applyNumberFormat="0" applyBorder="0" applyAlignment="0" applyProtection="0"/>
    <xf numFmtId="0" fontId="10" fillId="15" borderId="0" applyNumberFormat="0" applyBorder="0" applyAlignment="0" applyProtection="0"/>
    <xf numFmtId="194" fontId="10" fillId="15" borderId="0" applyNumberFormat="0" applyBorder="0" applyAlignment="0" applyProtection="0"/>
    <xf numFmtId="0" fontId="10" fillId="15" borderId="0" applyNumberFormat="0" applyBorder="0" applyAlignment="0" applyProtection="0"/>
    <xf numFmtId="194" fontId="10" fillId="15" borderId="0" applyNumberFormat="0" applyBorder="0" applyAlignment="0" applyProtection="0"/>
    <xf numFmtId="0" fontId="10" fillId="15" borderId="0" applyNumberFormat="0" applyBorder="0" applyAlignment="0" applyProtection="0"/>
    <xf numFmtId="194"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194" fontId="10" fillId="15" borderId="0" applyNumberFormat="0" applyBorder="0" applyAlignment="0" applyProtection="0"/>
    <xf numFmtId="194" fontId="10" fillId="15" borderId="0" applyNumberFormat="0" applyBorder="0" applyAlignment="0" applyProtection="0"/>
    <xf numFmtId="0" fontId="10" fillId="15" borderId="0" applyNumberFormat="0" applyBorder="0" applyAlignment="0" applyProtection="0"/>
    <xf numFmtId="194" fontId="10" fillId="15" borderId="0" applyNumberFormat="0" applyBorder="0" applyAlignment="0" applyProtection="0"/>
    <xf numFmtId="0" fontId="10" fillId="15" borderId="0" applyNumberFormat="0" applyBorder="0" applyAlignment="0" applyProtection="0"/>
    <xf numFmtId="194" fontId="10" fillId="15" borderId="0" applyNumberFormat="0" applyBorder="0" applyAlignment="0" applyProtection="0"/>
    <xf numFmtId="0" fontId="10" fillId="15" borderId="0" applyNumberFormat="0" applyBorder="0" applyAlignment="0" applyProtection="0"/>
    <xf numFmtId="194" fontId="10" fillId="15" borderId="0" applyNumberFormat="0" applyBorder="0" applyAlignment="0" applyProtection="0"/>
    <xf numFmtId="0" fontId="10" fillId="15" borderId="0" applyNumberFormat="0" applyBorder="0" applyAlignment="0" applyProtection="0"/>
    <xf numFmtId="194" fontId="10" fillId="15" borderId="0" applyNumberFormat="0" applyBorder="0" applyAlignment="0" applyProtection="0"/>
    <xf numFmtId="0" fontId="10" fillId="15" borderId="0" applyNumberFormat="0" applyBorder="0" applyAlignment="0" applyProtection="0"/>
    <xf numFmtId="194" fontId="10" fillId="15" borderId="0" applyNumberFormat="0" applyBorder="0" applyAlignment="0" applyProtection="0"/>
    <xf numFmtId="0" fontId="10" fillId="15" borderId="0" applyNumberFormat="0" applyBorder="0" applyAlignment="0" applyProtection="0"/>
    <xf numFmtId="194" fontId="10" fillId="15" borderId="0" applyNumberFormat="0" applyBorder="0" applyAlignment="0" applyProtection="0"/>
    <xf numFmtId="0" fontId="10" fillId="15" borderId="0" applyNumberFormat="0" applyBorder="0" applyAlignment="0" applyProtection="0"/>
    <xf numFmtId="194" fontId="10" fillId="22" borderId="0" applyNumberFormat="0" applyBorder="0" applyAlignment="0" applyProtection="0"/>
    <xf numFmtId="0" fontId="10" fillId="22" borderId="0" applyNumberFormat="0" applyBorder="0" applyAlignment="0" applyProtection="0"/>
    <xf numFmtId="194" fontId="10" fillId="22" borderId="0" applyNumberFormat="0" applyBorder="0" applyAlignment="0" applyProtection="0"/>
    <xf numFmtId="0" fontId="10" fillId="22" borderId="0" applyNumberFormat="0" applyBorder="0" applyAlignment="0" applyProtection="0"/>
    <xf numFmtId="194" fontId="10" fillId="22" borderId="0" applyNumberFormat="0" applyBorder="0" applyAlignment="0" applyProtection="0"/>
    <xf numFmtId="0" fontId="10" fillId="22" borderId="0" applyNumberFormat="0" applyBorder="0" applyAlignment="0" applyProtection="0"/>
    <xf numFmtId="194" fontId="10" fillId="22" borderId="0" applyNumberFormat="0" applyBorder="0" applyAlignment="0" applyProtection="0"/>
    <xf numFmtId="0" fontId="10" fillId="22" borderId="0" applyNumberFormat="0" applyBorder="0" applyAlignment="0" applyProtection="0"/>
    <xf numFmtId="194" fontId="10" fillId="22" borderId="0" applyNumberFormat="0" applyBorder="0" applyAlignment="0" applyProtection="0"/>
    <xf numFmtId="0" fontId="10" fillId="22" borderId="0" applyNumberFormat="0" applyBorder="0" applyAlignment="0" applyProtection="0"/>
    <xf numFmtId="194" fontId="10" fillId="22" borderId="0" applyNumberFormat="0" applyBorder="0" applyAlignment="0" applyProtection="0"/>
    <xf numFmtId="0" fontId="10" fillId="22" borderId="0" applyNumberFormat="0" applyBorder="0" applyAlignment="0" applyProtection="0"/>
    <xf numFmtId="194" fontId="10" fillId="22" borderId="0" applyNumberFormat="0" applyBorder="0" applyAlignment="0" applyProtection="0"/>
    <xf numFmtId="0" fontId="10" fillId="22" borderId="0" applyNumberFormat="0" applyBorder="0" applyAlignment="0" applyProtection="0"/>
    <xf numFmtId="194" fontId="10" fillId="22" borderId="0" applyNumberFormat="0" applyBorder="0" applyAlignment="0" applyProtection="0"/>
    <xf numFmtId="0" fontId="10" fillId="22" borderId="0" applyNumberFormat="0" applyBorder="0" applyAlignment="0" applyProtection="0"/>
    <xf numFmtId="194" fontId="10" fillId="22" borderId="0" applyNumberFormat="0" applyBorder="0" applyAlignment="0" applyProtection="0"/>
    <xf numFmtId="0" fontId="10" fillId="22" borderId="0" applyNumberFormat="0" applyBorder="0" applyAlignment="0" applyProtection="0"/>
    <xf numFmtId="194" fontId="10" fillId="22" borderId="0" applyNumberFormat="0" applyBorder="0" applyAlignment="0" applyProtection="0"/>
    <xf numFmtId="0" fontId="10" fillId="22" borderId="0" applyNumberFormat="0" applyBorder="0" applyAlignment="0" applyProtection="0"/>
    <xf numFmtId="194" fontId="10" fillId="22" borderId="0" applyNumberFormat="0" applyBorder="0" applyAlignment="0" applyProtection="0"/>
    <xf numFmtId="0" fontId="10" fillId="22" borderId="0" applyNumberFormat="0" applyBorder="0" applyAlignment="0" applyProtection="0"/>
    <xf numFmtId="194" fontId="10" fillId="22" borderId="0" applyNumberFormat="0" applyBorder="0" applyAlignment="0" applyProtection="0"/>
    <xf numFmtId="0" fontId="10" fillId="22" borderId="0" applyNumberFormat="0" applyBorder="0" applyAlignment="0" applyProtection="0"/>
    <xf numFmtId="194" fontId="10" fillId="22" borderId="0" applyNumberFormat="0" applyBorder="0" applyAlignment="0" applyProtection="0"/>
    <xf numFmtId="0" fontId="10" fillId="22" borderId="0" applyNumberFormat="0" applyBorder="0" applyAlignment="0" applyProtection="0"/>
    <xf numFmtId="194" fontId="10" fillId="22" borderId="0" applyNumberFormat="0" applyBorder="0" applyAlignment="0" applyProtection="0"/>
    <xf numFmtId="0" fontId="10" fillId="22" borderId="0" applyNumberFormat="0" applyBorder="0" applyAlignment="0" applyProtection="0"/>
    <xf numFmtId="194" fontId="10" fillId="22" borderId="0" applyNumberFormat="0" applyBorder="0" applyAlignment="0" applyProtection="0"/>
    <xf numFmtId="0" fontId="10" fillId="22" borderId="0" applyNumberFormat="0" applyBorder="0" applyAlignment="0" applyProtection="0"/>
    <xf numFmtId="194" fontId="10" fillId="22" borderId="0" applyNumberFormat="0" applyBorder="0" applyAlignment="0" applyProtection="0"/>
    <xf numFmtId="0" fontId="10" fillId="22" borderId="0" applyNumberFormat="0" applyBorder="0" applyAlignment="0" applyProtection="0"/>
    <xf numFmtId="194" fontId="10" fillId="22" borderId="0" applyNumberFormat="0" applyBorder="0" applyAlignment="0" applyProtection="0"/>
    <xf numFmtId="0" fontId="10" fillId="22" borderId="0" applyNumberFormat="0" applyBorder="0" applyAlignment="0" applyProtection="0"/>
    <xf numFmtId="194" fontId="10" fillId="22" borderId="0" applyNumberFormat="0" applyBorder="0" applyAlignment="0" applyProtection="0"/>
    <xf numFmtId="0" fontId="10" fillId="22" borderId="0" applyNumberFormat="0" applyBorder="0" applyAlignment="0" applyProtection="0"/>
    <xf numFmtId="194"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194" fontId="10" fillId="22" borderId="0" applyNumberFormat="0" applyBorder="0" applyAlignment="0" applyProtection="0"/>
    <xf numFmtId="194" fontId="10" fillId="22" borderId="0" applyNumberFormat="0" applyBorder="0" applyAlignment="0" applyProtection="0"/>
    <xf numFmtId="0" fontId="10" fillId="22" borderId="0" applyNumberFormat="0" applyBorder="0" applyAlignment="0" applyProtection="0"/>
    <xf numFmtId="194" fontId="10" fillId="22" borderId="0" applyNumberFormat="0" applyBorder="0" applyAlignment="0" applyProtection="0"/>
    <xf numFmtId="0" fontId="10" fillId="22" borderId="0" applyNumberFormat="0" applyBorder="0" applyAlignment="0" applyProtection="0"/>
    <xf numFmtId="194" fontId="10" fillId="22" borderId="0" applyNumberFormat="0" applyBorder="0" applyAlignment="0" applyProtection="0"/>
    <xf numFmtId="0" fontId="10" fillId="22" borderId="0" applyNumberFormat="0" applyBorder="0" applyAlignment="0" applyProtection="0"/>
    <xf numFmtId="194" fontId="10" fillId="22" borderId="0" applyNumberFormat="0" applyBorder="0" applyAlignment="0" applyProtection="0"/>
    <xf numFmtId="0" fontId="10" fillId="22" borderId="0" applyNumberFormat="0" applyBorder="0" applyAlignment="0" applyProtection="0"/>
    <xf numFmtId="194" fontId="10" fillId="22" borderId="0" applyNumberFormat="0" applyBorder="0" applyAlignment="0" applyProtection="0"/>
    <xf numFmtId="0" fontId="10" fillId="22" borderId="0" applyNumberFormat="0" applyBorder="0" applyAlignment="0" applyProtection="0"/>
    <xf numFmtId="194" fontId="10" fillId="22" borderId="0" applyNumberFormat="0" applyBorder="0" applyAlignment="0" applyProtection="0"/>
    <xf numFmtId="0" fontId="10" fillId="22" borderId="0" applyNumberFormat="0" applyBorder="0" applyAlignment="0" applyProtection="0"/>
    <xf numFmtId="194" fontId="10" fillId="22" borderId="0" applyNumberFormat="0" applyBorder="0" applyAlignment="0" applyProtection="0"/>
    <xf numFmtId="0" fontId="10" fillId="22"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8" fillId="11" borderId="0" applyNumberFormat="0" applyBorder="0" applyAlignment="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194" fontId="10" fillId="23" borderId="0" applyNumberFormat="0" applyBorder="0" applyAlignment="0" applyProtection="0"/>
    <xf numFmtId="0" fontId="10" fillId="23" borderId="0" applyNumberFormat="0" applyBorder="0" applyAlignment="0" applyProtection="0"/>
    <xf numFmtId="194" fontId="10" fillId="23" borderId="0" applyNumberFormat="0" applyBorder="0" applyAlignment="0" applyProtection="0"/>
    <xf numFmtId="0" fontId="10" fillId="23" borderId="0" applyNumberFormat="0" applyBorder="0" applyAlignment="0" applyProtection="0"/>
    <xf numFmtId="194" fontId="10" fillId="23" borderId="0" applyNumberFormat="0" applyBorder="0" applyAlignment="0" applyProtection="0"/>
    <xf numFmtId="0" fontId="10" fillId="23" borderId="0" applyNumberFormat="0" applyBorder="0" applyAlignment="0" applyProtection="0"/>
    <xf numFmtId="194" fontId="10" fillId="23" borderId="0" applyNumberFormat="0" applyBorder="0" applyAlignment="0" applyProtection="0"/>
    <xf numFmtId="0" fontId="10" fillId="23" borderId="0" applyNumberFormat="0" applyBorder="0" applyAlignment="0" applyProtection="0"/>
    <xf numFmtId="194" fontId="10" fillId="23" borderId="0" applyNumberFormat="0" applyBorder="0" applyAlignment="0" applyProtection="0"/>
    <xf numFmtId="0" fontId="10" fillId="23" borderId="0" applyNumberFormat="0" applyBorder="0" applyAlignment="0" applyProtection="0"/>
    <xf numFmtId="194" fontId="10" fillId="23" borderId="0" applyNumberFormat="0" applyBorder="0" applyAlignment="0" applyProtection="0"/>
    <xf numFmtId="0" fontId="10" fillId="23" borderId="0" applyNumberFormat="0" applyBorder="0" applyAlignment="0" applyProtection="0"/>
    <xf numFmtId="194" fontId="10" fillId="23" borderId="0" applyNumberFormat="0" applyBorder="0" applyAlignment="0" applyProtection="0"/>
    <xf numFmtId="0" fontId="10" fillId="23" borderId="0" applyNumberFormat="0" applyBorder="0" applyAlignment="0" applyProtection="0"/>
    <xf numFmtId="194" fontId="10" fillId="23" borderId="0" applyNumberFormat="0" applyBorder="0" applyAlignment="0" applyProtection="0"/>
    <xf numFmtId="0" fontId="10" fillId="23" borderId="0" applyNumberFormat="0" applyBorder="0" applyAlignment="0" applyProtection="0"/>
    <xf numFmtId="194" fontId="10" fillId="23" borderId="0" applyNumberFormat="0" applyBorder="0" applyAlignment="0" applyProtection="0"/>
    <xf numFmtId="0" fontId="10" fillId="23" borderId="0" applyNumberFormat="0" applyBorder="0" applyAlignment="0" applyProtection="0"/>
    <xf numFmtId="194" fontId="10" fillId="23" borderId="0" applyNumberFormat="0" applyBorder="0" applyAlignment="0" applyProtection="0"/>
    <xf numFmtId="0" fontId="10" fillId="23" borderId="0" applyNumberFormat="0" applyBorder="0" applyAlignment="0" applyProtection="0"/>
    <xf numFmtId="194" fontId="10" fillId="23" borderId="0" applyNumberFormat="0" applyBorder="0" applyAlignment="0" applyProtection="0"/>
    <xf numFmtId="0" fontId="10" fillId="23" borderId="0" applyNumberFormat="0" applyBorder="0" applyAlignment="0" applyProtection="0"/>
    <xf numFmtId="194" fontId="10" fillId="23" borderId="0" applyNumberFormat="0" applyBorder="0" applyAlignment="0" applyProtection="0"/>
    <xf numFmtId="0" fontId="10" fillId="23" borderId="0" applyNumberFormat="0" applyBorder="0" applyAlignment="0" applyProtection="0"/>
    <xf numFmtId="194" fontId="10" fillId="23" borderId="0" applyNumberFormat="0" applyBorder="0" applyAlignment="0" applyProtection="0"/>
    <xf numFmtId="0" fontId="10" fillId="23" borderId="0" applyNumberFormat="0" applyBorder="0" applyAlignment="0" applyProtection="0"/>
    <xf numFmtId="194" fontId="10" fillId="23" borderId="0" applyNumberFormat="0" applyBorder="0" applyAlignment="0" applyProtection="0"/>
    <xf numFmtId="0" fontId="10" fillId="23" borderId="0" applyNumberFormat="0" applyBorder="0" applyAlignment="0" applyProtection="0"/>
    <xf numFmtId="194" fontId="10" fillId="23" borderId="0" applyNumberFormat="0" applyBorder="0" applyAlignment="0" applyProtection="0"/>
    <xf numFmtId="0" fontId="10" fillId="23" borderId="0" applyNumberFormat="0" applyBorder="0" applyAlignment="0" applyProtection="0"/>
    <xf numFmtId="194" fontId="10" fillId="23" borderId="0" applyNumberFormat="0" applyBorder="0" applyAlignment="0" applyProtection="0"/>
    <xf numFmtId="0" fontId="10" fillId="23" borderId="0" applyNumberFormat="0" applyBorder="0" applyAlignment="0" applyProtection="0"/>
    <xf numFmtId="194" fontId="10" fillId="23" borderId="0" applyNumberFormat="0" applyBorder="0" applyAlignment="0" applyProtection="0"/>
    <xf numFmtId="0" fontId="10" fillId="23" borderId="0" applyNumberFormat="0" applyBorder="0" applyAlignment="0" applyProtection="0"/>
    <xf numFmtId="194" fontId="10" fillId="23" borderId="0" applyNumberFormat="0" applyBorder="0" applyAlignment="0" applyProtection="0"/>
    <xf numFmtId="0" fontId="10" fillId="23" borderId="0" applyNumberFormat="0" applyBorder="0" applyAlignment="0" applyProtection="0"/>
    <xf numFmtId="194"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194" fontId="10" fillId="23" borderId="0" applyNumberFormat="0" applyBorder="0" applyAlignment="0" applyProtection="0"/>
    <xf numFmtId="194" fontId="10" fillId="23" borderId="0" applyNumberFormat="0" applyBorder="0" applyAlignment="0" applyProtection="0"/>
    <xf numFmtId="0" fontId="10" fillId="23" borderId="0" applyNumberFormat="0" applyBorder="0" applyAlignment="0" applyProtection="0"/>
    <xf numFmtId="194" fontId="10" fillId="23" borderId="0" applyNumberFormat="0" applyBorder="0" applyAlignment="0" applyProtection="0"/>
    <xf numFmtId="0" fontId="10" fillId="23" borderId="0" applyNumberFormat="0" applyBorder="0" applyAlignment="0" applyProtection="0"/>
    <xf numFmtId="194" fontId="10" fillId="23" borderId="0" applyNumberFormat="0" applyBorder="0" applyAlignment="0" applyProtection="0"/>
    <xf numFmtId="0" fontId="10" fillId="23" borderId="0" applyNumberFormat="0" applyBorder="0" applyAlignment="0" applyProtection="0"/>
    <xf numFmtId="194" fontId="10" fillId="23" borderId="0" applyNumberFormat="0" applyBorder="0" applyAlignment="0" applyProtection="0"/>
    <xf numFmtId="0" fontId="10" fillId="23" borderId="0" applyNumberFormat="0" applyBorder="0" applyAlignment="0" applyProtection="0"/>
    <xf numFmtId="194" fontId="10" fillId="23" borderId="0" applyNumberFormat="0" applyBorder="0" applyAlignment="0" applyProtection="0"/>
    <xf numFmtId="0" fontId="10" fillId="23" borderId="0" applyNumberFormat="0" applyBorder="0" applyAlignment="0" applyProtection="0"/>
    <xf numFmtId="194" fontId="10" fillId="23" borderId="0" applyNumberFormat="0" applyBorder="0" applyAlignment="0" applyProtection="0"/>
    <xf numFmtId="0" fontId="10" fillId="23" borderId="0" applyNumberFormat="0" applyBorder="0" applyAlignment="0" applyProtection="0"/>
    <xf numFmtId="194" fontId="10" fillId="23" borderId="0" applyNumberFormat="0" applyBorder="0" applyAlignment="0" applyProtection="0"/>
    <xf numFmtId="0" fontId="10" fillId="23" borderId="0" applyNumberFormat="0" applyBorder="0" applyAlignment="0" applyProtection="0"/>
    <xf numFmtId="194" fontId="10" fillId="25" borderId="0" applyNumberFormat="0" applyBorder="0" applyAlignment="0" applyProtection="0"/>
    <xf numFmtId="0" fontId="10" fillId="25" borderId="0" applyNumberFormat="0" applyBorder="0" applyAlignment="0" applyProtection="0"/>
    <xf numFmtId="194" fontId="10" fillId="25" borderId="0" applyNumberFormat="0" applyBorder="0" applyAlignment="0" applyProtection="0"/>
    <xf numFmtId="0" fontId="10" fillId="25" borderId="0" applyNumberFormat="0" applyBorder="0" applyAlignment="0" applyProtection="0"/>
    <xf numFmtId="194" fontId="10" fillId="25" borderId="0" applyNumberFormat="0" applyBorder="0" applyAlignment="0" applyProtection="0"/>
    <xf numFmtId="0" fontId="10" fillId="25" borderId="0" applyNumberFormat="0" applyBorder="0" applyAlignment="0" applyProtection="0"/>
    <xf numFmtId="194" fontId="10" fillId="25" borderId="0" applyNumberFormat="0" applyBorder="0" applyAlignment="0" applyProtection="0"/>
    <xf numFmtId="0" fontId="10" fillId="25" borderId="0" applyNumberFormat="0" applyBorder="0" applyAlignment="0" applyProtection="0"/>
    <xf numFmtId="194" fontId="10" fillId="25" borderId="0" applyNumberFormat="0" applyBorder="0" applyAlignment="0" applyProtection="0"/>
    <xf numFmtId="0" fontId="10" fillId="25" borderId="0" applyNumberFormat="0" applyBorder="0" applyAlignment="0" applyProtection="0"/>
    <xf numFmtId="194" fontId="10" fillId="25" borderId="0" applyNumberFormat="0" applyBorder="0" applyAlignment="0" applyProtection="0"/>
    <xf numFmtId="0" fontId="10" fillId="25" borderId="0" applyNumberFormat="0" applyBorder="0" applyAlignment="0" applyProtection="0"/>
    <xf numFmtId="194" fontId="10" fillId="25" borderId="0" applyNumberFormat="0" applyBorder="0" applyAlignment="0" applyProtection="0"/>
    <xf numFmtId="0" fontId="10" fillId="25" borderId="0" applyNumberFormat="0" applyBorder="0" applyAlignment="0" applyProtection="0"/>
    <xf numFmtId="194" fontId="10" fillId="25" borderId="0" applyNumberFormat="0" applyBorder="0" applyAlignment="0" applyProtection="0"/>
    <xf numFmtId="0" fontId="10" fillId="25" borderId="0" applyNumberFormat="0" applyBorder="0" applyAlignment="0" applyProtection="0"/>
    <xf numFmtId="194" fontId="10" fillId="25" borderId="0" applyNumberFormat="0" applyBorder="0" applyAlignment="0" applyProtection="0"/>
    <xf numFmtId="0" fontId="10" fillId="25" borderId="0" applyNumberFormat="0" applyBorder="0" applyAlignment="0" applyProtection="0"/>
    <xf numFmtId="194" fontId="10" fillId="25" borderId="0" applyNumberFormat="0" applyBorder="0" applyAlignment="0" applyProtection="0"/>
    <xf numFmtId="0" fontId="10" fillId="25" borderId="0" applyNumberFormat="0" applyBorder="0" applyAlignment="0" applyProtection="0"/>
    <xf numFmtId="0" fontId="8" fillId="45" borderId="0" applyNumberFormat="0" applyBorder="0" applyAlignment="0" applyProtection="0"/>
    <xf numFmtId="0" fontId="10" fillId="25" borderId="0" applyNumberFormat="0" applyBorder="0" applyAlignment="0" applyProtection="0"/>
    <xf numFmtId="194" fontId="10" fillId="25" borderId="0" applyNumberFormat="0" applyBorder="0" applyAlignment="0" applyProtection="0"/>
    <xf numFmtId="0" fontId="10" fillId="25" borderId="0" applyNumberFormat="0" applyBorder="0" applyAlignment="0" applyProtection="0"/>
    <xf numFmtId="194" fontId="10" fillId="25" borderId="0" applyNumberFormat="0" applyBorder="0" applyAlignment="0" applyProtection="0"/>
    <xf numFmtId="0" fontId="10" fillId="25" borderId="0" applyNumberFormat="0" applyBorder="0" applyAlignment="0" applyProtection="0"/>
    <xf numFmtId="194" fontId="10" fillId="25" borderId="0" applyNumberFormat="0" applyBorder="0" applyAlignment="0" applyProtection="0"/>
    <xf numFmtId="0" fontId="10" fillId="25" borderId="0" applyNumberFormat="0" applyBorder="0" applyAlignment="0" applyProtection="0"/>
    <xf numFmtId="194" fontId="10" fillId="25" borderId="0" applyNumberFormat="0" applyBorder="0" applyAlignment="0" applyProtection="0"/>
    <xf numFmtId="0" fontId="10" fillId="25" borderId="0" applyNumberFormat="0" applyBorder="0" applyAlignment="0" applyProtection="0"/>
    <xf numFmtId="194" fontId="10" fillId="25" borderId="0" applyNumberFormat="0" applyBorder="0" applyAlignment="0" applyProtection="0"/>
    <xf numFmtId="0" fontId="10" fillId="25" borderId="0" applyNumberFormat="0" applyBorder="0" applyAlignment="0" applyProtection="0"/>
    <xf numFmtId="194" fontId="10" fillId="25" borderId="0" applyNumberFormat="0" applyBorder="0" applyAlignment="0" applyProtection="0"/>
    <xf numFmtId="0" fontId="10" fillId="25" borderId="0" applyNumberFormat="0" applyBorder="0" applyAlignment="0" applyProtection="0"/>
    <xf numFmtId="194" fontId="10" fillId="25" borderId="0" applyNumberFormat="0" applyBorder="0" applyAlignment="0" applyProtection="0"/>
    <xf numFmtId="0" fontId="10" fillId="25" borderId="0" applyNumberFormat="0" applyBorder="0" applyAlignment="0" applyProtection="0"/>
    <xf numFmtId="194"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194" fontId="10" fillId="25" borderId="0" applyNumberFormat="0" applyBorder="0" applyAlignment="0" applyProtection="0"/>
    <xf numFmtId="0" fontId="8" fillId="45" borderId="0" applyNumberFormat="0" applyBorder="0" applyAlignment="0" applyProtection="0"/>
    <xf numFmtId="0" fontId="10" fillId="25" borderId="0" applyNumberFormat="0" applyBorder="0" applyAlignment="0" applyProtection="0"/>
    <xf numFmtId="194" fontId="10" fillId="25" borderId="0" applyNumberFormat="0" applyBorder="0" applyAlignment="0" applyProtection="0"/>
    <xf numFmtId="0" fontId="10" fillId="25" borderId="0" applyNumberFormat="0" applyBorder="0" applyAlignment="0" applyProtection="0"/>
    <xf numFmtId="194" fontId="10" fillId="25" borderId="0" applyNumberFormat="0" applyBorder="0" applyAlignment="0" applyProtection="0"/>
    <xf numFmtId="0" fontId="10" fillId="25" borderId="0" applyNumberFormat="0" applyBorder="0" applyAlignment="0" applyProtection="0"/>
    <xf numFmtId="194" fontId="10" fillId="25" borderId="0" applyNumberFormat="0" applyBorder="0" applyAlignment="0" applyProtection="0"/>
    <xf numFmtId="0" fontId="10" fillId="25" borderId="0" applyNumberFormat="0" applyBorder="0" applyAlignment="0" applyProtection="0"/>
    <xf numFmtId="194" fontId="10" fillId="25" borderId="0" applyNumberFormat="0" applyBorder="0" applyAlignment="0" applyProtection="0"/>
    <xf numFmtId="0" fontId="10" fillId="25" borderId="0" applyNumberFormat="0" applyBorder="0" applyAlignment="0" applyProtection="0"/>
    <xf numFmtId="194" fontId="10" fillId="25" borderId="0" applyNumberFormat="0" applyBorder="0" applyAlignment="0" applyProtection="0"/>
    <xf numFmtId="0" fontId="10" fillId="25" borderId="0" applyNumberFormat="0" applyBorder="0" applyAlignment="0" applyProtection="0"/>
    <xf numFmtId="194" fontId="10" fillId="25" borderId="0" applyNumberFormat="0" applyBorder="0" applyAlignment="0" applyProtection="0"/>
    <xf numFmtId="0" fontId="10" fillId="25" borderId="0" applyNumberFormat="0" applyBorder="0" applyAlignment="0" applyProtection="0"/>
    <xf numFmtId="194" fontId="10" fillId="26" borderId="0" applyNumberFormat="0" applyBorder="0" applyAlignment="0" applyProtection="0"/>
    <xf numFmtId="0" fontId="10" fillId="26" borderId="0" applyNumberFormat="0" applyBorder="0" applyAlignment="0" applyProtection="0"/>
    <xf numFmtId="194" fontId="10" fillId="26" borderId="0" applyNumberFormat="0" applyBorder="0" applyAlignment="0" applyProtection="0"/>
    <xf numFmtId="0" fontId="10" fillId="26" borderId="0" applyNumberFormat="0" applyBorder="0" applyAlignment="0" applyProtection="0"/>
    <xf numFmtId="194" fontId="10" fillId="26" borderId="0" applyNumberFormat="0" applyBorder="0" applyAlignment="0" applyProtection="0"/>
    <xf numFmtId="0" fontId="10" fillId="26" borderId="0" applyNumberFormat="0" applyBorder="0" applyAlignment="0" applyProtection="0"/>
    <xf numFmtId="194" fontId="10" fillId="26" borderId="0" applyNumberFormat="0" applyBorder="0" applyAlignment="0" applyProtection="0"/>
    <xf numFmtId="0" fontId="10" fillId="26" borderId="0" applyNumberFormat="0" applyBorder="0" applyAlignment="0" applyProtection="0"/>
    <xf numFmtId="194" fontId="10" fillId="26" borderId="0" applyNumberFormat="0" applyBorder="0" applyAlignment="0" applyProtection="0"/>
    <xf numFmtId="0" fontId="10" fillId="26" borderId="0" applyNumberFormat="0" applyBorder="0" applyAlignment="0" applyProtection="0"/>
    <xf numFmtId="194" fontId="10" fillId="26" borderId="0" applyNumberFormat="0" applyBorder="0" applyAlignment="0" applyProtection="0"/>
    <xf numFmtId="0" fontId="10" fillId="26" borderId="0" applyNumberFormat="0" applyBorder="0" applyAlignment="0" applyProtection="0"/>
    <xf numFmtId="194" fontId="10" fillId="26" borderId="0" applyNumberFormat="0" applyBorder="0" applyAlignment="0" applyProtection="0"/>
    <xf numFmtId="0" fontId="10" fillId="26" borderId="0" applyNumberFormat="0" applyBorder="0" applyAlignment="0" applyProtection="0"/>
    <xf numFmtId="194" fontId="10" fillId="26" borderId="0" applyNumberFormat="0" applyBorder="0" applyAlignment="0" applyProtection="0"/>
    <xf numFmtId="0" fontId="10" fillId="26" borderId="0" applyNumberFormat="0" applyBorder="0" applyAlignment="0" applyProtection="0"/>
    <xf numFmtId="194" fontId="10" fillId="26" borderId="0" applyNumberFormat="0" applyBorder="0" applyAlignment="0" applyProtection="0"/>
    <xf numFmtId="0" fontId="10" fillId="26" borderId="0" applyNumberFormat="0" applyBorder="0" applyAlignment="0" applyProtection="0"/>
    <xf numFmtId="194" fontId="10" fillId="26" borderId="0" applyNumberFormat="0" applyBorder="0" applyAlignment="0" applyProtection="0"/>
    <xf numFmtId="0" fontId="10" fillId="26" borderId="0" applyNumberFormat="0" applyBorder="0" applyAlignment="0" applyProtection="0"/>
    <xf numFmtId="0" fontId="55" fillId="26" borderId="0" applyNumberFormat="0" applyBorder="0" applyAlignment="0" applyProtection="0"/>
    <xf numFmtId="0" fontId="10" fillId="26" borderId="0" applyNumberFormat="0" applyBorder="0" applyAlignment="0" applyProtection="0"/>
    <xf numFmtId="194" fontId="10" fillId="26" borderId="0" applyNumberFormat="0" applyBorder="0" applyAlignment="0" applyProtection="0"/>
    <xf numFmtId="0" fontId="10" fillId="26" borderId="0" applyNumberFormat="0" applyBorder="0" applyAlignment="0" applyProtection="0"/>
    <xf numFmtId="194" fontId="10" fillId="26" borderId="0" applyNumberFormat="0" applyBorder="0" applyAlignment="0" applyProtection="0"/>
    <xf numFmtId="0" fontId="10" fillId="26" borderId="0" applyNumberFormat="0" applyBorder="0" applyAlignment="0" applyProtection="0"/>
    <xf numFmtId="194" fontId="10" fillId="26" borderId="0" applyNumberFormat="0" applyBorder="0" applyAlignment="0" applyProtection="0"/>
    <xf numFmtId="0" fontId="10" fillId="26" borderId="0" applyNumberFormat="0" applyBorder="0" applyAlignment="0" applyProtection="0"/>
    <xf numFmtId="194" fontId="10" fillId="26" borderId="0" applyNumberFormat="0" applyBorder="0" applyAlignment="0" applyProtection="0"/>
    <xf numFmtId="0" fontId="10" fillId="26" borderId="0" applyNumberFormat="0" applyBorder="0" applyAlignment="0" applyProtection="0"/>
    <xf numFmtId="194" fontId="10" fillId="26" borderId="0" applyNumberFormat="0" applyBorder="0" applyAlignment="0" applyProtection="0"/>
    <xf numFmtId="0" fontId="10" fillId="26" borderId="0" applyNumberFormat="0" applyBorder="0" applyAlignment="0" applyProtection="0"/>
    <xf numFmtId="194" fontId="10" fillId="26" borderId="0" applyNumberFormat="0" applyBorder="0" applyAlignment="0" applyProtection="0"/>
    <xf numFmtId="0" fontId="10" fillId="26" borderId="0" applyNumberFormat="0" applyBorder="0" applyAlignment="0" applyProtection="0"/>
    <xf numFmtId="194" fontId="10" fillId="26" borderId="0" applyNumberFormat="0" applyBorder="0" applyAlignment="0" applyProtection="0"/>
    <xf numFmtId="0" fontId="10" fillId="26" borderId="0" applyNumberFormat="0" applyBorder="0" applyAlignment="0" applyProtection="0"/>
    <xf numFmtId="194"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194" fontId="10" fillId="26" borderId="0" applyNumberFormat="0" applyBorder="0" applyAlignment="0" applyProtection="0"/>
    <xf numFmtId="194" fontId="10" fillId="26" borderId="0" applyNumberFormat="0" applyBorder="0" applyAlignment="0" applyProtection="0"/>
    <xf numFmtId="0" fontId="10" fillId="26" borderId="0" applyNumberFormat="0" applyBorder="0" applyAlignment="0" applyProtection="0"/>
    <xf numFmtId="194" fontId="10" fillId="26" borderId="0" applyNumberFormat="0" applyBorder="0" applyAlignment="0" applyProtection="0"/>
    <xf numFmtId="0" fontId="10" fillId="26" borderId="0" applyNumberFormat="0" applyBorder="0" applyAlignment="0" applyProtection="0"/>
    <xf numFmtId="194" fontId="10" fillId="26" borderId="0" applyNumberFormat="0" applyBorder="0" applyAlignment="0" applyProtection="0"/>
    <xf numFmtId="0" fontId="10" fillId="26" borderId="0" applyNumberFormat="0" applyBorder="0" applyAlignment="0" applyProtection="0"/>
    <xf numFmtId="194" fontId="10" fillId="26" borderId="0" applyNumberFormat="0" applyBorder="0" applyAlignment="0" applyProtection="0"/>
    <xf numFmtId="0" fontId="10" fillId="26" borderId="0" applyNumberFormat="0" applyBorder="0" applyAlignment="0" applyProtection="0"/>
    <xf numFmtId="194" fontId="10" fillId="26" borderId="0" applyNumberFormat="0" applyBorder="0" applyAlignment="0" applyProtection="0"/>
    <xf numFmtId="0" fontId="10" fillId="26" borderId="0" applyNumberFormat="0" applyBorder="0" applyAlignment="0" applyProtection="0"/>
    <xf numFmtId="194" fontId="10" fillId="26" borderId="0" applyNumberFormat="0" applyBorder="0" applyAlignment="0" applyProtection="0"/>
    <xf numFmtId="0" fontId="10" fillId="26" borderId="0" applyNumberFormat="0" applyBorder="0" applyAlignment="0" applyProtection="0"/>
    <xf numFmtId="194" fontId="10" fillId="26" borderId="0" applyNumberFormat="0" applyBorder="0" applyAlignment="0" applyProtection="0"/>
    <xf numFmtId="0" fontId="10" fillId="26" borderId="0" applyNumberFormat="0" applyBorder="0" applyAlignment="0" applyProtection="0"/>
    <xf numFmtId="194" fontId="10" fillId="23" borderId="0" applyNumberFormat="0" applyBorder="0" applyAlignment="0" applyProtection="0"/>
    <xf numFmtId="0" fontId="10" fillId="23" borderId="0" applyNumberFormat="0" applyBorder="0" applyAlignment="0" applyProtection="0"/>
    <xf numFmtId="194" fontId="10" fillId="23" borderId="0" applyNumberFormat="0" applyBorder="0" applyAlignment="0" applyProtection="0"/>
    <xf numFmtId="0" fontId="10" fillId="23" borderId="0" applyNumberFormat="0" applyBorder="0" applyAlignment="0" applyProtection="0"/>
    <xf numFmtId="194" fontId="10" fillId="23" borderId="0" applyNumberFormat="0" applyBorder="0" applyAlignment="0" applyProtection="0"/>
    <xf numFmtId="0" fontId="10" fillId="23" borderId="0" applyNumberFormat="0" applyBorder="0" applyAlignment="0" applyProtection="0"/>
    <xf numFmtId="194" fontId="10" fillId="23" borderId="0" applyNumberFormat="0" applyBorder="0" applyAlignment="0" applyProtection="0"/>
    <xf numFmtId="0" fontId="10" fillId="23" borderId="0" applyNumberFormat="0" applyBorder="0" applyAlignment="0" applyProtection="0"/>
    <xf numFmtId="194" fontId="10" fillId="23" borderId="0" applyNumberFormat="0" applyBorder="0" applyAlignment="0" applyProtection="0"/>
    <xf numFmtId="0" fontId="10" fillId="23" borderId="0" applyNumberFormat="0" applyBorder="0" applyAlignment="0" applyProtection="0"/>
    <xf numFmtId="194" fontId="10" fillId="23" borderId="0" applyNumberFormat="0" applyBorder="0" applyAlignment="0" applyProtection="0"/>
    <xf numFmtId="0" fontId="10" fillId="23" borderId="0" applyNumberFormat="0" applyBorder="0" applyAlignment="0" applyProtection="0"/>
    <xf numFmtId="194" fontId="10" fillId="23" borderId="0" applyNumberFormat="0" applyBorder="0" applyAlignment="0" applyProtection="0"/>
    <xf numFmtId="0" fontId="10" fillId="23" borderId="0" applyNumberFormat="0" applyBorder="0" applyAlignment="0" applyProtection="0"/>
    <xf numFmtId="194" fontId="10" fillId="23" borderId="0" applyNumberFormat="0" applyBorder="0" applyAlignment="0" applyProtection="0"/>
    <xf numFmtId="0" fontId="10" fillId="23" borderId="0" applyNumberFormat="0" applyBorder="0" applyAlignment="0" applyProtection="0"/>
    <xf numFmtId="194" fontId="10" fillId="23" borderId="0" applyNumberFormat="0" applyBorder="0" applyAlignment="0" applyProtection="0"/>
    <xf numFmtId="0" fontId="10" fillId="23" borderId="0" applyNumberFormat="0" applyBorder="0" applyAlignment="0" applyProtection="0"/>
    <xf numFmtId="194" fontId="10" fillId="23" borderId="0" applyNumberFormat="0" applyBorder="0" applyAlignment="0" applyProtection="0"/>
    <xf numFmtId="0" fontId="10" fillId="23" borderId="0" applyNumberFormat="0" applyBorder="0" applyAlignment="0" applyProtection="0"/>
    <xf numFmtId="0" fontId="55" fillId="23" borderId="0" applyNumberFormat="0" applyBorder="0" applyAlignment="0" applyProtection="0"/>
    <xf numFmtId="0" fontId="10" fillId="23" borderId="0" applyNumberFormat="0" applyBorder="0" applyAlignment="0" applyProtection="0"/>
    <xf numFmtId="194" fontId="10" fillId="23" borderId="0" applyNumberFormat="0" applyBorder="0" applyAlignment="0" applyProtection="0"/>
    <xf numFmtId="0" fontId="10" fillId="23" borderId="0" applyNumberFormat="0" applyBorder="0" applyAlignment="0" applyProtection="0"/>
    <xf numFmtId="194" fontId="10" fillId="23" borderId="0" applyNumberFormat="0" applyBorder="0" applyAlignment="0" applyProtection="0"/>
    <xf numFmtId="0" fontId="10" fillId="23" borderId="0" applyNumberFormat="0" applyBorder="0" applyAlignment="0" applyProtection="0"/>
    <xf numFmtId="194" fontId="10" fillId="23" borderId="0" applyNumberFormat="0" applyBorder="0" applyAlignment="0" applyProtection="0"/>
    <xf numFmtId="0" fontId="10" fillId="23" borderId="0" applyNumberFormat="0" applyBorder="0" applyAlignment="0" applyProtection="0"/>
    <xf numFmtId="194" fontId="10" fillId="23" borderId="0" applyNumberFormat="0" applyBorder="0" applyAlignment="0" applyProtection="0"/>
    <xf numFmtId="0" fontId="10" fillId="23" borderId="0" applyNumberFormat="0" applyBorder="0" applyAlignment="0" applyProtection="0"/>
    <xf numFmtId="194" fontId="10" fillId="23" borderId="0" applyNumberFormat="0" applyBorder="0" applyAlignment="0" applyProtection="0"/>
    <xf numFmtId="0" fontId="10" fillId="23" borderId="0" applyNumberFormat="0" applyBorder="0" applyAlignment="0" applyProtection="0"/>
    <xf numFmtId="194" fontId="10" fillId="23" borderId="0" applyNumberFormat="0" applyBorder="0" applyAlignment="0" applyProtection="0"/>
    <xf numFmtId="0" fontId="10" fillId="23" borderId="0" applyNumberFormat="0" applyBorder="0" applyAlignment="0" applyProtection="0"/>
    <xf numFmtId="194" fontId="10" fillId="23" borderId="0" applyNumberFormat="0" applyBorder="0" applyAlignment="0" applyProtection="0"/>
    <xf numFmtId="0" fontId="10" fillId="23" borderId="0" applyNumberFormat="0" applyBorder="0" applyAlignment="0" applyProtection="0"/>
    <xf numFmtId="194"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194" fontId="10" fillId="23" borderId="0" applyNumberFormat="0" applyBorder="0" applyAlignment="0" applyProtection="0"/>
    <xf numFmtId="194" fontId="10" fillId="23" borderId="0" applyNumberFormat="0" applyBorder="0" applyAlignment="0" applyProtection="0"/>
    <xf numFmtId="0" fontId="10" fillId="23" borderId="0" applyNumberFormat="0" applyBorder="0" applyAlignment="0" applyProtection="0"/>
    <xf numFmtId="194" fontId="10" fillId="23" borderId="0" applyNumberFormat="0" applyBorder="0" applyAlignment="0" applyProtection="0"/>
    <xf numFmtId="0" fontId="10" fillId="23" borderId="0" applyNumberFormat="0" applyBorder="0" applyAlignment="0" applyProtection="0"/>
    <xf numFmtId="194" fontId="10" fillId="23" borderId="0" applyNumberFormat="0" applyBorder="0" applyAlignment="0" applyProtection="0"/>
    <xf numFmtId="0" fontId="10" fillId="23" borderId="0" applyNumberFormat="0" applyBorder="0" applyAlignment="0" applyProtection="0"/>
    <xf numFmtId="194" fontId="10" fillId="23" borderId="0" applyNumberFormat="0" applyBorder="0" applyAlignment="0" applyProtection="0"/>
    <xf numFmtId="0" fontId="10" fillId="23" borderId="0" applyNumberFormat="0" applyBorder="0" applyAlignment="0" applyProtection="0"/>
    <xf numFmtId="194" fontId="10" fillId="23" borderId="0" applyNumberFormat="0" applyBorder="0" applyAlignment="0" applyProtection="0"/>
    <xf numFmtId="0" fontId="10" fillId="23" borderId="0" applyNumberFormat="0" applyBorder="0" applyAlignment="0" applyProtection="0"/>
    <xf numFmtId="194" fontId="10" fillId="23" borderId="0" applyNumberFormat="0" applyBorder="0" applyAlignment="0" applyProtection="0"/>
    <xf numFmtId="0" fontId="10" fillId="23" borderId="0" applyNumberFormat="0" applyBorder="0" applyAlignment="0" applyProtection="0"/>
    <xf numFmtId="194" fontId="10" fillId="23" borderId="0" applyNumberFormat="0" applyBorder="0" applyAlignment="0" applyProtection="0"/>
    <xf numFmtId="0" fontId="10" fillId="23" borderId="0" applyNumberFormat="0" applyBorder="0" applyAlignment="0" applyProtection="0"/>
    <xf numFmtId="194" fontId="10" fillId="24" borderId="0" applyNumberFormat="0" applyBorder="0" applyAlignment="0" applyProtection="0"/>
    <xf numFmtId="0" fontId="10" fillId="24" borderId="0" applyNumberFormat="0" applyBorder="0" applyAlignment="0" applyProtection="0"/>
    <xf numFmtId="194" fontId="10" fillId="24" borderId="0" applyNumberFormat="0" applyBorder="0" applyAlignment="0" applyProtection="0"/>
    <xf numFmtId="0" fontId="10" fillId="24" borderId="0" applyNumberFormat="0" applyBorder="0" applyAlignment="0" applyProtection="0"/>
    <xf numFmtId="194" fontId="10" fillId="24" borderId="0" applyNumberFormat="0" applyBorder="0" applyAlignment="0" applyProtection="0"/>
    <xf numFmtId="0" fontId="10" fillId="24" borderId="0" applyNumberFormat="0" applyBorder="0" applyAlignment="0" applyProtection="0"/>
    <xf numFmtId="194" fontId="10" fillId="24" borderId="0" applyNumberFormat="0" applyBorder="0" applyAlignment="0" applyProtection="0"/>
    <xf numFmtId="0" fontId="10" fillId="24" borderId="0" applyNumberFormat="0" applyBorder="0" applyAlignment="0" applyProtection="0"/>
    <xf numFmtId="194" fontId="10" fillId="24" borderId="0" applyNumberFormat="0" applyBorder="0" applyAlignment="0" applyProtection="0"/>
    <xf numFmtId="0" fontId="10" fillId="24" borderId="0" applyNumberFormat="0" applyBorder="0" applyAlignment="0" applyProtection="0"/>
    <xf numFmtId="194" fontId="10" fillId="24" borderId="0" applyNumberFormat="0" applyBorder="0" applyAlignment="0" applyProtection="0"/>
    <xf numFmtId="0" fontId="10" fillId="24" borderId="0" applyNumberFormat="0" applyBorder="0" applyAlignment="0" applyProtection="0"/>
    <xf numFmtId="194" fontId="10" fillId="24" borderId="0" applyNumberFormat="0" applyBorder="0" applyAlignment="0" applyProtection="0"/>
    <xf numFmtId="0" fontId="10" fillId="24" borderId="0" applyNumberFormat="0" applyBorder="0" applyAlignment="0" applyProtection="0"/>
    <xf numFmtId="194" fontId="10" fillId="24" borderId="0" applyNumberFormat="0" applyBorder="0" applyAlignment="0" applyProtection="0"/>
    <xf numFmtId="0" fontId="10" fillId="24" borderId="0" applyNumberFormat="0" applyBorder="0" applyAlignment="0" applyProtection="0"/>
    <xf numFmtId="194" fontId="10" fillId="24" borderId="0" applyNumberFormat="0" applyBorder="0" applyAlignment="0" applyProtection="0"/>
    <xf numFmtId="0" fontId="10" fillId="24" borderId="0" applyNumberFormat="0" applyBorder="0" applyAlignment="0" applyProtection="0"/>
    <xf numFmtId="194" fontId="10" fillId="24" borderId="0" applyNumberFormat="0" applyBorder="0" applyAlignment="0" applyProtection="0"/>
    <xf numFmtId="0" fontId="10" fillId="24" borderId="0" applyNumberFormat="0" applyBorder="0" applyAlignment="0" applyProtection="0"/>
    <xf numFmtId="0" fontId="8" fillId="11" borderId="0" applyNumberFormat="0" applyBorder="0" applyAlignment="0"/>
    <xf numFmtId="0" fontId="10" fillId="24" borderId="0" applyNumberFormat="0" applyBorder="0" applyAlignment="0" applyProtection="0"/>
    <xf numFmtId="194" fontId="10" fillId="24" borderId="0" applyNumberFormat="0" applyBorder="0" applyAlignment="0" applyProtection="0"/>
    <xf numFmtId="0" fontId="10" fillId="24" borderId="0" applyNumberFormat="0" applyBorder="0" applyAlignment="0" applyProtection="0"/>
    <xf numFmtId="194" fontId="10" fillId="24" borderId="0" applyNumberFormat="0" applyBorder="0" applyAlignment="0" applyProtection="0"/>
    <xf numFmtId="0" fontId="10" fillId="24" borderId="0" applyNumberFormat="0" applyBorder="0" applyAlignment="0" applyProtection="0"/>
    <xf numFmtId="194" fontId="10" fillId="24" borderId="0" applyNumberFormat="0" applyBorder="0" applyAlignment="0" applyProtection="0"/>
    <xf numFmtId="0" fontId="10" fillId="24" borderId="0" applyNumberFormat="0" applyBorder="0" applyAlignment="0" applyProtection="0"/>
    <xf numFmtId="194" fontId="10" fillId="24" borderId="0" applyNumberFormat="0" applyBorder="0" applyAlignment="0" applyProtection="0"/>
    <xf numFmtId="0" fontId="10" fillId="24" borderId="0" applyNumberFormat="0" applyBorder="0" applyAlignment="0" applyProtection="0"/>
    <xf numFmtId="194" fontId="10" fillId="24" borderId="0" applyNumberFormat="0" applyBorder="0" applyAlignment="0" applyProtection="0"/>
    <xf numFmtId="0" fontId="10" fillId="24" borderId="0" applyNumberFormat="0" applyBorder="0" applyAlignment="0" applyProtection="0"/>
    <xf numFmtId="194" fontId="10" fillId="24" borderId="0" applyNumberFormat="0" applyBorder="0" applyAlignment="0" applyProtection="0"/>
    <xf numFmtId="0" fontId="10" fillId="24" borderId="0" applyNumberFormat="0" applyBorder="0" applyAlignment="0" applyProtection="0"/>
    <xf numFmtId="194" fontId="10" fillId="24" borderId="0" applyNumberFormat="0" applyBorder="0" applyAlignment="0" applyProtection="0"/>
    <xf numFmtId="0" fontId="10" fillId="24" borderId="0" applyNumberFormat="0" applyBorder="0" applyAlignment="0" applyProtection="0"/>
    <xf numFmtId="194"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194" fontId="10" fillId="24" borderId="0" applyNumberFormat="0" applyBorder="0" applyAlignment="0" applyProtection="0"/>
    <xf numFmtId="0" fontId="8" fillId="11" borderId="0" applyNumberFormat="0" applyBorder="0" applyAlignment="0"/>
    <xf numFmtId="0" fontId="10" fillId="24" borderId="0" applyNumberFormat="0" applyBorder="0" applyAlignment="0" applyProtection="0"/>
    <xf numFmtId="0" fontId="55" fillId="11" borderId="0" applyNumberFormat="0" applyBorder="0" applyAlignment="0" applyProtection="0"/>
    <xf numFmtId="0" fontId="10" fillId="24" borderId="0" applyNumberFormat="0" applyBorder="0" applyAlignment="0" applyProtection="0"/>
    <xf numFmtId="194" fontId="10" fillId="24" borderId="0" applyNumberFormat="0" applyBorder="0" applyAlignment="0" applyProtection="0"/>
    <xf numFmtId="0" fontId="10" fillId="24" borderId="0" applyNumberFormat="0" applyBorder="0" applyAlignment="0" applyProtection="0"/>
    <xf numFmtId="194" fontId="10" fillId="24" borderId="0" applyNumberFormat="0" applyBorder="0" applyAlignment="0" applyProtection="0"/>
    <xf numFmtId="0" fontId="10" fillId="24" borderId="0" applyNumberFormat="0" applyBorder="0" applyAlignment="0" applyProtection="0"/>
    <xf numFmtId="194" fontId="10" fillId="24" borderId="0" applyNumberFormat="0" applyBorder="0" applyAlignment="0" applyProtection="0"/>
    <xf numFmtId="0" fontId="10" fillId="24" borderId="0" applyNumberFormat="0" applyBorder="0" applyAlignment="0" applyProtection="0"/>
    <xf numFmtId="194" fontId="10" fillId="24" borderId="0" applyNumberFormat="0" applyBorder="0" applyAlignment="0" applyProtection="0"/>
    <xf numFmtId="0" fontId="10" fillId="24" borderId="0" applyNumberFormat="0" applyBorder="0" applyAlignment="0" applyProtection="0"/>
    <xf numFmtId="194" fontId="10" fillId="24" borderId="0" applyNumberFormat="0" applyBorder="0" applyAlignment="0" applyProtection="0"/>
    <xf numFmtId="0" fontId="10" fillId="24"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194" fontId="10" fillId="17" borderId="0" applyNumberFormat="0" applyBorder="0" applyAlignment="0" applyProtection="0"/>
    <xf numFmtId="0" fontId="10" fillId="17"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6" fillId="29" borderId="1" applyNumberFormat="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194" fontId="37" fillId="29" borderId="0" applyNumberFormat="0" applyBorder="0" applyAlignment="0" applyProtection="0"/>
    <xf numFmtId="0" fontId="16" fillId="29" borderId="1" applyNumberFormat="0" applyAlignment="0" applyProtection="0"/>
    <xf numFmtId="0" fontId="16" fillId="29" borderId="1" applyNumberFormat="0" applyAlignment="0" applyProtection="0"/>
    <xf numFmtId="194" fontId="37" fillId="29" borderId="0" applyNumberFormat="0" applyBorder="0" applyAlignment="0" applyProtection="0"/>
    <xf numFmtId="194"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194" fontId="37" fillId="25" borderId="0" applyNumberFormat="0" applyBorder="0" applyAlignment="0" applyProtection="0"/>
    <xf numFmtId="194"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194" fontId="37" fillId="26" borderId="0" applyNumberFormat="0" applyBorder="0" applyAlignment="0" applyProtection="0"/>
    <xf numFmtId="194"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194" fontId="37" fillId="23" borderId="0" applyNumberFormat="0" applyBorder="0" applyAlignment="0" applyProtection="0"/>
    <xf numFmtId="194"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194" fontId="37" fillId="29" borderId="0" applyNumberFormat="0" applyBorder="0" applyAlignment="0" applyProtection="0"/>
    <xf numFmtId="194"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194" fontId="37" fillId="17" borderId="0" applyNumberFormat="0" applyBorder="0" applyAlignment="0" applyProtection="0"/>
    <xf numFmtId="0" fontId="53" fillId="23" borderId="0" applyNumberFormat="0" applyBorder="0" applyAlignment="0"/>
    <xf numFmtId="0" fontId="37" fillId="29" borderId="0" applyNumberFormat="0" applyBorder="0" applyAlignment="0" applyProtection="0"/>
    <xf numFmtId="0" fontId="16" fillId="33" borderId="1" applyNumberFormat="0" applyAlignment="0">
      <alignment horizontal="left" wrapText="1"/>
    </xf>
    <xf numFmtId="0" fontId="37" fillId="29" borderId="0" applyNumberFormat="0" applyBorder="0" applyAlignment="0" applyProtection="0"/>
    <xf numFmtId="0" fontId="37" fillId="29" borderId="0" applyNumberFormat="0" applyBorder="0" applyAlignment="0" applyProtection="0"/>
    <xf numFmtId="194" fontId="37" fillId="29" borderId="0" applyNumberFormat="0" applyBorder="0" applyAlignment="0" applyProtection="0"/>
    <xf numFmtId="0" fontId="37" fillId="29" borderId="0" applyNumberFormat="0" applyBorder="0" applyAlignment="0" applyProtection="0"/>
    <xf numFmtId="194"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16" fillId="33" borderId="1" applyNumberFormat="0" applyAlignment="0">
      <alignment horizontal="left" wrapText="1"/>
    </xf>
    <xf numFmtId="194" fontId="37" fillId="29" borderId="0" applyNumberFormat="0" applyBorder="0" applyAlignment="0" applyProtection="0"/>
    <xf numFmtId="0" fontId="37" fillId="29" borderId="0" applyNumberFormat="0" applyBorder="0" applyAlignment="0" applyProtection="0"/>
    <xf numFmtId="194"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194" fontId="37" fillId="29" borderId="0" applyNumberFormat="0" applyBorder="0" applyAlignment="0" applyProtection="0"/>
    <xf numFmtId="0" fontId="37" fillId="29" borderId="0" applyNumberFormat="0" applyBorder="0" applyAlignment="0" applyProtection="0"/>
    <xf numFmtId="194" fontId="37" fillId="29" borderId="0" applyNumberFormat="0" applyBorder="0" applyAlignment="0" applyProtection="0"/>
    <xf numFmtId="0" fontId="37" fillId="29" borderId="0" applyNumberFormat="0" applyBorder="0" applyAlignment="0" applyProtection="0"/>
    <xf numFmtId="194" fontId="37" fillId="29" borderId="0" applyNumberFormat="0" applyBorder="0" applyAlignment="0" applyProtection="0"/>
    <xf numFmtId="0" fontId="37" fillId="29" borderId="0" applyNumberFormat="0" applyBorder="0" applyAlignment="0" applyProtection="0"/>
    <xf numFmtId="0" fontId="37" fillId="34" borderId="0" applyNumberFormat="0" applyBorder="0" applyAlignment="0" applyProtection="0"/>
    <xf numFmtId="0" fontId="16" fillId="46"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194" fontId="37" fillId="34" borderId="0" applyNumberFormat="0" applyBorder="0" applyAlignment="0" applyProtection="0"/>
    <xf numFmtId="0" fontId="37" fillId="34" borderId="0" applyNumberFormat="0" applyBorder="0" applyAlignment="0" applyProtection="0"/>
    <xf numFmtId="194"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16" fillId="46" borderId="0" applyNumberFormat="0" applyBorder="0" applyAlignment="0" applyProtection="0"/>
    <xf numFmtId="194" fontId="37" fillId="34" borderId="0" applyNumberFormat="0" applyBorder="0" applyAlignment="0" applyProtection="0"/>
    <xf numFmtId="0" fontId="37" fillId="34" borderId="0" applyNumberFormat="0" applyBorder="0" applyAlignment="0" applyProtection="0"/>
    <xf numFmtId="194"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194" fontId="37" fillId="34" borderId="0" applyNumberFormat="0" applyBorder="0" applyAlignment="0" applyProtection="0"/>
    <xf numFmtId="0" fontId="37" fillId="34" borderId="0" applyNumberFormat="0" applyBorder="0" applyAlignment="0" applyProtection="0"/>
    <xf numFmtId="194" fontId="37" fillId="34" borderId="0" applyNumberFormat="0" applyBorder="0" applyAlignment="0" applyProtection="0"/>
    <xf numFmtId="0" fontId="37" fillId="34" borderId="0" applyNumberFormat="0" applyBorder="0" applyAlignment="0" applyProtection="0"/>
    <xf numFmtId="194" fontId="37" fillId="34"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194"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194" fontId="37" fillId="35" borderId="0" applyNumberFormat="0" applyBorder="0" applyAlignment="0" applyProtection="0"/>
    <xf numFmtId="0" fontId="37" fillId="35" borderId="0" applyNumberFormat="0" applyBorder="0" applyAlignment="0" applyProtection="0"/>
    <xf numFmtId="194"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194" fontId="37" fillId="35" borderId="0" applyNumberFormat="0" applyBorder="0" applyAlignment="0" applyProtection="0"/>
    <xf numFmtId="194" fontId="37" fillId="35" borderId="0" applyNumberFormat="0" applyBorder="0" applyAlignment="0" applyProtection="0"/>
    <xf numFmtId="0" fontId="37" fillId="35" borderId="0" applyNumberFormat="0" applyBorder="0" applyAlignment="0" applyProtection="0"/>
    <xf numFmtId="194"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194" fontId="37" fillId="35" borderId="0" applyNumberFormat="0" applyBorder="0" applyAlignment="0" applyProtection="0"/>
    <xf numFmtId="0" fontId="37" fillId="35" borderId="0" applyNumberFormat="0" applyBorder="0" applyAlignment="0" applyProtection="0"/>
    <xf numFmtId="194" fontId="37" fillId="35" borderId="0" applyNumberFormat="0" applyBorder="0" applyAlignment="0" applyProtection="0"/>
    <xf numFmtId="0" fontId="37" fillId="35" borderId="0" applyNumberFormat="0" applyBorder="0" applyAlignment="0" applyProtection="0"/>
    <xf numFmtId="194" fontId="37" fillId="35" borderId="0" applyNumberFormat="0" applyBorder="0" applyAlignment="0" applyProtection="0"/>
    <xf numFmtId="0" fontId="37" fillId="35" borderId="0" applyNumberFormat="0" applyBorder="0" applyAlignment="0" applyProtection="0"/>
    <xf numFmtId="197" fontId="54" fillId="13" borderId="0" applyNumberFormat="0" applyBorder="0" applyAlignment="0"/>
    <xf numFmtId="0" fontId="37" fillId="36" borderId="0" applyNumberFormat="0" applyBorder="0" applyAlignment="0" applyProtection="0"/>
    <xf numFmtId="194"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194" fontId="37" fillId="36" borderId="0" applyNumberFormat="0" applyBorder="0" applyAlignment="0" applyProtection="0"/>
    <xf numFmtId="0" fontId="37" fillId="36" borderId="0" applyNumberFormat="0" applyBorder="0" applyAlignment="0" applyProtection="0"/>
    <xf numFmtId="194"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194" fontId="37" fillId="36" borderId="0" applyNumberFormat="0" applyBorder="0" applyAlignment="0" applyProtection="0"/>
    <xf numFmtId="194" fontId="37" fillId="36" borderId="0" applyNumberFormat="0" applyBorder="0" applyAlignment="0" applyProtection="0"/>
    <xf numFmtId="0" fontId="37" fillId="36" borderId="0" applyNumberFormat="0" applyBorder="0" applyAlignment="0" applyProtection="0"/>
    <xf numFmtId="194"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194" fontId="37" fillId="36" borderId="0" applyNumberFormat="0" applyBorder="0" applyAlignment="0" applyProtection="0"/>
    <xf numFmtId="0" fontId="37" fillId="36" borderId="0" applyNumberFormat="0" applyBorder="0" applyAlignment="0" applyProtection="0"/>
    <xf numFmtId="194" fontId="37" fillId="36" borderId="0" applyNumberFormat="0" applyBorder="0" applyAlignment="0" applyProtection="0"/>
    <xf numFmtId="0" fontId="37" fillId="36" borderId="0" applyNumberFormat="0" applyBorder="0" applyAlignment="0" applyProtection="0"/>
    <xf numFmtId="194" fontId="37" fillId="36" borderId="0" applyNumberFormat="0" applyBorder="0" applyAlignment="0" applyProtection="0"/>
    <xf numFmtId="0" fontId="37" fillId="36" borderId="0" applyNumberFormat="0" applyBorder="0" applyAlignment="0" applyProtection="0"/>
    <xf numFmtId="0" fontId="37" fillId="29" borderId="0" applyNumberFormat="0" applyBorder="0" applyAlignment="0" applyProtection="0"/>
    <xf numFmtId="194"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194" fontId="37" fillId="29" borderId="0" applyNumberFormat="0" applyBorder="0" applyAlignment="0" applyProtection="0"/>
    <xf numFmtId="0" fontId="37" fillId="29" borderId="0" applyNumberFormat="0" applyBorder="0" applyAlignment="0" applyProtection="0"/>
    <xf numFmtId="194"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194" fontId="37" fillId="29" borderId="0" applyNumberFormat="0" applyBorder="0" applyAlignment="0" applyProtection="0"/>
    <xf numFmtId="194" fontId="37" fillId="29" borderId="0" applyNumberFormat="0" applyBorder="0" applyAlignment="0" applyProtection="0"/>
    <xf numFmtId="0" fontId="37" fillId="29" borderId="0" applyNumberFormat="0" applyBorder="0" applyAlignment="0" applyProtection="0"/>
    <xf numFmtId="194"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194" fontId="37" fillId="29" borderId="0" applyNumberFormat="0" applyBorder="0" applyAlignment="0" applyProtection="0"/>
    <xf numFmtId="0" fontId="37" fillId="29" borderId="0" applyNumberFormat="0" applyBorder="0" applyAlignment="0" applyProtection="0"/>
    <xf numFmtId="194" fontId="37" fillId="29" borderId="0" applyNumberFormat="0" applyBorder="0" applyAlignment="0" applyProtection="0"/>
    <xf numFmtId="0" fontId="37" fillId="29" borderId="0" applyNumberFormat="0" applyBorder="0" applyAlignment="0" applyProtection="0"/>
    <xf numFmtId="194" fontId="37" fillId="29" borderId="0" applyNumberFormat="0" applyBorder="0" applyAlignment="0" applyProtection="0"/>
    <xf numFmtId="0" fontId="37" fillId="29" borderId="0" applyNumberFormat="0" applyBorder="0" applyAlignment="0" applyProtection="0"/>
    <xf numFmtId="0" fontId="56" fillId="11" borderId="0" applyNumberFormat="0" applyBorder="0" applyAlignment="0"/>
    <xf numFmtId="0" fontId="37" fillId="37" borderId="0" applyNumberFormat="0" applyBorder="0" applyAlignment="0" applyProtection="0"/>
    <xf numFmtId="194"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194" fontId="37" fillId="37" borderId="0" applyNumberFormat="0" applyBorder="0" applyAlignment="0" applyProtection="0"/>
    <xf numFmtId="0" fontId="37" fillId="37" borderId="0" applyNumberFormat="0" applyBorder="0" applyAlignment="0" applyProtection="0"/>
    <xf numFmtId="194"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194" fontId="37" fillId="37" borderId="0" applyNumberFormat="0" applyBorder="0" applyAlignment="0" applyProtection="0"/>
    <xf numFmtId="194" fontId="37" fillId="37" borderId="0" applyNumberFormat="0" applyBorder="0" applyAlignment="0" applyProtection="0"/>
    <xf numFmtId="0" fontId="37" fillId="37" borderId="0" applyNumberFormat="0" applyBorder="0" applyAlignment="0" applyProtection="0"/>
    <xf numFmtId="194"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194" fontId="37" fillId="37" borderId="0" applyNumberFormat="0" applyBorder="0" applyAlignment="0" applyProtection="0"/>
    <xf numFmtId="0" fontId="37" fillId="37" borderId="0" applyNumberFormat="0" applyBorder="0" applyAlignment="0" applyProtection="0"/>
    <xf numFmtId="194" fontId="37" fillId="37" borderId="0" applyNumberFormat="0" applyBorder="0" applyAlignment="0" applyProtection="0"/>
    <xf numFmtId="0" fontId="37" fillId="37" borderId="0" applyNumberFormat="0" applyBorder="0" applyAlignment="0" applyProtection="0"/>
    <xf numFmtId="194" fontId="37" fillId="37" borderId="0" applyNumberFormat="0" applyBorder="0" applyAlignment="0" applyProtection="0"/>
    <xf numFmtId="0" fontId="37" fillId="37"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6" fillId="9" borderId="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38" borderId="0" applyNumberFormat="0" applyBorder="0" applyAlignment="0" applyProtection="0"/>
    <xf numFmtId="0" fontId="19" fillId="23" borderId="8" applyNumberFormat="0" applyAlignment="0" applyProtection="0"/>
    <xf numFmtId="0" fontId="19" fillId="23" borderId="8" applyNumberFormat="0" applyAlignment="0" applyProtection="0"/>
    <xf numFmtId="0" fontId="19" fillId="23" borderId="8" applyNumberFormat="0" applyAlignment="0" applyProtection="0"/>
    <xf numFmtId="0" fontId="19" fillId="23" borderId="8" applyNumberFormat="0" applyAlignment="0" applyProtection="0"/>
    <xf numFmtId="0" fontId="19" fillId="23" borderId="8" applyNumberFormat="0" applyAlignment="0" applyProtection="0"/>
    <xf numFmtId="0" fontId="19" fillId="23" borderId="8" applyNumberFormat="0" applyAlignment="0" applyProtection="0"/>
    <xf numFmtId="0" fontId="19" fillId="23" borderId="8" applyNumberFormat="0" applyAlignment="0" applyProtection="0"/>
    <xf numFmtId="0" fontId="19" fillId="23" borderId="8" applyNumberFormat="0" applyAlignment="0" applyProtection="0"/>
    <xf numFmtId="0" fontId="19" fillId="23" borderId="8" applyNumberFormat="0" applyAlignment="0" applyProtection="0"/>
    <xf numFmtId="0" fontId="19" fillId="23" borderId="8" applyNumberFormat="0" applyAlignment="0" applyProtection="0"/>
    <xf numFmtId="194" fontId="19" fillId="15" borderId="8" applyNumberFormat="0" applyAlignment="0" applyProtection="0"/>
    <xf numFmtId="0" fontId="19" fillId="15" borderId="8" applyNumberFormat="0" applyAlignment="0" applyProtection="0"/>
    <xf numFmtId="0" fontId="19" fillId="15" borderId="8" applyNumberFormat="0" applyAlignment="0" applyProtection="0"/>
    <xf numFmtId="0" fontId="19" fillId="15" borderId="8" applyNumberFormat="0" applyAlignment="0" applyProtection="0"/>
    <xf numFmtId="194" fontId="19" fillId="15" borderId="8" applyNumberFormat="0" applyAlignment="0" applyProtection="0"/>
    <xf numFmtId="0" fontId="19" fillId="15" borderId="8" applyNumberFormat="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0" fillId="39" borderId="10" applyNumberFormat="0" applyAlignment="0" applyProtection="0"/>
    <xf numFmtId="0" fontId="20" fillId="39" borderId="10" applyNumberFormat="0" applyAlignment="0" applyProtection="0"/>
    <xf numFmtId="0" fontId="20" fillId="39" borderId="10" applyNumberFormat="0" applyAlignment="0" applyProtection="0"/>
    <xf numFmtId="0" fontId="20" fillId="39" borderId="10" applyNumberFormat="0" applyAlignment="0" applyProtection="0"/>
    <xf numFmtId="0" fontId="20" fillId="39" borderId="10" applyNumberFormat="0" applyAlignment="0" applyProtection="0"/>
    <xf numFmtId="0" fontId="20" fillId="39" borderId="10" applyNumberFormat="0" applyAlignment="0" applyProtection="0"/>
    <xf numFmtId="0" fontId="20" fillId="39" borderId="10" applyNumberFormat="0" applyAlignment="0" applyProtection="0"/>
    <xf numFmtId="0" fontId="20" fillId="39" borderId="10" applyNumberFormat="0" applyAlignment="0" applyProtection="0"/>
    <xf numFmtId="0" fontId="20" fillId="39" borderId="10" applyNumberFormat="0" applyAlignment="0" applyProtection="0"/>
    <xf numFmtId="0" fontId="20" fillId="39" borderId="10" applyNumberFormat="0" applyAlignment="0" applyProtection="0"/>
    <xf numFmtId="0" fontId="20" fillId="39" borderId="10" applyNumberFormat="0" applyAlignment="0" applyProtection="0"/>
    <xf numFmtId="0" fontId="20" fillId="39" borderId="10" applyNumberFormat="0" applyAlignment="0" applyProtection="0"/>
    <xf numFmtId="0" fontId="20" fillId="40" borderId="10" applyNumberFormat="0" applyAlignment="0" applyProtection="0"/>
    <xf numFmtId="41" fontId="8" fillId="0" borderId="1" applyFill="0" applyProtection="0">
      <alignment shrinkToFit="1"/>
    </xf>
    <xf numFmtId="41" fontId="8" fillId="0" borderId="1" applyFill="0" applyProtection="0">
      <alignment shrinkToFit="1"/>
    </xf>
    <xf numFmtId="198" fontId="8" fillId="0" borderId="1"/>
    <xf numFmtId="198" fontId="8" fillId="0" borderId="1"/>
    <xf numFmtId="172" fontId="10" fillId="0" borderId="0" applyFont="0" applyFill="0" applyBorder="0" applyAlignment="0" applyProtection="0"/>
    <xf numFmtId="182"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43" fontId="9"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72" fontId="10" fillId="0" borderId="0" applyFont="0" applyFill="0" applyBorder="0" applyAlignment="0" applyProtection="0"/>
    <xf numFmtId="172"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169" fontId="9" fillId="0" borderId="0" applyFont="0" applyFill="0" applyBorder="0" applyAlignment="0" applyProtection="0"/>
    <xf numFmtId="199" fontId="9" fillId="0" borderId="0" applyFont="0" applyFill="0" applyBorder="0" applyAlignment="0" applyProtection="0"/>
    <xf numFmtId="190" fontId="9" fillId="0" borderId="0" applyFont="0" applyFill="0" applyBorder="0" applyAlignment="0" applyProtection="0"/>
    <xf numFmtId="0" fontId="10"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69" fontId="9" fillId="0" borderId="0" applyFont="0" applyFill="0" applyBorder="0" applyAlignment="0" applyProtection="0"/>
    <xf numFmtId="43" fontId="8" fillId="0" borderId="1" applyFill="0"/>
    <xf numFmtId="43" fontId="8" fillId="0" borderId="1" applyFill="0"/>
    <xf numFmtId="43" fontId="8" fillId="0" borderId="1" applyFill="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80" fontId="9" fillId="0" borderId="0" applyFont="0" applyFill="0" applyBorder="0" applyAlignment="0" applyProtection="0"/>
    <xf numFmtId="169" fontId="9" fillId="0" borderId="0" applyFont="0" applyFill="0" applyBorder="0" applyAlignment="0" applyProtection="0"/>
    <xf numFmtId="43" fontId="10"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83"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0" fillId="0" borderId="0" applyFont="0" applyFill="0" applyBorder="0" applyAlignment="0" applyProtection="0"/>
    <xf numFmtId="175" fontId="10" fillId="0" borderId="0" applyFont="0" applyFill="0" applyBorder="0" applyAlignment="0" applyProtection="0"/>
    <xf numFmtId="169"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43"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43"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43"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167" fontId="36"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01" fontId="9" fillId="0" borderId="0" applyFont="0" applyFill="0" applyBorder="0" applyAlignment="0" applyProtection="0"/>
    <xf numFmtId="202" fontId="9"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0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4"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43" fontId="9" fillId="0" borderId="0" applyFont="0" applyFill="0" applyBorder="0" applyAlignment="0" applyProtection="0"/>
    <xf numFmtId="189" fontId="9" fillId="0" borderId="0" applyFont="0" applyFill="0" applyBorder="0" applyAlignment="0" applyProtection="0"/>
    <xf numFmtId="172" fontId="9"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191"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172" fontId="9" fillId="0" borderId="0" applyFont="0" applyFill="0" applyBorder="0" applyAlignment="0" applyProtection="0"/>
    <xf numFmtId="175" fontId="9" fillId="0" borderId="0" applyFont="0" applyFill="0" applyBorder="0" applyAlignment="0" applyProtection="0"/>
    <xf numFmtId="169" fontId="10" fillId="0" borderId="0" applyFont="0" applyFill="0" applyBorder="0" applyAlignment="0" applyProtection="0"/>
    <xf numFmtId="192" fontId="9" fillId="0" borderId="0" applyFont="0" applyFill="0" applyBorder="0" applyAlignment="0" applyProtection="0"/>
    <xf numFmtId="192" fontId="9" fillId="0" borderId="0" applyFill="0" applyBorder="0" applyAlignment="0" applyProtection="0"/>
    <xf numFmtId="169" fontId="9" fillId="0" borderId="0" applyFont="0" applyFill="0" applyBorder="0" applyAlignment="0" applyProtection="0"/>
    <xf numFmtId="203" fontId="9" fillId="0" borderId="0" applyFont="0" applyFill="0" applyBorder="0" applyAlignment="0" applyProtection="0"/>
    <xf numFmtId="189" fontId="9"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69" fontId="10" fillId="0" borderId="0" applyFont="0" applyFill="0" applyBorder="0" applyAlignment="0" applyProtection="0"/>
    <xf numFmtId="166" fontId="10" fillId="0" borderId="0" applyFont="0" applyFill="0" applyBorder="0" applyAlignment="0" applyProtection="0"/>
    <xf numFmtId="184"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75" fontId="9"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94"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9"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84" fontId="10" fillId="0" borderId="0" applyFont="0" applyFill="0" applyBorder="0" applyAlignment="0" applyProtection="0"/>
    <xf numFmtId="194"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86"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94"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84" fontId="10"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203" fontId="10" fillId="0" borderId="0" applyFont="0" applyFill="0" applyBorder="0" applyAlignment="0" applyProtection="0"/>
    <xf numFmtId="43" fontId="9" fillId="0" borderId="0" applyFont="0" applyFill="0" applyBorder="0" applyAlignment="0" applyProtection="0"/>
    <xf numFmtId="206" fontId="10"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207" fontId="8" fillId="0" borderId="1"/>
    <xf numFmtId="207" fontId="8" fillId="0" borderId="1"/>
    <xf numFmtId="3" fontId="9" fillId="0" borderId="0" applyFont="0" applyFill="0" applyBorder="0" applyAlignment="0" applyProtection="0"/>
    <xf numFmtId="0" fontId="9" fillId="19" borderId="11" applyNumberFormat="0" applyFont="0" applyAlignment="0" applyProtection="0"/>
    <xf numFmtId="194" fontId="9" fillId="19" borderId="11" applyNumberFormat="0" applyFont="0" applyAlignment="0" applyProtection="0"/>
    <xf numFmtId="0" fontId="9" fillId="19" borderId="11" applyNumberFormat="0" applyFont="0" applyAlignment="0" applyProtection="0"/>
    <xf numFmtId="0" fontId="9" fillId="19" borderId="11" applyNumberFormat="0" applyFont="0" applyAlignment="0" applyProtection="0"/>
    <xf numFmtId="0" fontId="9" fillId="19" borderId="11" applyNumberFormat="0" applyFont="0" applyAlignment="0" applyProtection="0"/>
    <xf numFmtId="0" fontId="9" fillId="19" borderId="11" applyNumberFormat="0" applyFont="0" applyAlignment="0" applyProtection="0"/>
    <xf numFmtId="0" fontId="10" fillId="19" borderId="11" applyNumberFormat="0" applyFont="0" applyAlignment="0" applyProtection="0"/>
    <xf numFmtId="0" fontId="9" fillId="19" borderId="11" applyNumberFormat="0" applyFont="0" applyAlignment="0" applyProtection="0"/>
    <xf numFmtId="0" fontId="9" fillId="19" borderId="11" applyNumberFormat="0" applyFont="0" applyAlignment="0" applyProtection="0"/>
    <xf numFmtId="0" fontId="10" fillId="19" borderId="11" applyNumberFormat="0" applyFont="0" applyAlignment="0" applyProtection="0"/>
    <xf numFmtId="0" fontId="10" fillId="19" borderId="11" applyNumberFormat="0" applyFont="0" applyAlignment="0" applyProtection="0"/>
    <xf numFmtId="0" fontId="10" fillId="19" borderId="11" applyNumberFormat="0" applyFont="0" applyAlignment="0" applyProtection="0"/>
    <xf numFmtId="0" fontId="10" fillId="19" borderId="11" applyNumberFormat="0" applyFont="0" applyAlignment="0" applyProtection="0"/>
    <xf numFmtId="0" fontId="10" fillId="19" borderId="11" applyNumberFormat="0" applyFont="0" applyAlignment="0" applyProtection="0"/>
    <xf numFmtId="0" fontId="20" fillId="39" borderId="10" applyNumberFormat="0" applyAlignment="0" applyProtection="0"/>
    <xf numFmtId="208" fontId="9"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70" fontId="52" fillId="0" borderId="0" applyFont="0" applyFill="0" applyBorder="0" applyAlignment="0" applyProtection="0"/>
    <xf numFmtId="209" fontId="9" fillId="0" borderId="0" applyFont="0" applyFill="0" applyBorder="0" applyAlignment="0" applyProtection="0"/>
    <xf numFmtId="170" fontId="5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208" fontId="9" fillId="0" borderId="0" applyFont="0" applyFill="0" applyBorder="0" applyAlignment="0" applyProtection="0"/>
    <xf numFmtId="208" fontId="10" fillId="0" borderId="0" applyFont="0" applyFill="0" applyBorder="0" applyAlignment="0" applyProtection="0"/>
    <xf numFmtId="208" fontId="10" fillId="0" borderId="0" applyFont="0" applyFill="0" applyBorder="0" applyAlignment="0" applyProtection="0"/>
    <xf numFmtId="208" fontId="10" fillId="0" borderId="0" applyFont="0" applyFill="0" applyBorder="0" applyAlignment="0" applyProtection="0"/>
    <xf numFmtId="208" fontId="10" fillId="0" borderId="0" applyFont="0" applyFill="0" applyBorder="0" applyAlignment="0" applyProtection="0"/>
    <xf numFmtId="190" fontId="49" fillId="0" borderId="0" applyFont="0" applyFill="0" applyBorder="0" applyAlignment="0" applyProtection="0"/>
    <xf numFmtId="0" fontId="9" fillId="0" borderId="0" applyFont="0" applyFill="0" applyBorder="0" applyAlignment="0" applyProtection="0"/>
    <xf numFmtId="14" fontId="10" fillId="9" borderId="0" applyFont="0" applyBorder="0" applyAlignment="0"/>
    <xf numFmtId="0" fontId="23" fillId="17" borderId="8" applyNumberFormat="0" applyAlignment="0" applyProtection="0"/>
    <xf numFmtId="0" fontId="23" fillId="17" borderId="8" applyNumberFormat="0" applyAlignment="0" applyProtection="0"/>
    <xf numFmtId="0" fontId="23" fillId="17" borderId="8" applyNumberFormat="0" applyAlignment="0" applyProtection="0"/>
    <xf numFmtId="0" fontId="23" fillId="17" borderId="8" applyNumberFormat="0" applyAlignment="0" applyProtection="0"/>
    <xf numFmtId="0" fontId="23" fillId="17" borderId="8" applyNumberFormat="0" applyAlignment="0" applyProtection="0"/>
    <xf numFmtId="0" fontId="23" fillId="17" borderId="8" applyNumberFormat="0" applyAlignment="0" applyProtection="0"/>
    <xf numFmtId="0" fontId="23" fillId="17" borderId="8" applyNumberFormat="0" applyAlignment="0" applyProtection="0"/>
    <xf numFmtId="0" fontId="23" fillId="17" borderId="8" applyNumberFormat="0" applyAlignment="0" applyProtection="0"/>
    <xf numFmtId="0" fontId="23" fillId="17" borderId="8" applyNumberFormat="0" applyAlignment="0" applyProtection="0"/>
    <xf numFmtId="210" fontId="9" fillId="0" borderId="0" applyFont="0" applyFill="0" applyBorder="0" applyAlignment="0" applyProtection="0"/>
    <xf numFmtId="165" fontId="9" fillId="0" borderId="0" applyFont="0" applyFill="0" applyBorder="0" applyAlignment="0" applyProtection="0"/>
    <xf numFmtId="211" fontId="9" fillId="0" borderId="0" applyFill="0" applyBorder="0" applyAlignment="0" applyProtection="0"/>
    <xf numFmtId="0" fontId="9" fillId="0" borderId="0"/>
    <xf numFmtId="212" fontId="9" fillId="0" borderId="0" applyFill="0" applyBorder="0" applyAlignment="0" applyProtection="0"/>
    <xf numFmtId="0" fontId="9" fillId="0" borderId="0" applyFont="0" applyFill="0" applyBorder="0" applyAlignment="0" applyProtection="0"/>
    <xf numFmtId="0" fontId="9" fillId="0" borderId="0"/>
    <xf numFmtId="165" fontId="9"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1" fillId="0" borderId="9" applyNumberFormat="0" applyFill="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41" borderId="0" applyNumberFormat="0" applyBorder="0" applyAlignment="0" applyProtection="0"/>
    <xf numFmtId="0" fontId="8" fillId="3" borderId="0">
      <alignment horizontal="center" vertical="top"/>
    </xf>
    <xf numFmtId="0" fontId="1" fillId="3" borderId="0">
      <alignment horizontal="center"/>
    </xf>
    <xf numFmtId="0" fontId="39" fillId="0" borderId="12" applyNumberFormat="0" applyFill="0" applyAlignment="0" applyProtection="0"/>
    <xf numFmtId="0" fontId="39" fillId="0" borderId="12" applyNumberFormat="0" applyFill="0" applyAlignment="0" applyProtection="0"/>
    <xf numFmtId="0" fontId="39" fillId="0" borderId="12" applyNumberFormat="0" applyFill="0" applyAlignment="0" applyProtection="0"/>
    <xf numFmtId="0" fontId="39" fillId="0" borderId="12" applyNumberFormat="0" applyFill="0" applyAlignment="0" applyProtection="0"/>
    <xf numFmtId="0" fontId="39" fillId="0" borderId="12" applyNumberFormat="0" applyFill="0" applyAlignment="0" applyProtection="0"/>
    <xf numFmtId="0" fontId="39" fillId="0" borderId="12" applyNumberFormat="0" applyFill="0" applyAlignment="0" applyProtection="0"/>
    <xf numFmtId="0" fontId="39" fillId="0" borderId="12" applyNumberFormat="0" applyFill="0" applyAlignment="0" applyProtection="0"/>
    <xf numFmtId="0" fontId="39" fillId="0" borderId="12" applyNumberFormat="0" applyFill="0" applyAlignment="0" applyProtection="0"/>
    <xf numFmtId="0" fontId="39" fillId="0" borderId="12" applyNumberFormat="0" applyFill="0" applyAlignment="0" applyProtection="0"/>
    <xf numFmtId="0" fontId="39" fillId="0" borderId="12" applyNumberFormat="0" applyFill="0" applyAlignment="0" applyProtection="0"/>
    <xf numFmtId="0" fontId="24" fillId="0" borderId="13"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25" fillId="0" borderId="14"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26" fillId="0" borderId="16"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26" fillId="0" borderId="0" applyNumberFormat="0" applyFill="0" applyBorder="0" applyAlignment="0" applyProtection="0"/>
    <xf numFmtId="41" fontId="57" fillId="3" borderId="0" applyNumberFormat="0" applyAlignment="0"/>
    <xf numFmtId="0" fontId="8" fillId="0" borderId="1">
      <alignment horizontal="left" vertical="top" indent="1"/>
    </xf>
    <xf numFmtId="0" fontId="8" fillId="0" borderId="1">
      <alignment horizontal="left" vertical="top" indent="1"/>
    </xf>
    <xf numFmtId="194" fontId="23" fillId="17" borderId="8" applyNumberFormat="0" applyAlignment="0" applyProtection="0"/>
    <xf numFmtId="0" fontId="23" fillId="17" borderId="8" applyNumberFormat="0" applyAlignment="0" applyProtection="0"/>
    <xf numFmtId="0" fontId="23" fillId="17" borderId="8" applyNumberFormat="0" applyAlignment="0" applyProtection="0"/>
    <xf numFmtId="0" fontId="23" fillId="17" borderId="8" applyNumberFormat="0" applyAlignment="0" applyProtection="0"/>
    <xf numFmtId="194" fontId="23" fillId="17" borderId="8" applyNumberFormat="0" applyAlignment="0" applyProtection="0"/>
    <xf numFmtId="0" fontId="23" fillId="17" borderId="8" applyNumberFormat="0" applyAlignment="0" applyProtection="0"/>
    <xf numFmtId="0" fontId="28" fillId="18" borderId="0" applyNumberFormat="0" applyBorder="0" applyAlignment="0" applyProtection="0"/>
    <xf numFmtId="0" fontId="28" fillId="18" borderId="0" applyNumberFormat="0" applyBorder="0" applyAlignment="0" applyProtection="0"/>
    <xf numFmtId="194" fontId="28" fillId="18" borderId="0" applyNumberFormat="0" applyBorder="0" applyAlignment="0" applyProtection="0"/>
    <xf numFmtId="0" fontId="28" fillId="18" borderId="0" applyNumberFormat="0" applyBorder="0" applyAlignment="0" applyProtection="0"/>
    <xf numFmtId="194" fontId="28" fillId="18" borderId="0" applyNumberFormat="0" applyBorder="0" applyAlignment="0" applyProtection="0"/>
    <xf numFmtId="0" fontId="28" fillId="18" borderId="0" applyNumberFormat="0" applyBorder="0" applyAlignment="0" applyProtection="0"/>
    <xf numFmtId="194" fontId="28" fillId="18" borderId="0" applyNumberFormat="0" applyBorder="0" applyAlignment="0" applyProtection="0"/>
    <xf numFmtId="0" fontId="28" fillId="18" borderId="0" applyNumberFormat="0" applyBorder="0" applyAlignment="0" applyProtection="0"/>
    <xf numFmtId="194" fontId="28" fillId="18" borderId="0" applyNumberFormat="0" applyBorder="0" applyAlignment="0" applyProtection="0"/>
    <xf numFmtId="0" fontId="28" fillId="18" borderId="0" applyNumberFormat="0" applyBorder="0" applyAlignment="0" applyProtection="0"/>
    <xf numFmtId="0" fontId="23" fillId="17" borderId="8" applyNumberFormat="0" applyAlignment="0" applyProtection="0"/>
    <xf numFmtId="0" fontId="24" fillId="0" borderId="13" applyNumberFormat="0" applyFill="0" applyAlignment="0" applyProtection="0"/>
    <xf numFmtId="0" fontId="25" fillId="0" borderId="14"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194"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194"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194"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194"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194"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194"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194"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194"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194"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194" fontId="21" fillId="0" borderId="9" applyNumberFormat="0" applyFill="0" applyAlignment="0" applyProtection="0"/>
    <xf numFmtId="41" fontId="10" fillId="0" borderId="1" applyNumberFormat="0" applyFont="0" applyAlignment="0"/>
    <xf numFmtId="41" fontId="10" fillId="0" borderId="1" applyNumberFormat="0" applyFont="0" applyAlignment="0"/>
    <xf numFmtId="169" fontId="10" fillId="0" borderId="0" applyFont="0" applyFill="0" applyBorder="0" applyAlignment="0" applyProtection="0"/>
    <xf numFmtId="41" fontId="8" fillId="0" borderId="1" applyFill="0" applyProtection="0">
      <alignment shrinkToFit="1"/>
    </xf>
    <xf numFmtId="169" fontId="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2" fontId="9" fillId="0" borderId="0" applyFont="0" applyFill="0" applyBorder="0" applyAlignment="0" applyProtection="0"/>
    <xf numFmtId="166" fontId="9"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43" fontId="9" fillId="0" borderId="0" applyFont="0" applyFill="0" applyBorder="0" applyAlignment="0" applyProtection="0"/>
    <xf numFmtId="203" fontId="10" fillId="0" borderId="0" applyFont="0" applyFill="0" applyBorder="0" applyAlignment="0" applyProtection="0"/>
    <xf numFmtId="182" fontId="9" fillId="0" borderId="0" applyFont="0" applyFill="0" applyBorder="0" applyAlignment="0" applyProtection="0"/>
    <xf numFmtId="172" fontId="10" fillId="0" borderId="0" applyFont="0" applyFill="0" applyBorder="0" applyAlignment="0" applyProtection="0"/>
    <xf numFmtId="182" fontId="10" fillId="0" borderId="0" applyFont="0" applyFill="0" applyBorder="0" applyAlignment="0" applyProtection="0"/>
    <xf numFmtId="187" fontId="9" fillId="0" borderId="0" applyFont="0" applyFill="0" applyBorder="0" applyAlignment="0" applyProtection="0"/>
    <xf numFmtId="193" fontId="10" fillId="0" borderId="0" applyFont="0" applyFill="0" applyBorder="0" applyAlignment="0" applyProtection="0"/>
    <xf numFmtId="169" fontId="10" fillId="0" borderId="0" applyFont="0" applyFill="0" applyBorder="0" applyAlignment="0" applyProtection="0"/>
    <xf numFmtId="165" fontId="9" fillId="0" borderId="0" applyFont="0" applyFill="0" applyBorder="0" applyAlignment="0" applyProtection="0"/>
    <xf numFmtId="184" fontId="9" fillId="0" borderId="0" applyFont="0" applyFill="0" applyBorder="0" applyAlignment="0" applyProtection="0"/>
    <xf numFmtId="43" fontId="9" fillId="0" borderId="0" applyFont="0" applyFill="0" applyBorder="0" applyAlignment="0" applyProtection="0"/>
    <xf numFmtId="184" fontId="9" fillId="0" borderId="0" applyFont="0" applyFill="0" applyBorder="0" applyAlignment="0" applyProtection="0"/>
    <xf numFmtId="0" fontId="9" fillId="0" borderId="0" applyFont="0" applyFill="0" applyBorder="0" applyAlignment="0" applyProtection="0"/>
    <xf numFmtId="169" fontId="9" fillId="0" borderId="0" applyFont="0" applyFill="0" applyBorder="0" applyAlignment="0" applyProtection="0"/>
    <xf numFmtId="199" fontId="10" fillId="0" borderId="0" applyFont="0" applyFill="0" applyBorder="0" applyAlignment="0" applyProtection="0"/>
    <xf numFmtId="203"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88" fontId="1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201" fontId="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206" fontId="9" fillId="0" borderId="0" applyFont="0" applyFill="0" applyBorder="0" applyAlignment="0" applyProtection="0"/>
    <xf numFmtId="206" fontId="9" fillId="0" borderId="0" applyFont="0" applyFill="0" applyBorder="0" applyAlignment="0" applyProtection="0"/>
    <xf numFmtId="206" fontId="9" fillId="0" borderId="0" applyFont="0" applyFill="0" applyBorder="0" applyAlignment="0" applyProtection="0"/>
    <xf numFmtId="206" fontId="9" fillId="0" borderId="0" applyFont="0" applyFill="0" applyBorder="0" applyAlignment="0" applyProtection="0"/>
    <xf numFmtId="206" fontId="9" fillId="0" borderId="0" applyFont="0" applyFill="0" applyBorder="0" applyAlignment="0" applyProtection="0"/>
    <xf numFmtId="206" fontId="9" fillId="0" borderId="0" applyFont="0" applyFill="0" applyBorder="0" applyAlignment="0" applyProtection="0"/>
    <xf numFmtId="43" fontId="36" fillId="0" borderId="0" applyFont="0" applyFill="0" applyBorder="0" applyAlignment="0" applyProtection="0"/>
    <xf numFmtId="206" fontId="9" fillId="0" borderId="0" applyFont="0" applyFill="0" applyBorder="0" applyAlignment="0" applyProtection="0"/>
    <xf numFmtId="206" fontId="9" fillId="0" borderId="0" applyFont="0" applyFill="0" applyBorder="0" applyAlignment="0" applyProtection="0"/>
    <xf numFmtId="206" fontId="9" fillId="0" borderId="0" applyFont="0" applyFill="0" applyBorder="0" applyAlignment="0" applyProtection="0"/>
    <xf numFmtId="206" fontId="9" fillId="0" borderId="0" applyFont="0" applyFill="0" applyBorder="0" applyAlignment="0" applyProtection="0"/>
    <xf numFmtId="206" fontId="9" fillId="0" borderId="0" applyFont="0" applyFill="0" applyBorder="0" applyAlignment="0" applyProtection="0"/>
    <xf numFmtId="206" fontId="9" fillId="0" borderId="0" applyFont="0" applyFill="0" applyBorder="0" applyAlignment="0" applyProtection="0"/>
    <xf numFmtId="206" fontId="9" fillId="0" borderId="0" applyFont="0" applyFill="0" applyBorder="0" applyAlignment="0" applyProtection="0"/>
    <xf numFmtId="206" fontId="9" fillId="0" borderId="0" applyFont="0" applyFill="0" applyBorder="0" applyAlignment="0" applyProtection="0"/>
    <xf numFmtId="206" fontId="9" fillId="0" borderId="0" applyFont="0" applyFill="0" applyBorder="0" applyAlignment="0" applyProtection="0"/>
    <xf numFmtId="206" fontId="9" fillId="0" borderId="0" applyFont="0" applyFill="0" applyBorder="0" applyAlignment="0" applyProtection="0"/>
    <xf numFmtId="43" fontId="36" fillId="0" borderId="0" applyFont="0" applyFill="0" applyBorder="0" applyAlignment="0" applyProtection="0"/>
    <xf numFmtId="206" fontId="9" fillId="0" borderId="0" applyFont="0" applyFill="0" applyBorder="0" applyAlignment="0" applyProtection="0"/>
    <xf numFmtId="206" fontId="9" fillId="0" borderId="0" applyFont="0" applyFill="0" applyBorder="0" applyAlignment="0" applyProtection="0"/>
    <xf numFmtId="206" fontId="9" fillId="0" borderId="0" applyFont="0" applyFill="0" applyBorder="0" applyAlignment="0" applyProtection="0"/>
    <xf numFmtId="0" fontId="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0" fontId="9" fillId="0" borderId="0" applyFont="0" applyFill="0" applyBorder="0" applyAlignment="0" applyProtection="0"/>
    <xf numFmtId="171" fontId="43" fillId="0" borderId="0" applyFont="0" applyFill="0" applyBorder="0" applyAlignment="0" applyProtection="0"/>
    <xf numFmtId="206" fontId="9" fillId="0" borderId="0" applyFont="0" applyFill="0" applyBorder="0" applyAlignment="0" applyProtection="0"/>
    <xf numFmtId="0" fontId="9" fillId="0" borderId="0" applyFont="0" applyFill="0" applyBorder="0" applyAlignment="0" applyProtection="0"/>
    <xf numFmtId="206" fontId="9" fillId="0" borderId="0" applyFont="0" applyFill="0" applyBorder="0" applyAlignment="0" applyProtection="0"/>
    <xf numFmtId="172" fontId="9" fillId="0" borderId="0" applyFont="0" applyFill="0" applyBorder="0" applyAlignment="0" applyProtection="0"/>
    <xf numFmtId="206" fontId="9" fillId="0" borderId="0" applyFont="0" applyFill="0" applyBorder="0" applyAlignment="0" applyProtection="0"/>
    <xf numFmtId="206" fontId="9" fillId="0" borderId="0" applyFont="0" applyFill="0" applyBorder="0" applyAlignment="0" applyProtection="0"/>
    <xf numFmtId="206" fontId="9" fillId="0" borderId="0" applyFont="0" applyFill="0" applyBorder="0" applyAlignment="0" applyProtection="0"/>
    <xf numFmtId="206" fontId="9" fillId="0" borderId="0" applyFont="0" applyFill="0" applyBorder="0" applyAlignment="0" applyProtection="0"/>
    <xf numFmtId="169" fontId="9" fillId="0" borderId="0" applyFont="0" applyFill="0" applyBorder="0" applyAlignment="0" applyProtection="0"/>
    <xf numFmtId="206" fontId="9" fillId="0" borderId="0" applyFont="0" applyFill="0" applyBorder="0" applyAlignment="0" applyProtection="0"/>
    <xf numFmtId="0" fontId="9" fillId="0" borderId="0" applyFont="0" applyFill="0" applyBorder="0" applyAlignment="0" applyProtection="0"/>
    <xf numFmtId="206" fontId="9" fillId="0" borderId="0" applyFont="0" applyFill="0" applyBorder="0" applyAlignment="0" applyProtection="0"/>
    <xf numFmtId="199" fontId="9"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0" fontId="9" fillId="0" borderId="0" applyFont="0" applyFill="0" applyBorder="0" applyAlignment="0" applyProtection="0"/>
    <xf numFmtId="184" fontId="9" fillId="0" borderId="0" applyFont="0" applyFill="0" applyBorder="0" applyAlignment="0" applyProtection="0"/>
    <xf numFmtId="180" fontId="9" fillId="0" borderId="0" applyFont="0" applyFill="0" applyBorder="0" applyAlignment="0" applyProtection="0"/>
    <xf numFmtId="185" fontId="43"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69"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69"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88" fontId="10"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78" fontId="9" fillId="0" borderId="0" applyFill="0" applyBorder="0" applyAlignment="0" applyProtection="0"/>
    <xf numFmtId="178" fontId="9" fillId="0" borderId="0" applyFill="0" applyBorder="0" applyAlignment="0" applyProtection="0"/>
    <xf numFmtId="178" fontId="9" fillId="0" borderId="0" applyFill="0" applyBorder="0" applyAlignment="0" applyProtection="0"/>
    <xf numFmtId="178" fontId="9" fillId="0" borderId="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72" fontId="10" fillId="0" borderId="0" applyFont="0" applyFill="0" applyBorder="0" applyAlignment="0" applyProtection="0"/>
    <xf numFmtId="172"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69" fontId="43" fillId="0" borderId="0" applyFont="0" applyFill="0" applyBorder="0" applyAlignment="0" applyProtection="0"/>
    <xf numFmtId="172" fontId="43" fillId="0" borderId="0" applyFont="0" applyFill="0" applyBorder="0" applyAlignment="0" applyProtection="0"/>
    <xf numFmtId="169" fontId="10" fillId="0" borderId="0" applyFont="0" applyFill="0" applyBorder="0" applyAlignment="0" applyProtection="0"/>
    <xf numFmtId="187" fontId="10" fillId="0" borderId="0" applyFont="0" applyFill="0" applyBorder="0" applyAlignment="0" applyProtection="0"/>
    <xf numFmtId="178" fontId="9" fillId="0" borderId="0" applyFill="0" applyBorder="0" applyAlignment="0" applyProtection="0"/>
    <xf numFmtId="178" fontId="9" fillId="0" borderId="0" applyFill="0" applyBorder="0" applyAlignment="0" applyProtection="0"/>
    <xf numFmtId="178" fontId="9" fillId="0" borderId="0" applyFill="0" applyBorder="0" applyAlignment="0" applyProtection="0"/>
    <xf numFmtId="178" fontId="9" fillId="0" borderId="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69" fontId="10" fillId="0" borderId="0" applyFont="0" applyFill="0" applyBorder="0" applyAlignment="0" applyProtection="0"/>
    <xf numFmtId="187" fontId="10"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0" fontId="10" fillId="0" borderId="0" applyFont="0" applyFill="0" applyBorder="0" applyAlignment="0" applyProtection="0"/>
    <xf numFmtId="187" fontId="9" fillId="0" borderId="0" applyFont="0" applyFill="0" applyBorder="0" applyAlignment="0" applyProtection="0"/>
    <xf numFmtId="187" fontId="10" fillId="0" borderId="0" applyFont="0" applyFill="0" applyBorder="0" applyAlignment="0" applyProtection="0"/>
    <xf numFmtId="43" fontId="9" fillId="0" borderId="0" applyFont="0" applyFill="0" applyBorder="0" applyAlignment="0" applyProtection="0"/>
    <xf numFmtId="213" fontId="9" fillId="0" borderId="0" applyFont="0" applyFill="0" applyBorder="0" applyAlignment="0" applyProtection="0"/>
    <xf numFmtId="213" fontId="9" fillId="0" borderId="0" applyFont="0" applyFill="0" applyBorder="0" applyAlignment="0" applyProtection="0"/>
    <xf numFmtId="202" fontId="9" fillId="0" borderId="0" applyFont="0" applyFill="0" applyBorder="0" applyAlignment="0" applyProtection="0"/>
    <xf numFmtId="43"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6"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6" fontId="10" fillId="0" borderId="0" applyFont="0" applyFill="0" applyBorder="0" applyAlignment="0" applyProtection="0"/>
    <xf numFmtId="165" fontId="34" fillId="0" borderId="0" applyFont="0" applyFill="0" applyBorder="0" applyAlignment="0" applyProtection="0"/>
    <xf numFmtId="168" fontId="9" fillId="0" borderId="0" applyFont="0" applyFill="0" applyBorder="0" applyAlignment="0" applyProtection="0"/>
    <xf numFmtId="197" fontId="9" fillId="0" borderId="0" applyFont="0" applyFill="0" applyBorder="0" applyAlignment="0" applyProtection="0"/>
    <xf numFmtId="164" fontId="43" fillId="0" borderId="0" applyFont="0" applyFill="0" applyBorder="0" applyAlignment="0" applyProtection="0"/>
    <xf numFmtId="192" fontId="9" fillId="0" borderId="0" applyFill="0" applyBorder="0" applyAlignment="0" applyProtection="0"/>
    <xf numFmtId="192" fontId="9" fillId="0" borderId="0" applyFill="0" applyBorder="0" applyAlignment="0" applyProtection="0"/>
    <xf numFmtId="192" fontId="9" fillId="0" borderId="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92" fontId="9" fillId="0" borderId="0" applyFill="0" applyBorder="0" applyAlignment="0" applyProtection="0"/>
    <xf numFmtId="192" fontId="9" fillId="0" borderId="0" applyFill="0" applyBorder="0" applyAlignment="0" applyProtection="0"/>
    <xf numFmtId="192" fontId="9" fillId="0" borderId="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214" fontId="9" fillId="0" borderId="0" applyFont="0" applyFill="0" applyBorder="0" applyAlignment="0" applyProtection="0"/>
    <xf numFmtId="172" fontId="10" fillId="0" borderId="0" applyFont="0" applyFill="0" applyBorder="0" applyAlignment="0" applyProtection="0"/>
    <xf numFmtId="193" fontId="10"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214" fontId="9" fillId="0" borderId="0" applyFont="0" applyFill="0" applyBorder="0" applyAlignment="0" applyProtection="0"/>
    <xf numFmtId="172" fontId="10" fillId="0" borderId="0" applyFont="0" applyFill="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42"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194" fontId="27" fillId="26" borderId="0" applyNumberFormat="0" applyBorder="0" applyAlignment="0" applyProtection="0"/>
    <xf numFmtId="0" fontId="27" fillId="26" borderId="0" applyNumberFormat="0" applyBorder="0" applyAlignment="0" applyProtection="0"/>
    <xf numFmtId="194" fontId="27" fillId="26" borderId="0" applyNumberFormat="0" applyBorder="0" applyAlignment="0" applyProtection="0"/>
    <xf numFmtId="0" fontId="27" fillId="26" borderId="0" applyNumberFormat="0" applyBorder="0" applyAlignment="0" applyProtection="0"/>
    <xf numFmtId="194" fontId="27" fillId="26" borderId="0" applyNumberFormat="0" applyBorder="0" applyAlignment="0" applyProtection="0"/>
    <xf numFmtId="0" fontId="27" fillId="26" borderId="0" applyNumberFormat="0" applyBorder="0" applyAlignment="0" applyProtection="0"/>
    <xf numFmtId="194" fontId="27" fillId="26" borderId="0" applyNumberFormat="0" applyBorder="0" applyAlignment="0" applyProtection="0"/>
    <xf numFmtId="0" fontId="27" fillId="26" borderId="0" applyNumberFormat="0" applyBorder="0" applyAlignment="0" applyProtection="0"/>
    <xf numFmtId="0" fontId="9" fillId="0" borderId="0"/>
    <xf numFmtId="0" fontId="9" fillId="0" borderId="0"/>
    <xf numFmtId="0" fontId="9" fillId="0" borderId="0"/>
    <xf numFmtId="194"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94" fontId="8" fillId="0" borderId="0"/>
    <xf numFmtId="0" fontId="8" fillId="0" borderId="0"/>
    <xf numFmtId="0" fontId="8" fillId="0" borderId="0"/>
    <xf numFmtId="194" fontId="8" fillId="0" borderId="0"/>
    <xf numFmtId="194" fontId="8" fillId="0" borderId="0"/>
    <xf numFmtId="194" fontId="8" fillId="0" borderId="0"/>
    <xf numFmtId="0" fontId="8" fillId="0" borderId="0"/>
    <xf numFmtId="0" fontId="8" fillId="0" borderId="0"/>
    <xf numFmtId="194" fontId="8" fillId="0" borderId="0"/>
    <xf numFmtId="0" fontId="8" fillId="0" borderId="0"/>
    <xf numFmtId="0" fontId="8" fillId="0" borderId="0"/>
    <xf numFmtId="194" fontId="8" fillId="0" borderId="0"/>
    <xf numFmtId="194" fontId="8" fillId="0" borderId="0"/>
    <xf numFmtId="194" fontId="8" fillId="0" borderId="0"/>
    <xf numFmtId="0" fontId="8" fillId="0" borderId="0"/>
    <xf numFmtId="0" fontId="8" fillId="0" borderId="0"/>
    <xf numFmtId="194" fontId="8" fillId="0" borderId="0"/>
    <xf numFmtId="0" fontId="8" fillId="0" borderId="0"/>
    <xf numFmtId="0" fontId="8" fillId="0" borderId="0"/>
    <xf numFmtId="194" fontId="8" fillId="0" borderId="0"/>
    <xf numFmtId="194" fontId="8" fillId="0" borderId="0"/>
    <xf numFmtId="194" fontId="8" fillId="0" borderId="0"/>
    <xf numFmtId="0" fontId="8" fillId="0" borderId="0"/>
    <xf numFmtId="0" fontId="8" fillId="0" borderId="0"/>
    <xf numFmtId="194" fontId="8" fillId="0" borderId="0"/>
    <xf numFmtId="0" fontId="8" fillId="0" borderId="0"/>
    <xf numFmtId="0" fontId="8" fillId="0" borderId="0"/>
    <xf numFmtId="194" fontId="8" fillId="0" borderId="0"/>
    <xf numFmtId="194" fontId="8" fillId="0" borderId="0"/>
    <xf numFmtId="0" fontId="8" fillId="0" borderId="0"/>
    <xf numFmtId="0" fontId="8" fillId="0" borderId="0"/>
    <xf numFmtId="194" fontId="8" fillId="0" borderId="0"/>
    <xf numFmtId="0" fontId="10" fillId="0" borderId="0"/>
    <xf numFmtId="0" fontId="9" fillId="0" borderId="0"/>
    <xf numFmtId="0" fontId="9" fillId="0" borderId="0"/>
    <xf numFmtId="0" fontId="9" fillId="0" borderId="0"/>
    <xf numFmtId="194" fontId="9" fillId="0" borderId="0"/>
    <xf numFmtId="0" fontId="9" fillId="0" borderId="0"/>
    <xf numFmtId="0" fontId="10" fillId="0" borderId="0"/>
    <xf numFmtId="0" fontId="9" fillId="0" borderId="0"/>
    <xf numFmtId="194" fontId="9" fillId="0" borderId="0"/>
    <xf numFmtId="0" fontId="9" fillId="0" borderId="0"/>
    <xf numFmtId="0" fontId="8" fillId="0" borderId="0"/>
    <xf numFmtId="0" fontId="8" fillId="0" borderId="0"/>
    <xf numFmtId="0" fontId="9" fillId="0" borderId="0"/>
    <xf numFmtId="194" fontId="9" fillId="0" borderId="0"/>
    <xf numFmtId="0" fontId="9" fillId="0" borderId="0"/>
    <xf numFmtId="0" fontId="10" fillId="0" borderId="0"/>
    <xf numFmtId="0" fontId="9" fillId="0" borderId="0"/>
    <xf numFmtId="194" fontId="9" fillId="0" borderId="0"/>
    <xf numFmtId="0" fontId="9" fillId="0" borderId="0"/>
    <xf numFmtId="0" fontId="10" fillId="0" borderId="0"/>
    <xf numFmtId="0" fontId="9" fillId="0" borderId="0"/>
    <xf numFmtId="194" fontId="8" fillId="0" borderId="0"/>
    <xf numFmtId="0" fontId="8" fillId="0" borderId="0"/>
    <xf numFmtId="0" fontId="8" fillId="0" borderId="0"/>
    <xf numFmtId="194" fontId="8" fillId="0" borderId="0"/>
    <xf numFmtId="0" fontId="10" fillId="0" borderId="0"/>
    <xf numFmtId="0" fontId="9" fillId="0" borderId="0">
      <alignment vertical="top"/>
    </xf>
    <xf numFmtId="194" fontId="9" fillId="0" borderId="0"/>
    <xf numFmtId="0" fontId="9" fillId="0" borderId="0"/>
    <xf numFmtId="0" fontId="9" fillId="0" borderId="0"/>
    <xf numFmtId="0" fontId="36" fillId="0" borderId="0"/>
    <xf numFmtId="0" fontId="17" fillId="0" borderId="0"/>
    <xf numFmtId="0" fontId="9" fillId="0" borderId="0"/>
    <xf numFmtId="0" fontId="9" fillId="0" borderId="0"/>
    <xf numFmtId="194" fontId="8" fillId="0" borderId="0"/>
    <xf numFmtId="0" fontId="8" fillId="0" borderId="0"/>
    <xf numFmtId="0" fontId="8" fillId="0" borderId="0"/>
    <xf numFmtId="194" fontId="8" fillId="0" borderId="0"/>
    <xf numFmtId="0" fontId="8" fillId="0" borderId="0"/>
    <xf numFmtId="0" fontId="8" fillId="0" borderId="0"/>
    <xf numFmtId="0" fontId="9" fillId="0" borderId="0"/>
    <xf numFmtId="194" fontId="8" fillId="0" borderId="0"/>
    <xf numFmtId="0" fontId="8" fillId="0" borderId="0"/>
    <xf numFmtId="0" fontId="8" fillId="0" borderId="0"/>
    <xf numFmtId="194"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17" fillId="0" borderId="0"/>
    <xf numFmtId="0"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0" fontId="8" fillId="0" borderId="0"/>
    <xf numFmtId="0" fontId="8" fillId="0" borderId="0"/>
    <xf numFmtId="194" fontId="8" fillId="0" borderId="0"/>
    <xf numFmtId="194" fontId="9" fillId="0" borderId="0"/>
    <xf numFmtId="0" fontId="9" fillId="0" borderId="0"/>
    <xf numFmtId="0" fontId="8" fillId="0" borderId="0"/>
    <xf numFmtId="0" fontId="8" fillId="0" borderId="0"/>
    <xf numFmtId="194" fontId="8" fillId="0" borderId="0"/>
    <xf numFmtId="194" fontId="9" fillId="0" borderId="0"/>
    <xf numFmtId="0" fontId="9" fillId="0" borderId="0"/>
    <xf numFmtId="0" fontId="9" fillId="0" borderId="0"/>
    <xf numFmtId="194" fontId="9" fillId="0" borderId="0"/>
    <xf numFmtId="194" fontId="8" fillId="0" borderId="0"/>
    <xf numFmtId="0" fontId="8" fillId="0" borderId="0"/>
    <xf numFmtId="0" fontId="8" fillId="0" borderId="0"/>
    <xf numFmtId="194" fontId="8" fillId="0" borderId="0"/>
    <xf numFmtId="0" fontId="9" fillId="0" borderId="0"/>
    <xf numFmtId="0" fontId="8" fillId="0" borderId="0"/>
    <xf numFmtId="0" fontId="8"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0" fontId="8" fillId="0" borderId="0"/>
    <xf numFmtId="0" fontId="8" fillId="0" borderId="0"/>
    <xf numFmtId="0" fontId="51" fillId="0" borderId="0"/>
    <xf numFmtId="0" fontId="9" fillId="0" borderId="0"/>
    <xf numFmtId="194" fontId="9" fillId="0" borderId="0"/>
    <xf numFmtId="0" fontId="9" fillId="0" borderId="0"/>
    <xf numFmtId="0" fontId="8" fillId="0" borderId="0"/>
    <xf numFmtId="0" fontId="8" fillId="0" borderId="0"/>
    <xf numFmtId="0" fontId="9" fillId="0" borderId="0">
      <alignment vertical="justify"/>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94" fontId="9" fillId="0" borderId="0"/>
    <xf numFmtId="0" fontId="9" fillId="0" borderId="0"/>
    <xf numFmtId="194" fontId="9" fillId="0" borderId="0"/>
    <xf numFmtId="0" fontId="8"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0" fontId="8"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0" fontId="9" fillId="0" borderId="0"/>
    <xf numFmtId="0" fontId="51" fillId="0" borderId="0"/>
    <xf numFmtId="0" fontId="8" fillId="0" borderId="0"/>
    <xf numFmtId="0" fontId="9" fillId="0" borderId="0"/>
    <xf numFmtId="0"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8" fillId="0" borderId="0"/>
    <xf numFmtId="194" fontId="9" fillId="0" borderId="0"/>
    <xf numFmtId="0" fontId="9" fillId="0" borderId="0"/>
    <xf numFmtId="0" fontId="8" fillId="0" borderId="0"/>
    <xf numFmtId="0" fontId="8" fillId="0" borderId="0"/>
    <xf numFmtId="194" fontId="8"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alignment vertical="top"/>
    </xf>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8" fillId="0" borderId="0"/>
    <xf numFmtId="0" fontId="8" fillId="0" borderId="0"/>
    <xf numFmtId="0" fontId="8" fillId="0" borderId="0"/>
    <xf numFmtId="194" fontId="8"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55"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9" fillId="0" borderId="0"/>
    <xf numFmtId="194" fontId="9" fillId="0" borderId="0"/>
    <xf numFmtId="0" fontId="55"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9" fillId="0" borderId="0"/>
    <xf numFmtId="0" fontId="8" fillId="0" borderId="0"/>
    <xf numFmtId="0" fontId="8" fillId="0" borderId="0"/>
    <xf numFmtId="0" fontId="9" fillId="0" borderId="0"/>
    <xf numFmtId="194" fontId="9" fillId="0" borderId="0"/>
    <xf numFmtId="0" fontId="9" fillId="0" borderId="0"/>
    <xf numFmtId="0" fontId="9" fillId="0" borderId="0"/>
    <xf numFmtId="0" fontId="9" fillId="0" borderId="0"/>
    <xf numFmtId="0" fontId="9" fillId="0" borderId="0">
      <alignment vertical="center"/>
    </xf>
    <xf numFmtId="0" fontId="36" fillId="0" borderId="0"/>
    <xf numFmtId="0" fontId="36" fillId="0" borderId="0"/>
    <xf numFmtId="0" fontId="36"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9"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194" fontId="8" fillId="0" borderId="0"/>
    <xf numFmtId="0" fontId="8" fillId="0" borderId="0"/>
    <xf numFmtId="0" fontId="8" fillId="0" borderId="0"/>
    <xf numFmtId="0" fontId="8" fillId="0" borderId="0"/>
    <xf numFmtId="0" fontId="8" fillId="0" borderId="0"/>
    <xf numFmtId="0" fontId="8" fillId="0" borderId="0"/>
    <xf numFmtId="0" fontId="8" fillId="0" borderId="0"/>
    <xf numFmtId="194"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94" fontId="9" fillId="0" borderId="0"/>
    <xf numFmtId="0" fontId="9" fillId="0" borderId="0"/>
    <xf numFmtId="0" fontId="8" fillId="0" borderId="0"/>
    <xf numFmtId="0" fontId="8" fillId="0" borderId="0"/>
    <xf numFmtId="194" fontId="8" fillId="0" borderId="0"/>
    <xf numFmtId="0" fontId="8" fillId="0" borderId="0"/>
    <xf numFmtId="0" fontId="8" fillId="0" borderId="0"/>
    <xf numFmtId="0" fontId="9" fillId="0" borderId="0"/>
    <xf numFmtId="194" fontId="8" fillId="0" borderId="0"/>
    <xf numFmtId="0" fontId="8" fillId="0" borderId="0"/>
    <xf numFmtId="0" fontId="8" fillId="0" borderId="0"/>
    <xf numFmtId="194" fontId="8" fillId="0" borderId="0"/>
    <xf numFmtId="0" fontId="9" fillId="0" borderId="0"/>
    <xf numFmtId="0" fontId="8" fillId="0" borderId="0"/>
    <xf numFmtId="0" fontId="9"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9"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94" fontId="8" fillId="0" borderId="0"/>
    <xf numFmtId="194" fontId="8" fillId="0" borderId="0"/>
    <xf numFmtId="0" fontId="8" fillId="0" borderId="0"/>
    <xf numFmtId="0" fontId="8" fillId="0" borderId="0"/>
    <xf numFmtId="0" fontId="8" fillId="0" borderId="0"/>
    <xf numFmtId="0" fontId="8" fillId="0" borderId="0"/>
    <xf numFmtId="0" fontId="8" fillId="0" borderId="0"/>
    <xf numFmtId="0" fontId="8" fillId="0" borderId="0"/>
    <xf numFmtId="194" fontId="8" fillId="0" borderId="0"/>
    <xf numFmtId="0" fontId="8" fillId="0" borderId="0"/>
    <xf numFmtId="0" fontId="8" fillId="0" borderId="0"/>
    <xf numFmtId="0" fontId="8" fillId="0" borderId="0"/>
    <xf numFmtId="0" fontId="8" fillId="0" borderId="0"/>
    <xf numFmtId="194" fontId="8" fillId="0" borderId="0"/>
    <xf numFmtId="0" fontId="9" fillId="0" borderId="0"/>
    <xf numFmtId="0" fontId="5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94" fontId="8" fillId="0" borderId="0"/>
    <xf numFmtId="194"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8" fillId="0" borderId="0"/>
    <xf numFmtId="194" fontId="8" fillId="0" borderId="0"/>
    <xf numFmtId="194"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9" fillId="0" borderId="0"/>
    <xf numFmtId="0" fontId="8" fillId="0" borderId="0"/>
    <xf numFmtId="0" fontId="9" fillId="0" borderId="0"/>
    <xf numFmtId="0" fontId="8" fillId="0" borderId="0"/>
    <xf numFmtId="0" fontId="9" fillId="0" borderId="0"/>
    <xf numFmtId="0" fontId="36" fillId="0" borderId="0"/>
    <xf numFmtId="0" fontId="3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34" fillId="0" borderId="0"/>
    <xf numFmtId="0" fontId="9" fillId="0" borderId="0"/>
    <xf numFmtId="0" fontId="17" fillId="0" borderId="0"/>
    <xf numFmtId="0" fontId="8" fillId="0" borderId="0"/>
    <xf numFmtId="0" fontId="8" fillId="0" borderId="0"/>
    <xf numFmtId="0" fontId="8" fillId="0" borderId="0"/>
    <xf numFmtId="0" fontId="9" fillId="0" borderId="0"/>
    <xf numFmtId="0" fontId="12" fillId="0" borderId="0"/>
    <xf numFmtId="0" fontId="8" fillId="0" borderId="0"/>
    <xf numFmtId="0" fontId="12" fillId="0" borderId="0"/>
    <xf numFmtId="0" fontId="8" fillId="0" borderId="0"/>
    <xf numFmtId="194" fontId="12" fillId="0" borderId="0"/>
    <xf numFmtId="0" fontId="12" fillId="0" borderId="0"/>
    <xf numFmtId="194" fontId="12" fillId="0" borderId="0"/>
    <xf numFmtId="0" fontId="12" fillId="0" borderId="0"/>
    <xf numFmtId="0" fontId="12" fillId="0" borderId="0"/>
    <xf numFmtId="0" fontId="8" fillId="0" borderId="0"/>
    <xf numFmtId="0" fontId="10" fillId="0" borderId="0"/>
    <xf numFmtId="0" fontId="17" fillId="0" borderId="0"/>
    <xf numFmtId="0" fontId="17" fillId="0" borderId="0"/>
    <xf numFmtId="0" fontId="10" fillId="0" borderId="0"/>
    <xf numFmtId="0" fontId="10" fillId="0" borderId="0"/>
    <xf numFmtId="0" fontId="10" fillId="0" borderId="0"/>
    <xf numFmtId="0" fontId="9" fillId="0" borderId="0"/>
    <xf numFmtId="0" fontId="9" fillId="0" borderId="0"/>
    <xf numFmtId="194" fontId="9" fillId="0" borderId="0"/>
    <xf numFmtId="0" fontId="9" fillId="0" borderId="0"/>
    <xf numFmtId="0" fontId="9" fillId="0" borderId="0"/>
    <xf numFmtId="194" fontId="9" fillId="0" borderId="0"/>
    <xf numFmtId="0" fontId="9" fillId="0" borderId="0"/>
    <xf numFmtId="0" fontId="10" fillId="0" borderId="0"/>
    <xf numFmtId="0" fontId="9" fillId="0" borderId="0"/>
    <xf numFmtId="194" fontId="9" fillId="0" borderId="0"/>
    <xf numFmtId="0" fontId="9" fillId="0" borderId="0"/>
    <xf numFmtId="0" fontId="9" fillId="0" borderId="0"/>
    <xf numFmtId="194" fontId="9" fillId="19" borderId="11" applyNumberFormat="0" applyFont="0" applyAlignment="0" applyProtection="0"/>
    <xf numFmtId="0" fontId="9" fillId="19" borderId="11" applyNumberFormat="0" applyFont="0" applyAlignment="0" applyProtection="0"/>
    <xf numFmtId="0" fontId="9" fillId="19" borderId="11" applyNumberFormat="0" applyFont="0" applyAlignment="0" applyProtection="0"/>
    <xf numFmtId="194" fontId="9" fillId="19" borderId="11" applyNumberFormat="0" applyFont="0" applyAlignment="0" applyProtection="0"/>
    <xf numFmtId="0" fontId="9" fillId="19" borderId="11" applyNumberFormat="0" applyFont="0" applyAlignment="0" applyProtection="0"/>
    <xf numFmtId="0" fontId="9" fillId="19" borderId="11" applyNumberFormat="0" applyFont="0" applyAlignment="0" applyProtection="0"/>
    <xf numFmtId="194" fontId="9" fillId="19" borderId="11" applyNumberFormat="0" applyFont="0" applyAlignment="0" applyProtection="0"/>
    <xf numFmtId="0" fontId="9" fillId="19" borderId="11" applyNumberFormat="0" applyFont="0" applyAlignment="0" applyProtection="0"/>
    <xf numFmtId="0" fontId="9" fillId="19" borderId="11" applyNumberFormat="0" applyFont="0" applyAlignment="0" applyProtection="0"/>
    <xf numFmtId="194" fontId="9" fillId="19" borderId="11" applyNumberFormat="0" applyFont="0" applyAlignment="0" applyProtection="0"/>
    <xf numFmtId="0" fontId="9" fillId="19" borderId="11" applyNumberFormat="0" applyFont="0" applyAlignment="0" applyProtection="0"/>
    <xf numFmtId="0" fontId="9" fillId="19" borderId="11" applyNumberFormat="0" applyFont="0" applyAlignment="0" applyProtection="0"/>
    <xf numFmtId="194" fontId="9" fillId="19" borderId="11" applyNumberFormat="0" applyFont="0" applyAlignment="0" applyProtection="0"/>
    <xf numFmtId="0" fontId="9" fillId="19" borderId="11" applyNumberFormat="0" applyFont="0" applyAlignment="0" applyProtection="0"/>
    <xf numFmtId="0" fontId="9" fillId="19" borderId="11" applyNumberFormat="0" applyFont="0" applyAlignment="0" applyProtection="0"/>
    <xf numFmtId="194" fontId="9" fillId="19" borderId="11" applyNumberFormat="0" applyFont="0" applyAlignment="0" applyProtection="0"/>
    <xf numFmtId="0" fontId="9" fillId="19" borderId="11" applyNumberFormat="0" applyFont="0" applyAlignment="0" applyProtection="0"/>
    <xf numFmtId="0" fontId="9" fillId="19" borderId="11" applyNumberFormat="0" applyFont="0" applyAlignment="0" applyProtection="0"/>
    <xf numFmtId="194" fontId="9" fillId="19" borderId="11" applyNumberFormat="0" applyFont="0" applyAlignment="0" applyProtection="0"/>
    <xf numFmtId="0" fontId="9" fillId="19" borderId="11" applyNumberFormat="0" applyFont="0" applyAlignment="0" applyProtection="0"/>
    <xf numFmtId="0" fontId="9" fillId="19" borderId="11" applyNumberFormat="0" applyFont="0" applyAlignment="0" applyProtection="0"/>
    <xf numFmtId="194" fontId="9" fillId="19" borderId="11" applyNumberFormat="0" applyFont="0" applyAlignment="0" applyProtection="0"/>
    <xf numFmtId="0" fontId="9" fillId="19" borderId="11" applyNumberFormat="0" applyFont="0" applyAlignment="0" applyProtection="0"/>
    <xf numFmtId="0" fontId="9" fillId="19" borderId="11" applyNumberFormat="0" applyFont="0" applyAlignment="0" applyProtection="0"/>
    <xf numFmtId="194" fontId="9" fillId="19" borderId="11" applyNumberFormat="0" applyFont="0" applyAlignment="0" applyProtection="0"/>
    <xf numFmtId="0" fontId="9" fillId="19" borderId="11" applyNumberFormat="0" applyFont="0" applyAlignment="0" applyProtection="0"/>
    <xf numFmtId="0" fontId="9" fillId="19" borderId="11" applyNumberFormat="0" applyFont="0" applyAlignment="0" applyProtection="0"/>
    <xf numFmtId="194" fontId="9" fillId="19" borderId="11" applyNumberFormat="0" applyFont="0" applyAlignment="0" applyProtection="0"/>
    <xf numFmtId="0" fontId="9" fillId="19" borderId="11" applyNumberFormat="0" applyFont="0" applyAlignment="0" applyProtection="0"/>
    <xf numFmtId="0" fontId="9" fillId="19" borderId="11" applyNumberFormat="0" applyFont="0" applyAlignment="0" applyProtection="0"/>
    <xf numFmtId="0" fontId="8" fillId="19" borderId="0" applyNumberFormat="0" applyAlignment="0"/>
    <xf numFmtId="0" fontId="9" fillId="19" borderId="11" applyNumberFormat="0" applyFont="0" applyAlignment="0" applyProtection="0"/>
    <xf numFmtId="0" fontId="9" fillId="19" borderId="11" applyNumberFormat="0" applyFont="0" applyAlignment="0" applyProtection="0"/>
    <xf numFmtId="194" fontId="9" fillId="19" borderId="11" applyNumberFormat="0" applyFont="0" applyAlignment="0" applyProtection="0"/>
    <xf numFmtId="0" fontId="9" fillId="19" borderId="11" applyNumberFormat="0" applyFont="0" applyAlignment="0" applyProtection="0"/>
    <xf numFmtId="0" fontId="9" fillId="19" borderId="11" applyNumberFormat="0" applyFont="0" applyAlignment="0" applyProtection="0"/>
    <xf numFmtId="194" fontId="9" fillId="19" borderId="11" applyNumberFormat="0" applyFont="0" applyAlignment="0" applyProtection="0"/>
    <xf numFmtId="0" fontId="9" fillId="19" borderId="11" applyNumberFormat="0" applyFont="0" applyAlignment="0" applyProtection="0"/>
    <xf numFmtId="0" fontId="9" fillId="19" borderId="11" applyNumberFormat="0" applyFont="0" applyAlignment="0" applyProtection="0"/>
    <xf numFmtId="194" fontId="9" fillId="19" borderId="11" applyNumberFormat="0" applyFont="0" applyAlignment="0" applyProtection="0"/>
    <xf numFmtId="0" fontId="9" fillId="19" borderId="11" applyNumberFormat="0" applyFont="0" applyAlignment="0" applyProtection="0"/>
    <xf numFmtId="0" fontId="9" fillId="19" borderId="11" applyNumberFormat="0" applyFont="0" applyAlignment="0" applyProtection="0"/>
    <xf numFmtId="194" fontId="9" fillId="19" borderId="11" applyNumberFormat="0" applyFont="0" applyAlignment="0" applyProtection="0"/>
    <xf numFmtId="0" fontId="9" fillId="19" borderId="11" applyNumberFormat="0" applyFont="0" applyAlignment="0" applyProtection="0"/>
    <xf numFmtId="0" fontId="9" fillId="19" borderId="11" applyNumberFormat="0" applyFont="0" applyAlignment="0" applyProtection="0"/>
    <xf numFmtId="194" fontId="9" fillId="19" borderId="11" applyNumberFormat="0" applyFont="0" applyAlignment="0" applyProtection="0"/>
    <xf numFmtId="0" fontId="9" fillId="19" borderId="11" applyNumberFormat="0" applyFont="0" applyAlignment="0" applyProtection="0"/>
    <xf numFmtId="0" fontId="9" fillId="19" borderId="11" applyNumberFormat="0" applyFont="0" applyAlignment="0" applyProtection="0"/>
    <xf numFmtId="194" fontId="9" fillId="19" borderId="11" applyNumberFormat="0" applyFont="0" applyAlignment="0" applyProtection="0"/>
    <xf numFmtId="0" fontId="9" fillId="19" borderId="11" applyNumberFormat="0" applyFont="0" applyAlignment="0" applyProtection="0"/>
    <xf numFmtId="0" fontId="9" fillId="19" borderId="11" applyNumberFormat="0" applyFont="0" applyAlignment="0" applyProtection="0"/>
    <xf numFmtId="194" fontId="9" fillId="19" borderId="11" applyNumberFormat="0" applyFont="0" applyAlignment="0" applyProtection="0"/>
    <xf numFmtId="0" fontId="9" fillId="19" borderId="11" applyNumberFormat="0" applyFont="0" applyAlignment="0" applyProtection="0"/>
    <xf numFmtId="0" fontId="9" fillId="19" borderId="11" applyNumberFormat="0" applyFont="0" applyAlignment="0" applyProtection="0"/>
    <xf numFmtId="194" fontId="9" fillId="19" borderId="11" applyNumberFormat="0" applyFont="0" applyAlignment="0" applyProtection="0"/>
    <xf numFmtId="0" fontId="9" fillId="19" borderId="11" applyNumberFormat="0" applyFont="0" applyAlignment="0" applyProtection="0"/>
    <xf numFmtId="0" fontId="9" fillId="19" borderId="11" applyNumberFormat="0" applyFont="0" applyAlignment="0" applyProtection="0"/>
    <xf numFmtId="0" fontId="9" fillId="19" borderId="11" applyNumberFormat="0" applyFont="0" applyAlignment="0" applyProtection="0"/>
    <xf numFmtId="194" fontId="9" fillId="19" borderId="11" applyNumberFormat="0" applyFont="0" applyAlignment="0" applyProtection="0"/>
    <xf numFmtId="0" fontId="8" fillId="19" borderId="0" applyNumberFormat="0" applyAlignment="0"/>
    <xf numFmtId="0" fontId="9" fillId="19" borderId="11" applyNumberFormat="0" applyFont="0" applyAlignment="0" applyProtection="0"/>
    <xf numFmtId="0" fontId="9" fillId="19" borderId="11" applyNumberFormat="0" applyFont="0" applyAlignment="0" applyProtection="0"/>
    <xf numFmtId="0" fontId="9" fillId="19" borderId="11" applyNumberFormat="0" applyFont="0" applyAlignment="0" applyProtection="0"/>
    <xf numFmtId="194" fontId="9" fillId="19" borderId="11" applyNumberFormat="0" applyFont="0" applyAlignment="0" applyProtection="0"/>
    <xf numFmtId="0" fontId="9" fillId="19" borderId="11" applyNumberFormat="0" applyFont="0" applyAlignment="0" applyProtection="0"/>
    <xf numFmtId="0" fontId="9" fillId="19" borderId="11" applyNumberFormat="0" applyFont="0" applyAlignment="0" applyProtection="0"/>
    <xf numFmtId="194" fontId="9" fillId="19" borderId="11" applyNumberFormat="0" applyFont="0" applyAlignment="0" applyProtection="0"/>
    <xf numFmtId="0" fontId="9" fillId="19" borderId="11" applyNumberFormat="0" applyFont="0" applyAlignment="0" applyProtection="0"/>
    <xf numFmtId="0" fontId="9" fillId="19" borderId="11" applyNumberFormat="0" applyFont="0" applyAlignment="0" applyProtection="0"/>
    <xf numFmtId="194" fontId="9" fillId="19" borderId="11" applyNumberFormat="0" applyFont="0" applyAlignment="0" applyProtection="0"/>
    <xf numFmtId="0" fontId="9" fillId="19" borderId="11" applyNumberFormat="0" applyFont="0" applyAlignment="0" applyProtection="0"/>
    <xf numFmtId="0" fontId="9" fillId="19" borderId="11" applyNumberFormat="0" applyFont="0" applyAlignment="0" applyProtection="0"/>
    <xf numFmtId="194" fontId="9" fillId="19" borderId="11" applyNumberFormat="0" applyFont="0" applyAlignment="0" applyProtection="0"/>
    <xf numFmtId="0" fontId="9" fillId="19" borderId="11" applyNumberFormat="0" applyFont="0" applyAlignment="0" applyProtection="0"/>
    <xf numFmtId="0" fontId="9" fillId="19" borderId="11" applyNumberFormat="0" applyFont="0" applyAlignment="0" applyProtection="0"/>
    <xf numFmtId="194" fontId="9" fillId="19" borderId="11" applyNumberFormat="0" applyFont="0" applyAlignment="0" applyProtection="0"/>
    <xf numFmtId="0" fontId="9" fillId="19" borderId="11" applyNumberFormat="0" applyFont="0" applyAlignment="0" applyProtection="0"/>
    <xf numFmtId="0" fontId="9" fillId="19" borderId="11" applyNumberFormat="0" applyFont="0" applyAlignment="0" applyProtection="0"/>
    <xf numFmtId="194" fontId="9" fillId="19" borderId="11" applyNumberFormat="0" applyFont="0" applyAlignment="0" applyProtection="0"/>
    <xf numFmtId="0" fontId="9" fillId="19" borderId="11" applyNumberFormat="0" applyFont="0" applyAlignment="0" applyProtection="0"/>
    <xf numFmtId="0" fontId="9" fillId="19" borderId="11" applyNumberFormat="0" applyFont="0" applyAlignment="0" applyProtection="0"/>
    <xf numFmtId="0" fontId="10" fillId="19" borderId="11" applyNumberFormat="0" applyFont="0" applyAlignment="0" applyProtection="0"/>
    <xf numFmtId="0" fontId="28" fillId="18" borderId="0" applyNumberFormat="0" applyBorder="0" applyAlignment="0" applyProtection="0"/>
    <xf numFmtId="215" fontId="8" fillId="0" borderId="1"/>
    <xf numFmtId="215" fontId="8" fillId="0" borderId="1"/>
    <xf numFmtId="0" fontId="31" fillId="15" borderId="17" applyNumberFormat="0" applyAlignment="0" applyProtection="0"/>
    <xf numFmtId="0" fontId="31" fillId="15" borderId="17" applyNumberFormat="0" applyAlignment="0" applyProtection="0"/>
    <xf numFmtId="0" fontId="31" fillId="15" borderId="17" applyNumberFormat="0" applyAlignment="0" applyProtection="0"/>
    <xf numFmtId="0" fontId="31" fillId="15" borderId="17" applyNumberFormat="0" applyAlignment="0" applyProtection="0"/>
    <xf numFmtId="0" fontId="31" fillId="15" borderId="17" applyNumberFormat="0" applyAlignment="0" applyProtection="0"/>
    <xf numFmtId="0" fontId="31" fillId="15" borderId="17" applyNumberFormat="0" applyAlignment="0" applyProtection="0"/>
    <xf numFmtId="0" fontId="31" fillId="15" borderId="17" applyNumberFormat="0" applyAlignment="0" applyProtection="0"/>
    <xf numFmtId="0" fontId="31" fillId="15" borderId="17" applyNumberFormat="0" applyAlignment="0" applyProtection="0"/>
    <xf numFmtId="0" fontId="31" fillId="15" borderId="17" applyNumberFormat="0" applyAlignment="0" applyProtection="0"/>
    <xf numFmtId="0" fontId="31" fillId="15" borderId="17" applyNumberFormat="0" applyAlignment="0" applyProtection="0"/>
    <xf numFmtId="0" fontId="31" fillId="15" borderId="17" applyNumberFormat="0" applyAlignment="0" applyProtection="0"/>
    <xf numFmtId="0" fontId="31" fillId="43" borderId="17" applyNumberFormat="0" applyAlignment="0" applyProtection="0"/>
    <xf numFmtId="0" fontId="8" fillId="0" borderId="1">
      <alignment horizontal="left" vertical="top" wrapText="1"/>
    </xf>
    <xf numFmtId="0" fontId="8" fillId="0" borderId="1">
      <alignment horizontal="left" vertical="top" wrapText="1"/>
    </xf>
    <xf numFmtId="9" fontId="10" fillId="0" borderId="0" applyFont="0" applyFill="0" applyBorder="0" applyAlignment="0" applyProtection="0"/>
    <xf numFmtId="9" fontId="9" fillId="0" borderId="0" applyFont="0" applyFill="0" applyBorder="0" applyAlignment="0" applyProtection="0"/>
    <xf numFmtId="197" fontId="8" fillId="0" borderId="1" applyFill="0"/>
    <xf numFmtId="197" fontId="8" fillId="0" borderId="1" applyFill="0"/>
    <xf numFmtId="197" fontId="8" fillId="0" borderId="1" applyFill="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2" fillId="0" borderId="0" applyFont="0" applyFill="0" applyBorder="0" applyAlignment="0" applyProtection="0"/>
    <xf numFmtId="9" fontId="9" fillId="0" borderId="0" applyFont="0" applyFill="0" applyBorder="0" applyAlignment="0" applyProtection="0"/>
    <xf numFmtId="9" fontId="5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97" fontId="8" fillId="0" borderId="1" applyFill="0"/>
    <xf numFmtId="9" fontId="9" fillId="0" borderId="0" applyFont="0" applyFill="0" applyBorder="0" applyAlignment="0" applyProtection="0"/>
    <xf numFmtId="9" fontId="9" fillId="0" borderId="0" applyFont="0" applyFill="0" applyBorder="0" applyAlignment="0" applyProtection="0"/>
    <xf numFmtId="197" fontId="8" fillId="0" borderId="1" applyFill="0"/>
    <xf numFmtId="9" fontId="9" fillId="0" borderId="0" applyFont="0" applyFill="0" applyBorder="0" applyAlignment="0" applyProtection="0"/>
    <xf numFmtId="197" fontId="8" fillId="0" borderId="1" applyFill="0"/>
    <xf numFmtId="9" fontId="9"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5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8"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2" fillId="20" borderId="0" applyNumberFormat="0" applyBorder="0" applyAlignment="0" applyProtection="0"/>
    <xf numFmtId="0" fontId="22" fillId="20" borderId="0" applyNumberFormat="0" applyBorder="0" applyAlignment="0" applyProtection="0"/>
    <xf numFmtId="194" fontId="22" fillId="20" borderId="0" applyNumberFormat="0" applyBorder="0" applyAlignment="0" applyProtection="0"/>
    <xf numFmtId="0" fontId="22" fillId="20" borderId="0" applyNumberFormat="0" applyBorder="0" applyAlignment="0" applyProtection="0"/>
    <xf numFmtId="194" fontId="22" fillId="20" borderId="0" applyNumberFormat="0" applyBorder="0" applyAlignment="0" applyProtection="0"/>
    <xf numFmtId="0" fontId="22" fillId="20" borderId="0" applyNumberFormat="0" applyBorder="0" applyAlignment="0" applyProtection="0"/>
    <xf numFmtId="194" fontId="22" fillId="20" borderId="0" applyNumberFormat="0" applyBorder="0" applyAlignment="0" applyProtection="0"/>
    <xf numFmtId="0" fontId="22" fillId="20" borderId="0" applyNumberFormat="0" applyBorder="0" applyAlignment="0" applyProtection="0"/>
    <xf numFmtId="194" fontId="22" fillId="20" borderId="0" applyNumberFormat="0" applyBorder="0" applyAlignment="0" applyProtection="0"/>
    <xf numFmtId="0" fontId="22" fillId="20" borderId="0" applyNumberFormat="0" applyBorder="0" applyAlignment="0" applyProtection="0"/>
    <xf numFmtId="0" fontId="31" fillId="23" borderId="17" applyNumberFormat="0" applyAlignment="0" applyProtection="0"/>
    <xf numFmtId="0" fontId="31" fillId="23" borderId="17" applyNumberFormat="0" applyAlignment="0" applyProtection="0"/>
    <xf numFmtId="0" fontId="31" fillId="23" borderId="17" applyNumberFormat="0" applyAlignment="0" applyProtection="0"/>
    <xf numFmtId="194" fontId="31" fillId="23" borderId="17" applyNumberFormat="0" applyAlignment="0" applyProtection="0"/>
    <xf numFmtId="0" fontId="31" fillId="23" borderId="17" applyNumberFormat="0" applyAlignment="0" applyProtection="0"/>
    <xf numFmtId="0" fontId="31" fillId="23" borderId="17" applyNumberFormat="0" applyAlignment="0" applyProtection="0"/>
    <xf numFmtId="194" fontId="31" fillId="23" borderId="17" applyNumberFormat="0" applyAlignment="0" applyProtection="0"/>
    <xf numFmtId="0" fontId="31" fillId="23" borderId="17" applyNumberFormat="0" applyAlignment="0" applyProtection="0"/>
    <xf numFmtId="0" fontId="31" fillId="23" borderId="17" applyNumberFormat="0" applyAlignment="0" applyProtection="0"/>
    <xf numFmtId="194" fontId="31" fillId="23" borderId="17" applyNumberFormat="0" applyAlignment="0" applyProtection="0"/>
    <xf numFmtId="0" fontId="31" fillId="23" borderId="17" applyNumberFormat="0" applyAlignment="0" applyProtection="0"/>
    <xf numFmtId="0" fontId="31" fillId="23" borderId="17" applyNumberFormat="0" applyAlignment="0" applyProtection="0"/>
    <xf numFmtId="194" fontId="31" fillId="23" borderId="17" applyNumberFormat="0" applyAlignment="0" applyProtection="0"/>
    <xf numFmtId="0" fontId="31" fillId="23" borderId="17" applyNumberFormat="0" applyAlignment="0" applyProtection="0"/>
    <xf numFmtId="0" fontId="31" fillId="23" borderId="17" applyNumberFormat="0" applyAlignment="0" applyProtection="0"/>
    <xf numFmtId="0" fontId="8" fillId="0" borderId="0"/>
    <xf numFmtId="0" fontId="8" fillId="0" borderId="0"/>
    <xf numFmtId="0" fontId="8" fillId="0" borderId="0"/>
    <xf numFmtId="0" fontId="8" fillId="0" borderId="0"/>
    <xf numFmtId="0" fontId="9" fillId="0" borderId="0"/>
    <xf numFmtId="0" fontId="8" fillId="0" borderId="0"/>
    <xf numFmtId="0" fontId="42" fillId="0" borderId="0">
      <alignment vertical="top"/>
    </xf>
    <xf numFmtId="0" fontId="42" fillId="0" borderId="0">
      <alignment vertical="top"/>
    </xf>
    <xf numFmtId="0" fontId="1" fillId="15" borderId="1">
      <alignment horizontal="right" wrapText="1"/>
    </xf>
    <xf numFmtId="0" fontId="1" fillId="15" borderId="1">
      <alignment horizontal="right" wrapText="1"/>
    </xf>
    <xf numFmtId="193" fontId="36" fillId="13" borderId="0">
      <alignment horizontal="center" vertical="center"/>
      <protection locked="0"/>
    </xf>
    <xf numFmtId="0" fontId="32" fillId="0" borderId="0" applyNumberFormat="0" applyFill="0" applyBorder="0" applyAlignment="0" applyProtection="0"/>
    <xf numFmtId="0" fontId="32" fillId="0" borderId="0" applyNumberFormat="0" applyFill="0" applyBorder="0" applyAlignment="0" applyProtection="0"/>
    <xf numFmtId="194" fontId="32" fillId="0" borderId="0" applyNumberFormat="0" applyFill="0" applyBorder="0" applyAlignment="0" applyProtection="0"/>
    <xf numFmtId="0" fontId="32" fillId="0" borderId="0" applyNumberFormat="0" applyFill="0" applyBorder="0" applyAlignment="0" applyProtection="0"/>
    <xf numFmtId="194" fontId="32" fillId="0" borderId="0" applyNumberFormat="0" applyFill="0" applyBorder="0" applyAlignment="0" applyProtection="0"/>
    <xf numFmtId="0" fontId="32" fillId="0" borderId="0" applyNumberFormat="0" applyFill="0" applyBorder="0" applyAlignment="0" applyProtection="0"/>
    <xf numFmtId="194" fontId="32" fillId="0" borderId="0" applyNumberFormat="0" applyFill="0" applyBorder="0" applyAlignment="0" applyProtection="0"/>
    <xf numFmtId="0" fontId="32" fillId="0" borderId="0" applyNumberFormat="0" applyFill="0" applyBorder="0" applyAlignment="0" applyProtection="0"/>
    <xf numFmtId="194" fontId="32" fillId="0" borderId="0" applyNumberFormat="0" applyFill="0" applyBorder="0" applyAlignment="0" applyProtection="0"/>
    <xf numFmtId="0" fontId="32" fillId="0" borderId="0" applyNumberFormat="0" applyFill="0" applyBorder="0" applyAlignment="0" applyProtection="0"/>
    <xf numFmtId="0" fontId="8" fillId="0" borderId="1">
      <alignment horizontal="left" vertical="top" wrapText="1"/>
    </xf>
    <xf numFmtId="0" fontId="8" fillId="0" borderId="1">
      <alignment horizontal="left" vertical="top" wrapText="1"/>
    </xf>
    <xf numFmtId="0" fontId="8" fillId="0" borderId="1">
      <alignment horizontal="left" vertical="top"/>
    </xf>
    <xf numFmtId="0" fontId="8" fillId="0" borderId="1">
      <alignment horizontal="left" vertical="top"/>
    </xf>
    <xf numFmtId="0" fontId="2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9" fillId="0" borderId="0" applyNumberFormat="0" applyFill="0" applyBorder="0" applyAlignment="0" applyProtection="0"/>
    <xf numFmtId="0" fontId="25" fillId="0" borderId="14"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194" fontId="29" fillId="0" borderId="0" applyNumberFormat="0" applyFill="0" applyBorder="0" applyAlignment="0" applyProtection="0"/>
    <xf numFmtId="0" fontId="29" fillId="0" borderId="0" applyNumberFormat="0" applyFill="0" applyBorder="0" applyAlignment="0" applyProtection="0"/>
    <xf numFmtId="194" fontId="29" fillId="0" borderId="0" applyNumberFormat="0" applyFill="0" applyBorder="0" applyAlignment="0" applyProtection="0"/>
    <xf numFmtId="0" fontId="29" fillId="0" borderId="0" applyNumberFormat="0" applyFill="0" applyBorder="0" applyAlignment="0" applyProtection="0"/>
    <xf numFmtId="0" fontId="24" fillId="0" borderId="13" applyNumberFormat="0" applyFill="0" applyAlignment="0" applyProtection="0"/>
    <xf numFmtId="0" fontId="24" fillId="0" borderId="13" applyNumberFormat="0" applyFill="0" applyAlignment="0" applyProtection="0"/>
    <xf numFmtId="194" fontId="24" fillId="0" borderId="13" applyNumberFormat="0" applyFill="0" applyAlignment="0" applyProtection="0"/>
    <xf numFmtId="0" fontId="24" fillId="0" borderId="13" applyNumberFormat="0" applyFill="0" applyAlignment="0" applyProtection="0"/>
    <xf numFmtId="0" fontId="14" fillId="33" borderId="12" applyNumberFormat="0"/>
    <xf numFmtId="0" fontId="24" fillId="0" borderId="13" applyNumberFormat="0" applyFill="0" applyAlignment="0" applyProtection="0"/>
    <xf numFmtId="194" fontId="24" fillId="0" borderId="13" applyNumberFormat="0" applyFill="0" applyAlignment="0" applyProtection="0"/>
    <xf numFmtId="0" fontId="24" fillId="0" borderId="13" applyNumberFormat="0" applyFill="0" applyAlignment="0" applyProtection="0"/>
    <xf numFmtId="194" fontId="24" fillId="0" borderId="13" applyNumberFormat="0" applyFill="0" applyAlignment="0" applyProtection="0"/>
    <xf numFmtId="0" fontId="24" fillId="0" borderId="13" applyNumberFormat="0" applyFill="0" applyAlignment="0" applyProtection="0"/>
    <xf numFmtId="0" fontId="25" fillId="0" borderId="14" applyNumberFormat="0" applyFill="0" applyAlignment="0" applyProtection="0"/>
    <xf numFmtId="194" fontId="25" fillId="0" borderId="14" applyNumberFormat="0" applyFill="0" applyAlignment="0" applyProtection="0"/>
    <xf numFmtId="0" fontId="25" fillId="0" borderId="14" applyNumberFormat="0" applyFill="0" applyAlignment="0" applyProtection="0"/>
    <xf numFmtId="0" fontId="14" fillId="46" borderId="0" applyNumberFormat="0" applyProtection="0">
      <alignment horizontal="left"/>
    </xf>
    <xf numFmtId="0" fontId="25" fillId="0" borderId="14" applyNumberFormat="0" applyFill="0" applyAlignment="0" applyProtection="0"/>
    <xf numFmtId="194" fontId="25" fillId="0" borderId="14" applyNumberFormat="0" applyFill="0" applyAlignment="0" applyProtection="0"/>
    <xf numFmtId="0" fontId="25" fillId="0" borderId="14" applyNumberFormat="0" applyFill="0" applyAlignment="0" applyProtection="0"/>
    <xf numFmtId="0" fontId="14" fillId="46" borderId="0" applyNumberFormat="0" applyProtection="0">
      <alignment horizontal="left"/>
    </xf>
    <xf numFmtId="0" fontId="25" fillId="0" borderId="14" applyNumberFormat="0" applyFill="0" applyAlignment="0" applyProtection="0"/>
    <xf numFmtId="0" fontId="26" fillId="0" borderId="16" applyNumberFormat="0" applyFill="0" applyAlignment="0" applyProtection="0"/>
    <xf numFmtId="194" fontId="26" fillId="0" borderId="16" applyNumberFormat="0" applyFill="0" applyAlignment="0" applyProtection="0"/>
    <xf numFmtId="0" fontId="26" fillId="0" borderId="16" applyNumberFormat="0" applyFill="0" applyAlignment="0" applyProtection="0"/>
    <xf numFmtId="194" fontId="26" fillId="0" borderId="16" applyNumberFormat="0" applyFill="0" applyAlignment="0" applyProtection="0"/>
    <xf numFmtId="0" fontId="26" fillId="0" borderId="16" applyNumberFormat="0" applyFill="0" applyAlignment="0" applyProtection="0"/>
    <xf numFmtId="194" fontId="26" fillId="0" borderId="16" applyNumberFormat="0" applyFill="0" applyAlignment="0" applyProtection="0"/>
    <xf numFmtId="0" fontId="26" fillId="0" borderId="16" applyNumberFormat="0" applyFill="0" applyAlignment="0" applyProtection="0"/>
    <xf numFmtId="194" fontId="26" fillId="0" borderId="16"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194" fontId="26" fillId="0" borderId="0" applyNumberFormat="0" applyFill="0" applyBorder="0" applyAlignment="0" applyProtection="0"/>
    <xf numFmtId="0" fontId="26" fillId="0" borderId="0" applyNumberFormat="0" applyFill="0" applyBorder="0" applyAlignment="0" applyProtection="0"/>
    <xf numFmtId="194" fontId="26" fillId="0" borderId="0" applyNumberFormat="0" applyFill="0" applyBorder="0" applyAlignment="0" applyProtection="0"/>
    <xf numFmtId="0" fontId="26" fillId="0" borderId="0" applyNumberFormat="0" applyFill="0" applyBorder="0" applyAlignment="0" applyProtection="0"/>
    <xf numFmtId="194" fontId="26" fillId="0" borderId="0" applyNumberFormat="0" applyFill="0" applyBorder="0" applyAlignment="0" applyProtection="0"/>
    <xf numFmtId="0" fontId="26" fillId="0" borderId="0" applyNumberFormat="0" applyFill="0" applyBorder="0" applyAlignment="0" applyProtection="0"/>
    <xf numFmtId="194" fontId="26" fillId="0" borderId="0" applyNumberFormat="0" applyFill="0" applyBorder="0" applyAlignment="0" applyProtection="0"/>
    <xf numFmtId="0" fontId="26" fillId="0" borderId="0" applyNumberFormat="0" applyFill="0" applyBorder="0" applyAlignment="0" applyProtection="0"/>
    <xf numFmtId="0" fontId="30" fillId="0" borderId="18" applyNumberFormat="0" applyFill="0" applyAlignment="0" applyProtection="0"/>
    <xf numFmtId="0" fontId="30" fillId="0" borderId="19" applyNumberFormat="0" applyFill="0" applyAlignment="0" applyProtection="0"/>
    <xf numFmtId="194" fontId="30" fillId="0" borderId="19" applyNumberFormat="0" applyFill="0" applyAlignment="0" applyProtection="0"/>
    <xf numFmtId="0" fontId="30" fillId="0" borderId="19" applyNumberFormat="0" applyFill="0" applyAlignment="0" applyProtection="0"/>
    <xf numFmtId="0" fontId="30" fillId="0" borderId="19" applyNumberFormat="0" applyFill="0" applyAlignment="0" applyProtection="0"/>
    <xf numFmtId="0" fontId="30" fillId="0" borderId="19" applyNumberFormat="0" applyFill="0" applyAlignment="0" applyProtection="0"/>
    <xf numFmtId="194" fontId="30" fillId="0" borderId="19" applyNumberFormat="0" applyFill="0" applyAlignment="0" applyProtection="0"/>
    <xf numFmtId="0" fontId="30" fillId="0" borderId="19" applyNumberFormat="0" applyFill="0" applyAlignment="0" applyProtection="0"/>
    <xf numFmtId="0" fontId="30" fillId="0" borderId="19" applyNumberFormat="0" applyFill="0" applyAlignment="0" applyProtection="0"/>
    <xf numFmtId="194" fontId="30" fillId="0" borderId="19" applyNumberFormat="0" applyFill="0" applyAlignment="0" applyProtection="0"/>
    <xf numFmtId="0" fontId="30" fillId="0" borderId="19" applyNumberFormat="0" applyFill="0" applyAlignment="0" applyProtection="0"/>
    <xf numFmtId="0" fontId="30" fillId="0" borderId="19" applyNumberFormat="0" applyFill="0" applyAlignment="0" applyProtection="0"/>
    <xf numFmtId="0" fontId="30" fillId="0" borderId="19" applyNumberFormat="0" applyFill="0" applyAlignment="0" applyProtection="0"/>
    <xf numFmtId="0" fontId="30" fillId="0" borderId="19" applyNumberFormat="0" applyFill="0" applyAlignment="0" applyProtection="0"/>
    <xf numFmtId="194" fontId="30" fillId="0" borderId="19" applyNumberFormat="0" applyFill="0" applyAlignment="0" applyProtection="0"/>
    <xf numFmtId="194" fontId="30" fillId="0" borderId="19" applyNumberFormat="0" applyFill="0" applyAlignment="0" applyProtection="0"/>
    <xf numFmtId="0" fontId="30" fillId="0" borderId="19" applyNumberFormat="0" applyFill="0" applyAlignment="0" applyProtection="0"/>
    <xf numFmtId="0" fontId="30" fillId="0" borderId="19" applyNumberFormat="0" applyFill="0" applyAlignment="0" applyProtection="0"/>
    <xf numFmtId="194" fontId="30" fillId="0" borderId="19" applyNumberFormat="0" applyFill="0" applyAlignment="0" applyProtection="0"/>
    <xf numFmtId="0" fontId="30" fillId="0" borderId="19" applyNumberFormat="0" applyFill="0" applyAlignment="0" applyProtection="0"/>
    <xf numFmtId="0" fontId="30" fillId="0" borderId="19" applyNumberFormat="0" applyFill="0" applyAlignment="0" applyProtection="0"/>
    <xf numFmtId="0" fontId="30" fillId="0" borderId="19" applyNumberFormat="0" applyFill="0" applyAlignment="0" applyProtection="0"/>
    <xf numFmtId="0" fontId="30" fillId="0" borderId="19" applyNumberFormat="0" applyFill="0" applyAlignment="0" applyProtection="0"/>
    <xf numFmtId="194" fontId="30" fillId="0" borderId="19" applyNumberFormat="0" applyFill="0" applyAlignment="0" applyProtection="0"/>
    <xf numFmtId="0" fontId="30" fillId="0" borderId="19" applyNumberFormat="0" applyFill="0" applyAlignment="0" applyProtection="0"/>
    <xf numFmtId="0" fontId="30" fillId="0" borderId="19" applyNumberFormat="0" applyFill="0" applyAlignment="0" applyProtection="0"/>
    <xf numFmtId="194" fontId="30" fillId="0" borderId="19" applyNumberFormat="0" applyFill="0" applyAlignment="0" applyProtection="0"/>
    <xf numFmtId="0" fontId="30" fillId="0" borderId="19" applyNumberFormat="0" applyFill="0" applyAlignment="0" applyProtection="0"/>
    <xf numFmtId="0" fontId="30" fillId="0" borderId="19" applyNumberFormat="0" applyFill="0" applyAlignment="0" applyProtection="0"/>
    <xf numFmtId="194" fontId="30" fillId="0" borderId="19" applyNumberFormat="0" applyFill="0" applyAlignment="0" applyProtection="0"/>
    <xf numFmtId="0" fontId="30" fillId="0" borderId="19" applyNumberFormat="0" applyFill="0" applyAlignment="0" applyProtection="0"/>
    <xf numFmtId="0" fontId="30" fillId="0" borderId="19" applyNumberFormat="0" applyFill="0" applyAlignment="0" applyProtection="0"/>
    <xf numFmtId="0" fontId="31" fillId="23" borderId="17" applyNumberFormat="0" applyAlignment="0" applyProtection="0"/>
    <xf numFmtId="0" fontId="1" fillId="44" borderId="1">
      <alignment horizontal="left" wrapText="1"/>
      <protection locked="0"/>
    </xf>
    <xf numFmtId="0" fontId="1" fillId="44" borderId="1">
      <alignment horizontal="left" wrapText="1"/>
      <protection locked="0"/>
    </xf>
    <xf numFmtId="0" fontId="10" fillId="44" borderId="1" applyNumberFormat="0" applyFont="0" applyAlignment="0">
      <alignment horizontal="left" vertical="top"/>
      <protection locked="0"/>
    </xf>
    <xf numFmtId="0" fontId="10" fillId="44" borderId="1" applyNumberFormat="0" applyFont="0" applyAlignment="0">
      <alignment horizontal="left" vertical="top"/>
      <protection locked="0"/>
    </xf>
    <xf numFmtId="0" fontId="8" fillId="44" borderId="1">
      <alignment horizontal="left" vertical="top" wrapText="1"/>
      <protection locked="0"/>
    </xf>
    <xf numFmtId="0" fontId="8" fillId="44" borderId="1">
      <alignment horizontal="left" vertical="top" wrapText="1"/>
      <protection locked="0"/>
    </xf>
    <xf numFmtId="0" fontId="20" fillId="39" borderId="10" applyNumberFormat="0" applyAlignment="0" applyProtection="0"/>
    <xf numFmtId="0" fontId="20" fillId="39" borderId="10" applyNumberFormat="0" applyAlignment="0" applyProtection="0"/>
    <xf numFmtId="0" fontId="20" fillId="39" borderId="10" applyNumberFormat="0" applyAlignment="0" applyProtection="0"/>
    <xf numFmtId="0" fontId="20" fillId="39" borderId="10" applyNumberFormat="0" applyAlignment="0" applyProtection="0"/>
    <xf numFmtId="194" fontId="20" fillId="39" borderId="10" applyNumberFormat="0" applyAlignment="0" applyProtection="0"/>
    <xf numFmtId="0" fontId="20" fillId="39" borderId="10" applyNumberFormat="0" applyAlignment="0" applyProtection="0"/>
    <xf numFmtId="0" fontId="20" fillId="39" borderId="10" applyNumberFormat="0" applyAlignment="0" applyProtection="0"/>
    <xf numFmtId="0" fontId="20" fillId="39" borderId="10" applyNumberFormat="0" applyAlignment="0" applyProtection="0"/>
    <xf numFmtId="194" fontId="20" fillId="39" borderId="10" applyNumberFormat="0" applyAlignment="0" applyProtection="0"/>
    <xf numFmtId="0" fontId="20" fillId="39" borderId="10" applyNumberFormat="0" applyAlignment="0" applyProtection="0"/>
    <xf numFmtId="0" fontId="20" fillId="39" borderId="10" applyNumberFormat="0" applyAlignment="0" applyProtection="0"/>
    <xf numFmtId="0" fontId="20" fillId="39" borderId="10" applyNumberFormat="0" applyAlignment="0" applyProtection="0"/>
    <xf numFmtId="194" fontId="20" fillId="39" borderId="10" applyNumberFormat="0" applyAlignment="0" applyProtection="0"/>
    <xf numFmtId="0" fontId="20" fillId="39" borderId="10" applyNumberFormat="0" applyAlignment="0" applyProtection="0"/>
    <xf numFmtId="0" fontId="20" fillId="39" borderId="10" applyNumberFormat="0" applyAlignment="0" applyProtection="0"/>
    <xf numFmtId="0" fontId="20" fillId="39" borderId="10" applyNumberFormat="0" applyAlignment="0" applyProtection="0"/>
    <xf numFmtId="194" fontId="20" fillId="39" borderId="10" applyNumberFormat="0" applyAlignment="0" applyProtection="0"/>
    <xf numFmtId="0" fontId="20" fillId="39" borderId="10" applyNumberFormat="0" applyAlignment="0" applyProtection="0"/>
    <xf numFmtId="0" fontId="20" fillId="39" borderId="10" applyNumberFormat="0" applyAlignment="0" applyProtection="0"/>
    <xf numFmtId="0" fontId="20" fillId="39" borderId="10"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194"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94" fontId="33" fillId="0" borderId="0" applyNumberFormat="0" applyFill="0" applyBorder="0" applyAlignment="0" applyProtection="0"/>
    <xf numFmtId="169" fontId="10" fillId="0" borderId="0" applyFont="0" applyFill="0" applyBorder="0" applyAlignment="0" applyProtection="0"/>
    <xf numFmtId="43" fontId="17" fillId="0" borderId="0" applyFont="0" applyFill="0" applyBorder="0" applyAlignment="0" applyProtection="0"/>
    <xf numFmtId="9" fontId="10" fillId="0" borderId="0" applyFont="0" applyFill="0" applyBorder="0" applyAlignment="0" applyProtection="0"/>
    <xf numFmtId="169" fontId="10" fillId="0" borderId="0" applyFont="0" applyFill="0" applyBorder="0" applyAlignment="0" applyProtection="0"/>
    <xf numFmtId="0" fontId="60" fillId="0" borderId="0"/>
    <xf numFmtId="43" fontId="8" fillId="0" borderId="0" applyFont="0" applyFill="0" applyBorder="0" applyAlignment="0" applyProtection="0"/>
    <xf numFmtId="0" fontId="8" fillId="44" borderId="20">
      <alignment horizontal="left" vertical="top" wrapText="1"/>
      <protection locked="0"/>
    </xf>
    <xf numFmtId="0" fontId="8" fillId="44" borderId="20">
      <alignment horizontal="left" vertical="top" wrapText="1"/>
      <protection locked="0"/>
    </xf>
    <xf numFmtId="0" fontId="10" fillId="44" borderId="20" applyNumberFormat="0" applyFont="0" applyAlignment="0">
      <alignment horizontal="left" vertical="top"/>
      <protection locked="0"/>
    </xf>
    <xf numFmtId="0" fontId="10" fillId="44" borderId="20" applyNumberFormat="0" applyFont="0" applyAlignment="0">
      <alignment horizontal="left" vertical="top"/>
      <protection locked="0"/>
    </xf>
    <xf numFmtId="0" fontId="1" fillId="44" borderId="20">
      <alignment horizontal="left" wrapText="1"/>
      <protection locked="0"/>
    </xf>
    <xf numFmtId="0" fontId="1" fillId="44" borderId="20">
      <alignment horizontal="left" wrapText="1"/>
      <protection locked="0"/>
    </xf>
    <xf numFmtId="0" fontId="8" fillId="0" borderId="20">
      <alignment horizontal="left" vertical="top"/>
    </xf>
    <xf numFmtId="0" fontId="8" fillId="0" borderId="20">
      <alignment horizontal="left" vertical="top"/>
    </xf>
    <xf numFmtId="0" fontId="8" fillId="0" borderId="20">
      <alignment horizontal="left" vertical="top" wrapText="1"/>
    </xf>
    <xf numFmtId="0" fontId="8" fillId="0" borderId="20">
      <alignment horizontal="left" vertical="top" wrapText="1"/>
    </xf>
    <xf numFmtId="0" fontId="1" fillId="15" borderId="20">
      <alignment horizontal="right" wrapText="1"/>
    </xf>
    <xf numFmtId="0" fontId="1" fillId="15" borderId="20">
      <alignment horizontal="right" wrapText="1"/>
    </xf>
    <xf numFmtId="197" fontId="8" fillId="0" borderId="20" applyFill="0"/>
    <xf numFmtId="197" fontId="8" fillId="0" borderId="20" applyFill="0"/>
    <xf numFmtId="197" fontId="8" fillId="0" borderId="20" applyFill="0"/>
    <xf numFmtId="197" fontId="8" fillId="0" borderId="20" applyFill="0"/>
    <xf numFmtId="197" fontId="8" fillId="0" borderId="20" applyFill="0"/>
    <xf numFmtId="197" fontId="8" fillId="0" borderId="20" applyFill="0"/>
    <xf numFmtId="0" fontId="8" fillId="0" borderId="20">
      <alignment horizontal="left" vertical="top" wrapText="1"/>
    </xf>
    <xf numFmtId="0" fontId="8" fillId="0" borderId="20">
      <alignment horizontal="left" vertical="top" wrapText="1"/>
    </xf>
    <xf numFmtId="215" fontId="8" fillId="0" borderId="20"/>
    <xf numFmtId="215" fontId="8" fillId="0" borderId="20"/>
    <xf numFmtId="167" fontId="36" fillId="0" borderId="0" applyFont="0" applyFill="0" applyBorder="0" applyAlignment="0" applyProtection="0"/>
    <xf numFmtId="41" fontId="8" fillId="0" borderId="20" applyFill="0" applyProtection="0">
      <alignment shrinkToFit="1"/>
    </xf>
    <xf numFmtId="169" fontId="10" fillId="0" borderId="0" applyFont="0" applyFill="0" applyBorder="0" applyAlignment="0" applyProtection="0"/>
    <xf numFmtId="41" fontId="10" fillId="0" borderId="20" applyNumberFormat="0" applyFont="0" applyAlignment="0"/>
    <xf numFmtId="41" fontId="10" fillId="0" borderId="20" applyNumberFormat="0" applyFont="0" applyAlignment="0"/>
    <xf numFmtId="169" fontId="10" fillId="0" borderId="0" applyFont="0" applyFill="0" applyBorder="0" applyAlignment="0" applyProtection="0"/>
    <xf numFmtId="0" fontId="8" fillId="0" borderId="20">
      <alignment horizontal="left" vertical="top" indent="1"/>
    </xf>
    <xf numFmtId="0" fontId="8" fillId="0" borderId="20">
      <alignment horizontal="left" vertical="top" indent="1"/>
    </xf>
    <xf numFmtId="207" fontId="8" fillId="0" borderId="20"/>
    <xf numFmtId="207" fontId="8" fillId="0" borderId="20"/>
    <xf numFmtId="169" fontId="10" fillId="0" borderId="0" applyFont="0" applyFill="0" applyBorder="0" applyAlignment="0" applyProtection="0"/>
    <xf numFmtId="169" fontId="10" fillId="0" borderId="0" applyFont="0" applyFill="0" applyBorder="0" applyAlignment="0" applyProtection="0"/>
    <xf numFmtId="43" fontId="8" fillId="0" borderId="20" applyFill="0"/>
    <xf numFmtId="43" fontId="8" fillId="0" borderId="20" applyFill="0"/>
    <xf numFmtId="43" fontId="8" fillId="0" borderId="20" applyFill="0"/>
    <xf numFmtId="198" fontId="8" fillId="0" borderId="20"/>
    <xf numFmtId="198" fontId="8" fillId="0" borderId="20"/>
    <xf numFmtId="41" fontId="8" fillId="0" borderId="20" applyFill="0" applyProtection="0">
      <alignment shrinkToFit="1"/>
    </xf>
    <xf numFmtId="41" fontId="8" fillId="0" borderId="20" applyFill="0" applyProtection="0">
      <alignment shrinkToFit="1"/>
    </xf>
    <xf numFmtId="0" fontId="16" fillId="33" borderId="20" applyNumberFormat="0" applyAlignment="0">
      <alignment horizontal="left" wrapText="1"/>
    </xf>
    <xf numFmtId="0" fontId="16" fillId="33" borderId="20" applyNumberFormat="0" applyAlignment="0">
      <alignment horizontal="left" wrapText="1"/>
    </xf>
    <xf numFmtId="0" fontId="16" fillId="29" borderId="20" applyNumberFormat="0" applyAlignment="0" applyProtection="0"/>
    <xf numFmtId="0" fontId="16" fillId="29" borderId="20" applyNumberFormat="0" applyAlignment="0" applyProtection="0"/>
    <xf numFmtId="0" fontId="16" fillId="29" borderId="20" applyNumberFormat="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0" fontId="73" fillId="54" borderId="0" applyNumberFormat="0" applyBorder="0" applyAlignment="0" applyProtection="0"/>
    <xf numFmtId="184" fontId="9" fillId="0" borderId="0" applyFont="0" applyFill="0" applyBorder="0" applyAlignment="0" applyProtection="0"/>
    <xf numFmtId="165" fontId="9" fillId="0" borderId="0" applyFont="0" applyFill="0" applyBorder="0" applyAlignment="0" applyProtection="0"/>
    <xf numFmtId="0" fontId="73" fillId="54" borderId="0" applyNumberFormat="0" applyBorder="0" applyAlignment="0" applyProtection="0"/>
    <xf numFmtId="43" fontId="9" fillId="0" borderId="0" applyFont="0" applyFill="0" applyBorder="0" applyAlignment="0" applyProtection="0"/>
    <xf numFmtId="184" fontId="9" fillId="0" borderId="0" applyFont="0" applyFill="0" applyBorder="0" applyAlignment="0" applyProtection="0"/>
    <xf numFmtId="165"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cellStyleXfs>
  <cellXfs count="628">
    <xf numFmtId="0" fontId="0" fillId="0" borderId="0" xfId="0"/>
    <xf numFmtId="0" fontId="1" fillId="0" borderId="0" xfId="0" applyFont="1"/>
    <xf numFmtId="0" fontId="2" fillId="0" borderId="0" xfId="0" applyFont="1"/>
    <xf numFmtId="0" fontId="4" fillId="0" borderId="0" xfId="0" applyFont="1"/>
    <xf numFmtId="9" fontId="0" fillId="0" borderId="0" xfId="0" applyNumberFormat="1" applyAlignment="1">
      <alignment horizontal="left"/>
    </xf>
    <xf numFmtId="0" fontId="5" fillId="0" borderId="0" xfId="0" applyFont="1"/>
    <xf numFmtId="0" fontId="3" fillId="2" borderId="0" xfId="0" applyFont="1" applyFill="1"/>
    <xf numFmtId="0" fontId="3" fillId="4" borderId="0" xfId="0" applyFont="1" applyFill="1"/>
    <xf numFmtId="0" fontId="0" fillId="4" borderId="0" xfId="0" applyFill="1"/>
    <xf numFmtId="0" fontId="4" fillId="3" borderId="0" xfId="0" applyFont="1" applyFill="1"/>
    <xf numFmtId="0" fontId="1" fillId="2" borderId="0" xfId="0" applyFont="1" applyFill="1"/>
    <xf numFmtId="0" fontId="0" fillId="2" borderId="0" xfId="0" applyFill="1"/>
    <xf numFmtId="0" fontId="0" fillId="5" borderId="0" xfId="0" applyFill="1"/>
    <xf numFmtId="14" fontId="0" fillId="5" borderId="0" xfId="0" applyNumberFormat="1" applyFill="1" applyAlignment="1">
      <alignment horizontal="right"/>
    </xf>
    <xf numFmtId="0" fontId="1" fillId="2" borderId="0" xfId="0" applyFont="1" applyFill="1" applyAlignment="1">
      <alignment horizontal="center" wrapText="1"/>
    </xf>
    <xf numFmtId="3" fontId="0" fillId="0" borderId="0" xfId="0" applyNumberFormat="1"/>
    <xf numFmtId="3" fontId="4" fillId="3" borderId="0" xfId="0" applyNumberFormat="1" applyFont="1" applyFill="1"/>
    <xf numFmtId="3" fontId="1" fillId="6" borderId="0" xfId="0" applyNumberFormat="1" applyFont="1" applyFill="1"/>
    <xf numFmtId="0" fontId="5" fillId="6" borderId="0" xfId="0" applyFont="1" applyFill="1"/>
    <xf numFmtId="0" fontId="0" fillId="6" borderId="0" xfId="0" applyFill="1"/>
    <xf numFmtId="0" fontId="1" fillId="6" borderId="0" xfId="0" applyFont="1" applyFill="1"/>
    <xf numFmtId="0" fontId="0" fillId="0" borderId="0" xfId="0" applyAlignment="1">
      <alignment horizontal="center"/>
    </xf>
    <xf numFmtId="0" fontId="13" fillId="0" borderId="1" xfId="0" applyFont="1" applyBorder="1" applyAlignment="1">
      <alignment vertical="center" wrapText="1"/>
    </xf>
    <xf numFmtId="0" fontId="15" fillId="0" borderId="0" xfId="0" applyFont="1"/>
    <xf numFmtId="0" fontId="15" fillId="0" borderId="0" xfId="0" applyFont="1" applyFill="1"/>
    <xf numFmtId="216" fontId="63" fillId="0" borderId="14" xfId="1675" applyNumberFormat="1" applyFont="1" applyBorder="1" applyAlignment="1"/>
    <xf numFmtId="216" fontId="63" fillId="0" borderId="0" xfId="1675" applyNumberFormat="1" applyFont="1" applyAlignment="1"/>
    <xf numFmtId="0" fontId="0" fillId="0" borderId="0" xfId="0"/>
    <xf numFmtId="0" fontId="0" fillId="0" borderId="0" xfId="0" applyFill="1"/>
    <xf numFmtId="1" fontId="0" fillId="0" borderId="0" xfId="0" applyNumberFormat="1"/>
    <xf numFmtId="172" fontId="61" fillId="0" borderId="0" xfId="1675" applyFont="1" applyAlignment="1">
      <alignment vertical="center" wrapText="1"/>
    </xf>
    <xf numFmtId="178" fontId="0" fillId="0" borderId="0" xfId="1673" applyNumberFormat="1" applyFont="1" applyAlignment="1"/>
    <xf numFmtId="178" fontId="9" fillId="0" borderId="0" xfId="1673" applyNumberFormat="1" applyFont="1" applyAlignment="1"/>
    <xf numFmtId="178" fontId="61" fillId="0" borderId="0" xfId="1673" applyNumberFormat="1" applyFont="1" applyAlignment="1">
      <alignment vertical="top" wrapText="1"/>
    </xf>
    <xf numFmtId="178" fontId="18" fillId="0" borderId="0" xfId="1673" applyNumberFormat="1" applyFont="1" applyAlignment="1">
      <alignment vertical="top"/>
    </xf>
    <xf numFmtId="172" fontId="18" fillId="0" borderId="0" xfId="1675" applyFont="1" applyAlignment="1">
      <alignment vertical="top"/>
    </xf>
    <xf numFmtId="172" fontId="59" fillId="0" borderId="0" xfId="1675" applyFont="1" applyAlignment="1">
      <alignment vertical="top"/>
    </xf>
    <xf numFmtId="172" fontId="0" fillId="0" borderId="0" xfId="1675" applyFont="1" applyAlignment="1"/>
    <xf numFmtId="0" fontId="0" fillId="0" borderId="0" xfId="0" applyAlignment="1"/>
    <xf numFmtId="172" fontId="62" fillId="0" borderId="14" xfId="1675" applyFont="1" applyBorder="1" applyAlignment="1"/>
    <xf numFmtId="178" fontId="62" fillId="0" borderId="14" xfId="1673" applyNumberFormat="1" applyFont="1" applyBorder="1" applyAlignment="1"/>
    <xf numFmtId="172" fontId="63" fillId="0" borderId="14" xfId="1675" applyFont="1" applyBorder="1" applyAlignment="1"/>
    <xf numFmtId="172" fontId="64" fillId="0" borderId="0" xfId="1675" applyFont="1" applyAlignment="1"/>
    <xf numFmtId="178" fontId="64" fillId="0" borderId="0" xfId="1673" applyNumberFormat="1" applyFont="1" applyAlignment="1"/>
    <xf numFmtId="178" fontId="18" fillId="0" borderId="0" xfId="1673" applyNumberFormat="1" applyFont="1" applyAlignment="1"/>
    <xf numFmtId="172" fontId="18" fillId="0" borderId="0" xfId="1675" applyFont="1" applyAlignment="1"/>
    <xf numFmtId="172" fontId="65" fillId="0" borderId="0" xfId="1675" applyFont="1" applyAlignment="1"/>
    <xf numFmtId="216" fontId="0" fillId="0" borderId="0" xfId="1675" applyNumberFormat="1" applyFont="1" applyAlignment="1"/>
    <xf numFmtId="216" fontId="0" fillId="0" borderId="0" xfId="0" applyNumberFormat="1"/>
    <xf numFmtId="178" fontId="61" fillId="0" borderId="0" xfId="1673" applyNumberFormat="1" applyFont="1" applyAlignment="1"/>
    <xf numFmtId="172" fontId="61" fillId="0" borderId="0" xfId="1675" applyFont="1" applyAlignment="1"/>
    <xf numFmtId="172" fontId="9" fillId="0" borderId="0" xfId="1675" applyFont="1" applyFill="1" applyAlignment="1"/>
    <xf numFmtId="178" fontId="9" fillId="0" borderId="0" xfId="1673" applyNumberFormat="1" applyFont="1" applyFill="1" applyAlignment="1"/>
    <xf numFmtId="178" fontId="18" fillId="0" borderId="0" xfId="1673" applyNumberFormat="1" applyFont="1" applyFill="1" applyAlignment="1"/>
    <xf numFmtId="172" fontId="18" fillId="0" borderId="0" xfId="1675" applyFont="1" applyFill="1" applyAlignment="1"/>
    <xf numFmtId="172" fontId="59" fillId="0" borderId="0" xfId="1675" applyFont="1" applyFill="1" applyAlignment="1"/>
    <xf numFmtId="0" fontId="0" fillId="0" borderId="0" xfId="0" applyFill="1" applyAlignment="1"/>
    <xf numFmtId="0" fontId="0" fillId="14" borderId="0" xfId="0" applyFill="1" applyAlignment="1"/>
    <xf numFmtId="174" fontId="0" fillId="0" borderId="0" xfId="0" applyNumberFormat="1"/>
    <xf numFmtId="0" fontId="9" fillId="0" borderId="0" xfId="0" applyFont="1"/>
    <xf numFmtId="0" fontId="18" fillId="0" borderId="0" xfId="0" applyFont="1"/>
    <xf numFmtId="218" fontId="9" fillId="0" borderId="0" xfId="0" applyNumberFormat="1" applyFont="1"/>
    <xf numFmtId="0" fontId="18" fillId="0" borderId="0" xfId="0" applyFont="1" applyAlignment="1">
      <alignment horizontal="center"/>
    </xf>
    <xf numFmtId="218" fontId="18" fillId="0" borderId="0" xfId="0" applyNumberFormat="1" applyFont="1" applyAlignment="1">
      <alignment horizontal="center"/>
    </xf>
    <xf numFmtId="0" fontId="18" fillId="47" borderId="1" xfId="0" applyFont="1" applyFill="1" applyBorder="1" applyAlignment="1">
      <alignment horizontal="center" vertical="center" wrapText="1"/>
    </xf>
    <xf numFmtId="218" fontId="18" fillId="47" borderId="1" xfId="0" applyNumberFormat="1" applyFont="1" applyFill="1" applyBorder="1" applyAlignment="1">
      <alignment horizontal="center" vertical="center" wrapText="1"/>
    </xf>
    <xf numFmtId="218" fontId="18" fillId="47" borderId="1" xfId="2060" applyNumberFormat="1" applyFont="1" applyFill="1" applyBorder="1" applyAlignment="1">
      <alignment horizontal="center" vertical="center" wrapText="1"/>
    </xf>
    <xf numFmtId="0" fontId="18" fillId="47" borderId="1" xfId="2060" applyFont="1" applyFill="1" applyBorder="1" applyAlignment="1">
      <alignment horizontal="center" vertical="center" wrapText="1"/>
    </xf>
    <xf numFmtId="0" fontId="18" fillId="48" borderId="1" xfId="0" applyFont="1" applyFill="1" applyBorder="1" applyAlignment="1">
      <alignment horizontal="left" vertical="center" wrapText="1"/>
    </xf>
    <xf numFmtId="218" fontId="18" fillId="48" borderId="1" xfId="0" applyNumberFormat="1" applyFont="1" applyFill="1" applyBorder="1" applyAlignment="1">
      <alignment horizontal="left" vertical="center" wrapText="1"/>
    </xf>
    <xf numFmtId="0" fontId="18" fillId="9" borderId="21" xfId="0" applyFont="1" applyFill="1" applyBorder="1" applyAlignment="1">
      <alignment vertical="center" wrapText="1"/>
    </xf>
    <xf numFmtId="0" fontId="67" fillId="0" borderId="1" xfId="0" applyFont="1" applyBorder="1" applyAlignment="1">
      <alignment vertical="center"/>
    </xf>
    <xf numFmtId="0" fontId="9" fillId="0" borderId="0" xfId="0" applyFont="1" applyAlignment="1">
      <alignment vertical="center"/>
    </xf>
    <xf numFmtId="0" fontId="9" fillId="0" borderId="1" xfId="0" applyFont="1" applyBorder="1" applyAlignment="1">
      <alignment vertical="center" wrapText="1"/>
    </xf>
    <xf numFmtId="0" fontId="9" fillId="51" borderId="1" xfId="0" applyFont="1" applyFill="1" applyBorder="1" applyAlignment="1">
      <alignment vertical="center" wrapText="1"/>
    </xf>
    <xf numFmtId="218" fontId="9" fillId="0" borderId="1" xfId="0" applyNumberFormat="1" applyFont="1" applyBorder="1" applyAlignment="1">
      <alignment vertical="center" wrapText="1"/>
    </xf>
    <xf numFmtId="0" fontId="9" fillId="0" borderId="1" xfId="0" applyFont="1" applyBorder="1" applyAlignment="1">
      <alignment vertical="center"/>
    </xf>
    <xf numFmtId="0" fontId="9" fillId="52" borderId="1" xfId="0" applyFont="1" applyFill="1" applyBorder="1" applyAlignment="1">
      <alignment vertical="center" wrapText="1"/>
    </xf>
    <xf numFmtId="0" fontId="9" fillId="53" borderId="1" xfId="0" applyFont="1" applyFill="1" applyBorder="1" applyAlignment="1">
      <alignment vertical="center" wrapText="1"/>
    </xf>
    <xf numFmtId="0" fontId="9" fillId="53" borderId="1" xfId="0" applyFont="1" applyFill="1" applyBorder="1" applyAlignment="1">
      <alignment horizontal="left" vertical="center" wrapText="1"/>
    </xf>
    <xf numFmtId="0" fontId="9" fillId="0" borderId="1" xfId="0" applyFont="1" applyBorder="1" applyAlignment="1">
      <alignment horizontal="right" vertical="center" wrapText="1"/>
    </xf>
    <xf numFmtId="218" fontId="9" fillId="0" borderId="1" xfId="0" applyNumberFormat="1" applyFont="1" applyBorder="1" applyAlignment="1">
      <alignment horizontal="right" vertical="center" wrapText="1"/>
    </xf>
    <xf numFmtId="0" fontId="9" fillId="0" borderId="0" xfId="0" applyFont="1" applyAlignment="1">
      <alignment vertical="center" wrapText="1"/>
    </xf>
    <xf numFmtId="0" fontId="9" fillId="0" borderId="1" xfId="0" applyFont="1" applyBorder="1" applyAlignment="1">
      <alignment horizontal="left" vertical="top"/>
    </xf>
    <xf numFmtId="1" fontId="9" fillId="0" borderId="24" xfId="0" applyNumberFormat="1" applyFont="1" applyBorder="1" applyAlignment="1">
      <alignment horizontal="right" vertical="center" wrapText="1"/>
    </xf>
    <xf numFmtId="0" fontId="9" fillId="0" borderId="1" xfId="0" applyFont="1" applyBorder="1" applyAlignment="1">
      <alignment vertical="top"/>
    </xf>
    <xf numFmtId="0" fontId="68" fillId="0" borderId="1" xfId="0" applyFont="1" applyBorder="1" applyAlignment="1">
      <alignment vertical="top"/>
    </xf>
    <xf numFmtId="0" fontId="13" fillId="0" borderId="1" xfId="8" applyFont="1" applyBorder="1" applyAlignment="1">
      <alignment vertical="center" wrapText="1"/>
    </xf>
    <xf numFmtId="0" fontId="69" fillId="0" borderId="1" xfId="8" applyFont="1" applyBorder="1" applyAlignment="1">
      <alignment horizontal="left" vertical="center" wrapText="1"/>
    </xf>
    <xf numFmtId="39" fontId="13" fillId="0" borderId="1" xfId="1704" applyNumberFormat="1" applyFont="1" applyBorder="1" applyAlignment="1">
      <alignment vertical="center"/>
    </xf>
    <xf numFmtId="0" fontId="13" fillId="0" borderId="1" xfId="8" applyFont="1" applyBorder="1" applyAlignment="1">
      <alignment vertical="center"/>
    </xf>
    <xf numFmtId="0" fontId="9" fillId="0" borderId="1" xfId="0" applyFont="1" applyBorder="1" applyAlignment="1">
      <alignment horizontal="left" vertical="center" wrapText="1"/>
    </xf>
    <xf numFmtId="0" fontId="68" fillId="0" borderId="1" xfId="0" applyFont="1" applyBorder="1" applyAlignment="1">
      <alignment horizontal="left" vertical="top"/>
    </xf>
    <xf numFmtId="0" fontId="9" fillId="53" borderId="1" xfId="0" applyFont="1" applyFill="1" applyBorder="1" applyAlignment="1">
      <alignment vertical="center"/>
    </xf>
    <xf numFmtId="218" fontId="9" fillId="0" borderId="1" xfId="0" applyNumberFormat="1" applyFont="1" applyBorder="1" applyAlignment="1">
      <alignment vertical="center"/>
    </xf>
    <xf numFmtId="4" fontId="13" fillId="0" borderId="1" xfId="1704" applyNumberFormat="1" applyFont="1" applyBorder="1" applyAlignment="1">
      <alignment vertical="center"/>
    </xf>
    <xf numFmtId="0" fontId="13" fillId="0" borderId="1" xfId="0" applyFont="1" applyBorder="1" applyAlignment="1">
      <alignment horizontal="right" vertical="center" wrapText="1"/>
    </xf>
    <xf numFmtId="0" fontId="13" fillId="53" borderId="1" xfId="0" applyFont="1" applyFill="1" applyBorder="1" applyAlignment="1">
      <alignment vertical="center" wrapText="1"/>
    </xf>
    <xf numFmtId="39" fontId="13" fillId="0" borderId="1" xfId="1704" applyNumberFormat="1" applyFont="1" applyBorder="1" applyAlignment="1">
      <alignment vertical="center" wrapText="1"/>
    </xf>
    <xf numFmtId="0" fontId="18" fillId="0" borderId="0" xfId="0" applyFont="1" applyAlignment="1">
      <alignment vertical="center" wrapText="1"/>
    </xf>
    <xf numFmtId="0" fontId="70" fillId="0" borderId="1" xfId="0" applyFont="1" applyBorder="1" applyAlignment="1">
      <alignment horizontal="left" vertical="top"/>
    </xf>
    <xf numFmtId="1" fontId="71" fillId="0" borderId="24" xfId="0" applyNumberFormat="1" applyFont="1" applyBorder="1" applyAlignment="1">
      <alignment horizontal="right" vertical="center" wrapText="1"/>
    </xf>
    <xf numFmtId="218" fontId="71" fillId="0" borderId="1" xfId="0" applyNumberFormat="1" applyFont="1" applyBorder="1" applyAlignment="1">
      <alignment horizontal="right" vertical="center" wrapText="1"/>
    </xf>
    <xf numFmtId="0" fontId="70" fillId="0" borderId="1" xfId="0" applyFont="1" applyBorder="1" applyAlignment="1">
      <alignment vertical="top"/>
    </xf>
    <xf numFmtId="0" fontId="9" fillId="0" borderId="1" xfId="0" applyFont="1" applyBorder="1" applyAlignment="1">
      <alignment horizontal="left" vertical="center"/>
    </xf>
    <xf numFmtId="218" fontId="9" fillId="0" borderId="6" xfId="0" applyNumberFormat="1" applyFont="1" applyBorder="1" applyAlignment="1">
      <alignment horizontal="right" vertical="center" wrapText="1"/>
    </xf>
    <xf numFmtId="0" fontId="18" fillId="0" borderId="6" xfId="0" applyFont="1" applyBorder="1" applyAlignment="1">
      <alignment horizontal="right" vertical="center"/>
    </xf>
    <xf numFmtId="218" fontId="18" fillId="0" borderId="6" xfId="0" applyNumberFormat="1" applyFont="1" applyBorder="1" applyAlignment="1">
      <alignment horizontal="right" vertical="center"/>
    </xf>
    <xf numFmtId="0" fontId="9" fillId="0" borderId="1" xfId="0" applyFont="1" applyBorder="1" applyAlignment="1">
      <alignment horizontal="right" vertical="center"/>
    </xf>
    <xf numFmtId="218" fontId="9" fillId="0" borderId="1" xfId="0" applyNumberFormat="1" applyFont="1" applyBorder="1" applyAlignment="1">
      <alignment horizontal="left" vertical="center"/>
    </xf>
    <xf numFmtId="219" fontId="9" fillId="0" borderId="0" xfId="0" applyNumberFormat="1" applyFont="1"/>
    <xf numFmtId="219" fontId="9" fillId="0" borderId="1" xfId="0" applyNumberFormat="1" applyFont="1" applyBorder="1" applyAlignment="1">
      <alignment horizontal="right" vertical="center" wrapText="1"/>
    </xf>
    <xf numFmtId="219" fontId="9" fillId="0" borderId="24" xfId="0" applyNumberFormat="1" applyFont="1" applyBorder="1" applyAlignment="1">
      <alignment horizontal="right" vertical="center" wrapText="1"/>
    </xf>
    <xf numFmtId="218" fontId="18" fillId="47" borderId="0" xfId="2060" applyNumberFormat="1" applyFont="1" applyFill="1" applyAlignment="1">
      <alignment horizontal="center" vertical="center" wrapText="1"/>
    </xf>
    <xf numFmtId="218" fontId="18" fillId="48" borderId="0" xfId="0" applyNumberFormat="1" applyFont="1" applyFill="1" applyAlignment="1">
      <alignment horizontal="left" vertical="center" wrapText="1"/>
    </xf>
    <xf numFmtId="0" fontId="18" fillId="0" borderId="1" xfId="0" applyFont="1" applyBorder="1" applyAlignment="1">
      <alignment horizontal="left" vertical="center" wrapText="1"/>
    </xf>
    <xf numFmtId="218" fontId="18" fillId="0" borderId="1" xfId="0" applyNumberFormat="1" applyFont="1" applyBorder="1" applyAlignment="1">
      <alignment horizontal="left" vertical="center" wrapText="1"/>
    </xf>
    <xf numFmtId="218" fontId="18" fillId="0" borderId="0" xfId="0" applyNumberFormat="1" applyFont="1" applyAlignment="1">
      <alignment horizontal="left" vertical="center" wrapText="1"/>
    </xf>
    <xf numFmtId="1" fontId="9" fillId="0" borderId="1" xfId="0" applyNumberFormat="1" applyFont="1" applyBorder="1" applyAlignment="1">
      <alignment horizontal="right" vertical="center" wrapText="1"/>
    </xf>
    <xf numFmtId="219" fontId="72" fillId="0" borderId="1" xfId="0" applyNumberFormat="1" applyFont="1" applyBorder="1" applyAlignment="1">
      <alignment horizontal="right" vertical="center" wrapText="1"/>
    </xf>
    <xf numFmtId="217" fontId="9" fillId="0" borderId="24" xfId="1704" applyNumberFormat="1" applyBorder="1" applyAlignment="1">
      <alignment horizontal="right" vertical="center" wrapText="1"/>
    </xf>
    <xf numFmtId="0" fontId="9" fillId="0" borderId="24" xfId="0" applyFont="1" applyBorder="1" applyAlignment="1">
      <alignment horizontal="left" vertical="top"/>
    </xf>
    <xf numFmtId="217" fontId="9" fillId="0" borderId="1" xfId="1704" applyNumberFormat="1" applyBorder="1" applyAlignment="1">
      <alignment horizontal="right" vertical="center" wrapText="1"/>
    </xf>
    <xf numFmtId="0" fontId="9" fillId="0" borderId="0" xfId="0" applyFont="1" applyAlignment="1">
      <alignment horizontal="left" vertical="top"/>
    </xf>
    <xf numFmtId="217" fontId="9" fillId="0" borderId="0" xfId="1704" applyNumberFormat="1" applyAlignment="1">
      <alignment horizontal="right" vertical="center" wrapText="1"/>
    </xf>
    <xf numFmtId="218" fontId="9" fillId="0" borderId="0" xfId="0" applyNumberFormat="1" applyFont="1" applyAlignment="1">
      <alignment horizontal="right" vertical="center" wrapText="1"/>
    </xf>
    <xf numFmtId="219" fontId="9" fillId="0" borderId="0" xfId="0" applyNumberFormat="1" applyFont="1" applyAlignment="1">
      <alignment horizontal="right" vertical="center" wrapText="1"/>
    </xf>
    <xf numFmtId="0" fontId="68" fillId="0" borderId="4" xfId="0" applyFont="1" applyBorder="1" applyAlignment="1">
      <alignment horizontal="left" vertical="top"/>
    </xf>
    <xf numFmtId="217" fontId="9" fillId="0" borderId="22" xfId="1704" applyNumberFormat="1" applyBorder="1" applyAlignment="1">
      <alignment horizontal="right" vertical="center" wrapText="1"/>
    </xf>
    <xf numFmtId="218" fontId="9" fillId="0" borderId="22" xfId="0" applyNumberFormat="1" applyFont="1" applyBorder="1" applyAlignment="1">
      <alignment horizontal="right" vertical="center" wrapText="1"/>
    </xf>
    <xf numFmtId="0" fontId="9" fillId="0" borderId="2" xfId="0" applyFont="1" applyBorder="1" applyAlignment="1">
      <alignment horizontal="left" vertical="top"/>
    </xf>
    <xf numFmtId="0" fontId="70" fillId="0" borderId="2" xfId="0" applyFont="1" applyBorder="1" applyAlignment="1">
      <alignment horizontal="left" vertical="top"/>
    </xf>
    <xf numFmtId="217" fontId="71" fillId="0" borderId="0" xfId="1704" applyNumberFormat="1" applyFont="1" applyAlignment="1">
      <alignment horizontal="right" vertical="center" wrapText="1"/>
    </xf>
    <xf numFmtId="218" fontId="71" fillId="0" borderId="0" xfId="0" applyNumberFormat="1" applyFont="1" applyAlignment="1">
      <alignment horizontal="right" vertical="center" wrapText="1"/>
    </xf>
    <xf numFmtId="217" fontId="71" fillId="0" borderId="1" xfId="1704" applyNumberFormat="1" applyFont="1" applyBorder="1" applyAlignment="1">
      <alignment horizontal="right" vertical="center" wrapText="1"/>
    </xf>
    <xf numFmtId="0" fontId="68" fillId="0" borderId="0" xfId="0" applyFont="1" applyAlignment="1">
      <alignment vertical="top"/>
    </xf>
    <xf numFmtId="219" fontId="72" fillId="0" borderId="0" xfId="0" applyNumberFormat="1" applyFont="1" applyAlignment="1">
      <alignment horizontal="right" vertical="center" wrapText="1"/>
    </xf>
    <xf numFmtId="1" fontId="9" fillId="0" borderId="0" xfId="0" applyNumberFormat="1" applyFont="1" applyAlignment="1">
      <alignment horizontal="right" vertical="center" wrapText="1"/>
    </xf>
    <xf numFmtId="9" fontId="72" fillId="0" borderId="24" xfId="17" applyFont="1" applyBorder="1" applyAlignment="1">
      <alignment horizontal="right" vertical="center" wrapText="1"/>
    </xf>
    <xf numFmtId="9" fontId="72" fillId="0" borderId="0" xfId="17" applyFont="1" applyAlignment="1">
      <alignment horizontal="right" vertical="center" wrapText="1"/>
    </xf>
    <xf numFmtId="9" fontId="72" fillId="0" borderId="1" xfId="17" applyFont="1" applyBorder="1" applyAlignment="1">
      <alignment horizontal="right" vertical="center" wrapText="1"/>
    </xf>
    <xf numFmtId="217" fontId="72" fillId="0" borderId="1" xfId="1704" applyNumberFormat="1" applyFont="1" applyBorder="1" applyAlignment="1">
      <alignment horizontal="right" vertical="center" wrapText="1"/>
    </xf>
    <xf numFmtId="0" fontId="18" fillId="0" borderId="1" xfId="0" applyFont="1" applyBorder="1" applyAlignment="1">
      <alignment horizontal="right" vertical="center"/>
    </xf>
    <xf numFmtId="0" fontId="9" fillId="0" borderId="1" xfId="0" applyFont="1" applyBorder="1" applyAlignment="1">
      <alignment horizontal="center" vertical="center" wrapText="1"/>
    </xf>
    <xf numFmtId="39" fontId="13" fillId="0" borderId="1" xfId="1704" applyNumberFormat="1" applyFont="1" applyFill="1" applyBorder="1" applyAlignment="1">
      <alignment vertical="center"/>
    </xf>
    <xf numFmtId="39" fontId="9" fillId="0" borderId="1" xfId="1704" applyNumberFormat="1" applyFont="1" applyFill="1" applyBorder="1" applyAlignment="1">
      <alignment vertical="center"/>
    </xf>
    <xf numFmtId="0" fontId="9" fillId="58" borderId="1" xfId="0" applyFont="1" applyFill="1" applyBorder="1" applyAlignment="1">
      <alignment vertical="center" wrapText="1"/>
    </xf>
    <xf numFmtId="0" fontId="9" fillId="58" borderId="1" xfId="0" applyFont="1" applyFill="1" applyBorder="1" applyAlignment="1">
      <alignment horizontal="left" vertical="center" wrapText="1"/>
    </xf>
    <xf numFmtId="0" fontId="9" fillId="58" borderId="1" xfId="1947" applyFont="1" applyFill="1" applyBorder="1" applyAlignment="1">
      <alignment vertical="center" wrapText="1"/>
    </xf>
    <xf numFmtId="218" fontId="9" fillId="0" borderId="1" xfId="1704" applyNumberFormat="1" applyFont="1" applyBorder="1" applyAlignment="1">
      <alignment vertical="center" wrapText="1"/>
    </xf>
    <xf numFmtId="219" fontId="9" fillId="0" borderId="1" xfId="1704" applyNumberFormat="1" applyFont="1" applyBorder="1" applyAlignment="1">
      <alignment vertical="center" wrapText="1"/>
    </xf>
    <xf numFmtId="218" fontId="9" fillId="0" borderId="1" xfId="1704" applyNumberFormat="1" applyFont="1" applyBorder="1" applyAlignment="1">
      <alignment vertical="center"/>
    </xf>
    <xf numFmtId="219" fontId="9" fillId="0" borderId="1" xfId="0" applyNumberFormat="1" applyFont="1" applyBorder="1" applyAlignment="1">
      <alignment vertical="center"/>
    </xf>
    <xf numFmtId="0" fontId="18" fillId="0" borderId="0" xfId="0" applyFont="1" applyAlignment="1">
      <alignment vertical="center"/>
    </xf>
    <xf numFmtId="218" fontId="9" fillId="0" borderId="0" xfId="0" applyNumberFormat="1" applyFont="1" applyAlignment="1">
      <alignment vertical="center"/>
    </xf>
    <xf numFmtId="217" fontId="9" fillId="0" borderId="0" xfId="0" applyNumberFormat="1" applyFont="1" applyAlignment="1">
      <alignment vertical="center"/>
    </xf>
    <xf numFmtId="0" fontId="18" fillId="0" borderId="0" xfId="0" applyFont="1" applyAlignment="1">
      <alignment horizontal="center" vertical="center"/>
    </xf>
    <xf numFmtId="218" fontId="18" fillId="0" borderId="0" xfId="0" applyNumberFormat="1" applyFont="1" applyAlignment="1">
      <alignment horizontal="center" vertical="center"/>
    </xf>
    <xf numFmtId="182" fontId="9" fillId="0" borderId="0" xfId="1" applyNumberFormat="1" applyFont="1" applyFill="1" applyAlignment="1">
      <alignment vertical="center"/>
    </xf>
    <xf numFmtId="1" fontId="18" fillId="0" borderId="0" xfId="0" applyNumberFormat="1" applyFont="1" applyAlignment="1">
      <alignment vertical="center"/>
    </xf>
    <xf numFmtId="0" fontId="9" fillId="0" borderId="6" xfId="0" applyFont="1" applyBorder="1" applyAlignment="1">
      <alignment vertical="center" wrapText="1"/>
    </xf>
    <xf numFmtId="219" fontId="9" fillId="0" borderId="0" xfId="0" applyNumberFormat="1" applyFont="1" applyAlignment="1">
      <alignment vertical="center"/>
    </xf>
    <xf numFmtId="219" fontId="18" fillId="0" borderId="0" xfId="0" applyNumberFormat="1" applyFont="1" applyAlignment="1">
      <alignment horizontal="center" vertical="center"/>
    </xf>
    <xf numFmtId="219" fontId="18" fillId="47" borderId="1" xfId="2060" applyNumberFormat="1" applyFont="1" applyFill="1" applyBorder="1" applyAlignment="1">
      <alignment horizontal="center" vertical="center" wrapText="1"/>
    </xf>
    <xf numFmtId="220" fontId="18" fillId="47" borderId="1" xfId="2060" applyNumberFormat="1" applyFont="1" applyFill="1" applyBorder="1" applyAlignment="1">
      <alignment horizontal="center" vertical="center" wrapText="1"/>
    </xf>
    <xf numFmtId="219" fontId="9" fillId="0" borderId="1" xfId="1704" applyNumberFormat="1" applyFont="1" applyBorder="1" applyAlignment="1">
      <alignment vertical="center"/>
    </xf>
    <xf numFmtId="39" fontId="9" fillId="0" borderId="1" xfId="1704" applyNumberFormat="1" applyFont="1" applyBorder="1" applyAlignment="1">
      <alignment vertical="center"/>
    </xf>
    <xf numFmtId="220" fontId="9" fillId="0" borderId="1" xfId="1704" applyNumberFormat="1" applyFont="1" applyBorder="1" applyAlignment="1">
      <alignment vertical="center"/>
    </xf>
    <xf numFmtId="218" fontId="9" fillId="0" borderId="1" xfId="1704" applyNumberFormat="1" applyFont="1" applyFill="1" applyBorder="1" applyAlignment="1">
      <alignment vertical="center"/>
    </xf>
    <xf numFmtId="37" fontId="9" fillId="0" borderId="1" xfId="1704" applyNumberFormat="1" applyFont="1" applyBorder="1" applyAlignment="1">
      <alignment vertical="center"/>
    </xf>
    <xf numFmtId="1" fontId="9" fillId="0" borderId="1" xfId="1704" applyNumberFormat="1" applyFont="1" applyBorder="1" applyAlignment="1">
      <alignment vertical="center"/>
    </xf>
    <xf numFmtId="218" fontId="9" fillId="0" borderId="1" xfId="1704" applyNumberFormat="1" applyFont="1" applyBorder="1" applyAlignment="1">
      <alignment horizontal="right" vertical="center"/>
    </xf>
    <xf numFmtId="219" fontId="9" fillId="0" borderId="1" xfId="1704" applyNumberFormat="1" applyFont="1" applyBorder="1" applyAlignment="1">
      <alignment horizontal="right" vertical="center"/>
    </xf>
    <xf numFmtId="39" fontId="9" fillId="0" borderId="1" xfId="1704" applyNumberFormat="1" applyFont="1" applyBorder="1" applyAlignment="1">
      <alignment vertical="center" wrapText="1"/>
    </xf>
    <xf numFmtId="39" fontId="9" fillId="0" borderId="1" xfId="1704" applyNumberFormat="1" applyFont="1" applyBorder="1" applyAlignment="1">
      <alignment horizontal="right" vertical="center"/>
    </xf>
    <xf numFmtId="218" fontId="9" fillId="0" borderId="1" xfId="1704" applyNumberFormat="1" applyFont="1" applyFill="1" applyBorder="1" applyAlignment="1">
      <alignment horizontal="center" vertical="center"/>
    </xf>
    <xf numFmtId="220" fontId="9" fillId="0" borderId="1" xfId="1704" applyNumberFormat="1" applyFont="1" applyBorder="1" applyAlignment="1">
      <alignment vertical="center" wrapText="1"/>
    </xf>
    <xf numFmtId="218" fontId="9" fillId="0" borderId="1" xfId="1704" applyNumberFormat="1" applyFont="1" applyFill="1" applyBorder="1" applyAlignment="1">
      <alignment vertical="center" wrapText="1"/>
    </xf>
    <xf numFmtId="219" fontId="13" fillId="0" borderId="1" xfId="1704" applyNumberFormat="1" applyFont="1" applyBorder="1" applyAlignment="1">
      <alignment vertical="center" wrapText="1"/>
    </xf>
    <xf numFmtId="219" fontId="9" fillId="0" borderId="1" xfId="0" applyNumberFormat="1" applyFont="1" applyBorder="1" applyAlignment="1">
      <alignment vertical="center" wrapText="1"/>
    </xf>
    <xf numFmtId="219" fontId="9" fillId="0" borderId="6" xfId="0" applyNumberFormat="1" applyFont="1" applyBorder="1" applyAlignment="1">
      <alignment horizontal="right" vertical="center" wrapText="1"/>
    </xf>
    <xf numFmtId="220" fontId="9" fillId="0" borderId="6" xfId="1704" applyNumberFormat="1" applyFont="1" applyBorder="1" applyAlignment="1">
      <alignment vertical="center"/>
    </xf>
    <xf numFmtId="217" fontId="74" fillId="0" borderId="0" xfId="1704" applyNumberFormat="1" applyFont="1" applyFill="1" applyAlignment="1">
      <alignment horizontal="left" vertical="center"/>
    </xf>
    <xf numFmtId="182" fontId="74" fillId="0" borderId="0" xfId="1" applyNumberFormat="1" applyFont="1" applyFill="1" applyAlignment="1">
      <alignment horizontal="left" vertical="center"/>
    </xf>
    <xf numFmtId="182" fontId="74" fillId="0" borderId="0" xfId="1" applyNumberFormat="1" applyFont="1" applyFill="1" applyAlignment="1">
      <alignment vertical="center"/>
    </xf>
    <xf numFmtId="43" fontId="75" fillId="0" borderId="0" xfId="1" applyFont="1" applyFill="1" applyAlignment="1">
      <alignment vertical="center"/>
    </xf>
    <xf numFmtId="217" fontId="74" fillId="0" borderId="0" xfId="0" applyNumberFormat="1" applyFont="1" applyAlignment="1">
      <alignment vertical="center"/>
    </xf>
    <xf numFmtId="218" fontId="76" fillId="0" borderId="0" xfId="0" applyNumberFormat="1" applyFont="1" applyAlignment="1">
      <alignment horizontal="center" vertical="center"/>
    </xf>
    <xf numFmtId="174" fontId="75" fillId="0" borderId="0" xfId="0" applyNumberFormat="1" applyFont="1" applyAlignment="1">
      <alignment vertical="center"/>
    </xf>
    <xf numFmtId="217" fontId="75" fillId="0" borderId="0" xfId="0" applyNumberFormat="1" applyFont="1" applyAlignment="1">
      <alignment vertical="center"/>
    </xf>
    <xf numFmtId="217" fontId="66" fillId="0" borderId="0" xfId="0" applyNumberFormat="1" applyFont="1" applyAlignment="1">
      <alignment horizontal="center" vertical="center"/>
    </xf>
    <xf numFmtId="0" fontId="9" fillId="0" borderId="1" xfId="8" applyBorder="1" applyAlignment="1">
      <alignment vertical="center" wrapText="1"/>
    </xf>
    <xf numFmtId="0" fontId="9" fillId="58" borderId="1" xfId="8" applyFill="1" applyBorder="1" applyAlignment="1">
      <alignment vertical="center" wrapText="1"/>
    </xf>
    <xf numFmtId="218" fontId="9" fillId="0" borderId="1" xfId="8" applyNumberFormat="1" applyBorder="1" applyAlignment="1">
      <alignment vertical="center" wrapText="1"/>
    </xf>
    <xf numFmtId="0" fontId="9" fillId="0" borderId="25" xfId="0" applyFont="1" applyBorder="1" applyAlignment="1">
      <alignment horizontal="right" vertical="center" wrapText="1"/>
    </xf>
    <xf numFmtId="218" fontId="9" fillId="0" borderId="25" xfId="0" applyNumberFormat="1" applyFont="1" applyBorder="1" applyAlignment="1">
      <alignment horizontal="right" vertical="center" wrapText="1"/>
    </xf>
    <xf numFmtId="1" fontId="9" fillId="0" borderId="25" xfId="0" applyNumberFormat="1" applyFont="1" applyBorder="1" applyAlignment="1">
      <alignment horizontal="right" vertical="center" wrapText="1"/>
    </xf>
    <xf numFmtId="220" fontId="9" fillId="0" borderId="25" xfId="1704" applyNumberFormat="1" applyFont="1" applyBorder="1" applyAlignment="1">
      <alignment vertical="center"/>
    </xf>
    <xf numFmtId="0" fontId="9" fillId="0" borderId="25" xfId="0" applyFont="1" applyBorder="1" applyAlignment="1">
      <alignment horizontal="left" vertical="center" wrapText="1"/>
    </xf>
    <xf numFmtId="218" fontId="9" fillId="0" borderId="25" xfId="0" applyNumberFormat="1" applyFont="1" applyBorder="1" applyAlignment="1">
      <alignment horizontal="left" vertical="center" wrapText="1"/>
    </xf>
    <xf numFmtId="218" fontId="9" fillId="0" borderId="25" xfId="0" applyNumberFormat="1" applyFont="1" applyBorder="1" applyAlignment="1">
      <alignment horizontal="right" vertical="center"/>
    </xf>
    <xf numFmtId="220" fontId="9" fillId="0" borderId="25" xfId="1704" applyNumberFormat="1" applyFont="1" applyBorder="1" applyAlignment="1">
      <alignment vertical="center" wrapText="1"/>
    </xf>
    <xf numFmtId="0" fontId="9" fillId="0" borderId="25" xfId="0" applyFont="1" applyBorder="1" applyAlignment="1">
      <alignment vertical="center" wrapText="1"/>
    </xf>
    <xf numFmtId="220" fontId="9" fillId="0" borderId="25" xfId="0" applyNumberFormat="1" applyFont="1" applyBorder="1" applyAlignment="1">
      <alignment vertical="center" wrapText="1"/>
    </xf>
    <xf numFmtId="218" fontId="18" fillId="0" borderId="25" xfId="0" applyNumberFormat="1" applyFont="1" applyBorder="1" applyAlignment="1">
      <alignment horizontal="right" vertical="center"/>
    </xf>
    <xf numFmtId="0" fontId="18" fillId="0" borderId="25" xfId="0" applyFont="1" applyBorder="1" applyAlignment="1">
      <alignment horizontal="right" vertical="center"/>
    </xf>
    <xf numFmtId="220" fontId="9" fillId="0" borderId="25" xfId="0" applyNumberFormat="1" applyFont="1" applyBorder="1" applyAlignment="1">
      <alignment vertical="center"/>
    </xf>
    <xf numFmtId="0" fontId="9" fillId="53" borderId="25" xfId="0" applyFont="1" applyFill="1" applyBorder="1" applyAlignment="1">
      <alignment horizontal="left" vertical="center" wrapText="1"/>
    </xf>
    <xf numFmtId="0" fontId="9" fillId="0" borderId="25" xfId="0" applyFont="1" applyBorder="1" applyAlignment="1">
      <alignment horizontal="right" vertical="center"/>
    </xf>
    <xf numFmtId="0" fontId="9" fillId="0" borderId="6" xfId="0" applyFont="1" applyBorder="1" applyAlignment="1">
      <alignment horizontal="left" vertical="center" wrapText="1"/>
    </xf>
    <xf numFmtId="220" fontId="9" fillId="0" borderId="5" xfId="1704" applyNumberFormat="1" applyFont="1" applyBorder="1" applyAlignment="1">
      <alignment vertical="center"/>
    </xf>
    <xf numFmtId="218" fontId="18" fillId="0" borderId="5" xfId="0" applyNumberFormat="1" applyFont="1" applyBorder="1" applyAlignment="1">
      <alignment horizontal="right" vertical="center"/>
    </xf>
    <xf numFmtId="0" fontId="18" fillId="0" borderId="5" xfId="0" applyFont="1" applyBorder="1" applyAlignment="1">
      <alignment horizontal="right" vertical="center"/>
    </xf>
    <xf numFmtId="219" fontId="18" fillId="0" borderId="25" xfId="0" applyNumberFormat="1" applyFont="1" applyBorder="1" applyAlignment="1">
      <alignment horizontal="right" vertical="center"/>
    </xf>
    <xf numFmtId="220" fontId="18" fillId="0" borderId="25" xfId="0" applyNumberFormat="1" applyFont="1" applyBorder="1" applyAlignment="1">
      <alignment horizontal="right" vertical="center"/>
    </xf>
    <xf numFmtId="0" fontId="9" fillId="0" borderId="23" xfId="0" applyFont="1" applyBorder="1" applyAlignment="1">
      <alignment vertical="center"/>
    </xf>
    <xf numFmtId="221" fontId="9" fillId="0" borderId="0" xfId="0" applyNumberFormat="1" applyFont="1" applyAlignment="1">
      <alignment vertical="center"/>
    </xf>
    <xf numFmtId="221" fontId="9" fillId="7" borderId="0" xfId="0" applyNumberFormat="1" applyFont="1" applyFill="1" applyAlignment="1">
      <alignment vertical="center"/>
    </xf>
    <xf numFmtId="0" fontId="77" fillId="0" borderId="0" xfId="0" applyFont="1" applyBorder="1" applyAlignment="1">
      <alignment vertical="center" wrapText="1"/>
    </xf>
    <xf numFmtId="0" fontId="78" fillId="0" borderId="0" xfId="0" applyFont="1" applyBorder="1" applyAlignment="1">
      <alignment vertical="center"/>
    </xf>
    <xf numFmtId="0" fontId="77" fillId="0" borderId="0" xfId="0" applyFont="1" applyBorder="1" applyAlignment="1">
      <alignment vertical="center"/>
    </xf>
    <xf numFmtId="218" fontId="78" fillId="0" borderId="0" xfId="0" applyNumberFormat="1" applyFont="1" applyBorder="1" applyAlignment="1">
      <alignment vertical="center"/>
    </xf>
    <xf numFmtId="218" fontId="77" fillId="0" borderId="0" xfId="0" applyNumberFormat="1" applyFont="1" applyBorder="1" applyAlignment="1">
      <alignment vertical="center"/>
    </xf>
    <xf numFmtId="219" fontId="77" fillId="0" borderId="0" xfId="0" applyNumberFormat="1" applyFont="1" applyBorder="1" applyAlignment="1">
      <alignment vertical="center"/>
    </xf>
    <xf numFmtId="0" fontId="77" fillId="0" borderId="0" xfId="0" applyFont="1" applyFill="1" applyBorder="1" applyAlignment="1">
      <alignment vertical="center"/>
    </xf>
    <xf numFmtId="217" fontId="78" fillId="0" borderId="0" xfId="1704" applyNumberFormat="1" applyFont="1" applyFill="1" applyBorder="1" applyAlignment="1">
      <alignment vertical="center"/>
    </xf>
    <xf numFmtId="182" fontId="77" fillId="0" borderId="0" xfId="1" applyNumberFormat="1" applyFont="1" applyBorder="1" applyAlignment="1">
      <alignment vertical="center"/>
    </xf>
    <xf numFmtId="0" fontId="77" fillId="0" borderId="0" xfId="0" applyFont="1" applyBorder="1" applyAlignment="1">
      <alignment horizontal="left" vertical="center"/>
    </xf>
    <xf numFmtId="217" fontId="77" fillId="0" borderId="0" xfId="1704" applyNumberFormat="1" applyFont="1" applyFill="1" applyBorder="1" applyAlignment="1">
      <alignment vertical="center"/>
    </xf>
    <xf numFmtId="182" fontId="77" fillId="0" borderId="0" xfId="1" applyNumberFormat="1" applyFont="1" applyFill="1" applyBorder="1" applyAlignment="1">
      <alignment vertical="center"/>
    </xf>
    <xf numFmtId="217" fontId="77" fillId="0" borderId="0" xfId="0" applyNumberFormat="1" applyFont="1" applyFill="1" applyBorder="1" applyAlignment="1">
      <alignment vertical="center"/>
    </xf>
    <xf numFmtId="218" fontId="77" fillId="0" borderId="0" xfId="0" applyNumberFormat="1" applyFont="1" applyFill="1" applyBorder="1" applyAlignment="1">
      <alignment vertical="center"/>
    </xf>
    <xf numFmtId="0" fontId="77" fillId="0" borderId="0" xfId="0" applyFont="1" applyFill="1" applyBorder="1" applyAlignment="1">
      <alignment horizontal="left" vertical="center"/>
    </xf>
    <xf numFmtId="217" fontId="77" fillId="0" borderId="0" xfId="0" applyNumberFormat="1" applyFont="1" applyBorder="1" applyAlignment="1">
      <alignment vertical="center"/>
    </xf>
    <xf numFmtId="217" fontId="78" fillId="0" borderId="0" xfId="0" applyNumberFormat="1" applyFont="1" applyFill="1" applyBorder="1" applyAlignment="1">
      <alignment horizontal="center" vertical="center"/>
    </xf>
    <xf numFmtId="218" fontId="78" fillId="0" borderId="0" xfId="0" applyNumberFormat="1" applyFont="1" applyFill="1" applyBorder="1" applyAlignment="1">
      <alignment horizontal="center" vertical="center"/>
    </xf>
    <xf numFmtId="0" fontId="78" fillId="0" borderId="0" xfId="0" applyFont="1" applyFill="1" applyBorder="1" applyAlignment="1">
      <alignment horizontal="center" vertical="center"/>
    </xf>
    <xf numFmtId="219" fontId="78" fillId="0" borderId="0" xfId="0" applyNumberFormat="1" applyFont="1" applyBorder="1" applyAlignment="1">
      <alignment horizontal="center" vertical="center"/>
    </xf>
    <xf numFmtId="0" fontId="78" fillId="0" borderId="0" xfId="0" applyFont="1" applyBorder="1" applyAlignment="1">
      <alignment horizontal="center" vertical="center"/>
    </xf>
    <xf numFmtId="218" fontId="78" fillId="0" borderId="0" xfId="0" applyNumberFormat="1" applyFont="1" applyBorder="1" applyAlignment="1">
      <alignment horizontal="center" vertical="center"/>
    </xf>
    <xf numFmtId="218" fontId="77" fillId="0" borderId="0" xfId="0" applyNumberFormat="1" applyFont="1" applyFill="1" applyBorder="1" applyAlignment="1">
      <alignment horizontal="left" vertical="center"/>
    </xf>
    <xf numFmtId="218" fontId="77" fillId="0" borderId="0" xfId="0" applyNumberFormat="1" applyFont="1" applyBorder="1" applyAlignment="1">
      <alignment horizontal="left" vertical="center"/>
    </xf>
    <xf numFmtId="218" fontId="77" fillId="0" borderId="0" xfId="0" applyNumberFormat="1" applyFont="1" applyBorder="1" applyAlignment="1">
      <alignment horizontal="center" vertical="center"/>
    </xf>
    <xf numFmtId="0" fontId="80" fillId="0" borderId="0" xfId="0" applyFont="1" applyBorder="1"/>
    <xf numFmtId="217" fontId="78" fillId="0" borderId="0" xfId="1704" applyNumberFormat="1" applyFont="1" applyFill="1" applyBorder="1" applyAlignment="1">
      <alignment horizontal="left" vertical="center"/>
    </xf>
    <xf numFmtId="182" fontId="78" fillId="0" borderId="0" xfId="1" applyNumberFormat="1" applyFont="1" applyFill="1" applyBorder="1" applyAlignment="1">
      <alignment horizontal="left" vertical="center"/>
    </xf>
    <xf numFmtId="182" fontId="78" fillId="0" borderId="0" xfId="1" applyNumberFormat="1" applyFont="1" applyFill="1" applyBorder="1" applyAlignment="1">
      <alignment vertical="center"/>
    </xf>
    <xf numFmtId="217" fontId="78" fillId="0" borderId="0" xfId="0" applyNumberFormat="1" applyFont="1" applyFill="1" applyBorder="1" applyAlignment="1">
      <alignment vertical="center"/>
    </xf>
    <xf numFmtId="43" fontId="77" fillId="0" borderId="0" xfId="1" applyFont="1" applyFill="1" applyBorder="1" applyAlignment="1">
      <alignment vertical="center"/>
    </xf>
    <xf numFmtId="174" fontId="77" fillId="0" borderId="0" xfId="0" applyNumberFormat="1" applyFont="1" applyFill="1" applyBorder="1" applyAlignment="1">
      <alignment vertical="center"/>
    </xf>
    <xf numFmtId="0" fontId="78" fillId="9" borderId="0" xfId="0" applyFont="1" applyFill="1" applyBorder="1" applyAlignment="1">
      <alignment vertical="center" wrapText="1"/>
    </xf>
    <xf numFmtId="0" fontId="77" fillId="0" borderId="0" xfId="0" applyFont="1" applyFill="1" applyBorder="1" applyAlignment="1">
      <alignment vertical="center" wrapText="1"/>
    </xf>
    <xf numFmtId="0" fontId="78" fillId="9" borderId="0" xfId="0" applyFont="1" applyFill="1" applyBorder="1" applyAlignment="1">
      <alignment vertical="center"/>
    </xf>
    <xf numFmtId="0" fontId="78" fillId="48" borderId="0" xfId="0" applyFont="1" applyFill="1" applyBorder="1" applyAlignment="1">
      <alignment vertical="center" wrapText="1"/>
    </xf>
    <xf numFmtId="0" fontId="78" fillId="0" borderId="0" xfId="0" applyFont="1" applyBorder="1" applyAlignment="1">
      <alignment vertical="center" wrapText="1"/>
    </xf>
    <xf numFmtId="0" fontId="78" fillId="9" borderId="0" xfId="0" applyFont="1" applyFill="1" applyBorder="1" applyAlignment="1">
      <alignment horizontal="left" vertical="center"/>
    </xf>
    <xf numFmtId="1" fontId="78" fillId="0" borderId="0" xfId="0" applyNumberFormat="1" applyFont="1" applyBorder="1" applyAlignment="1">
      <alignment vertical="center"/>
    </xf>
    <xf numFmtId="218" fontId="78" fillId="9" borderId="0" xfId="0" applyNumberFormat="1" applyFont="1" applyFill="1" applyBorder="1" applyAlignment="1">
      <alignment horizontal="left" vertical="center"/>
    </xf>
    <xf numFmtId="219" fontId="77" fillId="0" borderId="0" xfId="0" applyNumberFormat="1" applyFont="1" applyFill="1" applyBorder="1" applyAlignment="1">
      <alignment vertical="center"/>
    </xf>
    <xf numFmtId="9" fontId="77" fillId="0" borderId="0" xfId="2779" applyFont="1" applyFill="1" applyBorder="1" applyAlignment="1">
      <alignment vertical="center"/>
    </xf>
    <xf numFmtId="0" fontId="78" fillId="0" borderId="0" xfId="0" applyFont="1" applyFill="1" applyBorder="1" applyAlignment="1">
      <alignment vertical="center"/>
    </xf>
    <xf numFmtId="218" fontId="78" fillId="0" borderId="0" xfId="0" applyNumberFormat="1" applyFont="1" applyFill="1" applyBorder="1" applyAlignment="1">
      <alignment vertical="center"/>
    </xf>
    <xf numFmtId="219" fontId="78" fillId="0" borderId="0" xfId="0" applyNumberFormat="1" applyFont="1" applyFill="1" applyBorder="1" applyAlignment="1">
      <alignment vertical="center"/>
    </xf>
    <xf numFmtId="219" fontId="78" fillId="0" borderId="0" xfId="0" applyNumberFormat="1" applyFont="1" applyFill="1" applyBorder="1" applyAlignment="1">
      <alignment horizontal="center" vertical="center"/>
    </xf>
    <xf numFmtId="217" fontId="77" fillId="0" borderId="0" xfId="0" applyNumberFormat="1" applyFont="1" applyFill="1" applyBorder="1" applyAlignment="1">
      <alignment horizontal="left" vertical="center"/>
    </xf>
    <xf numFmtId="0" fontId="78" fillId="47" borderId="26" xfId="0" applyFont="1" applyFill="1" applyBorder="1" applyAlignment="1">
      <alignment horizontal="center" vertical="center" wrapText="1"/>
    </xf>
    <xf numFmtId="0" fontId="78" fillId="0" borderId="26" xfId="0" applyFont="1" applyFill="1" applyBorder="1" applyAlignment="1">
      <alignment horizontal="center" vertical="center" wrapText="1"/>
    </xf>
    <xf numFmtId="218" fontId="78" fillId="47" borderId="26" xfId="0" applyNumberFormat="1" applyFont="1" applyFill="1" applyBorder="1" applyAlignment="1">
      <alignment horizontal="center" vertical="center" wrapText="1"/>
    </xf>
    <xf numFmtId="218" fontId="78" fillId="47" borderId="26" xfId="2060" applyNumberFormat="1" applyFont="1" applyFill="1" applyBorder="1" applyAlignment="1">
      <alignment horizontal="center" vertical="center" wrapText="1"/>
    </xf>
    <xf numFmtId="219" fontId="78" fillId="47" borderId="26" xfId="2060" applyNumberFormat="1" applyFont="1" applyFill="1" applyBorder="1" applyAlignment="1">
      <alignment horizontal="center" vertical="center" wrapText="1"/>
    </xf>
    <xf numFmtId="219" fontId="78" fillId="0" borderId="26" xfId="2060" applyNumberFormat="1" applyFont="1" applyFill="1" applyBorder="1" applyAlignment="1">
      <alignment horizontal="center" vertical="center" wrapText="1"/>
    </xf>
    <xf numFmtId="220" fontId="78" fillId="47" borderId="26" xfId="2060" applyNumberFormat="1" applyFont="1" applyFill="1" applyBorder="1" applyAlignment="1">
      <alignment horizontal="center" vertical="center" wrapText="1"/>
    </xf>
    <xf numFmtId="0" fontId="78" fillId="47" borderId="26" xfId="2060" applyFont="1" applyFill="1" applyBorder="1" applyAlignment="1">
      <alignment horizontal="center" vertical="center" wrapText="1"/>
    </xf>
    <xf numFmtId="0" fontId="78" fillId="48" borderId="26" xfId="0" applyFont="1" applyFill="1" applyBorder="1" applyAlignment="1">
      <alignment horizontal="left" vertical="center" wrapText="1"/>
    </xf>
    <xf numFmtId="0" fontId="78" fillId="0" borderId="26" xfId="0" applyFont="1" applyFill="1" applyBorder="1" applyAlignment="1">
      <alignment horizontal="left" vertical="center" wrapText="1"/>
    </xf>
    <xf numFmtId="218" fontId="78" fillId="48" borderId="26" xfId="0" applyNumberFormat="1" applyFont="1" applyFill="1" applyBorder="1" applyAlignment="1">
      <alignment horizontal="left" vertical="center" wrapText="1"/>
    </xf>
    <xf numFmtId="219" fontId="78" fillId="48" borderId="26" xfId="0" applyNumberFormat="1" applyFont="1" applyFill="1" applyBorder="1" applyAlignment="1">
      <alignment horizontal="left" vertical="center" wrapText="1"/>
    </xf>
    <xf numFmtId="219" fontId="78" fillId="0" borderId="26" xfId="0" applyNumberFormat="1" applyFont="1" applyFill="1" applyBorder="1" applyAlignment="1">
      <alignment horizontal="left" vertical="center" wrapText="1"/>
    </xf>
    <xf numFmtId="220" fontId="78" fillId="48" borderId="26" xfId="0" applyNumberFormat="1" applyFont="1" applyFill="1" applyBorder="1" applyAlignment="1">
      <alignment horizontal="left" vertical="center" wrapText="1"/>
    </xf>
    <xf numFmtId="0" fontId="78" fillId="49" borderId="26" xfId="0" applyFont="1" applyFill="1" applyBorder="1" applyAlignment="1">
      <alignment horizontal="left" vertical="center" wrapText="1"/>
    </xf>
    <xf numFmtId="218" fontId="78" fillId="49" borderId="26" xfId="0" applyNumberFormat="1" applyFont="1" applyFill="1" applyBorder="1" applyAlignment="1">
      <alignment horizontal="left" vertical="center" wrapText="1"/>
    </xf>
    <xf numFmtId="219" fontId="78" fillId="49" borderId="26" xfId="0" applyNumberFormat="1" applyFont="1" applyFill="1" applyBorder="1" applyAlignment="1">
      <alignment horizontal="left" vertical="center" wrapText="1"/>
    </xf>
    <xf numFmtId="220" fontId="78" fillId="49" borderId="26" xfId="0" applyNumberFormat="1" applyFont="1" applyFill="1" applyBorder="1" applyAlignment="1">
      <alignment horizontal="left" vertical="center" wrapText="1"/>
    </xf>
    <xf numFmtId="0" fontId="78" fillId="3" borderId="26" xfId="0" applyFont="1" applyFill="1" applyBorder="1" applyAlignment="1">
      <alignment vertical="center"/>
    </xf>
    <xf numFmtId="0" fontId="78" fillId="0" borderId="26" xfId="0" applyFont="1" applyFill="1" applyBorder="1" applyAlignment="1">
      <alignment vertical="center"/>
    </xf>
    <xf numFmtId="218" fontId="78" fillId="3" borderId="26" xfId="0" applyNumberFormat="1" applyFont="1" applyFill="1" applyBorder="1" applyAlignment="1">
      <alignment vertical="center"/>
    </xf>
    <xf numFmtId="219" fontId="78" fillId="3" borderId="26" xfId="0" applyNumberFormat="1" applyFont="1" applyFill="1" applyBorder="1" applyAlignment="1">
      <alignment vertical="center"/>
    </xf>
    <xf numFmtId="219" fontId="78" fillId="0" borderId="26" xfId="0" applyNumberFormat="1" applyFont="1" applyFill="1" applyBorder="1" applyAlignment="1">
      <alignment vertical="center"/>
    </xf>
    <xf numFmtId="220" fontId="78" fillId="3" borderId="26" xfId="0" applyNumberFormat="1" applyFont="1" applyFill="1" applyBorder="1" applyAlignment="1">
      <alignment vertical="center"/>
    </xf>
    <xf numFmtId="0" fontId="77" fillId="0" borderId="26" xfId="0" applyFont="1" applyBorder="1" applyAlignment="1">
      <alignment vertical="center" wrapText="1"/>
    </xf>
    <xf numFmtId="0" fontId="77" fillId="51" borderId="26" xfId="0" applyFont="1" applyFill="1" applyBorder="1" applyAlignment="1">
      <alignment vertical="center" wrapText="1"/>
    </xf>
    <xf numFmtId="0" fontId="77" fillId="0" borderId="26" xfId="0" applyFont="1" applyFill="1" applyBorder="1" applyAlignment="1">
      <alignment vertical="center" wrapText="1"/>
    </xf>
    <xf numFmtId="218" fontId="77" fillId="0" borderId="26" xfId="0" applyNumberFormat="1" applyFont="1" applyBorder="1" applyAlignment="1">
      <alignment vertical="center" wrapText="1"/>
    </xf>
    <xf numFmtId="218" fontId="77" fillId="0" borderId="26" xfId="1704" applyNumberFormat="1" applyFont="1" applyBorder="1" applyAlignment="1">
      <alignment vertical="center"/>
    </xf>
    <xf numFmtId="219" fontId="77" fillId="0" borderId="26" xfId="1704" applyNumberFormat="1" applyFont="1" applyBorder="1" applyAlignment="1">
      <alignment vertical="center"/>
    </xf>
    <xf numFmtId="219" fontId="77" fillId="0" borderId="26" xfId="1704" applyNumberFormat="1" applyFont="1" applyFill="1" applyBorder="1" applyAlignment="1">
      <alignment vertical="center"/>
    </xf>
    <xf numFmtId="220" fontId="77" fillId="0" borderId="26" xfId="1704" applyNumberFormat="1" applyFont="1" applyBorder="1" applyAlignment="1">
      <alignment vertical="center"/>
    </xf>
    <xf numFmtId="218" fontId="77" fillId="0" borderId="26" xfId="0" applyNumberFormat="1" applyFont="1" applyFill="1" applyBorder="1" applyAlignment="1">
      <alignment vertical="center" wrapText="1"/>
    </xf>
    <xf numFmtId="0" fontId="77" fillId="52" borderId="26" xfId="0" applyFont="1" applyFill="1" applyBorder="1" applyAlignment="1">
      <alignment vertical="center" wrapText="1"/>
    </xf>
    <xf numFmtId="218" fontId="77" fillId="0" borderId="26" xfId="1704" applyNumberFormat="1" applyFont="1" applyFill="1" applyBorder="1" applyAlignment="1">
      <alignment vertical="center"/>
    </xf>
    <xf numFmtId="0" fontId="77" fillId="0" borderId="26" xfId="8" applyFont="1" applyBorder="1" applyAlignment="1">
      <alignment vertical="center" wrapText="1"/>
    </xf>
    <xf numFmtId="0" fontId="77" fillId="58" borderId="26" xfId="8" applyFont="1" applyFill="1" applyBorder="1" applyAlignment="1">
      <alignment vertical="center" wrapText="1"/>
    </xf>
    <xf numFmtId="0" fontId="77" fillId="0" borderId="26" xfId="8" applyFont="1" applyFill="1" applyBorder="1" applyAlignment="1">
      <alignment vertical="center" wrapText="1"/>
    </xf>
    <xf numFmtId="0" fontId="77" fillId="53" borderId="26" xfId="0" applyFont="1" applyFill="1" applyBorder="1" applyAlignment="1">
      <alignment vertical="center" wrapText="1"/>
    </xf>
    <xf numFmtId="218" fontId="77" fillId="3" borderId="26" xfId="1704" applyNumberFormat="1" applyFont="1" applyFill="1" applyBorder="1" applyAlignment="1">
      <alignment vertical="center"/>
    </xf>
    <xf numFmtId="219" fontId="77" fillId="3" borderId="26" xfId="1704" applyNumberFormat="1" applyFont="1" applyFill="1" applyBorder="1" applyAlignment="1">
      <alignment vertical="center"/>
    </xf>
    <xf numFmtId="0" fontId="77" fillId="0" borderId="26" xfId="0" applyFont="1" applyFill="1" applyBorder="1" applyAlignment="1">
      <alignment horizontal="left" vertical="center" wrapText="1"/>
    </xf>
    <xf numFmtId="219" fontId="77" fillId="0" borderId="26" xfId="1704" applyNumberFormat="1" applyFont="1" applyBorder="1" applyAlignment="1">
      <alignment horizontal="right" vertical="center"/>
    </xf>
    <xf numFmtId="219" fontId="77" fillId="0" borderId="26" xfId="1704" applyNumberFormat="1" applyFont="1" applyFill="1" applyBorder="1" applyAlignment="1">
      <alignment horizontal="right" vertical="center"/>
    </xf>
    <xf numFmtId="0" fontId="77" fillId="0" borderId="26" xfId="0" applyFont="1" applyBorder="1" applyAlignment="1">
      <alignment horizontal="right" vertical="center" wrapText="1"/>
    </xf>
    <xf numFmtId="0" fontId="77" fillId="0" borderId="26" xfId="0" applyFont="1" applyBorder="1" applyAlignment="1">
      <alignment horizontal="left" vertical="center"/>
    </xf>
    <xf numFmtId="219" fontId="77" fillId="0" borderId="26" xfId="0" applyNumberFormat="1" applyFont="1" applyBorder="1" applyAlignment="1">
      <alignment horizontal="right" vertical="center" wrapText="1"/>
    </xf>
    <xf numFmtId="219" fontId="77" fillId="0" borderId="26" xfId="0" applyNumberFormat="1" applyFont="1" applyFill="1" applyBorder="1" applyAlignment="1">
      <alignment horizontal="right" vertical="center" wrapText="1"/>
    </xf>
    <xf numFmtId="0" fontId="77" fillId="0" borderId="26" xfId="0" applyFont="1" applyBorder="1" applyAlignment="1">
      <alignment horizontal="left" vertical="center" wrapText="1"/>
    </xf>
    <xf numFmtId="218" fontId="77" fillId="0" borderId="26" xfId="0" applyNumberFormat="1" applyFont="1" applyFill="1" applyBorder="1" applyAlignment="1">
      <alignment horizontal="right" vertical="center"/>
    </xf>
    <xf numFmtId="0" fontId="77" fillId="58" borderId="26" xfId="0" applyFont="1" applyFill="1" applyBorder="1" applyAlignment="1">
      <alignment vertical="center" wrapText="1"/>
    </xf>
    <xf numFmtId="0" fontId="78" fillId="10" borderId="26" xfId="0" applyFont="1" applyFill="1" applyBorder="1" applyAlignment="1">
      <alignment horizontal="left" vertical="center"/>
    </xf>
    <xf numFmtId="0" fontId="78" fillId="10" borderId="26" xfId="0" applyFont="1" applyFill="1" applyBorder="1" applyAlignment="1">
      <alignment horizontal="left" vertical="center" wrapText="1"/>
    </xf>
    <xf numFmtId="218" fontId="78" fillId="10" borderId="26" xfId="0" applyNumberFormat="1" applyFont="1" applyFill="1" applyBorder="1" applyAlignment="1">
      <alignment horizontal="left" vertical="center" wrapText="1"/>
    </xf>
    <xf numFmtId="218" fontId="78" fillId="10" borderId="26" xfId="1704" applyNumberFormat="1" applyFont="1" applyFill="1" applyBorder="1" applyAlignment="1">
      <alignment horizontal="left" vertical="center"/>
    </xf>
    <xf numFmtId="219" fontId="78" fillId="10" borderId="26" xfId="1704" applyNumberFormat="1" applyFont="1" applyFill="1" applyBorder="1" applyAlignment="1">
      <alignment horizontal="left" vertical="center"/>
    </xf>
    <xf numFmtId="219" fontId="78" fillId="0" borderId="26" xfId="1704" applyNumberFormat="1" applyFont="1" applyFill="1" applyBorder="1" applyAlignment="1">
      <alignment horizontal="left" vertical="center"/>
    </xf>
    <xf numFmtId="39" fontId="78" fillId="10" borderId="26" xfId="1704" applyNumberFormat="1" applyFont="1" applyFill="1" applyBorder="1" applyAlignment="1">
      <alignment horizontal="left" vertical="center"/>
    </xf>
    <xf numFmtId="220" fontId="78" fillId="10" borderId="26" xfId="1704" applyNumberFormat="1" applyFont="1" applyFill="1" applyBorder="1" applyAlignment="1">
      <alignment horizontal="left" vertical="center"/>
    </xf>
    <xf numFmtId="0" fontId="78" fillId="0" borderId="26" xfId="0" applyFont="1" applyBorder="1" applyAlignment="1">
      <alignment vertical="center"/>
    </xf>
    <xf numFmtId="218" fontId="78" fillId="0" borderId="26" xfId="0" applyNumberFormat="1" applyFont="1" applyBorder="1" applyAlignment="1">
      <alignment vertical="center"/>
    </xf>
    <xf numFmtId="219" fontId="78" fillId="0" borderId="26" xfId="0" applyNumberFormat="1" applyFont="1" applyBorder="1" applyAlignment="1">
      <alignment vertical="center"/>
    </xf>
    <xf numFmtId="220" fontId="78" fillId="0" borderId="26" xfId="0" applyNumberFormat="1" applyFont="1" applyBorder="1" applyAlignment="1">
      <alignment vertical="center"/>
    </xf>
    <xf numFmtId="39" fontId="78" fillId="3" borderId="26" xfId="1704" applyNumberFormat="1" applyFont="1" applyFill="1" applyBorder="1" applyAlignment="1">
      <alignment vertical="center"/>
    </xf>
    <xf numFmtId="39" fontId="78" fillId="0" borderId="26" xfId="1704" applyNumberFormat="1" applyFont="1" applyFill="1" applyBorder="1" applyAlignment="1">
      <alignment vertical="center"/>
    </xf>
    <xf numFmtId="220" fontId="78" fillId="3" borderId="26" xfId="1704" applyNumberFormat="1" applyFont="1" applyFill="1" applyBorder="1" applyAlignment="1">
      <alignment vertical="center"/>
    </xf>
    <xf numFmtId="219" fontId="77" fillId="0" borderId="26" xfId="1704" applyNumberFormat="1" applyFont="1" applyBorder="1" applyAlignment="1">
      <alignment vertical="center" wrapText="1"/>
    </xf>
    <xf numFmtId="219" fontId="77" fillId="0" borderId="26" xfId="1704" applyNumberFormat="1" applyFont="1" applyFill="1" applyBorder="1" applyAlignment="1">
      <alignment vertical="center" wrapText="1"/>
    </xf>
    <xf numFmtId="0" fontId="77" fillId="0" borderId="26" xfId="0" applyFont="1" applyFill="1" applyBorder="1" applyAlignment="1">
      <alignment vertical="center"/>
    </xf>
    <xf numFmtId="0" fontId="78" fillId="0" borderId="26" xfId="8" applyFont="1" applyBorder="1" applyAlignment="1">
      <alignment horizontal="left" vertical="center" wrapText="1"/>
    </xf>
    <xf numFmtId="0" fontId="77" fillId="0" borderId="26" xfId="8" applyFont="1" applyBorder="1" applyAlignment="1">
      <alignment vertical="center"/>
    </xf>
    <xf numFmtId="0" fontId="77" fillId="0" borderId="26" xfId="0" applyFont="1" applyBorder="1" applyAlignment="1">
      <alignment vertical="center"/>
    </xf>
    <xf numFmtId="0" fontId="77" fillId="58" borderId="26" xfId="0" applyFont="1" applyFill="1" applyBorder="1" applyAlignment="1">
      <alignment horizontal="left" vertical="center" wrapText="1"/>
    </xf>
    <xf numFmtId="218" fontId="77" fillId="0" borderId="26" xfId="1704" applyNumberFormat="1" applyFont="1" applyFill="1" applyBorder="1" applyAlignment="1">
      <alignment horizontal="center" vertical="center"/>
    </xf>
    <xf numFmtId="0" fontId="77" fillId="0" borderId="26" xfId="0" applyFont="1" applyBorder="1" applyAlignment="1">
      <alignment horizontal="center" vertical="center" wrapText="1"/>
    </xf>
    <xf numFmtId="221" fontId="78" fillId="10" borderId="26" xfId="1704" applyNumberFormat="1" applyFont="1" applyFill="1" applyBorder="1" applyAlignment="1">
      <alignment horizontal="left" vertical="center"/>
    </xf>
    <xf numFmtId="218" fontId="77" fillId="0" borderId="26" xfId="1704" applyNumberFormat="1" applyFont="1" applyBorder="1" applyAlignment="1">
      <alignment vertical="center" wrapText="1"/>
    </xf>
    <xf numFmtId="220" fontId="77" fillId="0" borderId="26" xfId="1704" applyNumberFormat="1" applyFont="1" applyBorder="1" applyAlignment="1">
      <alignment vertical="center" wrapText="1"/>
    </xf>
    <xf numFmtId="0" fontId="77" fillId="56" borderId="26" xfId="0" applyFont="1" applyFill="1" applyBorder="1" applyAlignment="1">
      <alignment vertical="center" wrapText="1"/>
    </xf>
    <xf numFmtId="0" fontId="77" fillId="53" borderId="26" xfId="0" applyFont="1" applyFill="1" applyBorder="1" applyAlignment="1">
      <alignment vertical="center"/>
    </xf>
    <xf numFmtId="218" fontId="77" fillId="0" borderId="26" xfId="0" applyNumberFormat="1" applyFont="1" applyBorder="1" applyAlignment="1">
      <alignment vertical="center"/>
    </xf>
    <xf numFmtId="218" fontId="77" fillId="0" borderId="26" xfId="0" applyNumberFormat="1" applyFont="1" applyFill="1" applyBorder="1" applyAlignment="1">
      <alignment vertical="center"/>
    </xf>
    <xf numFmtId="218" fontId="77" fillId="0" borderId="26" xfId="8" applyNumberFormat="1" applyFont="1" applyBorder="1" applyAlignment="1">
      <alignment vertical="center" wrapText="1"/>
    </xf>
    <xf numFmtId="39" fontId="77" fillId="0" borderId="26" xfId="1704" applyNumberFormat="1" applyFont="1" applyBorder="1" applyAlignment="1">
      <alignment vertical="center" wrapText="1"/>
    </xf>
    <xf numFmtId="39" fontId="77" fillId="0" borderId="26" xfId="1704" applyNumberFormat="1" applyFont="1" applyBorder="1" applyAlignment="1">
      <alignment vertical="center"/>
    </xf>
    <xf numFmtId="39" fontId="77" fillId="0" borderId="26" xfId="1704" applyNumberFormat="1" applyFont="1" applyFill="1" applyBorder="1" applyAlignment="1">
      <alignment vertical="center"/>
    </xf>
    <xf numFmtId="0" fontId="77" fillId="58" borderId="26" xfId="1947" applyFont="1" applyFill="1" applyBorder="1" applyAlignment="1">
      <alignment vertical="center" wrapText="1"/>
    </xf>
    <xf numFmtId="0" fontId="77" fillId="0" borderId="26" xfId="1947" applyFont="1" applyFill="1" applyBorder="1" applyAlignment="1">
      <alignment vertical="center" wrapText="1"/>
    </xf>
    <xf numFmtId="0" fontId="78" fillId="10" borderId="26" xfId="0" applyFont="1" applyFill="1" applyBorder="1" applyAlignment="1">
      <alignment horizontal="right" vertical="center"/>
    </xf>
    <xf numFmtId="0" fontId="78" fillId="10" borderId="26" xfId="0" applyFont="1" applyFill="1" applyBorder="1" applyAlignment="1">
      <alignment vertical="center" wrapText="1"/>
    </xf>
    <xf numFmtId="0" fontId="78" fillId="0" borderId="26" xfId="0" applyFont="1" applyFill="1" applyBorder="1" applyAlignment="1">
      <alignment vertical="center" wrapText="1"/>
    </xf>
    <xf numFmtId="218" fontId="78" fillId="10" borderId="26" xfId="0" applyNumberFormat="1" applyFont="1" applyFill="1" applyBorder="1" applyAlignment="1">
      <alignment vertical="center" wrapText="1"/>
    </xf>
    <xf numFmtId="218" fontId="78" fillId="10" borderId="26" xfId="1704" applyNumberFormat="1" applyFont="1" applyFill="1" applyBorder="1" applyAlignment="1">
      <alignment vertical="center"/>
    </xf>
    <xf numFmtId="219" fontId="78" fillId="10" borderId="26" xfId="1704" applyNumberFormat="1" applyFont="1" applyFill="1" applyBorder="1" applyAlignment="1">
      <alignment vertical="center"/>
    </xf>
    <xf numFmtId="219" fontId="78" fillId="0" borderId="26" xfId="1704" applyNumberFormat="1" applyFont="1" applyFill="1" applyBorder="1" applyAlignment="1">
      <alignment vertical="center"/>
    </xf>
    <xf numFmtId="39" fontId="78" fillId="10" borderId="26" xfId="1704" applyNumberFormat="1" applyFont="1" applyFill="1" applyBorder="1" applyAlignment="1">
      <alignment vertical="center"/>
    </xf>
    <xf numFmtId="220" fontId="78" fillId="10" borderId="26" xfId="1704" applyNumberFormat="1" applyFont="1" applyFill="1" applyBorder="1" applyAlignment="1">
      <alignment vertical="center"/>
    </xf>
    <xf numFmtId="0" fontId="78" fillId="0" borderId="26" xfId="0" applyFont="1" applyBorder="1" applyAlignment="1">
      <alignment horizontal="left" vertical="center"/>
    </xf>
    <xf numFmtId="0" fontId="78" fillId="0" borderId="26" xfId="0" applyFont="1" applyBorder="1" applyAlignment="1">
      <alignment horizontal="right" vertical="center"/>
    </xf>
    <xf numFmtId="0" fontId="79" fillId="0" borderId="26" xfId="0" applyFont="1" applyBorder="1" applyAlignment="1">
      <alignment vertical="center" wrapText="1"/>
    </xf>
    <xf numFmtId="0" fontId="79" fillId="0" borderId="26" xfId="0" applyFont="1" applyFill="1" applyBorder="1" applyAlignment="1">
      <alignment vertical="center" wrapText="1"/>
    </xf>
    <xf numFmtId="218" fontId="79" fillId="0" borderId="26" xfId="0" applyNumberFormat="1" applyFont="1" applyBorder="1" applyAlignment="1">
      <alignment vertical="center" wrapText="1"/>
    </xf>
    <xf numFmtId="218" fontId="79" fillId="0" borderId="26" xfId="1704" applyNumberFormat="1" applyFont="1" applyBorder="1" applyAlignment="1">
      <alignment vertical="center"/>
    </xf>
    <xf numFmtId="219" fontId="79" fillId="0" borderId="26" xfId="1704" applyNumberFormat="1" applyFont="1" applyBorder="1" applyAlignment="1">
      <alignment vertical="center"/>
    </xf>
    <xf numFmtId="219" fontId="79" fillId="0" borderId="26" xfId="1704" applyNumberFormat="1" applyFont="1" applyFill="1" applyBorder="1" applyAlignment="1">
      <alignment vertical="center"/>
    </xf>
    <xf numFmtId="39" fontId="79" fillId="0" borderId="26" xfId="1704" applyNumberFormat="1" applyFont="1" applyBorder="1" applyAlignment="1">
      <alignment vertical="center"/>
    </xf>
    <xf numFmtId="220" fontId="79" fillId="0" borderId="26" xfId="1704" applyNumberFormat="1" applyFont="1" applyBorder="1" applyAlignment="1">
      <alignment vertical="center"/>
    </xf>
    <xf numFmtId="218" fontId="77" fillId="0" borderId="26" xfId="1704" applyNumberFormat="1" applyFont="1" applyFill="1" applyBorder="1" applyAlignment="1">
      <alignment vertical="center" wrapText="1"/>
    </xf>
    <xf numFmtId="0" fontId="78" fillId="10" borderId="26" xfId="0" applyFont="1" applyFill="1" applyBorder="1" applyAlignment="1">
      <alignment horizontal="center" vertical="center"/>
    </xf>
    <xf numFmtId="37" fontId="78" fillId="10" borderId="26" xfId="1704" applyNumberFormat="1" applyFont="1" applyFill="1" applyBorder="1" applyAlignment="1">
      <alignment vertical="center"/>
    </xf>
    <xf numFmtId="0" fontId="78" fillId="9" borderId="26" xfId="0" applyFont="1" applyFill="1" applyBorder="1" applyAlignment="1">
      <alignment vertical="center"/>
    </xf>
    <xf numFmtId="218" fontId="78" fillId="9" borderId="26" xfId="0" applyNumberFormat="1" applyFont="1" applyFill="1" applyBorder="1" applyAlignment="1">
      <alignment vertical="center"/>
    </xf>
    <xf numFmtId="219" fontId="78" fillId="9" borderId="26" xfId="0" applyNumberFormat="1" applyFont="1" applyFill="1" applyBorder="1" applyAlignment="1">
      <alignment vertical="center"/>
    </xf>
    <xf numFmtId="220" fontId="78" fillId="9" borderId="26" xfId="0" applyNumberFormat="1" applyFont="1" applyFill="1" applyBorder="1" applyAlignment="1">
      <alignment vertical="center"/>
    </xf>
    <xf numFmtId="0" fontId="78" fillId="48" borderId="26" xfId="0" applyFont="1" applyFill="1" applyBorder="1" applyAlignment="1">
      <alignment vertical="center" wrapText="1"/>
    </xf>
    <xf numFmtId="218" fontId="78" fillId="48" borderId="26" xfId="0" applyNumberFormat="1" applyFont="1" applyFill="1" applyBorder="1" applyAlignment="1">
      <alignment vertical="center" wrapText="1"/>
    </xf>
    <xf numFmtId="219" fontId="78" fillId="48" borderId="26" xfId="0" applyNumberFormat="1" applyFont="1" applyFill="1" applyBorder="1" applyAlignment="1">
      <alignment vertical="center" wrapText="1"/>
    </xf>
    <xf numFmtId="219" fontId="78" fillId="0" borderId="26" xfId="0" applyNumberFormat="1" applyFont="1" applyFill="1" applyBorder="1" applyAlignment="1">
      <alignment vertical="center" wrapText="1"/>
    </xf>
    <xf numFmtId="220" fontId="78" fillId="48" borderId="26" xfId="0" applyNumberFormat="1" applyFont="1" applyFill="1" applyBorder="1" applyAlignment="1">
      <alignment vertical="center" wrapText="1"/>
    </xf>
    <xf numFmtId="0" fontId="78" fillId="8" borderId="26" xfId="0" applyFont="1" applyFill="1" applyBorder="1" applyAlignment="1">
      <alignment vertical="center" wrapText="1"/>
    </xf>
    <xf numFmtId="218" fontId="78" fillId="8" borderId="26" xfId="0" applyNumberFormat="1" applyFont="1" applyFill="1" applyBorder="1" applyAlignment="1">
      <alignment vertical="center" wrapText="1"/>
    </xf>
    <xf numFmtId="219" fontId="78" fillId="8" borderId="26" xfId="0" applyNumberFormat="1" applyFont="1" applyFill="1" applyBorder="1" applyAlignment="1">
      <alignment vertical="center" wrapText="1"/>
    </xf>
    <xf numFmtId="220" fontId="78" fillId="8" borderId="26" xfId="0" applyNumberFormat="1" applyFont="1" applyFill="1" applyBorder="1" applyAlignment="1">
      <alignment vertical="center" wrapText="1"/>
    </xf>
    <xf numFmtId="218" fontId="77" fillId="0" borderId="26" xfId="0" applyNumberFormat="1" applyFont="1" applyFill="1" applyBorder="1" applyAlignment="1">
      <alignment horizontal="right" vertical="center" wrapText="1"/>
    </xf>
    <xf numFmtId="0" fontId="77" fillId="0" borderId="26" xfId="0" applyFont="1" applyFill="1" applyBorder="1" applyAlignment="1">
      <alignment horizontal="left" vertical="center"/>
    </xf>
    <xf numFmtId="0" fontId="78" fillId="8" borderId="26" xfId="0" applyFont="1" applyFill="1" applyBorder="1" applyAlignment="1">
      <alignment horizontal="left" vertical="center"/>
    </xf>
    <xf numFmtId="0" fontId="78" fillId="0" borderId="26" xfId="0" applyFont="1" applyFill="1" applyBorder="1" applyAlignment="1">
      <alignment horizontal="left" vertical="center"/>
    </xf>
    <xf numFmtId="218" fontId="78" fillId="8" borderId="26" xfId="0" applyNumberFormat="1" applyFont="1" applyFill="1" applyBorder="1" applyAlignment="1">
      <alignment horizontal="left" vertical="center"/>
    </xf>
    <xf numFmtId="219" fontId="78" fillId="8" borderId="26" xfId="0" applyNumberFormat="1" applyFont="1" applyFill="1" applyBorder="1" applyAlignment="1">
      <alignment horizontal="left" vertical="center"/>
    </xf>
    <xf numFmtId="219" fontId="78" fillId="0" borderId="26" xfId="0" applyNumberFormat="1" applyFont="1" applyFill="1" applyBorder="1" applyAlignment="1">
      <alignment horizontal="left" vertical="center"/>
    </xf>
    <xf numFmtId="220" fontId="78" fillId="8" borderId="26" xfId="0" applyNumberFormat="1" applyFont="1" applyFill="1" applyBorder="1" applyAlignment="1">
      <alignment horizontal="left" vertical="center"/>
    </xf>
    <xf numFmtId="219" fontId="77" fillId="0" borderId="26" xfId="0" applyNumberFormat="1" applyFont="1" applyBorder="1" applyAlignment="1">
      <alignment vertical="center" wrapText="1"/>
    </xf>
    <xf numFmtId="219" fontId="77" fillId="0" borderId="26" xfId="0" applyNumberFormat="1" applyFont="1" applyFill="1" applyBorder="1" applyAlignment="1">
      <alignment vertical="center" wrapText="1"/>
    </xf>
    <xf numFmtId="220" fontId="77" fillId="0" borderId="26" xfId="0" applyNumberFormat="1" applyFont="1" applyBorder="1" applyAlignment="1">
      <alignment vertical="center" wrapText="1"/>
    </xf>
    <xf numFmtId="218" fontId="78" fillId="0" borderId="26" xfId="0" applyNumberFormat="1" applyFont="1" applyBorder="1" applyAlignment="1">
      <alignment horizontal="right" vertical="center"/>
    </xf>
    <xf numFmtId="219" fontId="77" fillId="0" borderId="26" xfId="0" applyNumberFormat="1" applyFont="1" applyBorder="1" applyAlignment="1">
      <alignment vertical="center"/>
    </xf>
    <xf numFmtId="219" fontId="77" fillId="0" borderId="26" xfId="0" applyNumberFormat="1" applyFont="1" applyFill="1" applyBorder="1" applyAlignment="1">
      <alignment vertical="center"/>
    </xf>
    <xf numFmtId="220" fontId="77" fillId="0" borderId="26" xfId="0" applyNumberFormat="1" applyFont="1" applyBorder="1" applyAlignment="1">
      <alignment vertical="center"/>
    </xf>
    <xf numFmtId="0" fontId="77" fillId="53" borderId="26" xfId="0" applyFont="1" applyFill="1" applyBorder="1" applyAlignment="1">
      <alignment horizontal="left" vertical="center" wrapText="1"/>
    </xf>
    <xf numFmtId="218" fontId="77" fillId="0" borderId="26" xfId="0" applyNumberFormat="1" applyFont="1" applyBorder="1" applyAlignment="1">
      <alignment horizontal="right" vertical="center"/>
    </xf>
    <xf numFmtId="0" fontId="77" fillId="0" borderId="26" xfId="0" applyFont="1" applyBorder="1" applyAlignment="1">
      <alignment horizontal="right" vertical="center"/>
    </xf>
    <xf numFmtId="218" fontId="77" fillId="0" borderId="26" xfId="0" applyNumberFormat="1" applyFont="1" applyBorder="1" applyAlignment="1">
      <alignment horizontal="left" vertical="center"/>
    </xf>
    <xf numFmtId="218" fontId="77" fillId="0" borderId="26" xfId="0" applyNumberFormat="1" applyFont="1" applyBorder="1" applyAlignment="1">
      <alignment horizontal="right" vertical="center" wrapText="1"/>
    </xf>
    <xf numFmtId="218" fontId="78" fillId="10" borderId="26" xfId="1704" applyNumberFormat="1" applyFont="1" applyFill="1" applyBorder="1" applyAlignment="1">
      <alignment horizontal="right" vertical="center"/>
    </xf>
    <xf numFmtId="219" fontId="78" fillId="10" borderId="26" xfId="1704" applyNumberFormat="1" applyFont="1" applyFill="1" applyBorder="1" applyAlignment="1">
      <alignment horizontal="right" vertical="center"/>
    </xf>
    <xf numFmtId="219" fontId="78" fillId="0" borderId="26" xfId="1704" applyNumberFormat="1" applyFont="1" applyFill="1" applyBorder="1" applyAlignment="1">
      <alignment horizontal="right" vertical="center"/>
    </xf>
    <xf numFmtId="220" fontId="78" fillId="10" borderId="26" xfId="1704" applyNumberFormat="1" applyFont="1" applyFill="1" applyBorder="1" applyAlignment="1">
      <alignment horizontal="right" vertical="center"/>
    </xf>
    <xf numFmtId="0" fontId="78" fillId="50" borderId="26" xfId="0" applyFont="1" applyFill="1" applyBorder="1" applyAlignment="1">
      <alignment vertical="center"/>
    </xf>
    <xf numFmtId="0" fontId="78" fillId="50" borderId="26" xfId="0" applyFont="1" applyFill="1" applyBorder="1" applyAlignment="1">
      <alignment horizontal="right" vertical="center"/>
    </xf>
    <xf numFmtId="0" fontId="78" fillId="50" borderId="26" xfId="0" applyFont="1" applyFill="1" applyBorder="1" applyAlignment="1">
      <alignment horizontal="left" vertical="center"/>
    </xf>
    <xf numFmtId="218" fontId="78" fillId="50" borderId="26" xfId="0" applyNumberFormat="1" applyFont="1" applyFill="1" applyBorder="1" applyAlignment="1">
      <alignment horizontal="left" vertical="center"/>
    </xf>
    <xf numFmtId="218" fontId="78" fillId="50" borderId="26" xfId="0" applyNumberFormat="1" applyFont="1" applyFill="1" applyBorder="1" applyAlignment="1">
      <alignment vertical="center" wrapText="1"/>
    </xf>
    <xf numFmtId="219" fontId="78" fillId="50" borderId="26" xfId="0" applyNumberFormat="1" applyFont="1" applyFill="1" applyBorder="1" applyAlignment="1">
      <alignment vertical="center" wrapText="1"/>
    </xf>
    <xf numFmtId="0" fontId="78" fillId="50" borderId="26" xfId="0" applyFont="1" applyFill="1" applyBorder="1" applyAlignment="1">
      <alignment vertical="center" wrapText="1"/>
    </xf>
    <xf numFmtId="218" fontId="78" fillId="50" borderId="26" xfId="0" applyNumberFormat="1" applyFont="1" applyFill="1" applyBorder="1" applyAlignment="1">
      <alignment horizontal="center" vertical="center" wrapText="1"/>
    </xf>
    <xf numFmtId="220" fontId="78" fillId="50" borderId="26" xfId="0" applyNumberFormat="1" applyFont="1" applyFill="1" applyBorder="1" applyAlignment="1">
      <alignment horizontal="center" vertical="center" wrapText="1"/>
    </xf>
    <xf numFmtId="0" fontId="77" fillId="50" borderId="26" xfId="0" applyFont="1" applyFill="1" applyBorder="1" applyAlignment="1">
      <alignment horizontal="center" vertical="center" wrapText="1"/>
    </xf>
    <xf numFmtId="0" fontId="78" fillId="50" borderId="26" xfId="0" applyFont="1" applyFill="1" applyBorder="1" applyAlignment="1">
      <alignment horizontal="center" vertical="center" wrapText="1"/>
    </xf>
    <xf numFmtId="0" fontId="78" fillId="6" borderId="26" xfId="0" applyFont="1" applyFill="1" applyBorder="1" applyAlignment="1">
      <alignment vertical="center"/>
    </xf>
    <xf numFmtId="0" fontId="77" fillId="6" borderId="26" xfId="0" applyFont="1" applyFill="1" applyBorder="1" applyAlignment="1">
      <alignment vertical="center" wrapText="1"/>
    </xf>
    <xf numFmtId="0" fontId="77" fillId="6" borderId="26" xfId="0" applyFont="1" applyFill="1" applyBorder="1" applyAlignment="1">
      <alignment vertical="center"/>
    </xf>
    <xf numFmtId="218" fontId="77" fillId="6" borderId="26" xfId="0" applyNumberFormat="1" applyFont="1" applyFill="1" applyBorder="1" applyAlignment="1">
      <alignment vertical="center" wrapText="1"/>
    </xf>
    <xf numFmtId="218" fontId="77" fillId="6" borderId="26" xfId="0" applyNumberFormat="1" applyFont="1" applyFill="1" applyBorder="1" applyAlignment="1">
      <alignment vertical="center"/>
    </xf>
    <xf numFmtId="219" fontId="77" fillId="6" borderId="26" xfId="0" applyNumberFormat="1" applyFont="1" applyFill="1" applyBorder="1" applyAlignment="1">
      <alignment vertical="center"/>
    </xf>
    <xf numFmtId="39" fontId="77" fillId="6" borderId="26" xfId="0" applyNumberFormat="1" applyFont="1" applyFill="1" applyBorder="1" applyAlignment="1">
      <alignment vertical="center"/>
    </xf>
    <xf numFmtId="220" fontId="78" fillId="6" borderId="26" xfId="0" applyNumberFormat="1" applyFont="1" applyFill="1" applyBorder="1" applyAlignment="1">
      <alignment vertical="center"/>
    </xf>
    <xf numFmtId="218" fontId="78" fillId="6" borderId="26" xfId="0" applyNumberFormat="1" applyFont="1" applyFill="1" applyBorder="1" applyAlignment="1">
      <alignment vertical="center"/>
    </xf>
    <xf numFmtId="39" fontId="78" fillId="6" borderId="26" xfId="0" applyNumberFormat="1" applyFont="1" applyFill="1" applyBorder="1" applyAlignment="1">
      <alignment vertical="center"/>
    </xf>
    <xf numFmtId="0" fontId="78" fillId="51" borderId="26" xfId="0" applyFont="1" applyFill="1" applyBorder="1" applyAlignment="1">
      <alignment vertical="center"/>
    </xf>
    <xf numFmtId="0" fontId="78" fillId="51" borderId="26" xfId="0" applyFont="1" applyFill="1" applyBorder="1" applyAlignment="1">
      <alignment vertical="center" wrapText="1"/>
    </xf>
    <xf numFmtId="218" fontId="78" fillId="51" borderId="26" xfId="0" applyNumberFormat="1" applyFont="1" applyFill="1" applyBorder="1" applyAlignment="1">
      <alignment vertical="center" wrapText="1"/>
    </xf>
    <xf numFmtId="218" fontId="78" fillId="51" borderId="26" xfId="0" applyNumberFormat="1" applyFont="1" applyFill="1" applyBorder="1" applyAlignment="1">
      <alignment vertical="center"/>
    </xf>
    <xf numFmtId="219" fontId="78" fillId="51" borderId="26" xfId="0" applyNumberFormat="1" applyFont="1" applyFill="1" applyBorder="1" applyAlignment="1">
      <alignment vertical="center"/>
    </xf>
    <xf numFmtId="39" fontId="78" fillId="51" borderId="26" xfId="0" applyNumberFormat="1" applyFont="1" applyFill="1" applyBorder="1" applyAlignment="1">
      <alignment vertical="center"/>
    </xf>
    <xf numFmtId="220" fontId="78" fillId="51" borderId="26" xfId="0" applyNumberFormat="1" applyFont="1" applyFill="1" applyBorder="1" applyAlignment="1">
      <alignment vertical="center"/>
    </xf>
    <xf numFmtId="0" fontId="78" fillId="6" borderId="26" xfId="0" applyFont="1" applyFill="1" applyBorder="1" applyAlignment="1">
      <alignment horizontal="right" vertical="center"/>
    </xf>
    <xf numFmtId="0" fontId="78" fillId="51" borderId="26" xfId="0" applyFont="1" applyFill="1" applyBorder="1" applyAlignment="1">
      <alignment horizontal="left" vertical="center"/>
    </xf>
    <xf numFmtId="218" fontId="78" fillId="51" borderId="26" xfId="0" applyNumberFormat="1" applyFont="1" applyFill="1" applyBorder="1" applyAlignment="1">
      <alignment horizontal="left" vertical="center"/>
    </xf>
    <xf numFmtId="0" fontId="77" fillId="51" borderId="26" xfId="0" applyFont="1" applyFill="1" applyBorder="1" applyAlignment="1">
      <alignment vertical="center"/>
    </xf>
    <xf numFmtId="218" fontId="78" fillId="0" borderId="0" xfId="0" applyNumberFormat="1" applyFont="1" applyFill="1" applyBorder="1" applyAlignment="1">
      <alignment horizontal="left" vertical="center"/>
    </xf>
    <xf numFmtId="218" fontId="78" fillId="0" borderId="0" xfId="0" applyNumberFormat="1" applyFont="1" applyBorder="1" applyAlignment="1">
      <alignment horizontal="left" vertical="center"/>
    </xf>
    <xf numFmtId="0" fontId="77" fillId="0" borderId="0" xfId="1967" applyFont="1"/>
    <xf numFmtId="0" fontId="78" fillId="0" borderId="0" xfId="1967" applyFont="1"/>
    <xf numFmtId="182" fontId="77" fillId="0" borderId="0" xfId="1" applyNumberFormat="1" applyFont="1"/>
    <xf numFmtId="0" fontId="81" fillId="57" borderId="3" xfId="1967" applyFont="1" applyFill="1" applyBorder="1" applyAlignment="1">
      <alignment horizontal="center" wrapText="1"/>
    </xf>
    <xf numFmtId="0" fontId="80" fillId="0" borderId="1" xfId="1967" applyFont="1" applyBorder="1" applyAlignment="1">
      <alignment vertical="top" wrapText="1"/>
    </xf>
    <xf numFmtId="182" fontId="81" fillId="0" borderId="1" xfId="1" applyNumberFormat="1" applyFont="1" applyBorder="1" applyAlignment="1">
      <alignment horizontal="right"/>
    </xf>
    <xf numFmtId="182" fontId="77" fillId="0" borderId="1" xfId="1" applyNumberFormat="1" applyFont="1" applyBorder="1" applyAlignment="1">
      <alignment horizontal="right"/>
    </xf>
    <xf numFmtId="9" fontId="77" fillId="0" borderId="1" xfId="2779" applyFont="1" applyBorder="1"/>
    <xf numFmtId="182" fontId="77" fillId="0" borderId="0" xfId="1967" applyNumberFormat="1" applyFont="1"/>
    <xf numFmtId="0" fontId="77" fillId="0" borderId="1" xfId="1967" applyFont="1" applyBorder="1" applyAlignment="1">
      <alignment wrapText="1"/>
    </xf>
    <xf numFmtId="0" fontId="81" fillId="0" borderId="1" xfId="1967" applyFont="1" applyBorder="1" applyAlignment="1">
      <alignment wrapText="1"/>
    </xf>
    <xf numFmtId="0" fontId="81" fillId="5" borderId="1" xfId="1967" applyFont="1" applyFill="1" applyBorder="1" applyAlignment="1">
      <alignment wrapText="1"/>
    </xf>
    <xf numFmtId="182" fontId="81" fillId="5" borderId="1" xfId="1" applyNumberFormat="1" applyFont="1" applyFill="1" applyBorder="1" applyAlignment="1">
      <alignment wrapText="1"/>
    </xf>
    <xf numFmtId="9" fontId="81" fillId="5" borderId="1" xfId="2779" applyFont="1" applyFill="1" applyBorder="1" applyAlignment="1">
      <alignment wrapText="1"/>
    </xf>
    <xf numFmtId="43" fontId="77" fillId="0" borderId="0" xfId="1" applyFont="1"/>
    <xf numFmtId="174" fontId="77" fillId="0" borderId="0" xfId="1967" applyNumberFormat="1" applyFont="1"/>
    <xf numFmtId="0" fontId="77" fillId="3" borderId="1" xfId="1967" applyFont="1" applyFill="1" applyBorder="1"/>
    <xf numFmtId="9" fontId="77" fillId="3" borderId="1" xfId="2779" applyFont="1" applyFill="1" applyBorder="1"/>
    <xf numFmtId="0" fontId="81" fillId="57" borderId="1" xfId="1967" applyFont="1" applyFill="1" applyBorder="1" applyAlignment="1">
      <alignment wrapText="1"/>
    </xf>
    <xf numFmtId="182" fontId="81" fillId="57" borderId="1" xfId="1" applyNumberFormat="1" applyFont="1" applyFill="1" applyBorder="1" applyAlignment="1">
      <alignment horizontal="right"/>
    </xf>
    <xf numFmtId="9" fontId="81" fillId="57" borderId="1" xfId="2779" applyFont="1" applyFill="1" applyBorder="1" applyAlignment="1">
      <alignment horizontal="right"/>
    </xf>
    <xf numFmtId="0" fontId="78" fillId="55" borderId="1" xfId="1967" applyFont="1" applyFill="1" applyBorder="1"/>
    <xf numFmtId="184" fontId="78" fillId="55" borderId="1" xfId="1704" applyFont="1" applyFill="1" applyBorder="1" applyAlignment="1">
      <alignment horizontal="center"/>
    </xf>
    <xf numFmtId="0" fontId="78" fillId="56" borderId="1" xfId="1967" applyFont="1" applyFill="1" applyBorder="1" applyAlignment="1">
      <alignment vertical="center"/>
    </xf>
    <xf numFmtId="182" fontId="80" fillId="56" borderId="1" xfId="1" applyNumberFormat="1" applyFont="1" applyFill="1" applyBorder="1" applyAlignment="1">
      <alignment horizontal="center" vertical="center"/>
    </xf>
    <xf numFmtId="182" fontId="81" fillId="56" borderId="1" xfId="1" applyNumberFormat="1" applyFont="1" applyFill="1" applyBorder="1" applyAlignment="1">
      <alignment horizontal="center" vertical="center"/>
    </xf>
    <xf numFmtId="0" fontId="78" fillId="8" borderId="1" xfId="1967" applyFont="1" applyFill="1" applyBorder="1" applyAlignment="1">
      <alignment vertical="center"/>
    </xf>
    <xf numFmtId="182" fontId="80" fillId="8" borderId="1" xfId="1" applyNumberFormat="1" applyFont="1" applyFill="1" applyBorder="1" applyAlignment="1">
      <alignment horizontal="center" vertical="center"/>
    </xf>
    <xf numFmtId="0" fontId="78" fillId="7" borderId="1" xfId="1967" applyFont="1" applyFill="1" applyBorder="1" applyAlignment="1">
      <alignment vertical="center"/>
    </xf>
    <xf numFmtId="182" fontId="80" fillId="7" borderId="1" xfId="1" applyNumberFormat="1" applyFont="1" applyFill="1" applyBorder="1" applyAlignment="1">
      <alignment horizontal="center" vertical="center"/>
    </xf>
    <xf numFmtId="182" fontId="81" fillId="7" borderId="1" xfId="1" applyNumberFormat="1" applyFont="1" applyFill="1" applyBorder="1" applyAlignment="1">
      <alignment horizontal="center" vertical="center"/>
    </xf>
    <xf numFmtId="0" fontId="77" fillId="5" borderId="1" xfId="1967" applyFont="1" applyFill="1" applyBorder="1"/>
    <xf numFmtId="182" fontId="77" fillId="5" borderId="1" xfId="1" applyNumberFormat="1" applyFont="1" applyFill="1" applyBorder="1"/>
    <xf numFmtId="182" fontId="78" fillId="5" borderId="1" xfId="1" applyNumberFormat="1" applyFont="1" applyFill="1" applyBorder="1"/>
    <xf numFmtId="217" fontId="77" fillId="0" borderId="1" xfId="1704" applyNumberFormat="1" applyFont="1" applyBorder="1" applyAlignment="1">
      <alignment vertical="center" wrapText="1"/>
    </xf>
    <xf numFmtId="9" fontId="77" fillId="0" borderId="1" xfId="17" applyFont="1" applyBorder="1" applyAlignment="1">
      <alignment vertical="center" wrapText="1"/>
    </xf>
    <xf numFmtId="217" fontId="77" fillId="0" borderId="1" xfId="1967" applyNumberFormat="1" applyFont="1" applyBorder="1" applyAlignment="1">
      <alignment vertical="center" wrapText="1"/>
    </xf>
    <xf numFmtId="0" fontId="82" fillId="0" borderId="0" xfId="1967" applyFont="1" applyAlignment="1">
      <alignment vertical="center"/>
    </xf>
    <xf numFmtId="218" fontId="82" fillId="0" borderId="0" xfId="1967" applyNumberFormat="1" applyFont="1" applyAlignment="1">
      <alignment vertical="center"/>
    </xf>
    <xf numFmtId="217" fontId="83" fillId="0" borderId="0" xfId="1967" applyNumberFormat="1" applyFont="1" applyAlignment="1">
      <alignment vertical="center" wrapText="1"/>
    </xf>
    <xf numFmtId="0" fontId="83" fillId="0" borderId="0" xfId="1967" applyFont="1" applyAlignment="1">
      <alignment vertical="center" wrapText="1"/>
    </xf>
    <xf numFmtId="0" fontId="77" fillId="0" borderId="0" xfId="1967" applyFont="1" applyAlignment="1">
      <alignment vertical="center"/>
    </xf>
    <xf numFmtId="184" fontId="77" fillId="0" borderId="0" xfId="1967" applyNumberFormat="1" applyFont="1"/>
    <xf numFmtId="221" fontId="77" fillId="0" borderId="0" xfId="1967" applyNumberFormat="1" applyFont="1"/>
    <xf numFmtId="0" fontId="84" fillId="0" borderId="0" xfId="1967" applyFont="1"/>
    <xf numFmtId="184" fontId="84" fillId="0" borderId="0" xfId="1967" applyNumberFormat="1" applyFont="1"/>
    <xf numFmtId="182" fontId="84" fillId="0" borderId="0" xfId="1967" applyNumberFormat="1" applyFont="1"/>
    <xf numFmtId="182" fontId="84" fillId="0" borderId="0" xfId="1" applyNumberFormat="1" applyFont="1"/>
    <xf numFmtId="184" fontId="84" fillId="0" borderId="0" xfId="1" applyNumberFormat="1" applyFont="1"/>
    <xf numFmtId="0" fontId="81" fillId="55" borderId="1" xfId="1967" applyFont="1" applyFill="1" applyBorder="1" applyAlignment="1">
      <alignment wrapText="1"/>
    </xf>
    <xf numFmtId="0" fontId="81" fillId="55" borderId="1" xfId="1967" applyFont="1" applyFill="1" applyBorder="1" applyAlignment="1">
      <alignment horizontal="center" vertical="center" wrapText="1"/>
    </xf>
    <xf numFmtId="217" fontId="81" fillId="0" borderId="1" xfId="1967" applyNumberFormat="1" applyFont="1" applyBorder="1" applyAlignment="1">
      <alignment wrapText="1"/>
    </xf>
    <xf numFmtId="9" fontId="81" fillId="0" borderId="1" xfId="2779" applyFont="1" applyBorder="1" applyAlignment="1">
      <alignment wrapText="1"/>
    </xf>
    <xf numFmtId="217" fontId="81" fillId="0" borderId="1" xfId="1704" applyNumberFormat="1" applyFont="1" applyBorder="1" applyAlignment="1">
      <alignment wrapText="1"/>
    </xf>
    <xf numFmtId="182" fontId="81" fillId="8" borderId="1" xfId="1" applyNumberFormat="1" applyFont="1" applyFill="1" applyBorder="1" applyAlignment="1">
      <alignment horizontal="center" vertical="center"/>
    </xf>
    <xf numFmtId="0" fontId="81" fillId="57" borderId="1" xfId="1967" applyFont="1" applyFill="1" applyBorder="1" applyAlignment="1">
      <alignment horizontal="center" vertical="center" wrapText="1"/>
    </xf>
    <xf numFmtId="182" fontId="80" fillId="0" borderId="1" xfId="1" applyNumberFormat="1" applyFont="1" applyBorder="1" applyAlignment="1">
      <alignment horizontal="right"/>
    </xf>
    <xf numFmtId="0" fontId="86" fillId="0" borderId="0" xfId="0" applyFont="1"/>
    <xf numFmtId="218" fontId="57" fillId="59" borderId="0" xfId="0" applyNumberFormat="1" applyFont="1" applyFill="1"/>
    <xf numFmtId="0" fontId="57" fillId="59" borderId="28" xfId="0" applyFont="1" applyFill="1" applyBorder="1"/>
    <xf numFmtId="0" fontId="87" fillId="59" borderId="28" xfId="0" applyFont="1" applyFill="1" applyBorder="1"/>
    <xf numFmtId="218" fontId="77" fillId="0" borderId="31" xfId="0" applyNumberFormat="1" applyFont="1" applyBorder="1" applyAlignment="1">
      <alignment vertical="center" wrapText="1"/>
    </xf>
    <xf numFmtId="9" fontId="86" fillId="0" borderId="31" xfId="17" applyFont="1" applyBorder="1" applyAlignment="1">
      <alignment horizontal="center"/>
    </xf>
    <xf numFmtId="9" fontId="86" fillId="0" borderId="32" xfId="17" applyFont="1" applyBorder="1" applyAlignment="1">
      <alignment horizontal="center"/>
    </xf>
    <xf numFmtId="0" fontId="0" fillId="0" borderId="33" xfId="0" applyBorder="1"/>
    <xf numFmtId="0" fontId="0" fillId="0" borderId="34" xfId="0" applyBorder="1"/>
    <xf numFmtId="218" fontId="77" fillId="0" borderId="34" xfId="0" applyNumberFormat="1" applyFont="1" applyBorder="1" applyAlignment="1">
      <alignment vertical="center" wrapText="1"/>
    </xf>
    <xf numFmtId="9" fontId="86" fillId="0" borderId="34" xfId="17" applyFont="1" applyBorder="1" applyAlignment="1">
      <alignment horizontal="center"/>
    </xf>
    <xf numFmtId="9" fontId="86" fillId="0" borderId="35" xfId="17" applyFont="1" applyBorder="1" applyAlignment="1">
      <alignment horizontal="center"/>
    </xf>
    <xf numFmtId="218" fontId="77" fillId="0" borderId="34" xfId="8" applyNumberFormat="1" applyFont="1" applyBorder="1" applyAlignment="1">
      <alignment vertical="center" wrapText="1"/>
    </xf>
    <xf numFmtId="0" fontId="0" fillId="0" borderId="36" xfId="0" applyBorder="1"/>
    <xf numFmtId="0" fontId="0" fillId="0" borderId="37" xfId="0" applyBorder="1"/>
    <xf numFmtId="218" fontId="77" fillId="0" borderId="37" xfId="8" applyNumberFormat="1" applyFont="1" applyBorder="1" applyAlignment="1">
      <alignment vertical="center" wrapText="1"/>
    </xf>
    <xf numFmtId="9" fontId="86" fillId="0" borderId="37" xfId="17" applyFont="1" applyBorder="1" applyAlignment="1">
      <alignment horizontal="center"/>
    </xf>
    <xf numFmtId="218" fontId="77" fillId="0" borderId="37" xfId="0" applyNumberFormat="1" applyFont="1" applyBorder="1" applyAlignment="1">
      <alignment vertical="center" wrapText="1"/>
    </xf>
    <xf numFmtId="9" fontId="86" fillId="0" borderId="38" xfId="17" applyFont="1" applyBorder="1" applyAlignment="1">
      <alignment horizontal="center"/>
    </xf>
    <xf numFmtId="218" fontId="0" fillId="0" borderId="30" xfId="0" applyNumberFormat="1" applyBorder="1"/>
    <xf numFmtId="218" fontId="0" fillId="0" borderId="31" xfId="0" applyNumberFormat="1" applyBorder="1"/>
    <xf numFmtId="218" fontId="0" fillId="0" borderId="32" xfId="0" applyNumberFormat="1" applyBorder="1"/>
    <xf numFmtId="218" fontId="0" fillId="0" borderId="33" xfId="0" applyNumberFormat="1" applyBorder="1"/>
    <xf numFmtId="218" fontId="0" fillId="0" borderId="34" xfId="0" applyNumberFormat="1" applyBorder="1"/>
    <xf numFmtId="218" fontId="0" fillId="0" borderId="35" xfId="0" applyNumberFormat="1" applyBorder="1"/>
    <xf numFmtId="218" fontId="0" fillId="0" borderId="36" xfId="0" applyNumberFormat="1" applyBorder="1"/>
    <xf numFmtId="218" fontId="0" fillId="0" borderId="37" xfId="0" applyNumberFormat="1" applyBorder="1"/>
    <xf numFmtId="218" fontId="0" fillId="0" borderId="38" xfId="0" applyNumberFormat="1" applyBorder="1"/>
    <xf numFmtId="0" fontId="57" fillId="59" borderId="40" xfId="0" applyFont="1" applyFill="1" applyBorder="1"/>
    <xf numFmtId="0" fontId="0" fillId="0" borderId="41" xfId="0" applyBorder="1"/>
    <xf numFmtId="0" fontId="0" fillId="0" borderId="42" xfId="0" applyBorder="1"/>
    <xf numFmtId="218" fontId="77" fillId="0" borderId="42" xfId="0" applyNumberFormat="1" applyFont="1" applyBorder="1" applyAlignment="1">
      <alignment vertical="center" wrapText="1"/>
    </xf>
    <xf numFmtId="0" fontId="57" fillId="59" borderId="0" xfId="0" applyFont="1" applyFill="1" applyBorder="1" applyAlignment="1">
      <alignment horizontal="center"/>
    </xf>
    <xf numFmtId="9" fontId="88" fillId="0" borderId="0" xfId="0" applyNumberFormat="1" applyFont="1" applyFill="1" applyBorder="1" applyAlignment="1">
      <alignment horizontal="center"/>
    </xf>
    <xf numFmtId="0" fontId="57" fillId="59" borderId="0" xfId="0" applyFont="1" applyFill="1" applyBorder="1" applyAlignment="1">
      <alignment horizontal="center"/>
    </xf>
    <xf numFmtId="0" fontId="57" fillId="59" borderId="0" xfId="0" applyFont="1" applyFill="1" applyBorder="1" applyAlignment="1">
      <alignment vertical="center"/>
    </xf>
    <xf numFmtId="0" fontId="57" fillId="59" borderId="0" xfId="0" applyFont="1" applyFill="1" applyBorder="1" applyAlignment="1">
      <alignment vertical="center" wrapText="1"/>
    </xf>
    <xf numFmtId="0" fontId="82" fillId="0" borderId="26" xfId="0" applyFont="1" applyFill="1" applyBorder="1" applyAlignment="1">
      <alignment vertical="center" wrapText="1"/>
    </xf>
    <xf numFmtId="218" fontId="78" fillId="0" borderId="26" xfId="0" applyNumberFormat="1" applyFont="1" applyFill="1" applyBorder="1" applyAlignment="1">
      <alignment vertical="center" wrapText="1"/>
    </xf>
    <xf numFmtId="218" fontId="78" fillId="0" borderId="26" xfId="1704" applyNumberFormat="1" applyFont="1" applyFill="1" applyBorder="1" applyAlignment="1">
      <alignment vertical="center"/>
    </xf>
    <xf numFmtId="220" fontId="78" fillId="0" borderId="26" xfId="1704" applyNumberFormat="1" applyFont="1" applyFill="1" applyBorder="1" applyAlignment="1">
      <alignment vertical="center"/>
    </xf>
    <xf numFmtId="0" fontId="57" fillId="0" borderId="0" xfId="0" applyFont="1" applyFill="1" applyBorder="1" applyAlignment="1">
      <alignment horizontal="right"/>
    </xf>
    <xf numFmtId="0" fontId="57" fillId="0" borderId="0" xfId="0" applyFont="1" applyFill="1" applyBorder="1" applyAlignment="1">
      <alignment horizontal="center"/>
    </xf>
    <xf numFmtId="218" fontId="57" fillId="0" borderId="0" xfId="0" applyNumberFormat="1" applyFont="1" applyFill="1"/>
    <xf numFmtId="0" fontId="86" fillId="0" borderId="0" xfId="0" applyFont="1" applyFill="1"/>
    <xf numFmtId="218" fontId="0" fillId="0" borderId="0" xfId="0" applyNumberFormat="1"/>
    <xf numFmtId="0" fontId="78" fillId="0" borderId="26" xfId="0" applyFont="1" applyFill="1" applyBorder="1" applyAlignment="1">
      <alignment horizontal="right" vertical="center"/>
    </xf>
    <xf numFmtId="0" fontId="82" fillId="0" borderId="26" xfId="0" applyFont="1" applyFill="1" applyBorder="1" applyAlignment="1">
      <alignment horizontal="left" vertical="center" wrapText="1"/>
    </xf>
    <xf numFmtId="218" fontId="79" fillId="0" borderId="26" xfId="0" applyNumberFormat="1" applyFont="1" applyFill="1" applyBorder="1" applyAlignment="1">
      <alignment vertical="center" wrapText="1"/>
    </xf>
    <xf numFmtId="218" fontId="79" fillId="0" borderId="26" xfId="1704" applyNumberFormat="1" applyFont="1" applyFill="1" applyBorder="1" applyAlignment="1">
      <alignment vertical="center"/>
    </xf>
    <xf numFmtId="39" fontId="79" fillId="0" borderId="26" xfId="1704" applyNumberFormat="1" applyFont="1" applyFill="1" applyBorder="1" applyAlignment="1">
      <alignment vertical="center"/>
    </xf>
    <xf numFmtId="220" fontId="79" fillId="0" borderId="26" xfId="1704" applyNumberFormat="1" applyFont="1" applyFill="1" applyBorder="1" applyAlignment="1">
      <alignment vertical="center"/>
    </xf>
    <xf numFmtId="220" fontId="77" fillId="0" borderId="26" xfId="1704" applyNumberFormat="1" applyFont="1" applyFill="1" applyBorder="1" applyAlignment="1">
      <alignment vertical="center"/>
    </xf>
    <xf numFmtId="218" fontId="91" fillId="0" borderId="26" xfId="0" applyNumberFormat="1" applyFont="1" applyBorder="1" applyAlignment="1">
      <alignment vertical="center" wrapText="1"/>
    </xf>
    <xf numFmtId="218" fontId="91" fillId="0" borderId="26" xfId="1704" applyNumberFormat="1" applyFont="1" applyBorder="1" applyAlignment="1">
      <alignment vertical="center"/>
    </xf>
    <xf numFmtId="219" fontId="91" fillId="0" borderId="26" xfId="1704" applyNumberFormat="1" applyFont="1" applyBorder="1" applyAlignment="1">
      <alignment vertical="center"/>
    </xf>
    <xf numFmtId="219" fontId="91" fillId="0" borderId="26" xfId="1704" applyNumberFormat="1" applyFont="1" applyFill="1" applyBorder="1" applyAlignment="1">
      <alignment vertical="center"/>
    </xf>
    <xf numFmtId="220" fontId="91" fillId="0" borderId="26" xfId="1704" applyNumberFormat="1" applyFont="1" applyBorder="1" applyAlignment="1">
      <alignment vertical="center"/>
    </xf>
    <xf numFmtId="0" fontId="77" fillId="0" borderId="26" xfId="0" applyFont="1" applyFill="1" applyBorder="1" applyAlignment="1">
      <alignment horizontal="center" vertical="center" wrapText="1"/>
    </xf>
    <xf numFmtId="0" fontId="91" fillId="0" borderId="26" xfId="0" applyFont="1" applyBorder="1" applyAlignment="1">
      <alignment horizontal="center" vertical="center" wrapText="1"/>
    </xf>
    <xf numFmtId="0" fontId="77" fillId="0" borderId="26" xfId="1704" applyNumberFormat="1" applyFont="1" applyFill="1" applyBorder="1" applyAlignment="1">
      <alignment horizontal="center" vertical="center"/>
    </xf>
    <xf numFmtId="0" fontId="91" fillId="0" borderId="26" xfId="1704" applyNumberFormat="1" applyFont="1" applyBorder="1" applyAlignment="1">
      <alignment horizontal="center" vertical="center"/>
    </xf>
    <xf numFmtId="0" fontId="77" fillId="0" borderId="26" xfId="0" applyNumberFormat="1" applyFont="1" applyFill="1" applyBorder="1" applyAlignment="1">
      <alignment horizontal="center" vertical="center" wrapText="1"/>
    </xf>
    <xf numFmtId="0" fontId="91" fillId="0" borderId="26" xfId="0" applyNumberFormat="1" applyFont="1" applyBorder="1" applyAlignment="1">
      <alignment horizontal="center" vertical="center" wrapText="1"/>
    </xf>
    <xf numFmtId="0" fontId="77" fillId="0" borderId="0" xfId="0" applyFont="1" applyBorder="1" applyAlignment="1">
      <alignment horizontal="center" vertical="center"/>
    </xf>
    <xf numFmtId="0" fontId="77" fillId="0" borderId="0" xfId="0" applyFont="1" applyFill="1" applyBorder="1" applyAlignment="1">
      <alignment horizontal="center" vertical="center"/>
    </xf>
    <xf numFmtId="0" fontId="78" fillId="48" borderId="26" xfId="0" applyFont="1" applyFill="1" applyBorder="1" applyAlignment="1">
      <alignment horizontal="center" vertical="center" wrapText="1"/>
    </xf>
    <xf numFmtId="0" fontId="78" fillId="49" borderId="26" xfId="0" applyFont="1" applyFill="1" applyBorder="1" applyAlignment="1">
      <alignment horizontal="center" vertical="center" wrapText="1"/>
    </xf>
    <xf numFmtId="0" fontId="78" fillId="3" borderId="26" xfId="0" applyFont="1" applyFill="1" applyBorder="1" applyAlignment="1">
      <alignment horizontal="center" vertical="center"/>
    </xf>
    <xf numFmtId="0" fontId="78" fillId="10" borderId="26" xfId="0" applyFont="1" applyFill="1" applyBorder="1" applyAlignment="1">
      <alignment horizontal="center" vertical="center" wrapText="1"/>
    </xf>
    <xf numFmtId="0" fontId="78" fillId="0" borderId="26" xfId="0" applyFont="1" applyBorder="1" applyAlignment="1">
      <alignment horizontal="center" vertical="center"/>
    </xf>
    <xf numFmtId="39" fontId="78" fillId="3" borderId="26" xfId="1704" applyNumberFormat="1" applyFont="1" applyFill="1" applyBorder="1" applyAlignment="1">
      <alignment horizontal="center" vertical="center"/>
    </xf>
    <xf numFmtId="0" fontId="77" fillId="0" borderId="26" xfId="0" applyFont="1" applyBorder="1" applyAlignment="1">
      <alignment horizontal="center" vertical="center"/>
    </xf>
    <xf numFmtId="0" fontId="77" fillId="0" borderId="26" xfId="8" applyFont="1" applyBorder="1" applyAlignment="1">
      <alignment horizontal="center" vertical="center" wrapText="1"/>
    </xf>
    <xf numFmtId="0" fontId="79" fillId="0" borderId="26" xfId="0" applyFont="1" applyBorder="1" applyAlignment="1">
      <alignment horizontal="center" vertical="center" wrapText="1"/>
    </xf>
    <xf numFmtId="0" fontId="79" fillId="0" borderId="26" xfId="0" applyFont="1" applyFill="1" applyBorder="1" applyAlignment="1">
      <alignment horizontal="center" vertical="center" wrapText="1"/>
    </xf>
    <xf numFmtId="0" fontId="78" fillId="9" borderId="26" xfId="0" applyFont="1" applyFill="1" applyBorder="1" applyAlignment="1">
      <alignment horizontal="center" vertical="center"/>
    </xf>
    <xf numFmtId="0" fontId="78" fillId="8" borderId="26" xfId="0" applyFont="1" applyFill="1" applyBorder="1" applyAlignment="1">
      <alignment horizontal="center" vertical="center" wrapText="1"/>
    </xf>
    <xf numFmtId="0" fontId="78" fillId="8" borderId="26" xfId="0" applyFont="1" applyFill="1" applyBorder="1" applyAlignment="1">
      <alignment horizontal="center" vertical="center"/>
    </xf>
    <xf numFmtId="0" fontId="78" fillId="50" borderId="26" xfId="0" applyFont="1" applyFill="1" applyBorder="1" applyAlignment="1">
      <alignment horizontal="center" vertical="center"/>
    </xf>
    <xf numFmtId="0" fontId="77" fillId="6" borderId="26" xfId="0" applyFont="1" applyFill="1" applyBorder="1" applyAlignment="1">
      <alignment horizontal="center" vertical="center" wrapText="1"/>
    </xf>
    <xf numFmtId="0" fontId="78" fillId="51" borderId="26" xfId="0" applyFont="1" applyFill="1" applyBorder="1" applyAlignment="1">
      <alignment horizontal="center" vertical="center" wrapText="1"/>
    </xf>
    <xf numFmtId="0" fontId="78" fillId="51" borderId="26" xfId="0" applyFont="1" applyFill="1" applyBorder="1" applyAlignment="1">
      <alignment horizontal="center" vertical="center"/>
    </xf>
    <xf numFmtId="39" fontId="78" fillId="10" borderId="26" xfId="1704" applyNumberFormat="1" applyFont="1" applyFill="1" applyBorder="1" applyAlignment="1">
      <alignment horizontal="center" vertical="center"/>
    </xf>
    <xf numFmtId="39" fontId="77" fillId="0" borderId="26" xfId="1704" applyNumberFormat="1" applyFont="1" applyBorder="1" applyAlignment="1">
      <alignment horizontal="center" vertical="center" wrapText="1"/>
    </xf>
    <xf numFmtId="39" fontId="79" fillId="0" borderId="26" xfId="1704" applyNumberFormat="1" applyFont="1" applyBorder="1" applyAlignment="1">
      <alignment horizontal="center" vertical="center"/>
    </xf>
    <xf numFmtId="39" fontId="78" fillId="0" borderId="26" xfId="1704" applyNumberFormat="1" applyFont="1" applyFill="1" applyBorder="1" applyAlignment="1">
      <alignment horizontal="center" vertical="center"/>
    </xf>
    <xf numFmtId="39" fontId="79" fillId="0" borderId="26" xfId="1704" applyNumberFormat="1" applyFont="1" applyFill="1" applyBorder="1" applyAlignment="1">
      <alignment horizontal="center" vertical="center"/>
    </xf>
    <xf numFmtId="39" fontId="77" fillId="6" borderId="26" xfId="0" applyNumberFormat="1" applyFont="1" applyFill="1" applyBorder="1" applyAlignment="1">
      <alignment horizontal="center" vertical="center"/>
    </xf>
    <xf numFmtId="39" fontId="78" fillId="51" borderId="26" xfId="0" applyNumberFormat="1" applyFont="1" applyFill="1" applyBorder="1" applyAlignment="1">
      <alignment horizontal="center" vertical="center"/>
    </xf>
    <xf numFmtId="182" fontId="0" fillId="0" borderId="0" xfId="1" applyNumberFormat="1" applyFont="1"/>
    <xf numFmtId="217" fontId="77" fillId="0" borderId="0" xfId="1967" applyNumberFormat="1" applyFont="1"/>
    <xf numFmtId="0" fontId="92" fillId="62" borderId="0" xfId="0" applyFont="1" applyFill="1" applyBorder="1" applyAlignment="1">
      <alignment horizontal="justify" vertical="center" wrapText="1"/>
    </xf>
    <xf numFmtId="39" fontId="77" fillId="0" borderId="26" xfId="1704" applyNumberFormat="1" applyFont="1" applyFill="1" applyBorder="1" applyAlignment="1">
      <alignment vertical="center" wrapText="1"/>
    </xf>
    <xf numFmtId="0" fontId="93" fillId="61" borderId="46" xfId="0" applyFont="1" applyFill="1" applyBorder="1" applyAlignment="1">
      <alignment horizontal="left" vertical="center" wrapText="1"/>
    </xf>
    <xf numFmtId="0" fontId="93" fillId="61" borderId="47" xfId="0" applyFont="1" applyFill="1" applyBorder="1" applyAlignment="1">
      <alignment horizontal="justify" vertical="center" wrapText="1"/>
    </xf>
    <xf numFmtId="0" fontId="95" fillId="62" borderId="48" xfId="0" applyFont="1" applyFill="1" applyBorder="1" applyAlignment="1">
      <alignment horizontal="justify" vertical="center" wrapText="1"/>
    </xf>
    <xf numFmtId="0" fontId="95" fillId="62" borderId="49" xfId="0" applyFont="1" applyFill="1" applyBorder="1" applyAlignment="1">
      <alignment horizontal="justify" vertical="center"/>
    </xf>
    <xf numFmtId="0" fontId="95" fillId="62" borderId="49" xfId="0" applyFont="1" applyFill="1" applyBorder="1" applyAlignment="1">
      <alignment horizontal="justify" vertical="center" wrapText="1"/>
    </xf>
    <xf numFmtId="0" fontId="93" fillId="61" borderId="48" xfId="0" applyFont="1" applyFill="1" applyBorder="1" applyAlignment="1">
      <alignment horizontal="justify" vertical="center" wrapText="1"/>
    </xf>
    <xf numFmtId="0" fontId="93" fillId="61" borderId="49" xfId="0" applyFont="1" applyFill="1" applyBorder="1" applyAlignment="1">
      <alignment vertical="center" wrapText="1"/>
    </xf>
    <xf numFmtId="0" fontId="95" fillId="62" borderId="0" xfId="0" applyFont="1" applyFill="1" applyBorder="1" applyAlignment="1">
      <alignment horizontal="justify" vertical="center" wrapText="1"/>
    </xf>
    <xf numFmtId="218" fontId="77" fillId="0" borderId="26" xfId="8" applyNumberFormat="1" applyFont="1" applyFill="1" applyBorder="1" applyAlignment="1">
      <alignment vertical="center" wrapText="1"/>
    </xf>
    <xf numFmtId="0" fontId="77" fillId="0" borderId="26" xfId="8" applyFont="1" applyFill="1" applyBorder="1" applyAlignment="1">
      <alignment horizontal="center" vertical="center" wrapText="1"/>
    </xf>
    <xf numFmtId="0" fontId="78" fillId="51" borderId="26" xfId="0" applyFont="1" applyFill="1" applyBorder="1" applyAlignment="1">
      <alignment horizontal="right" vertical="center"/>
    </xf>
    <xf numFmtId="0" fontId="78" fillId="51" borderId="26" xfId="0" applyFont="1" applyFill="1" applyBorder="1" applyAlignment="1">
      <alignment horizontal="right" vertical="center" wrapText="1"/>
    </xf>
    <xf numFmtId="0" fontId="78" fillId="0" borderId="0" xfId="0" applyFont="1" applyBorder="1" applyAlignment="1">
      <alignment horizontal="center" vertical="center" wrapText="1"/>
    </xf>
    <xf numFmtId="0" fontId="77" fillId="0" borderId="0" xfId="0" applyFont="1" applyBorder="1" applyAlignment="1">
      <alignment horizontal="center" vertical="center" wrapText="1"/>
    </xf>
    <xf numFmtId="0" fontId="57" fillId="59" borderId="29" xfId="0" applyFont="1" applyFill="1" applyBorder="1" applyAlignment="1">
      <alignment horizontal="center"/>
    </xf>
    <xf numFmtId="0" fontId="57" fillId="59" borderId="0" xfId="0" applyFont="1" applyFill="1" applyBorder="1" applyAlignment="1">
      <alignment horizontal="center"/>
    </xf>
    <xf numFmtId="0" fontId="57" fillId="59" borderId="0" xfId="0" applyFont="1" applyFill="1" applyBorder="1" applyAlignment="1">
      <alignment horizontal="right"/>
    </xf>
    <xf numFmtId="0" fontId="90" fillId="60" borderId="0" xfId="0" applyFont="1" applyFill="1" applyAlignment="1">
      <alignment horizontal="center"/>
    </xf>
    <xf numFmtId="0" fontId="87" fillId="59" borderId="27" xfId="0" applyFont="1" applyFill="1" applyBorder="1" applyAlignment="1">
      <alignment horizontal="center" vertical="center" wrapText="1"/>
    </xf>
    <xf numFmtId="0" fontId="87" fillId="59" borderId="39" xfId="0" applyFont="1" applyFill="1" applyBorder="1" applyAlignment="1">
      <alignment horizontal="center" vertical="center" wrapText="1"/>
    </xf>
    <xf numFmtId="0" fontId="89" fillId="60" borderId="0" xfId="0" applyFont="1" applyFill="1" applyBorder="1" applyAlignment="1">
      <alignment horizontal="center" vertical="center" wrapText="1"/>
    </xf>
    <xf numFmtId="0" fontId="57" fillId="59" borderId="43" xfId="0" applyFont="1" applyFill="1" applyBorder="1" applyAlignment="1">
      <alignment vertical="center"/>
    </xf>
    <xf numFmtId="0" fontId="57" fillId="59" borderId="44" xfId="0" applyFont="1" applyFill="1" applyBorder="1" applyAlignment="1">
      <alignment vertical="center"/>
    </xf>
    <xf numFmtId="0" fontId="57" fillId="59" borderId="45" xfId="0" applyFont="1" applyFill="1" applyBorder="1" applyAlignment="1">
      <alignment vertical="center"/>
    </xf>
    <xf numFmtId="0" fontId="57" fillId="59" borderId="43" xfId="0" applyFont="1" applyFill="1" applyBorder="1" applyAlignment="1">
      <alignment vertical="center" wrapText="1"/>
    </xf>
    <xf numFmtId="0" fontId="57" fillId="59" borderId="44" xfId="0" applyFont="1" applyFill="1" applyBorder="1" applyAlignment="1">
      <alignment vertical="center" wrapText="1"/>
    </xf>
    <xf numFmtId="0" fontId="57" fillId="59" borderId="45" xfId="0" applyFont="1" applyFill="1" applyBorder="1" applyAlignment="1">
      <alignment vertical="center" wrapText="1"/>
    </xf>
    <xf numFmtId="0" fontId="18" fillId="0" borderId="23" xfId="0" applyFont="1" applyBorder="1" applyAlignment="1">
      <alignment horizontal="center" vertical="center" wrapText="1"/>
    </xf>
    <xf numFmtId="0" fontId="9" fillId="0" borderId="23" xfId="0" applyFont="1" applyBorder="1" applyAlignment="1">
      <alignment horizontal="center" vertical="center" wrapText="1"/>
    </xf>
    <xf numFmtId="0" fontId="0" fillId="0" borderId="0" xfId="0" applyAlignment="1">
      <alignment horizontal="center"/>
    </xf>
    <xf numFmtId="0" fontId="0" fillId="7" borderId="0" xfId="0" applyFill="1" applyAlignment="1">
      <alignment horizontal="center"/>
    </xf>
  </cellXfs>
  <cellStyles count="3073">
    <cellStyle name="_TB_def_numbercrrcy" xfId="22" xr:uid="{00000000-0005-0000-0000-000000000000}"/>
    <cellStyle name="_TB_def_numbercrrcy 2" xfId="23" xr:uid="{00000000-0005-0000-0000-000001000000}"/>
    <cellStyle name="_TB_def_numbercrrcy 2 2" xfId="24" xr:uid="{00000000-0005-0000-0000-000002000000}"/>
    <cellStyle name="_TB_def_numbercrrcy 2 2 2" xfId="25" xr:uid="{00000000-0005-0000-0000-000003000000}"/>
    <cellStyle name="_TB_def_numbercrrcy 2 3" xfId="26" xr:uid="{00000000-0005-0000-0000-000004000000}"/>
    <cellStyle name="_TB_def_numbercrrcy 2 3 2" xfId="27" xr:uid="{00000000-0005-0000-0000-000005000000}"/>
    <cellStyle name="_TB_def_numbercrrcy 2 4" xfId="28" xr:uid="{00000000-0005-0000-0000-000006000000}"/>
    <cellStyle name="_TB_def_numbercrrcy 2 4 2" xfId="29" xr:uid="{00000000-0005-0000-0000-000007000000}"/>
    <cellStyle name="_TB_def_numbercrrcy 2 5" xfId="30" xr:uid="{00000000-0005-0000-0000-000008000000}"/>
    <cellStyle name="_TB_def_numbercrrcy 2 5 2" xfId="31" xr:uid="{00000000-0005-0000-0000-000009000000}"/>
    <cellStyle name="_TB_def_numbercrrcy 2 6" xfId="32" xr:uid="{00000000-0005-0000-0000-00000A000000}"/>
    <cellStyle name="_TB_def_numbercrrcy 2 6 2" xfId="33" xr:uid="{00000000-0005-0000-0000-00000B000000}"/>
    <cellStyle name="_TB_def_numbercrrcy 2 7" xfId="34" xr:uid="{00000000-0005-0000-0000-00000C000000}"/>
    <cellStyle name="_TB_def_numbercrrcy_gaps analysis  26 mars" xfId="35" xr:uid="{00000000-0005-0000-0000-00000D000000}"/>
    <cellStyle name="_TB_def_numbercrrcy_gaps analysis  26 mars 2" xfId="36" xr:uid="{00000000-0005-0000-0000-00000E000000}"/>
    <cellStyle name="_TB_def_numbercrrcy_gaps analysis  26 mars 2 2" xfId="37" xr:uid="{00000000-0005-0000-0000-00000F000000}"/>
    <cellStyle name="_TB_def_numbercrrcy_gaps analysis  26 mars 3" xfId="38" xr:uid="{00000000-0005-0000-0000-000010000000}"/>
    <cellStyle name="_TB_def_numbercrrcy_gaps analysis  26 mars 3 2" xfId="39" xr:uid="{00000000-0005-0000-0000-000011000000}"/>
    <cellStyle name="_TB_def_numbercrrcy_gaps analysis  26 mars 4" xfId="40" xr:uid="{00000000-0005-0000-0000-000012000000}"/>
    <cellStyle name="_TB_def_numbercrrcy_gaps analysis  26 mars 4 2" xfId="41" xr:uid="{00000000-0005-0000-0000-000013000000}"/>
    <cellStyle name="_TB_def_numbercrrcy_gaps analysis  26 mars 5" xfId="42" xr:uid="{00000000-0005-0000-0000-000014000000}"/>
    <cellStyle name="_TB_def_numbercrrcy_gaps analysis  26 mars 5 2" xfId="43" xr:uid="{00000000-0005-0000-0000-000015000000}"/>
    <cellStyle name="_TB_def_numbercrrcy_gaps analysis  26 mars 6" xfId="44" xr:uid="{00000000-0005-0000-0000-000016000000}"/>
    <cellStyle name="_TB_def_numbercrrcy_gaps analysis  26 mars 6 2" xfId="45" xr:uid="{00000000-0005-0000-0000-000017000000}"/>
    <cellStyle name="_TB_def_numbercrrcy_gaps analysis  26 mars 7" xfId="46" xr:uid="{00000000-0005-0000-0000-000018000000}"/>
    <cellStyle name="_TB_def_numbercrrcy_Rwanda_work plan and budget Malick" xfId="47" xr:uid="{00000000-0005-0000-0000-000019000000}"/>
    <cellStyle name="_TB_def_numbercrrcy_Rwanda_work plan and budget Malick 2" xfId="48" xr:uid="{00000000-0005-0000-0000-00001A000000}"/>
    <cellStyle name="_TB_def_numbercrrcy_Rwanda_work plan and budget Malick 2 2" xfId="49" xr:uid="{00000000-0005-0000-0000-00001B000000}"/>
    <cellStyle name="_TB_def_numbercrrcy_Rwanda_work plan and budget Malick 3" xfId="50" xr:uid="{00000000-0005-0000-0000-00001C000000}"/>
    <cellStyle name="_TB_def_numbercrrcy_Rwanda_work plan and budget Malick 3 2" xfId="51" xr:uid="{00000000-0005-0000-0000-00001D000000}"/>
    <cellStyle name="_TB_def_numbercrrcy_Rwanda_work plan and budget Malick 4" xfId="52" xr:uid="{00000000-0005-0000-0000-00001E000000}"/>
    <cellStyle name="_TB_def_numbercrrcy_Rwanda_work plan and budget Malick 4 2" xfId="53" xr:uid="{00000000-0005-0000-0000-00001F000000}"/>
    <cellStyle name="_TB_def_numbercrrcy_Rwanda_work plan and budget Malick 5" xfId="54" xr:uid="{00000000-0005-0000-0000-000020000000}"/>
    <cellStyle name="_TB_def_numbercrrcy_Rwanda_work plan and budget Malick 5 2" xfId="55" xr:uid="{00000000-0005-0000-0000-000021000000}"/>
    <cellStyle name="_TB_def_numbercrrcy_Rwanda_work plan and budget Malick 6" xfId="56" xr:uid="{00000000-0005-0000-0000-000022000000}"/>
    <cellStyle name="_TB_def_numbercrrcy_Rwanda_work plan and budget Malick 6 2" xfId="57" xr:uid="{00000000-0005-0000-0000-000023000000}"/>
    <cellStyle name="_TB_def_numbercrrcy_Rwanda_work plan and budget Malick 7" xfId="58" xr:uid="{00000000-0005-0000-0000-000024000000}"/>
    <cellStyle name="_TB_idcountry" xfId="59" xr:uid="{00000000-0005-0000-0000-000025000000}"/>
    <cellStyle name="_TB_input_number" xfId="60" xr:uid="{00000000-0005-0000-0000-000026000000}"/>
    <cellStyle name="_TB_input_number 2" xfId="61" xr:uid="{00000000-0005-0000-0000-000027000000}"/>
    <cellStyle name="_TB_navigation" xfId="62" xr:uid="{00000000-0005-0000-0000-000028000000}"/>
    <cellStyle name="_TB_navigation 2" xfId="63" xr:uid="{00000000-0005-0000-0000-000029000000}"/>
    <cellStyle name="_TB_navigation 2 2" xfId="64" xr:uid="{00000000-0005-0000-0000-00002A000000}"/>
    <cellStyle name="_TB_navigation 2 3" xfId="65" xr:uid="{00000000-0005-0000-0000-00002B000000}"/>
    <cellStyle name="_TB_navigation 2 4" xfId="66" xr:uid="{00000000-0005-0000-0000-00002C000000}"/>
    <cellStyle name="_TB_navigation 2 5" xfId="67" xr:uid="{00000000-0005-0000-0000-00002D000000}"/>
    <cellStyle name="_TB_navigation 2 6" xfId="68" xr:uid="{00000000-0005-0000-0000-00002E000000}"/>
    <cellStyle name="_TB_navigation_gaps analysis  26 mars" xfId="69" xr:uid="{00000000-0005-0000-0000-00002F000000}"/>
    <cellStyle name="_TB_navigation_gaps analysis  26 mars 2" xfId="70" xr:uid="{00000000-0005-0000-0000-000030000000}"/>
    <cellStyle name="_TB_navigation_gaps analysis  26 mars 3" xfId="71" xr:uid="{00000000-0005-0000-0000-000031000000}"/>
    <cellStyle name="_TB_navigation_gaps analysis  26 mars 4" xfId="72" xr:uid="{00000000-0005-0000-0000-000032000000}"/>
    <cellStyle name="_TB_navigation_gaps analysis  26 mars 5" xfId="73" xr:uid="{00000000-0005-0000-0000-000033000000}"/>
    <cellStyle name="_TB_navigation_gaps analysis  26 mars 6" xfId="74" xr:uid="{00000000-0005-0000-0000-000034000000}"/>
    <cellStyle name="_TB_navigation_Rwanda_work plan and budget Malick" xfId="75" xr:uid="{00000000-0005-0000-0000-000035000000}"/>
    <cellStyle name="_TB_navigation_Rwanda_work plan and budget Malick 2" xfId="76" xr:uid="{00000000-0005-0000-0000-000036000000}"/>
    <cellStyle name="_TB_navigation_Rwanda_work plan and budget Malick 3" xfId="77" xr:uid="{00000000-0005-0000-0000-000037000000}"/>
    <cellStyle name="_TB_navigation_Rwanda_work plan and budget Malick 4" xfId="78" xr:uid="{00000000-0005-0000-0000-000038000000}"/>
    <cellStyle name="_TB_navigation_Rwanda_work plan and budget Malick 5" xfId="79" xr:uid="{00000000-0005-0000-0000-000039000000}"/>
    <cellStyle name="_TB_navigation_Rwanda_work plan and budget Malick 6" xfId="80" xr:uid="{00000000-0005-0000-0000-00003A000000}"/>
    <cellStyle name="_TB_results1" xfId="81" xr:uid="{00000000-0005-0000-0000-00003B000000}"/>
    <cellStyle name="_TB_results1 2" xfId="82" xr:uid="{00000000-0005-0000-0000-00003C000000}"/>
    <cellStyle name="_TB_results1 2 2" xfId="83" xr:uid="{00000000-0005-0000-0000-00003D000000}"/>
    <cellStyle name="_TB_results1 2 2 2" xfId="84" xr:uid="{00000000-0005-0000-0000-00003E000000}"/>
    <cellStyle name="_TB_results1 2 3" xfId="85" xr:uid="{00000000-0005-0000-0000-00003F000000}"/>
    <cellStyle name="_TB_results1 3" xfId="86" xr:uid="{00000000-0005-0000-0000-000040000000}"/>
    <cellStyle name="_TB_results1 3 2" xfId="87" xr:uid="{00000000-0005-0000-0000-000041000000}"/>
    <cellStyle name="_TB_results1 3 2 2" xfId="88" xr:uid="{00000000-0005-0000-0000-000042000000}"/>
    <cellStyle name="_TB_results1 3 3" xfId="89" xr:uid="{00000000-0005-0000-0000-000043000000}"/>
    <cellStyle name="_TB_results1 4" xfId="90" xr:uid="{00000000-0005-0000-0000-000044000000}"/>
    <cellStyle name="_TB_results1 4 2" xfId="91" xr:uid="{00000000-0005-0000-0000-000045000000}"/>
    <cellStyle name="_TB_results1 4 2 2" xfId="92" xr:uid="{00000000-0005-0000-0000-000046000000}"/>
    <cellStyle name="_TB_results1 4 3" xfId="93" xr:uid="{00000000-0005-0000-0000-000047000000}"/>
    <cellStyle name="_TB_results1 5" xfId="94" xr:uid="{00000000-0005-0000-0000-000048000000}"/>
    <cellStyle name="_TB_results1 5 2" xfId="95" xr:uid="{00000000-0005-0000-0000-000049000000}"/>
    <cellStyle name="_TB_results1 5 2 2" xfId="96" xr:uid="{00000000-0005-0000-0000-00004A000000}"/>
    <cellStyle name="_TB_results1 5 3" xfId="97" xr:uid="{00000000-0005-0000-0000-00004B000000}"/>
    <cellStyle name="_TB_results1 6" xfId="98" xr:uid="{00000000-0005-0000-0000-00004C000000}"/>
    <cellStyle name="_TB_results1 6 2" xfId="99" xr:uid="{00000000-0005-0000-0000-00004D000000}"/>
    <cellStyle name="_TB_results1 6 2 2" xfId="100" xr:uid="{00000000-0005-0000-0000-00004E000000}"/>
    <cellStyle name="_TB_results1 6 3" xfId="101" xr:uid="{00000000-0005-0000-0000-00004F000000}"/>
    <cellStyle name="_TB_results1 7" xfId="102" xr:uid="{00000000-0005-0000-0000-000050000000}"/>
    <cellStyle name="_TB_results1 7 2" xfId="103" xr:uid="{00000000-0005-0000-0000-000051000000}"/>
    <cellStyle name="_TB_results1 7 2 2" xfId="104" xr:uid="{00000000-0005-0000-0000-000052000000}"/>
    <cellStyle name="_TB_results1 7 3" xfId="105" xr:uid="{00000000-0005-0000-0000-000053000000}"/>
    <cellStyle name="_TB_results1 8" xfId="106" xr:uid="{00000000-0005-0000-0000-000054000000}"/>
    <cellStyle name="_TB_results1 8 2" xfId="107" xr:uid="{00000000-0005-0000-0000-000055000000}"/>
    <cellStyle name="_TB_results1_21 mai09 Budget VIH RDC R8  " xfId="108" xr:uid="{00000000-0005-0000-0000-000056000000}"/>
    <cellStyle name="_TB_results1_epi" xfId="109" xr:uid="{00000000-0005-0000-0000-000057000000}"/>
    <cellStyle name="_TB_results1_epi 2" xfId="110" xr:uid="{00000000-0005-0000-0000-000058000000}"/>
    <cellStyle name="_TB_results1_epi 2 2" xfId="111" xr:uid="{00000000-0005-0000-0000-000059000000}"/>
    <cellStyle name="_TB_results1_epi 2 2 2" xfId="112" xr:uid="{00000000-0005-0000-0000-00005A000000}"/>
    <cellStyle name="_TB_results1_epi 2 3" xfId="113" xr:uid="{00000000-0005-0000-0000-00005B000000}"/>
    <cellStyle name="_TB_results1_epi 3" xfId="114" xr:uid="{00000000-0005-0000-0000-00005C000000}"/>
    <cellStyle name="_TB_results1_epi 3 2" xfId="115" xr:uid="{00000000-0005-0000-0000-00005D000000}"/>
    <cellStyle name="_TB_results1_epi 3 2 2" xfId="116" xr:uid="{00000000-0005-0000-0000-00005E000000}"/>
    <cellStyle name="_TB_results1_epi 3 3" xfId="117" xr:uid="{00000000-0005-0000-0000-00005F000000}"/>
    <cellStyle name="_TB_results1_epi 4" xfId="118" xr:uid="{00000000-0005-0000-0000-000060000000}"/>
    <cellStyle name="_TB_results1_epi 4 2" xfId="119" xr:uid="{00000000-0005-0000-0000-000061000000}"/>
    <cellStyle name="_TB_results1_epi 4 2 2" xfId="120" xr:uid="{00000000-0005-0000-0000-000062000000}"/>
    <cellStyle name="_TB_results1_epi 4 3" xfId="121" xr:uid="{00000000-0005-0000-0000-000063000000}"/>
    <cellStyle name="_TB_results1_epi 5" xfId="122" xr:uid="{00000000-0005-0000-0000-000064000000}"/>
    <cellStyle name="_TB_results1_epi 5 2" xfId="123" xr:uid="{00000000-0005-0000-0000-000065000000}"/>
    <cellStyle name="_TB_results1_epi 5 2 2" xfId="124" xr:uid="{00000000-0005-0000-0000-000066000000}"/>
    <cellStyle name="_TB_results1_epi 5 3" xfId="125" xr:uid="{00000000-0005-0000-0000-000067000000}"/>
    <cellStyle name="_TB_results1_epi 6" xfId="126" xr:uid="{00000000-0005-0000-0000-000068000000}"/>
    <cellStyle name="_TB_results1_epi 6 2" xfId="127" xr:uid="{00000000-0005-0000-0000-000069000000}"/>
    <cellStyle name="_TB_results1_epi 6 2 2" xfId="128" xr:uid="{00000000-0005-0000-0000-00006A000000}"/>
    <cellStyle name="_TB_results1_epi 6 3" xfId="129" xr:uid="{00000000-0005-0000-0000-00006B000000}"/>
    <cellStyle name="_TB_results1_epi 7" xfId="130" xr:uid="{00000000-0005-0000-0000-00006C000000}"/>
    <cellStyle name="_TB_results1_epi 7 2" xfId="131" xr:uid="{00000000-0005-0000-0000-00006D000000}"/>
    <cellStyle name="_TB_results1_epi 7 2 2" xfId="132" xr:uid="{00000000-0005-0000-0000-00006E000000}"/>
    <cellStyle name="_TB_results1_epi 7 3" xfId="133" xr:uid="{00000000-0005-0000-0000-00006F000000}"/>
    <cellStyle name="_TB_results1_epi 8" xfId="134" xr:uid="{00000000-0005-0000-0000-000070000000}"/>
    <cellStyle name="_TB_results1_epi 8 2" xfId="135" xr:uid="{00000000-0005-0000-0000-000071000000}"/>
    <cellStyle name="_TB_results1_epi 9" xfId="136" xr:uid="{00000000-0005-0000-0000-000072000000}"/>
    <cellStyle name="_TB_results1_epi_gaps analysis  26 mars" xfId="137" xr:uid="{00000000-0005-0000-0000-000073000000}"/>
    <cellStyle name="_TB_results1_epi_gaps analysis  26 mars 2" xfId="138" xr:uid="{00000000-0005-0000-0000-000074000000}"/>
    <cellStyle name="_TB_results1_epi_gaps analysis  26 mars 2 2" xfId="139" xr:uid="{00000000-0005-0000-0000-000075000000}"/>
    <cellStyle name="_TB_results1_epi_gaps analysis  26 mars 3" xfId="140" xr:uid="{00000000-0005-0000-0000-000076000000}"/>
    <cellStyle name="_TB_results1_epi_Rwanda_work plan and budget Malick" xfId="141" xr:uid="{00000000-0005-0000-0000-000077000000}"/>
    <cellStyle name="_TB_results1_epi_Rwanda_work plan and budget Malick 2" xfId="142" xr:uid="{00000000-0005-0000-0000-000078000000}"/>
    <cellStyle name="_TB_results1_epi_Rwanda_work plan and budget Malick 2 2" xfId="143" xr:uid="{00000000-0005-0000-0000-000079000000}"/>
    <cellStyle name="_TB_results1_epi_Rwanda_work plan and budget Malick 3" xfId="144" xr:uid="{00000000-0005-0000-0000-00007A000000}"/>
    <cellStyle name="_TB_results1_gaps analysis  26 mars" xfId="145" xr:uid="{00000000-0005-0000-0000-00007B000000}"/>
    <cellStyle name="_TB_results1_gaps analysis  26 mars 2" xfId="146" xr:uid="{00000000-0005-0000-0000-00007C000000}"/>
    <cellStyle name="_TB_results1_gaps analysis  26 mars 2 2" xfId="147" xr:uid="{00000000-0005-0000-0000-00007D000000}"/>
    <cellStyle name="_TB_results1_gaps analysis  26 mars 3" xfId="148" xr:uid="{00000000-0005-0000-0000-00007E000000}"/>
    <cellStyle name="_TB_results1_R8 approuvé par le TRP 070909" xfId="149" xr:uid="{00000000-0005-0000-0000-00007F000000}"/>
    <cellStyle name="_TB_results1_Rd8 budget &amp; Plan de travail VIH  CORDAID V3_040909" xfId="150" xr:uid="{00000000-0005-0000-0000-000080000000}"/>
    <cellStyle name="_TB_results1_Rwanda_work plan and budget Malick" xfId="151" xr:uid="{00000000-0005-0000-0000-000081000000}"/>
    <cellStyle name="_TB_results1_Rwanda_work plan and budget Malick 2" xfId="152" xr:uid="{00000000-0005-0000-0000-000082000000}"/>
    <cellStyle name="_TB_results1_Rwanda_work plan and budget Malick 2 2" xfId="153" xr:uid="{00000000-0005-0000-0000-000083000000}"/>
    <cellStyle name="_TB_results1_Rwanda_work plan and budget Malick 3" xfId="154" xr:uid="{00000000-0005-0000-0000-000084000000}"/>
    <cellStyle name="_TB_results1_Rwanda_work plan and budget Malick_gaps analysis  26 mars" xfId="155" xr:uid="{00000000-0005-0000-0000-000085000000}"/>
    <cellStyle name="_TB_results1_Rwanda_work plan and budget Malick_gaps analysis  26 mars 2" xfId="156" xr:uid="{00000000-0005-0000-0000-000086000000}"/>
    <cellStyle name="_TB_results1_Rwanda_work plan and budget Malick_gaps analysis  26 mars 2 2" xfId="157" xr:uid="{00000000-0005-0000-0000-000087000000}"/>
    <cellStyle name="_TB_results1_Rwanda_work plan and budget Malick_gaps analysis  26 mars 3" xfId="158" xr:uid="{00000000-0005-0000-0000-000088000000}"/>
    <cellStyle name="_TB_sheettitle" xfId="159" xr:uid="{00000000-0005-0000-0000-000089000000}"/>
    <cellStyle name="_TB_sheettitle 2" xfId="160" xr:uid="{00000000-0005-0000-0000-00008A000000}"/>
    <cellStyle name="_TB_sheettitle 3" xfId="161" xr:uid="{00000000-0005-0000-0000-00008B000000}"/>
    <cellStyle name="_TB_sheettitle 4" xfId="162" xr:uid="{00000000-0005-0000-0000-00008C000000}"/>
    <cellStyle name="_TB_sheettitle 5" xfId="163" xr:uid="{00000000-0005-0000-0000-00008D000000}"/>
    <cellStyle name="_TB_sheettitle 6" xfId="164" xr:uid="{00000000-0005-0000-0000-00008E000000}"/>
    <cellStyle name="_TB_sheettitle 7" xfId="165" xr:uid="{00000000-0005-0000-0000-00008F000000}"/>
    <cellStyle name="_TB_sheettitle_gaps analysis  26 mars" xfId="166" xr:uid="{00000000-0005-0000-0000-000090000000}"/>
    <cellStyle name="_TB_sheettitle_Rwanda_work plan and budget Malick" xfId="167" xr:uid="{00000000-0005-0000-0000-000091000000}"/>
    <cellStyle name="_TB_subtitle1" xfId="168" xr:uid="{00000000-0005-0000-0000-000092000000}"/>
    <cellStyle name="_TB_subtitle1 2" xfId="169" xr:uid="{00000000-0005-0000-0000-000093000000}"/>
    <cellStyle name="_TB_subtitle1 3" xfId="170" xr:uid="{00000000-0005-0000-0000-000094000000}"/>
    <cellStyle name="_TB_subtitle1 4" xfId="171" xr:uid="{00000000-0005-0000-0000-000095000000}"/>
    <cellStyle name="_TB_subtitle1 5" xfId="172" xr:uid="{00000000-0005-0000-0000-000096000000}"/>
    <cellStyle name="_TB_subtitle1 6" xfId="173" xr:uid="{00000000-0005-0000-0000-000097000000}"/>
    <cellStyle name="_TB_subtitle1 7" xfId="174" xr:uid="{00000000-0005-0000-0000-000098000000}"/>
    <cellStyle name="_TB_subtitle1_gaps analysis  26 mars" xfId="175" xr:uid="{00000000-0005-0000-0000-000099000000}"/>
    <cellStyle name="_TB_subtitle1_Rwanda_work plan and budget Malick" xfId="176" xr:uid="{00000000-0005-0000-0000-00009A000000}"/>
    <cellStyle name="_TB_subtitle2" xfId="177" xr:uid="{00000000-0005-0000-0000-00009B000000}"/>
    <cellStyle name="_TB_subtitle2 2" xfId="178" xr:uid="{00000000-0005-0000-0000-00009C000000}"/>
    <cellStyle name="_TB_subtitle2 2 2" xfId="179" xr:uid="{00000000-0005-0000-0000-00009D000000}"/>
    <cellStyle name="_TB_subtitle2 2 3" xfId="180" xr:uid="{00000000-0005-0000-0000-00009E000000}"/>
    <cellStyle name="_TB_subtitle2 2 4" xfId="181" xr:uid="{00000000-0005-0000-0000-00009F000000}"/>
    <cellStyle name="_TB_subtitle2 2 5" xfId="182" xr:uid="{00000000-0005-0000-0000-0000A0000000}"/>
    <cellStyle name="_TB_subtitle2 2 6" xfId="183" xr:uid="{00000000-0005-0000-0000-0000A1000000}"/>
    <cellStyle name="_TB_subtitle2_gaps analysis  26 mars" xfId="184" xr:uid="{00000000-0005-0000-0000-0000A2000000}"/>
    <cellStyle name="_TB_subtitle2_gaps analysis  26 mars 2" xfId="185" xr:uid="{00000000-0005-0000-0000-0000A3000000}"/>
    <cellStyle name="_TB_subtitle2_gaps analysis  26 mars 3" xfId="186" xr:uid="{00000000-0005-0000-0000-0000A4000000}"/>
    <cellStyle name="_TB_subtitle2_gaps analysis  26 mars 4" xfId="187" xr:uid="{00000000-0005-0000-0000-0000A5000000}"/>
    <cellStyle name="_TB_subtitle2_gaps analysis  26 mars 5" xfId="188" xr:uid="{00000000-0005-0000-0000-0000A6000000}"/>
    <cellStyle name="_TB_subtitle2_gaps analysis  26 mars 6" xfId="189" xr:uid="{00000000-0005-0000-0000-0000A7000000}"/>
    <cellStyle name="_TB_subtitle2_Rwanda_work plan and budget Malick" xfId="190" xr:uid="{00000000-0005-0000-0000-0000A8000000}"/>
    <cellStyle name="_TB_subtitle2_Rwanda_work plan and budget Malick 2" xfId="191" xr:uid="{00000000-0005-0000-0000-0000A9000000}"/>
    <cellStyle name="_TB_subtitle2_Rwanda_work plan and budget Malick 3" xfId="192" xr:uid="{00000000-0005-0000-0000-0000AA000000}"/>
    <cellStyle name="_TB_subtitle2_Rwanda_work plan and budget Malick 4" xfId="193" xr:uid="{00000000-0005-0000-0000-0000AB000000}"/>
    <cellStyle name="_TB_subtitle2_Rwanda_work plan and budget Malick 5" xfId="194" xr:uid="{00000000-0005-0000-0000-0000AC000000}"/>
    <cellStyle name="_TB_subtitle2_Rwanda_work plan and budget Malick 6" xfId="195" xr:uid="{00000000-0005-0000-0000-0000AD000000}"/>
    <cellStyle name="_TB_textunprotect" xfId="196" xr:uid="{00000000-0005-0000-0000-0000AE000000}"/>
    <cellStyle name="_TB_textunprotect 2" xfId="197" xr:uid="{00000000-0005-0000-0000-0000AF000000}"/>
    <cellStyle name="_TB_textunprotect 2 2" xfId="198" xr:uid="{00000000-0005-0000-0000-0000B0000000}"/>
    <cellStyle name="_TB_textunprotect 2 2 2" xfId="199" xr:uid="{00000000-0005-0000-0000-0000B1000000}"/>
    <cellStyle name="_TB_textunprotect 2 2 2 2" xfId="200" xr:uid="{00000000-0005-0000-0000-0000B2000000}"/>
    <cellStyle name="_TB_textunprotect 2 2 3" xfId="201" xr:uid="{00000000-0005-0000-0000-0000B3000000}"/>
    <cellStyle name="_TB_textunprotect 2 3" xfId="202" xr:uid="{00000000-0005-0000-0000-0000B4000000}"/>
    <cellStyle name="_TB_textunprotect 2 3 2" xfId="203" xr:uid="{00000000-0005-0000-0000-0000B5000000}"/>
    <cellStyle name="_TB_textunprotect 2 3 2 2" xfId="204" xr:uid="{00000000-0005-0000-0000-0000B6000000}"/>
    <cellStyle name="_TB_textunprotect 2 3 3" xfId="205" xr:uid="{00000000-0005-0000-0000-0000B7000000}"/>
    <cellStyle name="_TB_textunprotect 2 4" xfId="206" xr:uid="{00000000-0005-0000-0000-0000B8000000}"/>
    <cellStyle name="_TB_textunprotect 2 4 2" xfId="207" xr:uid="{00000000-0005-0000-0000-0000B9000000}"/>
    <cellStyle name="_TB_textunprotect 2 4 2 2" xfId="208" xr:uid="{00000000-0005-0000-0000-0000BA000000}"/>
    <cellStyle name="_TB_textunprotect 2 4 3" xfId="209" xr:uid="{00000000-0005-0000-0000-0000BB000000}"/>
    <cellStyle name="_TB_textunprotect 2 5" xfId="210" xr:uid="{00000000-0005-0000-0000-0000BC000000}"/>
    <cellStyle name="_TB_textunprotect 2 5 2" xfId="211" xr:uid="{00000000-0005-0000-0000-0000BD000000}"/>
    <cellStyle name="_TB_textunprotect 2 5 2 2" xfId="212" xr:uid="{00000000-0005-0000-0000-0000BE000000}"/>
    <cellStyle name="_TB_textunprotect 2 5 3" xfId="213" xr:uid="{00000000-0005-0000-0000-0000BF000000}"/>
    <cellStyle name="_TB_textunprotect 2 6" xfId="214" xr:uid="{00000000-0005-0000-0000-0000C0000000}"/>
    <cellStyle name="_TB_textunprotect 2 6 2" xfId="215" xr:uid="{00000000-0005-0000-0000-0000C1000000}"/>
    <cellStyle name="_TB_textunprotect 2 6 2 2" xfId="216" xr:uid="{00000000-0005-0000-0000-0000C2000000}"/>
    <cellStyle name="_TB_textunprotect 2 6 3" xfId="217" xr:uid="{00000000-0005-0000-0000-0000C3000000}"/>
    <cellStyle name="_TB_textunprotect 2 7" xfId="218" xr:uid="{00000000-0005-0000-0000-0000C4000000}"/>
    <cellStyle name="_TB_textunprotect 2 7 2" xfId="219" xr:uid="{00000000-0005-0000-0000-0000C5000000}"/>
    <cellStyle name="_TB_textunprotect 2 8" xfId="220" xr:uid="{00000000-0005-0000-0000-0000C6000000}"/>
    <cellStyle name="_TB_textunprotect 3" xfId="221" xr:uid="{00000000-0005-0000-0000-0000C7000000}"/>
    <cellStyle name="_TB_textunprotect 3 2" xfId="222" xr:uid="{00000000-0005-0000-0000-0000C8000000}"/>
    <cellStyle name="_TB_textunprotect 4" xfId="223" xr:uid="{00000000-0005-0000-0000-0000C9000000}"/>
    <cellStyle name="_TB_textunprotect_gaps analysis  26 mars" xfId="224" xr:uid="{00000000-0005-0000-0000-0000CA000000}"/>
    <cellStyle name="_TB_textunprotect_gaps analysis  26 mars 2" xfId="225" xr:uid="{00000000-0005-0000-0000-0000CB000000}"/>
    <cellStyle name="_TB_textunprotect_gaps analysis  26 mars 2 2" xfId="226" xr:uid="{00000000-0005-0000-0000-0000CC000000}"/>
    <cellStyle name="_TB_textunprotect_gaps analysis  26 mars 2 2 2" xfId="227" xr:uid="{00000000-0005-0000-0000-0000CD000000}"/>
    <cellStyle name="_TB_textunprotect_gaps analysis  26 mars 2 3" xfId="228" xr:uid="{00000000-0005-0000-0000-0000CE000000}"/>
    <cellStyle name="_TB_textunprotect_gaps analysis  26 mars 3" xfId="229" xr:uid="{00000000-0005-0000-0000-0000CF000000}"/>
    <cellStyle name="_TB_textunprotect_gaps analysis  26 mars 3 2" xfId="230" xr:uid="{00000000-0005-0000-0000-0000D0000000}"/>
    <cellStyle name="_TB_textunprotect_gaps analysis  26 mars 3 2 2" xfId="231" xr:uid="{00000000-0005-0000-0000-0000D1000000}"/>
    <cellStyle name="_TB_textunprotect_gaps analysis  26 mars 3 3" xfId="232" xr:uid="{00000000-0005-0000-0000-0000D2000000}"/>
    <cellStyle name="_TB_textunprotect_gaps analysis  26 mars 4" xfId="233" xr:uid="{00000000-0005-0000-0000-0000D3000000}"/>
    <cellStyle name="_TB_textunprotect_gaps analysis  26 mars 4 2" xfId="234" xr:uid="{00000000-0005-0000-0000-0000D4000000}"/>
    <cellStyle name="_TB_textunprotect_gaps analysis  26 mars 4 2 2" xfId="235" xr:uid="{00000000-0005-0000-0000-0000D5000000}"/>
    <cellStyle name="_TB_textunprotect_gaps analysis  26 mars 4 3" xfId="236" xr:uid="{00000000-0005-0000-0000-0000D6000000}"/>
    <cellStyle name="_TB_textunprotect_gaps analysis  26 mars 5" xfId="237" xr:uid="{00000000-0005-0000-0000-0000D7000000}"/>
    <cellStyle name="_TB_textunprotect_gaps analysis  26 mars 5 2" xfId="238" xr:uid="{00000000-0005-0000-0000-0000D8000000}"/>
    <cellStyle name="_TB_textunprotect_gaps analysis  26 mars 5 2 2" xfId="239" xr:uid="{00000000-0005-0000-0000-0000D9000000}"/>
    <cellStyle name="_TB_textunprotect_gaps analysis  26 mars 5 3" xfId="240" xr:uid="{00000000-0005-0000-0000-0000DA000000}"/>
    <cellStyle name="_TB_textunprotect_gaps analysis  26 mars 6" xfId="241" xr:uid="{00000000-0005-0000-0000-0000DB000000}"/>
    <cellStyle name="_TB_textunprotect_gaps analysis  26 mars 6 2" xfId="242" xr:uid="{00000000-0005-0000-0000-0000DC000000}"/>
    <cellStyle name="_TB_textunprotect_gaps analysis  26 mars 6 2 2" xfId="243" xr:uid="{00000000-0005-0000-0000-0000DD000000}"/>
    <cellStyle name="_TB_textunprotect_gaps analysis  26 mars 6 3" xfId="244" xr:uid="{00000000-0005-0000-0000-0000DE000000}"/>
    <cellStyle name="_TB_textunprotect_gaps analysis  26 mars 7" xfId="245" xr:uid="{00000000-0005-0000-0000-0000DF000000}"/>
    <cellStyle name="_TB_textunprotect_gaps analysis  26 mars 7 2" xfId="246" xr:uid="{00000000-0005-0000-0000-0000E0000000}"/>
    <cellStyle name="_TB_textunprotect_gaps analysis  26 mars 8" xfId="247" xr:uid="{00000000-0005-0000-0000-0000E1000000}"/>
    <cellStyle name="_TB_textunprotect_Rwanda_work plan and budget Malick" xfId="248" xr:uid="{00000000-0005-0000-0000-0000E2000000}"/>
    <cellStyle name="_TB_textunprotect_Rwanda_work plan and budget Malick 2" xfId="249" xr:uid="{00000000-0005-0000-0000-0000E3000000}"/>
    <cellStyle name="_TB_textunprotect_Rwanda_work plan and budget Malick 2 2" xfId="250" xr:uid="{00000000-0005-0000-0000-0000E4000000}"/>
    <cellStyle name="_TB_textunprotect_Rwanda_work plan and budget Malick 2 2 2" xfId="251" xr:uid="{00000000-0005-0000-0000-0000E5000000}"/>
    <cellStyle name="_TB_textunprotect_Rwanda_work plan and budget Malick 2 3" xfId="252" xr:uid="{00000000-0005-0000-0000-0000E6000000}"/>
    <cellStyle name="_TB_textunprotect_Rwanda_work plan and budget Malick 3" xfId="253" xr:uid="{00000000-0005-0000-0000-0000E7000000}"/>
    <cellStyle name="_TB_textunprotect_Rwanda_work plan and budget Malick 3 2" xfId="254" xr:uid="{00000000-0005-0000-0000-0000E8000000}"/>
    <cellStyle name="_TB_textunprotect_Rwanda_work plan and budget Malick 3 2 2" xfId="255" xr:uid="{00000000-0005-0000-0000-0000E9000000}"/>
    <cellStyle name="_TB_textunprotect_Rwanda_work plan and budget Malick 3 3" xfId="256" xr:uid="{00000000-0005-0000-0000-0000EA000000}"/>
    <cellStyle name="_TB_textunprotect_Rwanda_work plan and budget Malick 4" xfId="257" xr:uid="{00000000-0005-0000-0000-0000EB000000}"/>
    <cellStyle name="_TB_textunprotect_Rwanda_work plan and budget Malick 4 2" xfId="258" xr:uid="{00000000-0005-0000-0000-0000EC000000}"/>
    <cellStyle name="_TB_textunprotect_Rwanda_work plan and budget Malick 4 2 2" xfId="259" xr:uid="{00000000-0005-0000-0000-0000ED000000}"/>
    <cellStyle name="_TB_textunprotect_Rwanda_work plan and budget Malick 4 3" xfId="260" xr:uid="{00000000-0005-0000-0000-0000EE000000}"/>
    <cellStyle name="_TB_textunprotect_Rwanda_work plan and budget Malick 5" xfId="261" xr:uid="{00000000-0005-0000-0000-0000EF000000}"/>
    <cellStyle name="_TB_textunprotect_Rwanda_work plan and budget Malick 5 2" xfId="262" xr:uid="{00000000-0005-0000-0000-0000F0000000}"/>
    <cellStyle name="_TB_textunprotect_Rwanda_work plan and budget Malick 5 2 2" xfId="263" xr:uid="{00000000-0005-0000-0000-0000F1000000}"/>
    <cellStyle name="_TB_textunprotect_Rwanda_work plan and budget Malick 5 3" xfId="264" xr:uid="{00000000-0005-0000-0000-0000F2000000}"/>
    <cellStyle name="_TB_textunprotect_Rwanda_work plan and budget Malick 6" xfId="265" xr:uid="{00000000-0005-0000-0000-0000F3000000}"/>
    <cellStyle name="_TB_textunprotect_Rwanda_work plan and budget Malick 6 2" xfId="266" xr:uid="{00000000-0005-0000-0000-0000F4000000}"/>
    <cellStyle name="_TB_textunprotect_Rwanda_work plan and budget Malick 6 2 2" xfId="267" xr:uid="{00000000-0005-0000-0000-0000F5000000}"/>
    <cellStyle name="_TB_textunprotect_Rwanda_work plan and budget Malick 6 3" xfId="268" xr:uid="{00000000-0005-0000-0000-0000F6000000}"/>
    <cellStyle name="_TB_textunprotect_Rwanda_work plan and budget Malick 7" xfId="269" xr:uid="{00000000-0005-0000-0000-0000F7000000}"/>
    <cellStyle name="_TB_textunprotect_Rwanda_work plan and budget Malick 7 2" xfId="270" xr:uid="{00000000-0005-0000-0000-0000F8000000}"/>
    <cellStyle name="_TB_textunprotect_Rwanda_work plan and budget Malick 8" xfId="271" xr:uid="{00000000-0005-0000-0000-0000F9000000}"/>
    <cellStyle name="_TB_years" xfId="272" xr:uid="{00000000-0005-0000-0000-0000FA000000}"/>
    <cellStyle name="_TB_years 2" xfId="273" xr:uid="{00000000-0005-0000-0000-0000FB000000}"/>
    <cellStyle name="_TB_years 2 2" xfId="274" xr:uid="{00000000-0005-0000-0000-0000FC000000}"/>
    <cellStyle name="_TB_years 3" xfId="275" xr:uid="{00000000-0005-0000-0000-0000FD000000}"/>
    <cellStyle name="_TB_years 3 2" xfId="276" xr:uid="{00000000-0005-0000-0000-0000FE000000}"/>
    <cellStyle name="_TB_years 4" xfId="277" xr:uid="{00000000-0005-0000-0000-0000FF000000}"/>
    <cellStyle name="_TB_years 4 2" xfId="278" xr:uid="{00000000-0005-0000-0000-000000010000}"/>
    <cellStyle name="_TB_years 5" xfId="279" xr:uid="{00000000-0005-0000-0000-000001010000}"/>
    <cellStyle name="_TB_years 5 2" xfId="280" xr:uid="{00000000-0005-0000-0000-000002010000}"/>
    <cellStyle name="_TB_years 6" xfId="281" xr:uid="{00000000-0005-0000-0000-000003010000}"/>
    <cellStyle name="_TB_years 6 2" xfId="282" xr:uid="{00000000-0005-0000-0000-000004010000}"/>
    <cellStyle name="_TB_years 7" xfId="283" xr:uid="{00000000-0005-0000-0000-000005010000}"/>
    <cellStyle name="_TB_years 7 2" xfId="284" xr:uid="{00000000-0005-0000-0000-000006010000}"/>
    <cellStyle name="_TB_years 8" xfId="285" xr:uid="{00000000-0005-0000-0000-000007010000}"/>
    <cellStyle name="_TB_years_gaps analysis  26 mars" xfId="286" xr:uid="{00000000-0005-0000-0000-000008010000}"/>
    <cellStyle name="_TB_years_gaps analysis  26 mars 2" xfId="287" xr:uid="{00000000-0005-0000-0000-000009010000}"/>
    <cellStyle name="_TB_years_Rwanda_work plan and budget Malick" xfId="288" xr:uid="{00000000-0005-0000-0000-00000A010000}"/>
    <cellStyle name="_TB_years_Rwanda_work plan and budget Malick 2" xfId="289" xr:uid="{00000000-0005-0000-0000-00000B010000}"/>
    <cellStyle name="20 % - Accent1 2" xfId="290" xr:uid="{00000000-0005-0000-0000-00000C010000}"/>
    <cellStyle name="20 % - Accent1 2 2" xfId="291" xr:uid="{00000000-0005-0000-0000-00000D010000}"/>
    <cellStyle name="20 % - Accent1 3" xfId="292" xr:uid="{00000000-0005-0000-0000-00000E010000}"/>
    <cellStyle name="20 % - Accent1 4" xfId="293" xr:uid="{00000000-0005-0000-0000-00000F010000}"/>
    <cellStyle name="20 % - Accent1 5" xfId="294" xr:uid="{00000000-0005-0000-0000-000010010000}"/>
    <cellStyle name="20 % - Accent1 6" xfId="295" xr:uid="{00000000-0005-0000-0000-000011010000}"/>
    <cellStyle name="20 % - Accent1 7" xfId="296" xr:uid="{00000000-0005-0000-0000-000012010000}"/>
    <cellStyle name="20 % - Accent1 8" xfId="297" xr:uid="{00000000-0005-0000-0000-000013010000}"/>
    <cellStyle name="20 % - Accent2 2" xfId="298" xr:uid="{00000000-0005-0000-0000-000014010000}"/>
    <cellStyle name="20 % - Accent2 2 2" xfId="299" xr:uid="{00000000-0005-0000-0000-000015010000}"/>
    <cellStyle name="20 % - Accent2 3" xfId="300" xr:uid="{00000000-0005-0000-0000-000016010000}"/>
    <cellStyle name="20 % - Accent2 4" xfId="301" xr:uid="{00000000-0005-0000-0000-000017010000}"/>
    <cellStyle name="20 % - Accent2 5" xfId="302" xr:uid="{00000000-0005-0000-0000-000018010000}"/>
    <cellStyle name="20 % - Accent2 6" xfId="303" xr:uid="{00000000-0005-0000-0000-000019010000}"/>
    <cellStyle name="20 % - Accent2 7" xfId="304" xr:uid="{00000000-0005-0000-0000-00001A010000}"/>
    <cellStyle name="20 % - Accent2 8" xfId="305" xr:uid="{00000000-0005-0000-0000-00001B010000}"/>
    <cellStyle name="20 % - Accent3 2" xfId="306" xr:uid="{00000000-0005-0000-0000-00001C010000}"/>
    <cellStyle name="20 % - Accent3 2 2" xfId="307" xr:uid="{00000000-0005-0000-0000-00001D010000}"/>
    <cellStyle name="20 % - Accent3 3" xfId="308" xr:uid="{00000000-0005-0000-0000-00001E010000}"/>
    <cellStyle name="20 % - Accent3 4" xfId="309" xr:uid="{00000000-0005-0000-0000-00001F010000}"/>
    <cellStyle name="20 % - Accent3 5" xfId="310" xr:uid="{00000000-0005-0000-0000-000020010000}"/>
    <cellStyle name="20 % - Accent3 6" xfId="311" xr:uid="{00000000-0005-0000-0000-000021010000}"/>
    <cellStyle name="20 % - Accent3 7" xfId="312" xr:uid="{00000000-0005-0000-0000-000022010000}"/>
    <cellStyle name="20 % - Accent3 8" xfId="313" xr:uid="{00000000-0005-0000-0000-000023010000}"/>
    <cellStyle name="20 % - Accent4 2" xfId="314" xr:uid="{00000000-0005-0000-0000-000024010000}"/>
    <cellStyle name="20 % - Accent4 2 2" xfId="315" xr:uid="{00000000-0005-0000-0000-000025010000}"/>
    <cellStyle name="20 % - Accent4 3" xfId="316" xr:uid="{00000000-0005-0000-0000-000026010000}"/>
    <cellStyle name="20 % - Accent4 4" xfId="317" xr:uid="{00000000-0005-0000-0000-000027010000}"/>
    <cellStyle name="20 % - Accent4 5" xfId="318" xr:uid="{00000000-0005-0000-0000-000028010000}"/>
    <cellStyle name="20 % - Accent4 6" xfId="319" xr:uid="{00000000-0005-0000-0000-000029010000}"/>
    <cellStyle name="20 % - Accent4 7" xfId="320" xr:uid="{00000000-0005-0000-0000-00002A010000}"/>
    <cellStyle name="20 % - Accent4 8" xfId="321" xr:uid="{00000000-0005-0000-0000-00002B010000}"/>
    <cellStyle name="20 % - Accent5 2" xfId="322" xr:uid="{00000000-0005-0000-0000-00002C010000}"/>
    <cellStyle name="20 % - Accent5 2 2" xfId="323" xr:uid="{00000000-0005-0000-0000-00002D010000}"/>
    <cellStyle name="20 % - Accent5 3" xfId="324" xr:uid="{00000000-0005-0000-0000-00002E010000}"/>
    <cellStyle name="20 % - Accent5 4" xfId="325" xr:uid="{00000000-0005-0000-0000-00002F010000}"/>
    <cellStyle name="20 % - Accent5 5" xfId="326" xr:uid="{00000000-0005-0000-0000-000030010000}"/>
    <cellStyle name="20 % - Accent5 6" xfId="327" xr:uid="{00000000-0005-0000-0000-000031010000}"/>
    <cellStyle name="20 % - Accent5 7" xfId="328" xr:uid="{00000000-0005-0000-0000-000032010000}"/>
    <cellStyle name="20 % - Accent5 8" xfId="329" xr:uid="{00000000-0005-0000-0000-000033010000}"/>
    <cellStyle name="20 % - Accent6 2" xfId="330" xr:uid="{00000000-0005-0000-0000-000034010000}"/>
    <cellStyle name="20 % - Accent6 2 2" xfId="331" xr:uid="{00000000-0005-0000-0000-000035010000}"/>
    <cellStyle name="20 % - Accent6 3" xfId="332" xr:uid="{00000000-0005-0000-0000-000036010000}"/>
    <cellStyle name="20 % - Accent6 4" xfId="333" xr:uid="{00000000-0005-0000-0000-000037010000}"/>
    <cellStyle name="20 % - Accent6 5" xfId="334" xr:uid="{00000000-0005-0000-0000-000038010000}"/>
    <cellStyle name="20 % - Accent6 6" xfId="335" xr:uid="{00000000-0005-0000-0000-000039010000}"/>
    <cellStyle name="20 % - Accent6 7" xfId="336" xr:uid="{00000000-0005-0000-0000-00003A010000}"/>
    <cellStyle name="20 % - Accent6 8" xfId="337" xr:uid="{00000000-0005-0000-0000-00003B010000}"/>
    <cellStyle name="20% - Accent1 10" xfId="338" xr:uid="{00000000-0005-0000-0000-00003C010000}"/>
    <cellStyle name="20% - Accent1 10 2" xfId="339" xr:uid="{00000000-0005-0000-0000-00003D010000}"/>
    <cellStyle name="20% - Accent1 11" xfId="340" xr:uid="{00000000-0005-0000-0000-00003E010000}"/>
    <cellStyle name="20% - Accent1 11 2" xfId="341" xr:uid="{00000000-0005-0000-0000-00003F010000}"/>
    <cellStyle name="20% - Accent1 12" xfId="342" xr:uid="{00000000-0005-0000-0000-000040010000}"/>
    <cellStyle name="20% - Accent1 12 2" xfId="343" xr:uid="{00000000-0005-0000-0000-000041010000}"/>
    <cellStyle name="20% - Accent1 13" xfId="344" xr:uid="{00000000-0005-0000-0000-000042010000}"/>
    <cellStyle name="20% - Accent1 13 2" xfId="345" xr:uid="{00000000-0005-0000-0000-000043010000}"/>
    <cellStyle name="20% - Accent1 14" xfId="346" xr:uid="{00000000-0005-0000-0000-000044010000}"/>
    <cellStyle name="20% - Accent1 14 2" xfId="347" xr:uid="{00000000-0005-0000-0000-000045010000}"/>
    <cellStyle name="20% - Accent1 15" xfId="348" xr:uid="{00000000-0005-0000-0000-000046010000}"/>
    <cellStyle name="20% - Accent1 15 2" xfId="349" xr:uid="{00000000-0005-0000-0000-000047010000}"/>
    <cellStyle name="20% - Accent1 16" xfId="350" xr:uid="{00000000-0005-0000-0000-000048010000}"/>
    <cellStyle name="20% - Accent1 16 2" xfId="351" xr:uid="{00000000-0005-0000-0000-000049010000}"/>
    <cellStyle name="20% - Accent1 17" xfId="352" xr:uid="{00000000-0005-0000-0000-00004A010000}"/>
    <cellStyle name="20% - Accent1 17 2" xfId="353" xr:uid="{00000000-0005-0000-0000-00004B010000}"/>
    <cellStyle name="20% - Accent1 18" xfId="354" xr:uid="{00000000-0005-0000-0000-00004C010000}"/>
    <cellStyle name="20% - Accent1 18 2" xfId="355" xr:uid="{00000000-0005-0000-0000-00004D010000}"/>
    <cellStyle name="20% - Accent1 19" xfId="356" xr:uid="{00000000-0005-0000-0000-00004E010000}"/>
    <cellStyle name="20% - Accent1 19 2" xfId="357" xr:uid="{00000000-0005-0000-0000-00004F010000}"/>
    <cellStyle name="20% - Accent1 2" xfId="358" xr:uid="{00000000-0005-0000-0000-000050010000}"/>
    <cellStyle name="20% - Accent1 2 2" xfId="359" xr:uid="{00000000-0005-0000-0000-000051010000}"/>
    <cellStyle name="20% - Accent1 20" xfId="360" xr:uid="{00000000-0005-0000-0000-000052010000}"/>
    <cellStyle name="20% - Accent1 20 2" xfId="361" xr:uid="{00000000-0005-0000-0000-000053010000}"/>
    <cellStyle name="20% - Accent1 21" xfId="362" xr:uid="{00000000-0005-0000-0000-000054010000}"/>
    <cellStyle name="20% - Accent1 21 2" xfId="363" xr:uid="{00000000-0005-0000-0000-000055010000}"/>
    <cellStyle name="20% - Accent1 22" xfId="364" xr:uid="{00000000-0005-0000-0000-000056010000}"/>
    <cellStyle name="20% - Accent1 22 2" xfId="365" xr:uid="{00000000-0005-0000-0000-000057010000}"/>
    <cellStyle name="20% - Accent1 23" xfId="366" xr:uid="{00000000-0005-0000-0000-000058010000}"/>
    <cellStyle name="20% - Accent1 23 2" xfId="367" xr:uid="{00000000-0005-0000-0000-000059010000}"/>
    <cellStyle name="20% - Accent1 24" xfId="368" xr:uid="{00000000-0005-0000-0000-00005A010000}"/>
    <cellStyle name="20% - Accent1 24 2" xfId="369" xr:uid="{00000000-0005-0000-0000-00005B010000}"/>
    <cellStyle name="20% - Accent1 25" xfId="370" xr:uid="{00000000-0005-0000-0000-00005C010000}"/>
    <cellStyle name="20% - Accent1 25 2" xfId="371" xr:uid="{00000000-0005-0000-0000-00005D010000}"/>
    <cellStyle name="20% - Accent1 26" xfId="372" xr:uid="{00000000-0005-0000-0000-00005E010000}"/>
    <cellStyle name="20% - Accent1 26 2" xfId="373" xr:uid="{00000000-0005-0000-0000-00005F010000}"/>
    <cellStyle name="20% - Accent1 27" xfId="374" xr:uid="{00000000-0005-0000-0000-000060010000}"/>
    <cellStyle name="20% - Accent1 27 2" xfId="375" xr:uid="{00000000-0005-0000-0000-000061010000}"/>
    <cellStyle name="20% - Accent1 28" xfId="376" xr:uid="{00000000-0005-0000-0000-000062010000}"/>
    <cellStyle name="20% - Accent1 29" xfId="377" xr:uid="{00000000-0005-0000-0000-000063010000}"/>
    <cellStyle name="20% - Accent1 3" xfId="378" xr:uid="{00000000-0005-0000-0000-000064010000}"/>
    <cellStyle name="20% - Accent1 3 2" xfId="379" xr:uid="{00000000-0005-0000-0000-000065010000}"/>
    <cellStyle name="20% - Accent1 4" xfId="380" xr:uid="{00000000-0005-0000-0000-000066010000}"/>
    <cellStyle name="20% - Accent1 4 2" xfId="381" xr:uid="{00000000-0005-0000-0000-000067010000}"/>
    <cellStyle name="20% - Accent1 5" xfId="382" xr:uid="{00000000-0005-0000-0000-000068010000}"/>
    <cellStyle name="20% - Accent1 5 2" xfId="383" xr:uid="{00000000-0005-0000-0000-000069010000}"/>
    <cellStyle name="20% - Accent1 6" xfId="384" xr:uid="{00000000-0005-0000-0000-00006A010000}"/>
    <cellStyle name="20% - Accent1 6 2" xfId="385" xr:uid="{00000000-0005-0000-0000-00006B010000}"/>
    <cellStyle name="20% - Accent1 7" xfId="386" xr:uid="{00000000-0005-0000-0000-00006C010000}"/>
    <cellStyle name="20% - Accent1 7 2" xfId="387" xr:uid="{00000000-0005-0000-0000-00006D010000}"/>
    <cellStyle name="20% - Accent1 8" xfId="388" xr:uid="{00000000-0005-0000-0000-00006E010000}"/>
    <cellStyle name="20% - Accent1 8 2" xfId="389" xr:uid="{00000000-0005-0000-0000-00006F010000}"/>
    <cellStyle name="20% - Accent1 9" xfId="390" xr:uid="{00000000-0005-0000-0000-000070010000}"/>
    <cellStyle name="20% - Accent1 9 2" xfId="391" xr:uid="{00000000-0005-0000-0000-000071010000}"/>
    <cellStyle name="20% - Accent2 10" xfId="392" xr:uid="{00000000-0005-0000-0000-000072010000}"/>
    <cellStyle name="20% - Accent2 10 2" xfId="393" xr:uid="{00000000-0005-0000-0000-000073010000}"/>
    <cellStyle name="20% - Accent2 11" xfId="394" xr:uid="{00000000-0005-0000-0000-000074010000}"/>
    <cellStyle name="20% - Accent2 11 2" xfId="395" xr:uid="{00000000-0005-0000-0000-000075010000}"/>
    <cellStyle name="20% - Accent2 12" xfId="396" xr:uid="{00000000-0005-0000-0000-000076010000}"/>
    <cellStyle name="20% - Accent2 12 2" xfId="397" xr:uid="{00000000-0005-0000-0000-000077010000}"/>
    <cellStyle name="20% - Accent2 13" xfId="398" xr:uid="{00000000-0005-0000-0000-000078010000}"/>
    <cellStyle name="20% - Accent2 13 2" xfId="399" xr:uid="{00000000-0005-0000-0000-000079010000}"/>
    <cellStyle name="20% - Accent2 14" xfId="400" xr:uid="{00000000-0005-0000-0000-00007A010000}"/>
    <cellStyle name="20% - Accent2 14 2" xfId="401" xr:uid="{00000000-0005-0000-0000-00007B010000}"/>
    <cellStyle name="20% - Accent2 15" xfId="402" xr:uid="{00000000-0005-0000-0000-00007C010000}"/>
    <cellStyle name="20% - Accent2 15 2" xfId="403" xr:uid="{00000000-0005-0000-0000-00007D010000}"/>
    <cellStyle name="20% - Accent2 16" xfId="404" xr:uid="{00000000-0005-0000-0000-00007E010000}"/>
    <cellStyle name="20% - Accent2 16 2" xfId="405" xr:uid="{00000000-0005-0000-0000-00007F010000}"/>
    <cellStyle name="20% - Accent2 17" xfId="406" xr:uid="{00000000-0005-0000-0000-000080010000}"/>
    <cellStyle name="20% - Accent2 17 2" xfId="407" xr:uid="{00000000-0005-0000-0000-000081010000}"/>
    <cellStyle name="20% - Accent2 18" xfId="408" xr:uid="{00000000-0005-0000-0000-000082010000}"/>
    <cellStyle name="20% - Accent2 18 2" xfId="409" xr:uid="{00000000-0005-0000-0000-000083010000}"/>
    <cellStyle name="20% - Accent2 19" xfId="410" xr:uid="{00000000-0005-0000-0000-000084010000}"/>
    <cellStyle name="20% - Accent2 19 2" xfId="411" xr:uid="{00000000-0005-0000-0000-000085010000}"/>
    <cellStyle name="20% - Accent2 2" xfId="412" xr:uid="{00000000-0005-0000-0000-000086010000}"/>
    <cellStyle name="20% - Accent2 2 2" xfId="413" xr:uid="{00000000-0005-0000-0000-000087010000}"/>
    <cellStyle name="20% - Accent2 20" xfId="414" xr:uid="{00000000-0005-0000-0000-000088010000}"/>
    <cellStyle name="20% - Accent2 20 2" xfId="415" xr:uid="{00000000-0005-0000-0000-000089010000}"/>
    <cellStyle name="20% - Accent2 21" xfId="416" xr:uid="{00000000-0005-0000-0000-00008A010000}"/>
    <cellStyle name="20% - Accent2 21 2" xfId="417" xr:uid="{00000000-0005-0000-0000-00008B010000}"/>
    <cellStyle name="20% - Accent2 22" xfId="418" xr:uid="{00000000-0005-0000-0000-00008C010000}"/>
    <cellStyle name="20% - Accent2 22 2" xfId="419" xr:uid="{00000000-0005-0000-0000-00008D010000}"/>
    <cellStyle name="20% - Accent2 23" xfId="420" xr:uid="{00000000-0005-0000-0000-00008E010000}"/>
    <cellStyle name="20% - Accent2 23 2" xfId="421" xr:uid="{00000000-0005-0000-0000-00008F010000}"/>
    <cellStyle name="20% - Accent2 24" xfId="422" xr:uid="{00000000-0005-0000-0000-000090010000}"/>
    <cellStyle name="20% - Accent2 24 2" xfId="423" xr:uid="{00000000-0005-0000-0000-000091010000}"/>
    <cellStyle name="20% - Accent2 25" xfId="424" xr:uid="{00000000-0005-0000-0000-000092010000}"/>
    <cellStyle name="20% - Accent2 25 2" xfId="425" xr:uid="{00000000-0005-0000-0000-000093010000}"/>
    <cellStyle name="20% - Accent2 26" xfId="426" xr:uid="{00000000-0005-0000-0000-000094010000}"/>
    <cellStyle name="20% - Accent2 26 2" xfId="427" xr:uid="{00000000-0005-0000-0000-000095010000}"/>
    <cellStyle name="20% - Accent2 27" xfId="428" xr:uid="{00000000-0005-0000-0000-000096010000}"/>
    <cellStyle name="20% - Accent2 27 2" xfId="429" xr:uid="{00000000-0005-0000-0000-000097010000}"/>
    <cellStyle name="20% - Accent2 28" xfId="430" xr:uid="{00000000-0005-0000-0000-000098010000}"/>
    <cellStyle name="20% - Accent2 29" xfId="431" xr:uid="{00000000-0005-0000-0000-000099010000}"/>
    <cellStyle name="20% - Accent2 3" xfId="432" xr:uid="{00000000-0005-0000-0000-00009A010000}"/>
    <cellStyle name="20% - Accent2 3 2" xfId="433" xr:uid="{00000000-0005-0000-0000-00009B010000}"/>
    <cellStyle name="20% - Accent2 4" xfId="434" xr:uid="{00000000-0005-0000-0000-00009C010000}"/>
    <cellStyle name="20% - Accent2 4 2" xfId="435" xr:uid="{00000000-0005-0000-0000-00009D010000}"/>
    <cellStyle name="20% - Accent2 5" xfId="436" xr:uid="{00000000-0005-0000-0000-00009E010000}"/>
    <cellStyle name="20% - Accent2 5 2" xfId="437" xr:uid="{00000000-0005-0000-0000-00009F010000}"/>
    <cellStyle name="20% - Accent2 6" xfId="438" xr:uid="{00000000-0005-0000-0000-0000A0010000}"/>
    <cellStyle name="20% - Accent2 6 2" xfId="439" xr:uid="{00000000-0005-0000-0000-0000A1010000}"/>
    <cellStyle name="20% - Accent2 7" xfId="440" xr:uid="{00000000-0005-0000-0000-0000A2010000}"/>
    <cellStyle name="20% - Accent2 7 2" xfId="441" xr:uid="{00000000-0005-0000-0000-0000A3010000}"/>
    <cellStyle name="20% - Accent2 8" xfId="442" xr:uid="{00000000-0005-0000-0000-0000A4010000}"/>
    <cellStyle name="20% - Accent2 8 2" xfId="443" xr:uid="{00000000-0005-0000-0000-0000A5010000}"/>
    <cellStyle name="20% - Accent2 9" xfId="444" xr:uid="{00000000-0005-0000-0000-0000A6010000}"/>
    <cellStyle name="20% - Accent2 9 2" xfId="445" xr:uid="{00000000-0005-0000-0000-0000A7010000}"/>
    <cellStyle name="20% - Accent3 10" xfId="446" xr:uid="{00000000-0005-0000-0000-0000A8010000}"/>
    <cellStyle name="20% - Accent3 10 2" xfId="447" xr:uid="{00000000-0005-0000-0000-0000A9010000}"/>
    <cellStyle name="20% - Accent3 11" xfId="448" xr:uid="{00000000-0005-0000-0000-0000AA010000}"/>
    <cellStyle name="20% - Accent3 11 2" xfId="449" xr:uid="{00000000-0005-0000-0000-0000AB010000}"/>
    <cellStyle name="20% - Accent3 12" xfId="450" xr:uid="{00000000-0005-0000-0000-0000AC010000}"/>
    <cellStyle name="20% - Accent3 12 2" xfId="451" xr:uid="{00000000-0005-0000-0000-0000AD010000}"/>
    <cellStyle name="20% - Accent3 13" xfId="452" xr:uid="{00000000-0005-0000-0000-0000AE010000}"/>
    <cellStyle name="20% - Accent3 13 2" xfId="453" xr:uid="{00000000-0005-0000-0000-0000AF010000}"/>
    <cellStyle name="20% - Accent3 14" xfId="454" xr:uid="{00000000-0005-0000-0000-0000B0010000}"/>
    <cellStyle name="20% - Accent3 14 2" xfId="455" xr:uid="{00000000-0005-0000-0000-0000B1010000}"/>
    <cellStyle name="20% - Accent3 15" xfId="456" xr:uid="{00000000-0005-0000-0000-0000B2010000}"/>
    <cellStyle name="20% - Accent3 15 2" xfId="457" xr:uid="{00000000-0005-0000-0000-0000B3010000}"/>
    <cellStyle name="20% - Accent3 16" xfId="458" xr:uid="{00000000-0005-0000-0000-0000B4010000}"/>
    <cellStyle name="20% - Accent3 16 2" xfId="459" xr:uid="{00000000-0005-0000-0000-0000B5010000}"/>
    <cellStyle name="20% - Accent3 17" xfId="460" xr:uid="{00000000-0005-0000-0000-0000B6010000}"/>
    <cellStyle name="20% - Accent3 17 2" xfId="461" xr:uid="{00000000-0005-0000-0000-0000B7010000}"/>
    <cellStyle name="20% - Accent3 18" xfId="462" xr:uid="{00000000-0005-0000-0000-0000B8010000}"/>
    <cellStyle name="20% - Accent3 18 2" xfId="463" xr:uid="{00000000-0005-0000-0000-0000B9010000}"/>
    <cellStyle name="20% - Accent3 19" xfId="464" xr:uid="{00000000-0005-0000-0000-0000BA010000}"/>
    <cellStyle name="20% - Accent3 19 2" xfId="465" xr:uid="{00000000-0005-0000-0000-0000BB010000}"/>
    <cellStyle name="20% - Accent3 2" xfId="466" xr:uid="{00000000-0005-0000-0000-0000BC010000}"/>
    <cellStyle name="20% - Accent3 2 2" xfId="467" xr:uid="{00000000-0005-0000-0000-0000BD010000}"/>
    <cellStyle name="20% - Accent3 20" xfId="468" xr:uid="{00000000-0005-0000-0000-0000BE010000}"/>
    <cellStyle name="20% - Accent3 20 2" xfId="469" xr:uid="{00000000-0005-0000-0000-0000BF010000}"/>
    <cellStyle name="20% - Accent3 21" xfId="470" xr:uid="{00000000-0005-0000-0000-0000C0010000}"/>
    <cellStyle name="20% - Accent3 21 2" xfId="471" xr:uid="{00000000-0005-0000-0000-0000C1010000}"/>
    <cellStyle name="20% - Accent3 22" xfId="472" xr:uid="{00000000-0005-0000-0000-0000C2010000}"/>
    <cellStyle name="20% - Accent3 22 2" xfId="473" xr:uid="{00000000-0005-0000-0000-0000C3010000}"/>
    <cellStyle name="20% - Accent3 23" xfId="474" xr:uid="{00000000-0005-0000-0000-0000C4010000}"/>
    <cellStyle name="20% - Accent3 23 2" xfId="475" xr:uid="{00000000-0005-0000-0000-0000C5010000}"/>
    <cellStyle name="20% - Accent3 24" xfId="476" xr:uid="{00000000-0005-0000-0000-0000C6010000}"/>
    <cellStyle name="20% - Accent3 24 2" xfId="477" xr:uid="{00000000-0005-0000-0000-0000C7010000}"/>
    <cellStyle name="20% - Accent3 25" xfId="478" xr:uid="{00000000-0005-0000-0000-0000C8010000}"/>
    <cellStyle name="20% - Accent3 25 2" xfId="479" xr:uid="{00000000-0005-0000-0000-0000C9010000}"/>
    <cellStyle name="20% - Accent3 26" xfId="480" xr:uid="{00000000-0005-0000-0000-0000CA010000}"/>
    <cellStyle name="20% - Accent3 26 2" xfId="481" xr:uid="{00000000-0005-0000-0000-0000CB010000}"/>
    <cellStyle name="20% - Accent3 27" xfId="482" xr:uid="{00000000-0005-0000-0000-0000CC010000}"/>
    <cellStyle name="20% - Accent3 27 2" xfId="483" xr:uid="{00000000-0005-0000-0000-0000CD010000}"/>
    <cellStyle name="20% - Accent3 28" xfId="484" xr:uid="{00000000-0005-0000-0000-0000CE010000}"/>
    <cellStyle name="20% - Accent3 29" xfId="485" xr:uid="{00000000-0005-0000-0000-0000CF010000}"/>
    <cellStyle name="20% - Accent3 3" xfId="486" xr:uid="{00000000-0005-0000-0000-0000D0010000}"/>
    <cellStyle name="20% - Accent3 3 2" xfId="487" xr:uid="{00000000-0005-0000-0000-0000D1010000}"/>
    <cellStyle name="20% - Accent3 4" xfId="488" xr:uid="{00000000-0005-0000-0000-0000D2010000}"/>
    <cellStyle name="20% - Accent3 4 2" xfId="489" xr:uid="{00000000-0005-0000-0000-0000D3010000}"/>
    <cellStyle name="20% - Accent3 5" xfId="490" xr:uid="{00000000-0005-0000-0000-0000D4010000}"/>
    <cellStyle name="20% - Accent3 5 2" xfId="491" xr:uid="{00000000-0005-0000-0000-0000D5010000}"/>
    <cellStyle name="20% - Accent3 6" xfId="492" xr:uid="{00000000-0005-0000-0000-0000D6010000}"/>
    <cellStyle name="20% - Accent3 6 2" xfId="493" xr:uid="{00000000-0005-0000-0000-0000D7010000}"/>
    <cellStyle name="20% - Accent3 7" xfId="494" xr:uid="{00000000-0005-0000-0000-0000D8010000}"/>
    <cellStyle name="20% - Accent3 7 2" xfId="495" xr:uid="{00000000-0005-0000-0000-0000D9010000}"/>
    <cellStyle name="20% - Accent3 8" xfId="496" xr:uid="{00000000-0005-0000-0000-0000DA010000}"/>
    <cellStyle name="20% - Accent3 8 2" xfId="497" xr:uid="{00000000-0005-0000-0000-0000DB010000}"/>
    <cellStyle name="20% - Accent3 9" xfId="498" xr:uid="{00000000-0005-0000-0000-0000DC010000}"/>
    <cellStyle name="20% - Accent3 9 2" xfId="499" xr:uid="{00000000-0005-0000-0000-0000DD010000}"/>
    <cellStyle name="20% - Accent4 10" xfId="500" xr:uid="{00000000-0005-0000-0000-0000DE010000}"/>
    <cellStyle name="20% - Accent4 10 2" xfId="501" xr:uid="{00000000-0005-0000-0000-0000DF010000}"/>
    <cellStyle name="20% - Accent4 11" xfId="502" xr:uid="{00000000-0005-0000-0000-0000E0010000}"/>
    <cellStyle name="20% - Accent4 11 2" xfId="503" xr:uid="{00000000-0005-0000-0000-0000E1010000}"/>
    <cellStyle name="20% - Accent4 12" xfId="504" xr:uid="{00000000-0005-0000-0000-0000E2010000}"/>
    <cellStyle name="20% - Accent4 12 2" xfId="505" xr:uid="{00000000-0005-0000-0000-0000E3010000}"/>
    <cellStyle name="20% - Accent4 13" xfId="506" xr:uid="{00000000-0005-0000-0000-0000E4010000}"/>
    <cellStyle name="20% - Accent4 13 2" xfId="507" xr:uid="{00000000-0005-0000-0000-0000E5010000}"/>
    <cellStyle name="20% - Accent4 14" xfId="508" xr:uid="{00000000-0005-0000-0000-0000E6010000}"/>
    <cellStyle name="20% - Accent4 14 2" xfId="509" xr:uid="{00000000-0005-0000-0000-0000E7010000}"/>
    <cellStyle name="20% - Accent4 15" xfId="510" xr:uid="{00000000-0005-0000-0000-0000E8010000}"/>
    <cellStyle name="20% - Accent4 15 2" xfId="511" xr:uid="{00000000-0005-0000-0000-0000E9010000}"/>
    <cellStyle name="20% - Accent4 16" xfId="512" xr:uid="{00000000-0005-0000-0000-0000EA010000}"/>
    <cellStyle name="20% - Accent4 16 2" xfId="513" xr:uid="{00000000-0005-0000-0000-0000EB010000}"/>
    <cellStyle name="20% - Accent4 17" xfId="514" xr:uid="{00000000-0005-0000-0000-0000EC010000}"/>
    <cellStyle name="20% - Accent4 17 2" xfId="515" xr:uid="{00000000-0005-0000-0000-0000ED010000}"/>
    <cellStyle name="20% - Accent4 18" xfId="516" xr:uid="{00000000-0005-0000-0000-0000EE010000}"/>
    <cellStyle name="20% - Accent4 18 2" xfId="517" xr:uid="{00000000-0005-0000-0000-0000EF010000}"/>
    <cellStyle name="20% - Accent4 19" xfId="518" xr:uid="{00000000-0005-0000-0000-0000F0010000}"/>
    <cellStyle name="20% - Accent4 19 2" xfId="519" xr:uid="{00000000-0005-0000-0000-0000F1010000}"/>
    <cellStyle name="20% - Accent4 2" xfId="520" xr:uid="{00000000-0005-0000-0000-0000F2010000}"/>
    <cellStyle name="20% - Accent4 2 2" xfId="521" xr:uid="{00000000-0005-0000-0000-0000F3010000}"/>
    <cellStyle name="20% - Accent4 20" xfId="522" xr:uid="{00000000-0005-0000-0000-0000F4010000}"/>
    <cellStyle name="20% - Accent4 20 2" xfId="523" xr:uid="{00000000-0005-0000-0000-0000F5010000}"/>
    <cellStyle name="20% - Accent4 21" xfId="524" xr:uid="{00000000-0005-0000-0000-0000F6010000}"/>
    <cellStyle name="20% - Accent4 21 2" xfId="525" xr:uid="{00000000-0005-0000-0000-0000F7010000}"/>
    <cellStyle name="20% - Accent4 22" xfId="526" xr:uid="{00000000-0005-0000-0000-0000F8010000}"/>
    <cellStyle name="20% - Accent4 22 2" xfId="527" xr:uid="{00000000-0005-0000-0000-0000F9010000}"/>
    <cellStyle name="20% - Accent4 23" xfId="528" xr:uid="{00000000-0005-0000-0000-0000FA010000}"/>
    <cellStyle name="20% - Accent4 23 2" xfId="529" xr:uid="{00000000-0005-0000-0000-0000FB010000}"/>
    <cellStyle name="20% - Accent4 24" xfId="530" xr:uid="{00000000-0005-0000-0000-0000FC010000}"/>
    <cellStyle name="20% - Accent4 24 2" xfId="531" xr:uid="{00000000-0005-0000-0000-0000FD010000}"/>
    <cellStyle name="20% - Accent4 25" xfId="532" xr:uid="{00000000-0005-0000-0000-0000FE010000}"/>
    <cellStyle name="20% - Accent4 25 2" xfId="533" xr:uid="{00000000-0005-0000-0000-0000FF010000}"/>
    <cellStyle name="20% - Accent4 26" xfId="534" xr:uid="{00000000-0005-0000-0000-000000020000}"/>
    <cellStyle name="20% - Accent4 26 2" xfId="535" xr:uid="{00000000-0005-0000-0000-000001020000}"/>
    <cellStyle name="20% - Accent4 27" xfId="536" xr:uid="{00000000-0005-0000-0000-000002020000}"/>
    <cellStyle name="20% - Accent4 27 2" xfId="537" xr:uid="{00000000-0005-0000-0000-000003020000}"/>
    <cellStyle name="20% - Accent4 28" xfId="538" xr:uid="{00000000-0005-0000-0000-000004020000}"/>
    <cellStyle name="20% - Accent4 29" xfId="539" xr:uid="{00000000-0005-0000-0000-000005020000}"/>
    <cellStyle name="20% - Accent4 3" xfId="540" xr:uid="{00000000-0005-0000-0000-000006020000}"/>
    <cellStyle name="20% - Accent4 3 2" xfId="541" xr:uid="{00000000-0005-0000-0000-000007020000}"/>
    <cellStyle name="20% - Accent4 4" xfId="542" xr:uid="{00000000-0005-0000-0000-000008020000}"/>
    <cellStyle name="20% - Accent4 4 2" xfId="543" xr:uid="{00000000-0005-0000-0000-000009020000}"/>
    <cellStyle name="20% - Accent4 5" xfId="544" xr:uid="{00000000-0005-0000-0000-00000A020000}"/>
    <cellStyle name="20% - Accent4 5 2" xfId="545" xr:uid="{00000000-0005-0000-0000-00000B020000}"/>
    <cellStyle name="20% - Accent4 6" xfId="546" xr:uid="{00000000-0005-0000-0000-00000C020000}"/>
    <cellStyle name="20% - Accent4 6 2" xfId="547" xr:uid="{00000000-0005-0000-0000-00000D020000}"/>
    <cellStyle name="20% - Accent4 7" xfId="548" xr:uid="{00000000-0005-0000-0000-00000E020000}"/>
    <cellStyle name="20% - Accent4 7 2" xfId="549" xr:uid="{00000000-0005-0000-0000-00000F020000}"/>
    <cellStyle name="20% - Accent4 8" xfId="550" xr:uid="{00000000-0005-0000-0000-000010020000}"/>
    <cellStyle name="20% - Accent4 8 2" xfId="551" xr:uid="{00000000-0005-0000-0000-000011020000}"/>
    <cellStyle name="20% - Accent4 9" xfId="552" xr:uid="{00000000-0005-0000-0000-000012020000}"/>
    <cellStyle name="20% - Accent4 9 2" xfId="553" xr:uid="{00000000-0005-0000-0000-000013020000}"/>
    <cellStyle name="20% - Accent5 10" xfId="554" xr:uid="{00000000-0005-0000-0000-000014020000}"/>
    <cellStyle name="20% - Accent5 10 2" xfId="555" xr:uid="{00000000-0005-0000-0000-000015020000}"/>
    <cellStyle name="20% - Accent5 11" xfId="556" xr:uid="{00000000-0005-0000-0000-000016020000}"/>
    <cellStyle name="20% - Accent5 11 2" xfId="557" xr:uid="{00000000-0005-0000-0000-000017020000}"/>
    <cellStyle name="20% - Accent5 12" xfId="558" xr:uid="{00000000-0005-0000-0000-000018020000}"/>
    <cellStyle name="20% - Accent5 12 2" xfId="559" xr:uid="{00000000-0005-0000-0000-000019020000}"/>
    <cellStyle name="20% - Accent5 13" xfId="560" xr:uid="{00000000-0005-0000-0000-00001A020000}"/>
    <cellStyle name="20% - Accent5 13 2" xfId="561" xr:uid="{00000000-0005-0000-0000-00001B020000}"/>
    <cellStyle name="20% - Accent5 14" xfId="562" xr:uid="{00000000-0005-0000-0000-00001C020000}"/>
    <cellStyle name="20% - Accent5 14 2" xfId="563" xr:uid="{00000000-0005-0000-0000-00001D020000}"/>
    <cellStyle name="20% - Accent5 15" xfId="564" xr:uid="{00000000-0005-0000-0000-00001E020000}"/>
    <cellStyle name="20% - Accent5 15 2" xfId="565" xr:uid="{00000000-0005-0000-0000-00001F020000}"/>
    <cellStyle name="20% - Accent5 16" xfId="566" xr:uid="{00000000-0005-0000-0000-000020020000}"/>
    <cellStyle name="20% - Accent5 16 2" xfId="567" xr:uid="{00000000-0005-0000-0000-000021020000}"/>
    <cellStyle name="20% - Accent5 17" xfId="568" xr:uid="{00000000-0005-0000-0000-000022020000}"/>
    <cellStyle name="20% - Accent5 17 2" xfId="569" xr:uid="{00000000-0005-0000-0000-000023020000}"/>
    <cellStyle name="20% - Accent5 18" xfId="570" xr:uid="{00000000-0005-0000-0000-000024020000}"/>
    <cellStyle name="20% - Accent5 18 2" xfId="571" xr:uid="{00000000-0005-0000-0000-000025020000}"/>
    <cellStyle name="20% - Accent5 19" xfId="572" xr:uid="{00000000-0005-0000-0000-000026020000}"/>
    <cellStyle name="20% - Accent5 19 2" xfId="573" xr:uid="{00000000-0005-0000-0000-000027020000}"/>
    <cellStyle name="20% - Accent5 2" xfId="574" xr:uid="{00000000-0005-0000-0000-000028020000}"/>
    <cellStyle name="20% - Accent5 2 2" xfId="575" xr:uid="{00000000-0005-0000-0000-000029020000}"/>
    <cellStyle name="20% - Accent5 20" xfId="576" xr:uid="{00000000-0005-0000-0000-00002A020000}"/>
    <cellStyle name="20% - Accent5 20 2" xfId="577" xr:uid="{00000000-0005-0000-0000-00002B020000}"/>
    <cellStyle name="20% - Accent5 21" xfId="578" xr:uid="{00000000-0005-0000-0000-00002C020000}"/>
    <cellStyle name="20% - Accent5 21 2" xfId="579" xr:uid="{00000000-0005-0000-0000-00002D020000}"/>
    <cellStyle name="20% - Accent5 22" xfId="580" xr:uid="{00000000-0005-0000-0000-00002E020000}"/>
    <cellStyle name="20% - Accent5 22 2" xfId="581" xr:uid="{00000000-0005-0000-0000-00002F020000}"/>
    <cellStyle name="20% - Accent5 23" xfId="582" xr:uid="{00000000-0005-0000-0000-000030020000}"/>
    <cellStyle name="20% - Accent5 23 2" xfId="583" xr:uid="{00000000-0005-0000-0000-000031020000}"/>
    <cellStyle name="20% - Accent5 24" xfId="584" xr:uid="{00000000-0005-0000-0000-000032020000}"/>
    <cellStyle name="20% - Accent5 24 2" xfId="585" xr:uid="{00000000-0005-0000-0000-000033020000}"/>
    <cellStyle name="20% - Accent5 25" xfId="586" xr:uid="{00000000-0005-0000-0000-000034020000}"/>
    <cellStyle name="20% - Accent5 25 2" xfId="587" xr:uid="{00000000-0005-0000-0000-000035020000}"/>
    <cellStyle name="20% - Accent5 26" xfId="588" xr:uid="{00000000-0005-0000-0000-000036020000}"/>
    <cellStyle name="20% - Accent5 26 2" xfId="589" xr:uid="{00000000-0005-0000-0000-000037020000}"/>
    <cellStyle name="20% - Accent5 27" xfId="590" xr:uid="{00000000-0005-0000-0000-000038020000}"/>
    <cellStyle name="20% - Accent5 27 2" xfId="591" xr:uid="{00000000-0005-0000-0000-000039020000}"/>
    <cellStyle name="20% - Accent5 28" xfId="592" xr:uid="{00000000-0005-0000-0000-00003A020000}"/>
    <cellStyle name="20% - Accent5 29" xfId="593" xr:uid="{00000000-0005-0000-0000-00003B020000}"/>
    <cellStyle name="20% - Accent5 3" xfId="594" xr:uid="{00000000-0005-0000-0000-00003C020000}"/>
    <cellStyle name="20% - Accent5 3 2" xfId="595" xr:uid="{00000000-0005-0000-0000-00003D020000}"/>
    <cellStyle name="20% - Accent5 4" xfId="596" xr:uid="{00000000-0005-0000-0000-00003E020000}"/>
    <cellStyle name="20% - Accent5 4 2" xfId="597" xr:uid="{00000000-0005-0000-0000-00003F020000}"/>
    <cellStyle name="20% - Accent5 5" xfId="598" xr:uid="{00000000-0005-0000-0000-000040020000}"/>
    <cellStyle name="20% - Accent5 5 2" xfId="599" xr:uid="{00000000-0005-0000-0000-000041020000}"/>
    <cellStyle name="20% - Accent5 6" xfId="600" xr:uid="{00000000-0005-0000-0000-000042020000}"/>
    <cellStyle name="20% - Accent5 6 2" xfId="601" xr:uid="{00000000-0005-0000-0000-000043020000}"/>
    <cellStyle name="20% - Accent5 7" xfId="602" xr:uid="{00000000-0005-0000-0000-000044020000}"/>
    <cellStyle name="20% - Accent5 7 2" xfId="603" xr:uid="{00000000-0005-0000-0000-000045020000}"/>
    <cellStyle name="20% - Accent5 8" xfId="604" xr:uid="{00000000-0005-0000-0000-000046020000}"/>
    <cellStyle name="20% - Accent5 8 2" xfId="605" xr:uid="{00000000-0005-0000-0000-000047020000}"/>
    <cellStyle name="20% - Accent5 9" xfId="606" xr:uid="{00000000-0005-0000-0000-000048020000}"/>
    <cellStyle name="20% - Accent5 9 2" xfId="607" xr:uid="{00000000-0005-0000-0000-000049020000}"/>
    <cellStyle name="20% - Accent6 10" xfId="608" xr:uid="{00000000-0005-0000-0000-00004A020000}"/>
    <cellStyle name="20% - Accent6 10 2" xfId="609" xr:uid="{00000000-0005-0000-0000-00004B020000}"/>
    <cellStyle name="20% - Accent6 11" xfId="610" xr:uid="{00000000-0005-0000-0000-00004C020000}"/>
    <cellStyle name="20% - Accent6 11 2" xfId="611" xr:uid="{00000000-0005-0000-0000-00004D020000}"/>
    <cellStyle name="20% - Accent6 12" xfId="612" xr:uid="{00000000-0005-0000-0000-00004E020000}"/>
    <cellStyle name="20% - Accent6 12 2" xfId="613" xr:uid="{00000000-0005-0000-0000-00004F020000}"/>
    <cellStyle name="20% - Accent6 13" xfId="614" xr:uid="{00000000-0005-0000-0000-000050020000}"/>
    <cellStyle name="20% - Accent6 13 2" xfId="615" xr:uid="{00000000-0005-0000-0000-000051020000}"/>
    <cellStyle name="20% - Accent6 14" xfId="616" xr:uid="{00000000-0005-0000-0000-000052020000}"/>
    <cellStyle name="20% - Accent6 14 2" xfId="617" xr:uid="{00000000-0005-0000-0000-000053020000}"/>
    <cellStyle name="20% - Accent6 15" xfId="618" xr:uid="{00000000-0005-0000-0000-000054020000}"/>
    <cellStyle name="20% - Accent6 15 2" xfId="619" xr:uid="{00000000-0005-0000-0000-000055020000}"/>
    <cellStyle name="20% - Accent6 16" xfId="620" xr:uid="{00000000-0005-0000-0000-000056020000}"/>
    <cellStyle name="20% - Accent6 16 2" xfId="621" xr:uid="{00000000-0005-0000-0000-000057020000}"/>
    <cellStyle name="20% - Accent6 17" xfId="622" xr:uid="{00000000-0005-0000-0000-000058020000}"/>
    <cellStyle name="20% - Accent6 17 2" xfId="623" xr:uid="{00000000-0005-0000-0000-000059020000}"/>
    <cellStyle name="20% - Accent6 18" xfId="624" xr:uid="{00000000-0005-0000-0000-00005A020000}"/>
    <cellStyle name="20% - Accent6 18 2" xfId="625" xr:uid="{00000000-0005-0000-0000-00005B020000}"/>
    <cellStyle name="20% - Accent6 19" xfId="626" xr:uid="{00000000-0005-0000-0000-00005C020000}"/>
    <cellStyle name="20% - Accent6 19 2" xfId="627" xr:uid="{00000000-0005-0000-0000-00005D020000}"/>
    <cellStyle name="20% - Accent6 2" xfId="628" xr:uid="{00000000-0005-0000-0000-00005E020000}"/>
    <cellStyle name="20% - Accent6 2 2" xfId="629" xr:uid="{00000000-0005-0000-0000-00005F020000}"/>
    <cellStyle name="20% - Accent6 20" xfId="630" xr:uid="{00000000-0005-0000-0000-000060020000}"/>
    <cellStyle name="20% - Accent6 20 2" xfId="631" xr:uid="{00000000-0005-0000-0000-000061020000}"/>
    <cellStyle name="20% - Accent6 21" xfId="632" xr:uid="{00000000-0005-0000-0000-000062020000}"/>
    <cellStyle name="20% - Accent6 21 2" xfId="633" xr:uid="{00000000-0005-0000-0000-000063020000}"/>
    <cellStyle name="20% - Accent6 22" xfId="634" xr:uid="{00000000-0005-0000-0000-000064020000}"/>
    <cellStyle name="20% - Accent6 22 2" xfId="635" xr:uid="{00000000-0005-0000-0000-000065020000}"/>
    <cellStyle name="20% - Accent6 23" xfId="636" xr:uid="{00000000-0005-0000-0000-000066020000}"/>
    <cellStyle name="20% - Accent6 23 2" xfId="637" xr:uid="{00000000-0005-0000-0000-000067020000}"/>
    <cellStyle name="20% - Accent6 24" xfId="638" xr:uid="{00000000-0005-0000-0000-000068020000}"/>
    <cellStyle name="20% - Accent6 24 2" xfId="639" xr:uid="{00000000-0005-0000-0000-000069020000}"/>
    <cellStyle name="20% - Accent6 25" xfId="640" xr:uid="{00000000-0005-0000-0000-00006A020000}"/>
    <cellStyle name="20% - Accent6 25 2" xfId="641" xr:uid="{00000000-0005-0000-0000-00006B020000}"/>
    <cellStyle name="20% - Accent6 26" xfId="642" xr:uid="{00000000-0005-0000-0000-00006C020000}"/>
    <cellStyle name="20% - Accent6 26 2" xfId="643" xr:uid="{00000000-0005-0000-0000-00006D020000}"/>
    <cellStyle name="20% - Accent6 27" xfId="644" xr:uid="{00000000-0005-0000-0000-00006E020000}"/>
    <cellStyle name="20% - Accent6 27 2" xfId="645" xr:uid="{00000000-0005-0000-0000-00006F020000}"/>
    <cellStyle name="20% - Accent6 28" xfId="646" xr:uid="{00000000-0005-0000-0000-000070020000}"/>
    <cellStyle name="20% - Accent6 29" xfId="647" xr:uid="{00000000-0005-0000-0000-000071020000}"/>
    <cellStyle name="20% - Accent6 3" xfId="648" xr:uid="{00000000-0005-0000-0000-000072020000}"/>
    <cellStyle name="20% - Accent6 3 2" xfId="649" xr:uid="{00000000-0005-0000-0000-000073020000}"/>
    <cellStyle name="20% - Accent6 4" xfId="650" xr:uid="{00000000-0005-0000-0000-000074020000}"/>
    <cellStyle name="20% - Accent6 4 2" xfId="651" xr:uid="{00000000-0005-0000-0000-000075020000}"/>
    <cellStyle name="20% - Accent6 5" xfId="652" xr:uid="{00000000-0005-0000-0000-000076020000}"/>
    <cellStyle name="20% - Accent6 5 2" xfId="653" xr:uid="{00000000-0005-0000-0000-000077020000}"/>
    <cellStyle name="20% - Accent6 6" xfId="654" xr:uid="{00000000-0005-0000-0000-000078020000}"/>
    <cellStyle name="20% - Accent6 6 2" xfId="655" xr:uid="{00000000-0005-0000-0000-000079020000}"/>
    <cellStyle name="20% - Accent6 7" xfId="656" xr:uid="{00000000-0005-0000-0000-00007A020000}"/>
    <cellStyle name="20% - Accent6 7 2" xfId="657" xr:uid="{00000000-0005-0000-0000-00007B020000}"/>
    <cellStyle name="20% - Accent6 8" xfId="658" xr:uid="{00000000-0005-0000-0000-00007C020000}"/>
    <cellStyle name="20% - Accent6 8 2" xfId="659" xr:uid="{00000000-0005-0000-0000-00007D020000}"/>
    <cellStyle name="20% - Accent6 9" xfId="660" xr:uid="{00000000-0005-0000-0000-00007E020000}"/>
    <cellStyle name="20% - Accent6 9 2" xfId="661" xr:uid="{00000000-0005-0000-0000-00007F020000}"/>
    <cellStyle name="40 % - Accent1 2" xfId="662" xr:uid="{00000000-0005-0000-0000-000080020000}"/>
    <cellStyle name="40 % - Accent1 2 2" xfId="663" xr:uid="{00000000-0005-0000-0000-000081020000}"/>
    <cellStyle name="40 % - Accent1 3" xfId="664" xr:uid="{00000000-0005-0000-0000-000082020000}"/>
    <cellStyle name="40 % - Accent1 4" xfId="665" xr:uid="{00000000-0005-0000-0000-000083020000}"/>
    <cellStyle name="40 % - Accent1 5" xfId="666" xr:uid="{00000000-0005-0000-0000-000084020000}"/>
    <cellStyle name="40 % - Accent1 6" xfId="667" xr:uid="{00000000-0005-0000-0000-000085020000}"/>
    <cellStyle name="40 % - Accent1 7" xfId="668" xr:uid="{00000000-0005-0000-0000-000086020000}"/>
    <cellStyle name="40 % - Accent1 8" xfId="669" xr:uid="{00000000-0005-0000-0000-000087020000}"/>
    <cellStyle name="40 % - Accent2 2" xfId="670" xr:uid="{00000000-0005-0000-0000-000088020000}"/>
    <cellStyle name="40 % - Accent2 2 2" xfId="671" xr:uid="{00000000-0005-0000-0000-000089020000}"/>
    <cellStyle name="40 % - Accent2 3" xfId="672" xr:uid="{00000000-0005-0000-0000-00008A020000}"/>
    <cellStyle name="40 % - Accent2 4" xfId="673" xr:uid="{00000000-0005-0000-0000-00008B020000}"/>
    <cellStyle name="40 % - Accent2 5" xfId="674" xr:uid="{00000000-0005-0000-0000-00008C020000}"/>
    <cellStyle name="40 % - Accent2 6" xfId="675" xr:uid="{00000000-0005-0000-0000-00008D020000}"/>
    <cellStyle name="40 % - Accent2 7" xfId="676" xr:uid="{00000000-0005-0000-0000-00008E020000}"/>
    <cellStyle name="40 % - Accent2 8" xfId="677" xr:uid="{00000000-0005-0000-0000-00008F020000}"/>
    <cellStyle name="40 % - Accent3 2" xfId="678" xr:uid="{00000000-0005-0000-0000-000090020000}"/>
    <cellStyle name="40 % - Accent3 2 2" xfId="679" xr:uid="{00000000-0005-0000-0000-000091020000}"/>
    <cellStyle name="40 % - Accent3 3" xfId="680" xr:uid="{00000000-0005-0000-0000-000092020000}"/>
    <cellStyle name="40 % - Accent3 4" xfId="681" xr:uid="{00000000-0005-0000-0000-000093020000}"/>
    <cellStyle name="40 % - Accent3 5" xfId="682" xr:uid="{00000000-0005-0000-0000-000094020000}"/>
    <cellStyle name="40 % - Accent3 6" xfId="683" xr:uid="{00000000-0005-0000-0000-000095020000}"/>
    <cellStyle name="40 % - Accent3 7" xfId="684" xr:uid="{00000000-0005-0000-0000-000096020000}"/>
    <cellStyle name="40 % - Accent3 8" xfId="685" xr:uid="{00000000-0005-0000-0000-000097020000}"/>
    <cellStyle name="40 % - Accent4 2" xfId="686" xr:uid="{00000000-0005-0000-0000-000098020000}"/>
    <cellStyle name="40 % - Accent4 2 2" xfId="687" xr:uid="{00000000-0005-0000-0000-000099020000}"/>
    <cellStyle name="40 % - Accent4 3" xfId="688" xr:uid="{00000000-0005-0000-0000-00009A020000}"/>
    <cellStyle name="40 % - Accent4 3 2" xfId="689" xr:uid="{00000000-0005-0000-0000-00009B020000}"/>
    <cellStyle name="40 % - Accent4 3 2 2" xfId="690" xr:uid="{00000000-0005-0000-0000-00009C020000}"/>
    <cellStyle name="40 % - Accent4 4" xfId="691" xr:uid="{00000000-0005-0000-0000-00009D020000}"/>
    <cellStyle name="40 % - Accent4 5" xfId="692" xr:uid="{00000000-0005-0000-0000-00009E020000}"/>
    <cellStyle name="40 % - Accent4 6" xfId="693" xr:uid="{00000000-0005-0000-0000-00009F020000}"/>
    <cellStyle name="40 % - Accent4 7" xfId="694" xr:uid="{00000000-0005-0000-0000-0000A0020000}"/>
    <cellStyle name="40 % - Accent4 8" xfId="695" xr:uid="{00000000-0005-0000-0000-0000A1020000}"/>
    <cellStyle name="40 % - Accent5 2" xfId="696" xr:uid="{00000000-0005-0000-0000-0000A2020000}"/>
    <cellStyle name="40 % - Accent5 2 2" xfId="697" xr:uid="{00000000-0005-0000-0000-0000A3020000}"/>
    <cellStyle name="40 % - Accent5 3" xfId="698" xr:uid="{00000000-0005-0000-0000-0000A4020000}"/>
    <cellStyle name="40 % - Accent5 4" xfId="699" xr:uid="{00000000-0005-0000-0000-0000A5020000}"/>
    <cellStyle name="40 % - Accent5 5" xfId="700" xr:uid="{00000000-0005-0000-0000-0000A6020000}"/>
    <cellStyle name="40 % - Accent5 6" xfId="701" xr:uid="{00000000-0005-0000-0000-0000A7020000}"/>
    <cellStyle name="40 % - Accent5 7" xfId="702" xr:uid="{00000000-0005-0000-0000-0000A8020000}"/>
    <cellStyle name="40 % - Accent5 8" xfId="703" xr:uid="{00000000-0005-0000-0000-0000A9020000}"/>
    <cellStyle name="40 % - Accent6 2" xfId="704" xr:uid="{00000000-0005-0000-0000-0000AA020000}"/>
    <cellStyle name="40 % - Accent6 2 2" xfId="705" xr:uid="{00000000-0005-0000-0000-0000AB020000}"/>
    <cellStyle name="40 % - Accent6 3" xfId="706" xr:uid="{00000000-0005-0000-0000-0000AC020000}"/>
    <cellStyle name="40 % - Accent6 4" xfId="707" xr:uid="{00000000-0005-0000-0000-0000AD020000}"/>
    <cellStyle name="40 % - Accent6 5" xfId="708" xr:uid="{00000000-0005-0000-0000-0000AE020000}"/>
    <cellStyle name="40 % - Accent6 6" xfId="709" xr:uid="{00000000-0005-0000-0000-0000AF020000}"/>
    <cellStyle name="40 % - Accent6 7" xfId="710" xr:uid="{00000000-0005-0000-0000-0000B0020000}"/>
    <cellStyle name="40 % - Accent6 8" xfId="711" xr:uid="{00000000-0005-0000-0000-0000B1020000}"/>
    <cellStyle name="40% - Accent1 10" xfId="712" xr:uid="{00000000-0005-0000-0000-0000B2020000}"/>
    <cellStyle name="40% - Accent1 10 2" xfId="713" xr:uid="{00000000-0005-0000-0000-0000B3020000}"/>
    <cellStyle name="40% - Accent1 11" xfId="714" xr:uid="{00000000-0005-0000-0000-0000B4020000}"/>
    <cellStyle name="40% - Accent1 11 2" xfId="715" xr:uid="{00000000-0005-0000-0000-0000B5020000}"/>
    <cellStyle name="40% - Accent1 12" xfId="716" xr:uid="{00000000-0005-0000-0000-0000B6020000}"/>
    <cellStyle name="40% - Accent1 12 2" xfId="717" xr:uid="{00000000-0005-0000-0000-0000B7020000}"/>
    <cellStyle name="40% - Accent1 13" xfId="718" xr:uid="{00000000-0005-0000-0000-0000B8020000}"/>
    <cellStyle name="40% - Accent1 13 2" xfId="719" xr:uid="{00000000-0005-0000-0000-0000B9020000}"/>
    <cellStyle name="40% - Accent1 14" xfId="720" xr:uid="{00000000-0005-0000-0000-0000BA020000}"/>
    <cellStyle name="40% - Accent1 14 2" xfId="721" xr:uid="{00000000-0005-0000-0000-0000BB020000}"/>
    <cellStyle name="40% - Accent1 15" xfId="722" xr:uid="{00000000-0005-0000-0000-0000BC020000}"/>
    <cellStyle name="40% - Accent1 15 2" xfId="723" xr:uid="{00000000-0005-0000-0000-0000BD020000}"/>
    <cellStyle name="40% - Accent1 16" xfId="724" xr:uid="{00000000-0005-0000-0000-0000BE020000}"/>
    <cellStyle name="40% - Accent1 16 2" xfId="725" xr:uid="{00000000-0005-0000-0000-0000BF020000}"/>
    <cellStyle name="40% - Accent1 17" xfId="726" xr:uid="{00000000-0005-0000-0000-0000C0020000}"/>
    <cellStyle name="40% - Accent1 17 2" xfId="727" xr:uid="{00000000-0005-0000-0000-0000C1020000}"/>
    <cellStyle name="40% - Accent1 18" xfId="728" xr:uid="{00000000-0005-0000-0000-0000C2020000}"/>
    <cellStyle name="40% - Accent1 18 2" xfId="729" xr:uid="{00000000-0005-0000-0000-0000C3020000}"/>
    <cellStyle name="40% - Accent1 19" xfId="730" xr:uid="{00000000-0005-0000-0000-0000C4020000}"/>
    <cellStyle name="40% - Accent1 19 2" xfId="731" xr:uid="{00000000-0005-0000-0000-0000C5020000}"/>
    <cellStyle name="40% - Accent1 2" xfId="732" xr:uid="{00000000-0005-0000-0000-0000C6020000}"/>
    <cellStyle name="40% - Accent1 2 2" xfId="733" xr:uid="{00000000-0005-0000-0000-0000C7020000}"/>
    <cellStyle name="40% - Accent1 20" xfId="734" xr:uid="{00000000-0005-0000-0000-0000C8020000}"/>
    <cellStyle name="40% - Accent1 20 2" xfId="735" xr:uid="{00000000-0005-0000-0000-0000C9020000}"/>
    <cellStyle name="40% - Accent1 21" xfId="736" xr:uid="{00000000-0005-0000-0000-0000CA020000}"/>
    <cellStyle name="40% - Accent1 21 2" xfId="737" xr:uid="{00000000-0005-0000-0000-0000CB020000}"/>
    <cellStyle name="40% - Accent1 22" xfId="738" xr:uid="{00000000-0005-0000-0000-0000CC020000}"/>
    <cellStyle name="40% - Accent1 22 2" xfId="739" xr:uid="{00000000-0005-0000-0000-0000CD020000}"/>
    <cellStyle name="40% - Accent1 23" xfId="740" xr:uid="{00000000-0005-0000-0000-0000CE020000}"/>
    <cellStyle name="40% - Accent1 23 2" xfId="741" xr:uid="{00000000-0005-0000-0000-0000CF020000}"/>
    <cellStyle name="40% - Accent1 24" xfId="742" xr:uid="{00000000-0005-0000-0000-0000D0020000}"/>
    <cellStyle name="40% - Accent1 24 2" xfId="743" xr:uid="{00000000-0005-0000-0000-0000D1020000}"/>
    <cellStyle name="40% - Accent1 25" xfId="744" xr:uid="{00000000-0005-0000-0000-0000D2020000}"/>
    <cellStyle name="40% - Accent1 25 2" xfId="745" xr:uid="{00000000-0005-0000-0000-0000D3020000}"/>
    <cellStyle name="40% - Accent1 26" xfId="746" xr:uid="{00000000-0005-0000-0000-0000D4020000}"/>
    <cellStyle name="40% - Accent1 26 2" xfId="747" xr:uid="{00000000-0005-0000-0000-0000D5020000}"/>
    <cellStyle name="40% - Accent1 27" xfId="748" xr:uid="{00000000-0005-0000-0000-0000D6020000}"/>
    <cellStyle name="40% - Accent1 27 2" xfId="749" xr:uid="{00000000-0005-0000-0000-0000D7020000}"/>
    <cellStyle name="40% - Accent1 28" xfId="750" xr:uid="{00000000-0005-0000-0000-0000D8020000}"/>
    <cellStyle name="40% - Accent1 29" xfId="751" xr:uid="{00000000-0005-0000-0000-0000D9020000}"/>
    <cellStyle name="40% - Accent1 3" xfId="752" xr:uid="{00000000-0005-0000-0000-0000DA020000}"/>
    <cellStyle name="40% - Accent1 3 2" xfId="753" xr:uid="{00000000-0005-0000-0000-0000DB020000}"/>
    <cellStyle name="40% - Accent1 4" xfId="754" xr:uid="{00000000-0005-0000-0000-0000DC020000}"/>
    <cellStyle name="40% - Accent1 4 2" xfId="755" xr:uid="{00000000-0005-0000-0000-0000DD020000}"/>
    <cellStyle name="40% - Accent1 5" xfId="756" xr:uid="{00000000-0005-0000-0000-0000DE020000}"/>
    <cellStyle name="40% - Accent1 5 2" xfId="757" xr:uid="{00000000-0005-0000-0000-0000DF020000}"/>
    <cellStyle name="40% - Accent1 6" xfId="758" xr:uid="{00000000-0005-0000-0000-0000E0020000}"/>
    <cellStyle name="40% - Accent1 6 2" xfId="759" xr:uid="{00000000-0005-0000-0000-0000E1020000}"/>
    <cellStyle name="40% - Accent1 7" xfId="760" xr:uid="{00000000-0005-0000-0000-0000E2020000}"/>
    <cellStyle name="40% - Accent1 7 2" xfId="761" xr:uid="{00000000-0005-0000-0000-0000E3020000}"/>
    <cellStyle name="40% - Accent1 8" xfId="762" xr:uid="{00000000-0005-0000-0000-0000E4020000}"/>
    <cellStyle name="40% - Accent1 8 2" xfId="763" xr:uid="{00000000-0005-0000-0000-0000E5020000}"/>
    <cellStyle name="40% - Accent1 9" xfId="764" xr:uid="{00000000-0005-0000-0000-0000E6020000}"/>
    <cellStyle name="40% - Accent1 9 2" xfId="765" xr:uid="{00000000-0005-0000-0000-0000E7020000}"/>
    <cellStyle name="40% - Accent2 10" xfId="766" xr:uid="{00000000-0005-0000-0000-0000E8020000}"/>
    <cellStyle name="40% - Accent2 10 2" xfId="767" xr:uid="{00000000-0005-0000-0000-0000E9020000}"/>
    <cellStyle name="40% - Accent2 11" xfId="768" xr:uid="{00000000-0005-0000-0000-0000EA020000}"/>
    <cellStyle name="40% - Accent2 11 2" xfId="769" xr:uid="{00000000-0005-0000-0000-0000EB020000}"/>
    <cellStyle name="40% - Accent2 12" xfId="770" xr:uid="{00000000-0005-0000-0000-0000EC020000}"/>
    <cellStyle name="40% - Accent2 12 2" xfId="771" xr:uid="{00000000-0005-0000-0000-0000ED020000}"/>
    <cellStyle name="40% - Accent2 13" xfId="772" xr:uid="{00000000-0005-0000-0000-0000EE020000}"/>
    <cellStyle name="40% - Accent2 13 2" xfId="773" xr:uid="{00000000-0005-0000-0000-0000EF020000}"/>
    <cellStyle name="40% - Accent2 14" xfId="774" xr:uid="{00000000-0005-0000-0000-0000F0020000}"/>
    <cellStyle name="40% - Accent2 14 2" xfId="775" xr:uid="{00000000-0005-0000-0000-0000F1020000}"/>
    <cellStyle name="40% - Accent2 15" xfId="776" xr:uid="{00000000-0005-0000-0000-0000F2020000}"/>
    <cellStyle name="40% - Accent2 15 2" xfId="777" xr:uid="{00000000-0005-0000-0000-0000F3020000}"/>
    <cellStyle name="40% - Accent2 16" xfId="778" xr:uid="{00000000-0005-0000-0000-0000F4020000}"/>
    <cellStyle name="40% - Accent2 16 2" xfId="779" xr:uid="{00000000-0005-0000-0000-0000F5020000}"/>
    <cellStyle name="40% - Accent2 17" xfId="780" xr:uid="{00000000-0005-0000-0000-0000F6020000}"/>
    <cellStyle name="40% - Accent2 17 2" xfId="781" xr:uid="{00000000-0005-0000-0000-0000F7020000}"/>
    <cellStyle name="40% - Accent2 18" xfId="782" xr:uid="{00000000-0005-0000-0000-0000F8020000}"/>
    <cellStyle name="40% - Accent2 18 2" xfId="783" xr:uid="{00000000-0005-0000-0000-0000F9020000}"/>
    <cellStyle name="40% - Accent2 19" xfId="784" xr:uid="{00000000-0005-0000-0000-0000FA020000}"/>
    <cellStyle name="40% - Accent2 19 2" xfId="785" xr:uid="{00000000-0005-0000-0000-0000FB020000}"/>
    <cellStyle name="40% - Accent2 2" xfId="786" xr:uid="{00000000-0005-0000-0000-0000FC020000}"/>
    <cellStyle name="40% - Accent2 2 2" xfId="787" xr:uid="{00000000-0005-0000-0000-0000FD020000}"/>
    <cellStyle name="40% - Accent2 20" xfId="788" xr:uid="{00000000-0005-0000-0000-0000FE020000}"/>
    <cellStyle name="40% - Accent2 20 2" xfId="789" xr:uid="{00000000-0005-0000-0000-0000FF020000}"/>
    <cellStyle name="40% - Accent2 21" xfId="790" xr:uid="{00000000-0005-0000-0000-000000030000}"/>
    <cellStyle name="40% - Accent2 21 2" xfId="791" xr:uid="{00000000-0005-0000-0000-000001030000}"/>
    <cellStyle name="40% - Accent2 22" xfId="792" xr:uid="{00000000-0005-0000-0000-000002030000}"/>
    <cellStyle name="40% - Accent2 22 2" xfId="793" xr:uid="{00000000-0005-0000-0000-000003030000}"/>
    <cellStyle name="40% - Accent2 23" xfId="794" xr:uid="{00000000-0005-0000-0000-000004030000}"/>
    <cellStyle name="40% - Accent2 23 2" xfId="795" xr:uid="{00000000-0005-0000-0000-000005030000}"/>
    <cellStyle name="40% - Accent2 24" xfId="796" xr:uid="{00000000-0005-0000-0000-000006030000}"/>
    <cellStyle name="40% - Accent2 24 2" xfId="797" xr:uid="{00000000-0005-0000-0000-000007030000}"/>
    <cellStyle name="40% - Accent2 25" xfId="798" xr:uid="{00000000-0005-0000-0000-000008030000}"/>
    <cellStyle name="40% - Accent2 25 2" xfId="799" xr:uid="{00000000-0005-0000-0000-000009030000}"/>
    <cellStyle name="40% - Accent2 26" xfId="800" xr:uid="{00000000-0005-0000-0000-00000A030000}"/>
    <cellStyle name="40% - Accent2 26 2" xfId="801" xr:uid="{00000000-0005-0000-0000-00000B030000}"/>
    <cellStyle name="40% - Accent2 27" xfId="802" xr:uid="{00000000-0005-0000-0000-00000C030000}"/>
    <cellStyle name="40% - Accent2 27 2" xfId="803" xr:uid="{00000000-0005-0000-0000-00000D030000}"/>
    <cellStyle name="40% - Accent2 28" xfId="804" xr:uid="{00000000-0005-0000-0000-00000E030000}"/>
    <cellStyle name="40% - Accent2 29" xfId="805" xr:uid="{00000000-0005-0000-0000-00000F030000}"/>
    <cellStyle name="40% - Accent2 3" xfId="806" xr:uid="{00000000-0005-0000-0000-000010030000}"/>
    <cellStyle name="40% - Accent2 3 2" xfId="807" xr:uid="{00000000-0005-0000-0000-000011030000}"/>
    <cellStyle name="40% - Accent2 4" xfId="808" xr:uid="{00000000-0005-0000-0000-000012030000}"/>
    <cellStyle name="40% - Accent2 4 2" xfId="809" xr:uid="{00000000-0005-0000-0000-000013030000}"/>
    <cellStyle name="40% - Accent2 5" xfId="810" xr:uid="{00000000-0005-0000-0000-000014030000}"/>
    <cellStyle name="40% - Accent2 5 2" xfId="811" xr:uid="{00000000-0005-0000-0000-000015030000}"/>
    <cellStyle name="40% - Accent2 6" xfId="812" xr:uid="{00000000-0005-0000-0000-000016030000}"/>
    <cellStyle name="40% - Accent2 6 2" xfId="813" xr:uid="{00000000-0005-0000-0000-000017030000}"/>
    <cellStyle name="40% - Accent2 7" xfId="814" xr:uid="{00000000-0005-0000-0000-000018030000}"/>
    <cellStyle name="40% - Accent2 7 2" xfId="815" xr:uid="{00000000-0005-0000-0000-000019030000}"/>
    <cellStyle name="40% - Accent2 8" xfId="816" xr:uid="{00000000-0005-0000-0000-00001A030000}"/>
    <cellStyle name="40% - Accent2 8 2" xfId="817" xr:uid="{00000000-0005-0000-0000-00001B030000}"/>
    <cellStyle name="40% - Accent2 9" xfId="818" xr:uid="{00000000-0005-0000-0000-00001C030000}"/>
    <cellStyle name="40% - Accent2 9 2" xfId="819" xr:uid="{00000000-0005-0000-0000-00001D030000}"/>
    <cellStyle name="40% - Accent3 10" xfId="820" xr:uid="{00000000-0005-0000-0000-00001E030000}"/>
    <cellStyle name="40% - Accent3 10 2" xfId="821" xr:uid="{00000000-0005-0000-0000-00001F030000}"/>
    <cellStyle name="40% - Accent3 11" xfId="822" xr:uid="{00000000-0005-0000-0000-000020030000}"/>
    <cellStyle name="40% - Accent3 11 2" xfId="823" xr:uid="{00000000-0005-0000-0000-000021030000}"/>
    <cellStyle name="40% - Accent3 12" xfId="824" xr:uid="{00000000-0005-0000-0000-000022030000}"/>
    <cellStyle name="40% - Accent3 12 2" xfId="825" xr:uid="{00000000-0005-0000-0000-000023030000}"/>
    <cellStyle name="40% - Accent3 13" xfId="826" xr:uid="{00000000-0005-0000-0000-000024030000}"/>
    <cellStyle name="40% - Accent3 13 2" xfId="827" xr:uid="{00000000-0005-0000-0000-000025030000}"/>
    <cellStyle name="40% - Accent3 14" xfId="828" xr:uid="{00000000-0005-0000-0000-000026030000}"/>
    <cellStyle name="40% - Accent3 14 2" xfId="829" xr:uid="{00000000-0005-0000-0000-000027030000}"/>
    <cellStyle name="40% - Accent3 15" xfId="830" xr:uid="{00000000-0005-0000-0000-000028030000}"/>
    <cellStyle name="40% - Accent3 15 2" xfId="831" xr:uid="{00000000-0005-0000-0000-000029030000}"/>
    <cellStyle name="40% - Accent3 16" xfId="832" xr:uid="{00000000-0005-0000-0000-00002A030000}"/>
    <cellStyle name="40% - Accent3 16 2" xfId="833" xr:uid="{00000000-0005-0000-0000-00002B030000}"/>
    <cellStyle name="40% - Accent3 17" xfId="834" xr:uid="{00000000-0005-0000-0000-00002C030000}"/>
    <cellStyle name="40% - Accent3 17 2" xfId="835" xr:uid="{00000000-0005-0000-0000-00002D030000}"/>
    <cellStyle name="40% - Accent3 18" xfId="836" xr:uid="{00000000-0005-0000-0000-00002E030000}"/>
    <cellStyle name="40% - Accent3 18 2" xfId="837" xr:uid="{00000000-0005-0000-0000-00002F030000}"/>
    <cellStyle name="40% - Accent3 19" xfId="838" xr:uid="{00000000-0005-0000-0000-000030030000}"/>
    <cellStyle name="40% - Accent3 19 2" xfId="839" xr:uid="{00000000-0005-0000-0000-000031030000}"/>
    <cellStyle name="40% - Accent3 2" xfId="840" xr:uid="{00000000-0005-0000-0000-000032030000}"/>
    <cellStyle name="40% - Accent3 2 2" xfId="841" xr:uid="{00000000-0005-0000-0000-000033030000}"/>
    <cellStyle name="40% - Accent3 20" xfId="842" xr:uid="{00000000-0005-0000-0000-000034030000}"/>
    <cellStyle name="40% - Accent3 20 2" xfId="843" xr:uid="{00000000-0005-0000-0000-000035030000}"/>
    <cellStyle name="40% - Accent3 21" xfId="844" xr:uid="{00000000-0005-0000-0000-000036030000}"/>
    <cellStyle name="40% - Accent3 21 2" xfId="845" xr:uid="{00000000-0005-0000-0000-000037030000}"/>
    <cellStyle name="40% - Accent3 22" xfId="846" xr:uid="{00000000-0005-0000-0000-000038030000}"/>
    <cellStyle name="40% - Accent3 22 2" xfId="847" xr:uid="{00000000-0005-0000-0000-000039030000}"/>
    <cellStyle name="40% - Accent3 23" xfId="848" xr:uid="{00000000-0005-0000-0000-00003A030000}"/>
    <cellStyle name="40% - Accent3 23 2" xfId="849" xr:uid="{00000000-0005-0000-0000-00003B030000}"/>
    <cellStyle name="40% - Accent3 24" xfId="850" xr:uid="{00000000-0005-0000-0000-00003C030000}"/>
    <cellStyle name="40% - Accent3 24 2" xfId="851" xr:uid="{00000000-0005-0000-0000-00003D030000}"/>
    <cellStyle name="40% - Accent3 25" xfId="852" xr:uid="{00000000-0005-0000-0000-00003E030000}"/>
    <cellStyle name="40% - Accent3 25 2" xfId="853" xr:uid="{00000000-0005-0000-0000-00003F030000}"/>
    <cellStyle name="40% - Accent3 26" xfId="854" xr:uid="{00000000-0005-0000-0000-000040030000}"/>
    <cellStyle name="40% - Accent3 26 2" xfId="855" xr:uid="{00000000-0005-0000-0000-000041030000}"/>
    <cellStyle name="40% - Accent3 27" xfId="856" xr:uid="{00000000-0005-0000-0000-000042030000}"/>
    <cellStyle name="40% - Accent3 27 2" xfId="857" xr:uid="{00000000-0005-0000-0000-000043030000}"/>
    <cellStyle name="40% - Accent3 28" xfId="858" xr:uid="{00000000-0005-0000-0000-000044030000}"/>
    <cellStyle name="40% - Accent3 29" xfId="859" xr:uid="{00000000-0005-0000-0000-000045030000}"/>
    <cellStyle name="40% - Accent3 3" xfId="860" xr:uid="{00000000-0005-0000-0000-000046030000}"/>
    <cellStyle name="40% - Accent3 3 2" xfId="861" xr:uid="{00000000-0005-0000-0000-000047030000}"/>
    <cellStyle name="40% - Accent3 4" xfId="862" xr:uid="{00000000-0005-0000-0000-000048030000}"/>
    <cellStyle name="40% - Accent3 4 2" xfId="863" xr:uid="{00000000-0005-0000-0000-000049030000}"/>
    <cellStyle name="40% - Accent3 5" xfId="864" xr:uid="{00000000-0005-0000-0000-00004A030000}"/>
    <cellStyle name="40% - Accent3 5 2" xfId="865" xr:uid="{00000000-0005-0000-0000-00004B030000}"/>
    <cellStyle name="40% - Accent3 6" xfId="866" xr:uid="{00000000-0005-0000-0000-00004C030000}"/>
    <cellStyle name="40% - Accent3 6 2" xfId="867" xr:uid="{00000000-0005-0000-0000-00004D030000}"/>
    <cellStyle name="40% - Accent3 7" xfId="868" xr:uid="{00000000-0005-0000-0000-00004E030000}"/>
    <cellStyle name="40% - Accent3 7 2" xfId="869" xr:uid="{00000000-0005-0000-0000-00004F030000}"/>
    <cellStyle name="40% - Accent3 8" xfId="870" xr:uid="{00000000-0005-0000-0000-000050030000}"/>
    <cellStyle name="40% - Accent3 8 2" xfId="871" xr:uid="{00000000-0005-0000-0000-000051030000}"/>
    <cellStyle name="40% - Accent3 9" xfId="872" xr:uid="{00000000-0005-0000-0000-000052030000}"/>
    <cellStyle name="40% - Accent3 9 2" xfId="873" xr:uid="{00000000-0005-0000-0000-000053030000}"/>
    <cellStyle name="40% - Accent4 10" xfId="874" xr:uid="{00000000-0005-0000-0000-000054030000}"/>
    <cellStyle name="40% - Accent4 10 2" xfId="875" xr:uid="{00000000-0005-0000-0000-000055030000}"/>
    <cellStyle name="40% - Accent4 11" xfId="876" xr:uid="{00000000-0005-0000-0000-000056030000}"/>
    <cellStyle name="40% - Accent4 11 2" xfId="877" xr:uid="{00000000-0005-0000-0000-000057030000}"/>
    <cellStyle name="40% - Accent4 12" xfId="878" xr:uid="{00000000-0005-0000-0000-000058030000}"/>
    <cellStyle name="40% - Accent4 12 2" xfId="879" xr:uid="{00000000-0005-0000-0000-000059030000}"/>
    <cellStyle name="40% - Accent4 13" xfId="880" xr:uid="{00000000-0005-0000-0000-00005A030000}"/>
    <cellStyle name="40% - Accent4 13 2" xfId="881" xr:uid="{00000000-0005-0000-0000-00005B030000}"/>
    <cellStyle name="40% - Accent4 14" xfId="882" xr:uid="{00000000-0005-0000-0000-00005C030000}"/>
    <cellStyle name="40% - Accent4 14 2" xfId="883" xr:uid="{00000000-0005-0000-0000-00005D030000}"/>
    <cellStyle name="40% - Accent4 15" xfId="884" xr:uid="{00000000-0005-0000-0000-00005E030000}"/>
    <cellStyle name="40% - Accent4 15 2" xfId="885" xr:uid="{00000000-0005-0000-0000-00005F030000}"/>
    <cellStyle name="40% - Accent4 16" xfId="886" xr:uid="{00000000-0005-0000-0000-000060030000}"/>
    <cellStyle name="40% - Accent4 16 2" xfId="887" xr:uid="{00000000-0005-0000-0000-000061030000}"/>
    <cellStyle name="40% - Accent4 17" xfId="888" xr:uid="{00000000-0005-0000-0000-000062030000}"/>
    <cellStyle name="40% - Accent4 17 2" xfId="889" xr:uid="{00000000-0005-0000-0000-000063030000}"/>
    <cellStyle name="40% - Accent4 18" xfId="890" xr:uid="{00000000-0005-0000-0000-000064030000}"/>
    <cellStyle name="40% - Accent4 18 2" xfId="891" xr:uid="{00000000-0005-0000-0000-000065030000}"/>
    <cellStyle name="40% - Accent4 19" xfId="892" xr:uid="{00000000-0005-0000-0000-000066030000}"/>
    <cellStyle name="40% - Accent4 19 2" xfId="893" xr:uid="{00000000-0005-0000-0000-000067030000}"/>
    <cellStyle name="40% - Accent4 2" xfId="894" xr:uid="{00000000-0005-0000-0000-000068030000}"/>
    <cellStyle name="40% - Accent4 2 2" xfId="895" xr:uid="{00000000-0005-0000-0000-000069030000}"/>
    <cellStyle name="40% - Accent4 20" xfId="896" xr:uid="{00000000-0005-0000-0000-00006A030000}"/>
    <cellStyle name="40% - Accent4 20 2" xfId="897" xr:uid="{00000000-0005-0000-0000-00006B030000}"/>
    <cellStyle name="40% - Accent4 21" xfId="898" xr:uid="{00000000-0005-0000-0000-00006C030000}"/>
    <cellStyle name="40% - Accent4 21 2" xfId="899" xr:uid="{00000000-0005-0000-0000-00006D030000}"/>
    <cellStyle name="40% - Accent4 22" xfId="900" xr:uid="{00000000-0005-0000-0000-00006E030000}"/>
    <cellStyle name="40% - Accent4 22 2" xfId="901" xr:uid="{00000000-0005-0000-0000-00006F030000}"/>
    <cellStyle name="40% - Accent4 23" xfId="902" xr:uid="{00000000-0005-0000-0000-000070030000}"/>
    <cellStyle name="40% - Accent4 23 2" xfId="903" xr:uid="{00000000-0005-0000-0000-000071030000}"/>
    <cellStyle name="40% - Accent4 24" xfId="904" xr:uid="{00000000-0005-0000-0000-000072030000}"/>
    <cellStyle name="40% - Accent4 24 2" xfId="905" xr:uid="{00000000-0005-0000-0000-000073030000}"/>
    <cellStyle name="40% - Accent4 25" xfId="906" xr:uid="{00000000-0005-0000-0000-000074030000}"/>
    <cellStyle name="40% - Accent4 25 2" xfId="907" xr:uid="{00000000-0005-0000-0000-000075030000}"/>
    <cellStyle name="40% - Accent4 26" xfId="908" xr:uid="{00000000-0005-0000-0000-000076030000}"/>
    <cellStyle name="40% - Accent4 26 2" xfId="909" xr:uid="{00000000-0005-0000-0000-000077030000}"/>
    <cellStyle name="40% - Accent4 27" xfId="910" xr:uid="{00000000-0005-0000-0000-000078030000}"/>
    <cellStyle name="40% - Accent4 27 2" xfId="911" xr:uid="{00000000-0005-0000-0000-000079030000}"/>
    <cellStyle name="40% - Accent4 28" xfId="912" xr:uid="{00000000-0005-0000-0000-00007A030000}"/>
    <cellStyle name="40% - Accent4 29" xfId="913" xr:uid="{00000000-0005-0000-0000-00007B030000}"/>
    <cellStyle name="40% - Accent4 3" xfId="914" xr:uid="{00000000-0005-0000-0000-00007C030000}"/>
    <cellStyle name="40% - Accent4 3 2" xfId="915" xr:uid="{00000000-0005-0000-0000-00007D030000}"/>
    <cellStyle name="40% - Accent4 4" xfId="916" xr:uid="{00000000-0005-0000-0000-00007E030000}"/>
    <cellStyle name="40% - Accent4 4 2" xfId="917" xr:uid="{00000000-0005-0000-0000-00007F030000}"/>
    <cellStyle name="40% - Accent4 5" xfId="918" xr:uid="{00000000-0005-0000-0000-000080030000}"/>
    <cellStyle name="40% - Accent4 5 2" xfId="919" xr:uid="{00000000-0005-0000-0000-000081030000}"/>
    <cellStyle name="40% - Accent4 6" xfId="920" xr:uid="{00000000-0005-0000-0000-000082030000}"/>
    <cellStyle name="40% - Accent4 6 2" xfId="921" xr:uid="{00000000-0005-0000-0000-000083030000}"/>
    <cellStyle name="40% - Accent4 7" xfId="922" xr:uid="{00000000-0005-0000-0000-000084030000}"/>
    <cellStyle name="40% - Accent4 7 2" xfId="923" xr:uid="{00000000-0005-0000-0000-000085030000}"/>
    <cellStyle name="40% - Accent4 8" xfId="924" xr:uid="{00000000-0005-0000-0000-000086030000}"/>
    <cellStyle name="40% - Accent4 8 2" xfId="925" xr:uid="{00000000-0005-0000-0000-000087030000}"/>
    <cellStyle name="40% - Accent4 9" xfId="926" xr:uid="{00000000-0005-0000-0000-000088030000}"/>
    <cellStyle name="40% - Accent4 9 2" xfId="927" xr:uid="{00000000-0005-0000-0000-000089030000}"/>
    <cellStyle name="40% - Accent5 10" xfId="928" xr:uid="{00000000-0005-0000-0000-00008A030000}"/>
    <cellStyle name="40% - Accent5 10 2" xfId="929" xr:uid="{00000000-0005-0000-0000-00008B030000}"/>
    <cellStyle name="40% - Accent5 11" xfId="930" xr:uid="{00000000-0005-0000-0000-00008C030000}"/>
    <cellStyle name="40% - Accent5 11 2" xfId="931" xr:uid="{00000000-0005-0000-0000-00008D030000}"/>
    <cellStyle name="40% - Accent5 12" xfId="932" xr:uid="{00000000-0005-0000-0000-00008E030000}"/>
    <cellStyle name="40% - Accent5 12 2" xfId="933" xr:uid="{00000000-0005-0000-0000-00008F030000}"/>
    <cellStyle name="40% - Accent5 13" xfId="934" xr:uid="{00000000-0005-0000-0000-000090030000}"/>
    <cellStyle name="40% - Accent5 13 2" xfId="935" xr:uid="{00000000-0005-0000-0000-000091030000}"/>
    <cellStyle name="40% - Accent5 14" xfId="936" xr:uid="{00000000-0005-0000-0000-000092030000}"/>
    <cellStyle name="40% - Accent5 14 2" xfId="937" xr:uid="{00000000-0005-0000-0000-000093030000}"/>
    <cellStyle name="40% - Accent5 15" xfId="938" xr:uid="{00000000-0005-0000-0000-000094030000}"/>
    <cellStyle name="40% - Accent5 15 2" xfId="939" xr:uid="{00000000-0005-0000-0000-000095030000}"/>
    <cellStyle name="40% - Accent5 16" xfId="940" xr:uid="{00000000-0005-0000-0000-000096030000}"/>
    <cellStyle name="40% - Accent5 16 2" xfId="941" xr:uid="{00000000-0005-0000-0000-000097030000}"/>
    <cellStyle name="40% - Accent5 17" xfId="942" xr:uid="{00000000-0005-0000-0000-000098030000}"/>
    <cellStyle name="40% - Accent5 17 2" xfId="943" xr:uid="{00000000-0005-0000-0000-000099030000}"/>
    <cellStyle name="40% - Accent5 18" xfId="944" xr:uid="{00000000-0005-0000-0000-00009A030000}"/>
    <cellStyle name="40% - Accent5 18 2" xfId="945" xr:uid="{00000000-0005-0000-0000-00009B030000}"/>
    <cellStyle name="40% - Accent5 19" xfId="946" xr:uid="{00000000-0005-0000-0000-00009C030000}"/>
    <cellStyle name="40% - Accent5 19 2" xfId="947" xr:uid="{00000000-0005-0000-0000-00009D030000}"/>
    <cellStyle name="40% - Accent5 2" xfId="948" xr:uid="{00000000-0005-0000-0000-00009E030000}"/>
    <cellStyle name="40% - Accent5 2 2" xfId="949" xr:uid="{00000000-0005-0000-0000-00009F030000}"/>
    <cellStyle name="40% - Accent5 20" xfId="950" xr:uid="{00000000-0005-0000-0000-0000A0030000}"/>
    <cellStyle name="40% - Accent5 20 2" xfId="951" xr:uid="{00000000-0005-0000-0000-0000A1030000}"/>
    <cellStyle name="40% - Accent5 21" xfId="952" xr:uid="{00000000-0005-0000-0000-0000A2030000}"/>
    <cellStyle name="40% - Accent5 21 2" xfId="953" xr:uid="{00000000-0005-0000-0000-0000A3030000}"/>
    <cellStyle name="40% - Accent5 22" xfId="954" xr:uid="{00000000-0005-0000-0000-0000A4030000}"/>
    <cellStyle name="40% - Accent5 22 2" xfId="955" xr:uid="{00000000-0005-0000-0000-0000A5030000}"/>
    <cellStyle name="40% - Accent5 23" xfId="956" xr:uid="{00000000-0005-0000-0000-0000A6030000}"/>
    <cellStyle name="40% - Accent5 23 2" xfId="957" xr:uid="{00000000-0005-0000-0000-0000A7030000}"/>
    <cellStyle name="40% - Accent5 24" xfId="958" xr:uid="{00000000-0005-0000-0000-0000A8030000}"/>
    <cellStyle name="40% - Accent5 24 2" xfId="959" xr:uid="{00000000-0005-0000-0000-0000A9030000}"/>
    <cellStyle name="40% - Accent5 25" xfId="960" xr:uid="{00000000-0005-0000-0000-0000AA030000}"/>
    <cellStyle name="40% - Accent5 25 2" xfId="961" xr:uid="{00000000-0005-0000-0000-0000AB030000}"/>
    <cellStyle name="40% - Accent5 26" xfId="962" xr:uid="{00000000-0005-0000-0000-0000AC030000}"/>
    <cellStyle name="40% - Accent5 26 2" xfId="963" xr:uid="{00000000-0005-0000-0000-0000AD030000}"/>
    <cellStyle name="40% - Accent5 27" xfId="964" xr:uid="{00000000-0005-0000-0000-0000AE030000}"/>
    <cellStyle name="40% - Accent5 27 2" xfId="965" xr:uid="{00000000-0005-0000-0000-0000AF030000}"/>
    <cellStyle name="40% - Accent5 28" xfId="966" xr:uid="{00000000-0005-0000-0000-0000B0030000}"/>
    <cellStyle name="40% - Accent5 29" xfId="967" xr:uid="{00000000-0005-0000-0000-0000B1030000}"/>
    <cellStyle name="40% - Accent5 3" xfId="968" xr:uid="{00000000-0005-0000-0000-0000B2030000}"/>
    <cellStyle name="40% - Accent5 3 2" xfId="969" xr:uid="{00000000-0005-0000-0000-0000B3030000}"/>
    <cellStyle name="40% - Accent5 4" xfId="970" xr:uid="{00000000-0005-0000-0000-0000B4030000}"/>
    <cellStyle name="40% - Accent5 4 2" xfId="971" xr:uid="{00000000-0005-0000-0000-0000B5030000}"/>
    <cellStyle name="40% - Accent5 5" xfId="972" xr:uid="{00000000-0005-0000-0000-0000B6030000}"/>
    <cellStyle name="40% - Accent5 5 2" xfId="973" xr:uid="{00000000-0005-0000-0000-0000B7030000}"/>
    <cellStyle name="40% - Accent5 6" xfId="974" xr:uid="{00000000-0005-0000-0000-0000B8030000}"/>
    <cellStyle name="40% - Accent5 6 2" xfId="975" xr:uid="{00000000-0005-0000-0000-0000B9030000}"/>
    <cellStyle name="40% - Accent5 7" xfId="976" xr:uid="{00000000-0005-0000-0000-0000BA030000}"/>
    <cellStyle name="40% - Accent5 7 2" xfId="977" xr:uid="{00000000-0005-0000-0000-0000BB030000}"/>
    <cellStyle name="40% - Accent5 8" xfId="978" xr:uid="{00000000-0005-0000-0000-0000BC030000}"/>
    <cellStyle name="40% - Accent5 8 2" xfId="979" xr:uid="{00000000-0005-0000-0000-0000BD030000}"/>
    <cellStyle name="40% - Accent5 9" xfId="980" xr:uid="{00000000-0005-0000-0000-0000BE030000}"/>
    <cellStyle name="40% - Accent5 9 2" xfId="981" xr:uid="{00000000-0005-0000-0000-0000BF030000}"/>
    <cellStyle name="40% - Accent6 10" xfId="982" xr:uid="{00000000-0005-0000-0000-0000C0030000}"/>
    <cellStyle name="40% - Accent6 10 2" xfId="983" xr:uid="{00000000-0005-0000-0000-0000C1030000}"/>
    <cellStyle name="40% - Accent6 11" xfId="984" xr:uid="{00000000-0005-0000-0000-0000C2030000}"/>
    <cellStyle name="40% - Accent6 11 2" xfId="985" xr:uid="{00000000-0005-0000-0000-0000C3030000}"/>
    <cellStyle name="40% - Accent6 12" xfId="986" xr:uid="{00000000-0005-0000-0000-0000C4030000}"/>
    <cellStyle name="40% - Accent6 12 2" xfId="987" xr:uid="{00000000-0005-0000-0000-0000C5030000}"/>
    <cellStyle name="40% - Accent6 13" xfId="988" xr:uid="{00000000-0005-0000-0000-0000C6030000}"/>
    <cellStyle name="40% - Accent6 13 2" xfId="989" xr:uid="{00000000-0005-0000-0000-0000C7030000}"/>
    <cellStyle name="40% - Accent6 14" xfId="990" xr:uid="{00000000-0005-0000-0000-0000C8030000}"/>
    <cellStyle name="40% - Accent6 14 2" xfId="991" xr:uid="{00000000-0005-0000-0000-0000C9030000}"/>
    <cellStyle name="40% - Accent6 15" xfId="992" xr:uid="{00000000-0005-0000-0000-0000CA030000}"/>
    <cellStyle name="40% - Accent6 15 2" xfId="993" xr:uid="{00000000-0005-0000-0000-0000CB030000}"/>
    <cellStyle name="40% - Accent6 16" xfId="994" xr:uid="{00000000-0005-0000-0000-0000CC030000}"/>
    <cellStyle name="40% - Accent6 16 2" xfId="995" xr:uid="{00000000-0005-0000-0000-0000CD030000}"/>
    <cellStyle name="40% - Accent6 17" xfId="996" xr:uid="{00000000-0005-0000-0000-0000CE030000}"/>
    <cellStyle name="40% - Accent6 17 2" xfId="997" xr:uid="{00000000-0005-0000-0000-0000CF030000}"/>
    <cellStyle name="40% - Accent6 18" xfId="998" xr:uid="{00000000-0005-0000-0000-0000D0030000}"/>
    <cellStyle name="40% - Accent6 18 2" xfId="999" xr:uid="{00000000-0005-0000-0000-0000D1030000}"/>
    <cellStyle name="40% - Accent6 19" xfId="1000" xr:uid="{00000000-0005-0000-0000-0000D2030000}"/>
    <cellStyle name="40% - Accent6 19 2" xfId="1001" xr:uid="{00000000-0005-0000-0000-0000D3030000}"/>
    <cellStyle name="40% - Accent6 2" xfId="1002" xr:uid="{00000000-0005-0000-0000-0000D4030000}"/>
    <cellStyle name="40% - Accent6 2 2" xfId="1003" xr:uid="{00000000-0005-0000-0000-0000D5030000}"/>
    <cellStyle name="40% - Accent6 20" xfId="1004" xr:uid="{00000000-0005-0000-0000-0000D6030000}"/>
    <cellStyle name="40% - Accent6 20 2" xfId="1005" xr:uid="{00000000-0005-0000-0000-0000D7030000}"/>
    <cellStyle name="40% - Accent6 21" xfId="1006" xr:uid="{00000000-0005-0000-0000-0000D8030000}"/>
    <cellStyle name="40% - Accent6 21 2" xfId="1007" xr:uid="{00000000-0005-0000-0000-0000D9030000}"/>
    <cellStyle name="40% - Accent6 22" xfId="1008" xr:uid="{00000000-0005-0000-0000-0000DA030000}"/>
    <cellStyle name="40% - Accent6 22 2" xfId="1009" xr:uid="{00000000-0005-0000-0000-0000DB030000}"/>
    <cellStyle name="40% - Accent6 23" xfId="1010" xr:uid="{00000000-0005-0000-0000-0000DC030000}"/>
    <cellStyle name="40% - Accent6 23 2" xfId="1011" xr:uid="{00000000-0005-0000-0000-0000DD030000}"/>
    <cellStyle name="40% - Accent6 24" xfId="1012" xr:uid="{00000000-0005-0000-0000-0000DE030000}"/>
    <cellStyle name="40% - Accent6 24 2" xfId="1013" xr:uid="{00000000-0005-0000-0000-0000DF030000}"/>
    <cellStyle name="40% - Accent6 25" xfId="1014" xr:uid="{00000000-0005-0000-0000-0000E0030000}"/>
    <cellStyle name="40% - Accent6 25 2" xfId="1015" xr:uid="{00000000-0005-0000-0000-0000E1030000}"/>
    <cellStyle name="40% - Accent6 26" xfId="1016" xr:uid="{00000000-0005-0000-0000-0000E2030000}"/>
    <cellStyle name="40% - Accent6 26 2" xfId="1017" xr:uid="{00000000-0005-0000-0000-0000E3030000}"/>
    <cellStyle name="40% - Accent6 27" xfId="1018" xr:uid="{00000000-0005-0000-0000-0000E4030000}"/>
    <cellStyle name="40% - Accent6 27 2" xfId="1019" xr:uid="{00000000-0005-0000-0000-0000E5030000}"/>
    <cellStyle name="40% - Accent6 28" xfId="1020" xr:uid="{00000000-0005-0000-0000-0000E6030000}"/>
    <cellStyle name="40% - Accent6 29" xfId="1021" xr:uid="{00000000-0005-0000-0000-0000E7030000}"/>
    <cellStyle name="40% - Accent6 3" xfId="1022" xr:uid="{00000000-0005-0000-0000-0000E8030000}"/>
    <cellStyle name="40% - Accent6 3 2" xfId="1023" xr:uid="{00000000-0005-0000-0000-0000E9030000}"/>
    <cellStyle name="40% - Accent6 4" xfId="1024" xr:uid="{00000000-0005-0000-0000-0000EA030000}"/>
    <cellStyle name="40% - Accent6 4 2" xfId="1025" xr:uid="{00000000-0005-0000-0000-0000EB030000}"/>
    <cellStyle name="40% - Accent6 5" xfId="1026" xr:uid="{00000000-0005-0000-0000-0000EC030000}"/>
    <cellStyle name="40% - Accent6 5 2" xfId="1027" xr:uid="{00000000-0005-0000-0000-0000ED030000}"/>
    <cellStyle name="40% - Accent6 6" xfId="1028" xr:uid="{00000000-0005-0000-0000-0000EE030000}"/>
    <cellStyle name="40% - Accent6 6 2" xfId="1029" xr:uid="{00000000-0005-0000-0000-0000EF030000}"/>
    <cellStyle name="40% - Accent6 7" xfId="1030" xr:uid="{00000000-0005-0000-0000-0000F0030000}"/>
    <cellStyle name="40% - Accent6 7 2" xfId="1031" xr:uid="{00000000-0005-0000-0000-0000F1030000}"/>
    <cellStyle name="40% - Accent6 8" xfId="1032" xr:uid="{00000000-0005-0000-0000-0000F2030000}"/>
    <cellStyle name="40% - Accent6 8 2" xfId="1033" xr:uid="{00000000-0005-0000-0000-0000F3030000}"/>
    <cellStyle name="40% - Accent6 9" xfId="1034" xr:uid="{00000000-0005-0000-0000-0000F4030000}"/>
    <cellStyle name="40% - Accent6 9 2" xfId="1035" xr:uid="{00000000-0005-0000-0000-0000F5030000}"/>
    <cellStyle name="60 % - Accent1 2" xfId="1036" xr:uid="{00000000-0005-0000-0000-0000F6030000}"/>
    <cellStyle name="60 % - Accent1 2 2" xfId="1037" xr:uid="{00000000-0005-0000-0000-0000F7030000}"/>
    <cellStyle name="60 % - Accent1 3" xfId="1038" xr:uid="{00000000-0005-0000-0000-0000F8030000}"/>
    <cellStyle name="60 % - Accent1 4" xfId="1039" xr:uid="{00000000-0005-0000-0000-0000F9030000}"/>
    <cellStyle name="60 % - Accent1 4 2" xfId="3054" xr:uid="{00000000-0005-0000-0000-0000FA030000}"/>
    <cellStyle name="60 % - Accent1 5" xfId="1040" xr:uid="{00000000-0005-0000-0000-0000FB030000}"/>
    <cellStyle name="60 % - Accent1 6" xfId="1041" xr:uid="{00000000-0005-0000-0000-0000FC030000}"/>
    <cellStyle name="60 % - Accent1 7" xfId="1042" xr:uid="{00000000-0005-0000-0000-0000FD030000}"/>
    <cellStyle name="60 % - Accent1 8" xfId="1043" xr:uid="{00000000-0005-0000-0000-0000FE030000}"/>
    <cellStyle name="60 % - Accent2 2" xfId="1044" xr:uid="{00000000-0005-0000-0000-0000FF030000}"/>
    <cellStyle name="60 % - Accent2 2 2" xfId="1045" xr:uid="{00000000-0005-0000-0000-000000040000}"/>
    <cellStyle name="60 % - Accent2 3" xfId="1046" xr:uid="{00000000-0005-0000-0000-000001040000}"/>
    <cellStyle name="60 % - Accent2 4" xfId="1047" xr:uid="{00000000-0005-0000-0000-000002040000}"/>
    <cellStyle name="60 % - Accent2 5" xfId="1048" xr:uid="{00000000-0005-0000-0000-000003040000}"/>
    <cellStyle name="60 % - Accent2 6" xfId="1049" xr:uid="{00000000-0005-0000-0000-000004040000}"/>
    <cellStyle name="60 % - Accent2 7" xfId="1050" xr:uid="{00000000-0005-0000-0000-000005040000}"/>
    <cellStyle name="60 % - Accent2 8" xfId="1051" xr:uid="{00000000-0005-0000-0000-000006040000}"/>
    <cellStyle name="60 % - Accent3 2" xfId="1052" xr:uid="{00000000-0005-0000-0000-000007040000}"/>
    <cellStyle name="60 % - Accent3 2 2" xfId="1053" xr:uid="{00000000-0005-0000-0000-000008040000}"/>
    <cellStyle name="60 % - Accent3 3" xfId="1054" xr:uid="{00000000-0005-0000-0000-000009040000}"/>
    <cellStyle name="60 % - Accent3 4" xfId="1055" xr:uid="{00000000-0005-0000-0000-00000A040000}"/>
    <cellStyle name="60 % - Accent3 5" xfId="1056" xr:uid="{00000000-0005-0000-0000-00000B040000}"/>
    <cellStyle name="60 % - Accent3 6" xfId="1057" xr:uid="{00000000-0005-0000-0000-00000C040000}"/>
    <cellStyle name="60 % - Accent3 7" xfId="1058" xr:uid="{00000000-0005-0000-0000-00000D040000}"/>
    <cellStyle name="60 % - Accent3 8" xfId="1059" xr:uid="{00000000-0005-0000-0000-00000E040000}"/>
    <cellStyle name="60 % - Accent4 2" xfId="1060" xr:uid="{00000000-0005-0000-0000-00000F040000}"/>
    <cellStyle name="60 % - Accent4 2 2" xfId="1061" xr:uid="{00000000-0005-0000-0000-000010040000}"/>
    <cellStyle name="60 % - Accent4 3" xfId="1062" xr:uid="{00000000-0005-0000-0000-000011040000}"/>
    <cellStyle name="60 % - Accent4 4" xfId="1063" xr:uid="{00000000-0005-0000-0000-000012040000}"/>
    <cellStyle name="60 % - Accent4 5" xfId="1064" xr:uid="{00000000-0005-0000-0000-000013040000}"/>
    <cellStyle name="60 % - Accent4 6" xfId="1065" xr:uid="{00000000-0005-0000-0000-000014040000}"/>
    <cellStyle name="60 % - Accent4 7" xfId="1066" xr:uid="{00000000-0005-0000-0000-000015040000}"/>
    <cellStyle name="60 % - Accent4 8" xfId="1067" xr:uid="{00000000-0005-0000-0000-000016040000}"/>
    <cellStyle name="60 % - Accent5 2" xfId="1068" xr:uid="{00000000-0005-0000-0000-000017040000}"/>
    <cellStyle name="60 % - Accent5 2 2" xfId="1069" xr:uid="{00000000-0005-0000-0000-000018040000}"/>
    <cellStyle name="60 % - Accent5 3" xfId="1070" xr:uid="{00000000-0005-0000-0000-000019040000}"/>
    <cellStyle name="60 % - Accent5 4" xfId="1071" xr:uid="{00000000-0005-0000-0000-00001A040000}"/>
    <cellStyle name="60 % - Accent5 5" xfId="1072" xr:uid="{00000000-0005-0000-0000-00001B040000}"/>
    <cellStyle name="60 % - Accent5 6" xfId="1073" xr:uid="{00000000-0005-0000-0000-00001C040000}"/>
    <cellStyle name="60 % - Accent5 7" xfId="1074" xr:uid="{00000000-0005-0000-0000-00001D040000}"/>
    <cellStyle name="60 % - Accent5 8" xfId="1075" xr:uid="{00000000-0005-0000-0000-00001E040000}"/>
    <cellStyle name="60 % - Accent6 2" xfId="1076" xr:uid="{00000000-0005-0000-0000-00001F040000}"/>
    <cellStyle name="60 % - Accent6 2 2" xfId="1077" xr:uid="{00000000-0005-0000-0000-000020040000}"/>
    <cellStyle name="60 % - Accent6 3" xfId="1078" xr:uid="{00000000-0005-0000-0000-000021040000}"/>
    <cellStyle name="60 % - Accent6 4" xfId="1079" xr:uid="{00000000-0005-0000-0000-000022040000}"/>
    <cellStyle name="60 % - Accent6 5" xfId="1080" xr:uid="{00000000-0005-0000-0000-000023040000}"/>
    <cellStyle name="60 % - Accent6 6" xfId="1081" xr:uid="{00000000-0005-0000-0000-000024040000}"/>
    <cellStyle name="60 % - Accent6 7" xfId="1082" xr:uid="{00000000-0005-0000-0000-000025040000}"/>
    <cellStyle name="60 % - Accent6 8" xfId="1083" xr:uid="{00000000-0005-0000-0000-000026040000}"/>
    <cellStyle name="60% - Accent1 2" xfId="1084" xr:uid="{00000000-0005-0000-0000-000027040000}"/>
    <cellStyle name="60% - Accent1 2 2" xfId="1085" xr:uid="{00000000-0005-0000-0000-000028040000}"/>
    <cellStyle name="60% - Accent1 2 2 2" xfId="3053" xr:uid="{00000000-0005-0000-0000-000029040000}"/>
    <cellStyle name="60% - Accent1 3" xfId="1086" xr:uid="{00000000-0005-0000-0000-00002A040000}"/>
    <cellStyle name="60% - Accent1 3 2" xfId="3052" xr:uid="{00000000-0005-0000-0000-00002B040000}"/>
    <cellStyle name="60% - Accent1 4" xfId="1087" xr:uid="{00000000-0005-0000-0000-00002C040000}"/>
    <cellStyle name="60% - Accent2 2" xfId="1088" xr:uid="{00000000-0005-0000-0000-00002D040000}"/>
    <cellStyle name="60% - Accent2 2 2" xfId="1089" xr:uid="{00000000-0005-0000-0000-00002E040000}"/>
    <cellStyle name="60% - Accent2 3" xfId="1090" xr:uid="{00000000-0005-0000-0000-00002F040000}"/>
    <cellStyle name="60% - Accent2 4" xfId="1091" xr:uid="{00000000-0005-0000-0000-000030040000}"/>
    <cellStyle name="60% - Accent3 2" xfId="1092" xr:uid="{00000000-0005-0000-0000-000031040000}"/>
    <cellStyle name="60% - Accent3 2 2" xfId="1093" xr:uid="{00000000-0005-0000-0000-000032040000}"/>
    <cellStyle name="60% - Accent3 3" xfId="1094" xr:uid="{00000000-0005-0000-0000-000033040000}"/>
    <cellStyle name="60% - Accent3 4" xfId="1095" xr:uid="{00000000-0005-0000-0000-000034040000}"/>
    <cellStyle name="60% - Accent4 2" xfId="1096" xr:uid="{00000000-0005-0000-0000-000035040000}"/>
    <cellStyle name="60% - Accent4 2 2" xfId="1097" xr:uid="{00000000-0005-0000-0000-000036040000}"/>
    <cellStyle name="60% - Accent4 3" xfId="1098" xr:uid="{00000000-0005-0000-0000-000037040000}"/>
    <cellStyle name="60% - Accent4 4" xfId="1099" xr:uid="{00000000-0005-0000-0000-000038040000}"/>
    <cellStyle name="60% - Accent5 2" xfId="1100" xr:uid="{00000000-0005-0000-0000-000039040000}"/>
    <cellStyle name="60% - Accent5 2 2" xfId="1101" xr:uid="{00000000-0005-0000-0000-00003A040000}"/>
    <cellStyle name="60% - Accent5 3" xfId="1102" xr:uid="{00000000-0005-0000-0000-00003B040000}"/>
    <cellStyle name="60% - Accent5 4" xfId="1103" xr:uid="{00000000-0005-0000-0000-00003C040000}"/>
    <cellStyle name="60% - Accent6 2" xfId="1104" xr:uid="{00000000-0005-0000-0000-00003D040000}"/>
    <cellStyle name="60% - Accent6 2 2" xfId="1105" xr:uid="{00000000-0005-0000-0000-00003E040000}"/>
    <cellStyle name="60% - Accent6 3" xfId="1106" xr:uid="{00000000-0005-0000-0000-00003F040000}"/>
    <cellStyle name="60% - Accent6 4" xfId="1107" xr:uid="{00000000-0005-0000-0000-000040040000}"/>
    <cellStyle name="Accent 4 Hidden" xfId="1108" xr:uid="{00000000-0005-0000-0000-000041040000}"/>
    <cellStyle name="Accent1 2" xfId="1109" xr:uid="{00000000-0005-0000-0000-000042040000}"/>
    <cellStyle name="Accent1 2 2" xfId="1110" xr:uid="{00000000-0005-0000-0000-000043040000}"/>
    <cellStyle name="Accent1 2 2 2" xfId="1111" xr:uid="{00000000-0005-0000-0000-000044040000}"/>
    <cellStyle name="Accent1 2 2 2 2" xfId="1112" xr:uid="{00000000-0005-0000-0000-000045040000}"/>
    <cellStyle name="Accent1 2 2 3" xfId="3051" xr:uid="{00000000-0005-0000-0000-000046040000}"/>
    <cellStyle name="Accent1 2 3" xfId="1113" xr:uid="{00000000-0005-0000-0000-000047040000}"/>
    <cellStyle name="Accent1 2 3 2" xfId="1114" xr:uid="{00000000-0005-0000-0000-000048040000}"/>
    <cellStyle name="Accent1 2 4" xfId="1115" xr:uid="{00000000-0005-0000-0000-000049040000}"/>
    <cellStyle name="Accent1 2 4 2" xfId="1116" xr:uid="{00000000-0005-0000-0000-00004A040000}"/>
    <cellStyle name="Accent1 2 5" xfId="1117" xr:uid="{00000000-0005-0000-0000-00004B040000}"/>
    <cellStyle name="Accent1 3" xfId="1118" xr:uid="{00000000-0005-0000-0000-00004C040000}"/>
    <cellStyle name="Accent1 3 2" xfId="1119" xr:uid="{00000000-0005-0000-0000-00004D040000}"/>
    <cellStyle name="Accent1 3 2 2" xfId="1120" xr:uid="{00000000-0005-0000-0000-00004E040000}"/>
    <cellStyle name="Accent1 3 3" xfId="1121" xr:uid="{00000000-0005-0000-0000-00004F040000}"/>
    <cellStyle name="Accent1 3 3 2" xfId="1122" xr:uid="{00000000-0005-0000-0000-000050040000}"/>
    <cellStyle name="Accent1 3 4" xfId="1123" xr:uid="{00000000-0005-0000-0000-000051040000}"/>
    <cellStyle name="Accent1 3 5" xfId="3050" xr:uid="{00000000-0005-0000-0000-000052040000}"/>
    <cellStyle name="Accent1 4" xfId="1124" xr:uid="{00000000-0005-0000-0000-000053040000}"/>
    <cellStyle name="Accent1 4 2" xfId="1125" xr:uid="{00000000-0005-0000-0000-000054040000}"/>
    <cellStyle name="Accent1 5" xfId="1126" xr:uid="{00000000-0005-0000-0000-000055040000}"/>
    <cellStyle name="Accent1 5 2" xfId="1127" xr:uid="{00000000-0005-0000-0000-000056040000}"/>
    <cellStyle name="Accent1 6" xfId="1128" xr:uid="{00000000-0005-0000-0000-000057040000}"/>
    <cellStyle name="Accent1 6 2" xfId="1129" xr:uid="{00000000-0005-0000-0000-000058040000}"/>
    <cellStyle name="Accent2 2" xfId="1130" xr:uid="{00000000-0005-0000-0000-000059040000}"/>
    <cellStyle name="Accent2 2 2" xfId="1131" xr:uid="{00000000-0005-0000-0000-00005A040000}"/>
    <cellStyle name="Accent2 2 2 2" xfId="1132" xr:uid="{00000000-0005-0000-0000-00005B040000}"/>
    <cellStyle name="Accent2 2 2 2 2" xfId="1133" xr:uid="{00000000-0005-0000-0000-00005C040000}"/>
    <cellStyle name="Accent2 2 3" xfId="1134" xr:uid="{00000000-0005-0000-0000-00005D040000}"/>
    <cellStyle name="Accent2 2 3 2" xfId="1135" xr:uid="{00000000-0005-0000-0000-00005E040000}"/>
    <cellStyle name="Accent2 2 4" xfId="1136" xr:uid="{00000000-0005-0000-0000-00005F040000}"/>
    <cellStyle name="Accent2 2 4 2" xfId="1137" xr:uid="{00000000-0005-0000-0000-000060040000}"/>
    <cellStyle name="Accent2 2 5" xfId="1138" xr:uid="{00000000-0005-0000-0000-000061040000}"/>
    <cellStyle name="Accent2 3" xfId="1139" xr:uid="{00000000-0005-0000-0000-000062040000}"/>
    <cellStyle name="Accent2 3 2" xfId="1140" xr:uid="{00000000-0005-0000-0000-000063040000}"/>
    <cellStyle name="Accent2 3 2 2" xfId="1141" xr:uid="{00000000-0005-0000-0000-000064040000}"/>
    <cellStyle name="Accent2 3 3" xfId="1142" xr:uid="{00000000-0005-0000-0000-000065040000}"/>
    <cellStyle name="Accent2 3 3 2" xfId="1143" xr:uid="{00000000-0005-0000-0000-000066040000}"/>
    <cellStyle name="Accent2 3 4" xfId="1144" xr:uid="{00000000-0005-0000-0000-000067040000}"/>
    <cellStyle name="Accent2 4" xfId="1145" xr:uid="{00000000-0005-0000-0000-000068040000}"/>
    <cellStyle name="Accent2 4 2" xfId="1146" xr:uid="{00000000-0005-0000-0000-000069040000}"/>
    <cellStyle name="Accent2 5" xfId="1147" xr:uid="{00000000-0005-0000-0000-00006A040000}"/>
    <cellStyle name="Accent2 5 2" xfId="1148" xr:uid="{00000000-0005-0000-0000-00006B040000}"/>
    <cellStyle name="Accent2 6" xfId="1149" xr:uid="{00000000-0005-0000-0000-00006C040000}"/>
    <cellStyle name="Accent2 6 2" xfId="1150" xr:uid="{00000000-0005-0000-0000-00006D040000}"/>
    <cellStyle name="Accent3 2" xfId="1151" xr:uid="{00000000-0005-0000-0000-00006E040000}"/>
    <cellStyle name="Accent3 2 2" xfId="1152" xr:uid="{00000000-0005-0000-0000-00006F040000}"/>
    <cellStyle name="Accent3 2 2 2" xfId="1153" xr:uid="{00000000-0005-0000-0000-000070040000}"/>
    <cellStyle name="Accent3 2 2 2 2" xfId="1154" xr:uid="{00000000-0005-0000-0000-000071040000}"/>
    <cellStyle name="Accent3 2 3" xfId="1155" xr:uid="{00000000-0005-0000-0000-000072040000}"/>
    <cellStyle name="Accent3 2 3 2" xfId="1156" xr:uid="{00000000-0005-0000-0000-000073040000}"/>
    <cellStyle name="Accent3 2 4" xfId="1157" xr:uid="{00000000-0005-0000-0000-000074040000}"/>
    <cellStyle name="Accent3 2 4 2" xfId="1158" xr:uid="{00000000-0005-0000-0000-000075040000}"/>
    <cellStyle name="Accent3 2 5" xfId="1159" xr:uid="{00000000-0005-0000-0000-000076040000}"/>
    <cellStyle name="Accent3 3" xfId="1160" xr:uid="{00000000-0005-0000-0000-000077040000}"/>
    <cellStyle name="Accent3 3 2" xfId="1161" xr:uid="{00000000-0005-0000-0000-000078040000}"/>
    <cellStyle name="Accent3 3 2 2" xfId="1162" xr:uid="{00000000-0005-0000-0000-000079040000}"/>
    <cellStyle name="Accent3 3 3" xfId="1163" xr:uid="{00000000-0005-0000-0000-00007A040000}"/>
    <cellStyle name="Accent3 3 3 2" xfId="1164" xr:uid="{00000000-0005-0000-0000-00007B040000}"/>
    <cellStyle name="Accent3 3 4" xfId="1165" xr:uid="{00000000-0005-0000-0000-00007C040000}"/>
    <cellStyle name="Accent3 4" xfId="1166" xr:uid="{00000000-0005-0000-0000-00007D040000}"/>
    <cellStyle name="Accent3 4 2" xfId="1167" xr:uid="{00000000-0005-0000-0000-00007E040000}"/>
    <cellStyle name="Accent3 5" xfId="1168" xr:uid="{00000000-0005-0000-0000-00007F040000}"/>
    <cellStyle name="Accent3 5 2" xfId="1169" xr:uid="{00000000-0005-0000-0000-000080040000}"/>
    <cellStyle name="Accent3 6" xfId="1170" xr:uid="{00000000-0005-0000-0000-000081040000}"/>
    <cellStyle name="Accent3 6 2" xfId="1171" xr:uid="{00000000-0005-0000-0000-000082040000}"/>
    <cellStyle name="Accent3 Hidden" xfId="1172" xr:uid="{00000000-0005-0000-0000-000083040000}"/>
    <cellStyle name="Accent4 2" xfId="1173" xr:uid="{00000000-0005-0000-0000-000084040000}"/>
    <cellStyle name="Accent4 2 2" xfId="1174" xr:uid="{00000000-0005-0000-0000-000085040000}"/>
    <cellStyle name="Accent4 2 2 2" xfId="1175" xr:uid="{00000000-0005-0000-0000-000086040000}"/>
    <cellStyle name="Accent4 2 2 2 2" xfId="1176" xr:uid="{00000000-0005-0000-0000-000087040000}"/>
    <cellStyle name="Accent4 2 3" xfId="1177" xr:uid="{00000000-0005-0000-0000-000088040000}"/>
    <cellStyle name="Accent4 2 3 2" xfId="1178" xr:uid="{00000000-0005-0000-0000-000089040000}"/>
    <cellStyle name="Accent4 2 4" xfId="1179" xr:uid="{00000000-0005-0000-0000-00008A040000}"/>
    <cellStyle name="Accent4 2 4 2" xfId="1180" xr:uid="{00000000-0005-0000-0000-00008B040000}"/>
    <cellStyle name="Accent4 2 5" xfId="1181" xr:uid="{00000000-0005-0000-0000-00008C040000}"/>
    <cellStyle name="Accent4 3" xfId="1182" xr:uid="{00000000-0005-0000-0000-00008D040000}"/>
    <cellStyle name="Accent4 3 2" xfId="1183" xr:uid="{00000000-0005-0000-0000-00008E040000}"/>
    <cellStyle name="Accent4 3 2 2" xfId="1184" xr:uid="{00000000-0005-0000-0000-00008F040000}"/>
    <cellStyle name="Accent4 3 3" xfId="1185" xr:uid="{00000000-0005-0000-0000-000090040000}"/>
    <cellStyle name="Accent4 3 3 2" xfId="1186" xr:uid="{00000000-0005-0000-0000-000091040000}"/>
    <cellStyle name="Accent4 3 4" xfId="1187" xr:uid="{00000000-0005-0000-0000-000092040000}"/>
    <cellStyle name="Accent4 4" xfId="1188" xr:uid="{00000000-0005-0000-0000-000093040000}"/>
    <cellStyle name="Accent4 4 2" xfId="1189" xr:uid="{00000000-0005-0000-0000-000094040000}"/>
    <cellStyle name="Accent4 5" xfId="1190" xr:uid="{00000000-0005-0000-0000-000095040000}"/>
    <cellStyle name="Accent4 5 2" xfId="1191" xr:uid="{00000000-0005-0000-0000-000096040000}"/>
    <cellStyle name="Accent4 6" xfId="1192" xr:uid="{00000000-0005-0000-0000-000097040000}"/>
    <cellStyle name="Accent4 6 2" xfId="1193" xr:uid="{00000000-0005-0000-0000-000098040000}"/>
    <cellStyle name="Accent5 2" xfId="1194" xr:uid="{00000000-0005-0000-0000-000099040000}"/>
    <cellStyle name="Accent5 2 2" xfId="1195" xr:uid="{00000000-0005-0000-0000-00009A040000}"/>
    <cellStyle name="Accent5 2 2 2" xfId="1196" xr:uid="{00000000-0005-0000-0000-00009B040000}"/>
    <cellStyle name="Accent5 2 2 2 2" xfId="1197" xr:uid="{00000000-0005-0000-0000-00009C040000}"/>
    <cellStyle name="Accent5 2 3" xfId="1198" xr:uid="{00000000-0005-0000-0000-00009D040000}"/>
    <cellStyle name="Accent5 2 3 2" xfId="1199" xr:uid="{00000000-0005-0000-0000-00009E040000}"/>
    <cellStyle name="Accent5 2 4" xfId="1200" xr:uid="{00000000-0005-0000-0000-00009F040000}"/>
    <cellStyle name="Accent5 2 4 2" xfId="1201" xr:uid="{00000000-0005-0000-0000-0000A0040000}"/>
    <cellStyle name="Accent5 2 5" xfId="1202" xr:uid="{00000000-0005-0000-0000-0000A1040000}"/>
    <cellStyle name="Accent5 3" xfId="1203" xr:uid="{00000000-0005-0000-0000-0000A2040000}"/>
    <cellStyle name="Accent5 3 2" xfId="1204" xr:uid="{00000000-0005-0000-0000-0000A3040000}"/>
    <cellStyle name="Accent5 3 2 2" xfId="1205" xr:uid="{00000000-0005-0000-0000-0000A4040000}"/>
    <cellStyle name="Accent5 3 3" xfId="1206" xr:uid="{00000000-0005-0000-0000-0000A5040000}"/>
    <cellStyle name="Accent5 3 3 2" xfId="1207" xr:uid="{00000000-0005-0000-0000-0000A6040000}"/>
    <cellStyle name="Accent5 3 4" xfId="1208" xr:uid="{00000000-0005-0000-0000-0000A7040000}"/>
    <cellStyle name="Accent5 4" xfId="1209" xr:uid="{00000000-0005-0000-0000-0000A8040000}"/>
    <cellStyle name="Accent5 4 2" xfId="1210" xr:uid="{00000000-0005-0000-0000-0000A9040000}"/>
    <cellStyle name="Accent5 5" xfId="1211" xr:uid="{00000000-0005-0000-0000-0000AA040000}"/>
    <cellStyle name="Accent5 5 2" xfId="1212" xr:uid="{00000000-0005-0000-0000-0000AB040000}"/>
    <cellStyle name="Accent5 6" xfId="1213" xr:uid="{00000000-0005-0000-0000-0000AC040000}"/>
    <cellStyle name="Accent5 6 2" xfId="1214" xr:uid="{00000000-0005-0000-0000-0000AD040000}"/>
    <cellStyle name="Accent5 Hidden" xfId="1215" xr:uid="{00000000-0005-0000-0000-0000AE040000}"/>
    <cellStyle name="Accent6 2" xfId="1216" xr:uid="{00000000-0005-0000-0000-0000AF040000}"/>
    <cellStyle name="Accent6 2 2" xfId="1217" xr:uid="{00000000-0005-0000-0000-0000B0040000}"/>
    <cellStyle name="Accent6 2 2 2" xfId="1218" xr:uid="{00000000-0005-0000-0000-0000B1040000}"/>
    <cellStyle name="Accent6 2 2 2 2" xfId="1219" xr:uid="{00000000-0005-0000-0000-0000B2040000}"/>
    <cellStyle name="Accent6 2 3" xfId="1220" xr:uid="{00000000-0005-0000-0000-0000B3040000}"/>
    <cellStyle name="Accent6 2 3 2" xfId="1221" xr:uid="{00000000-0005-0000-0000-0000B4040000}"/>
    <cellStyle name="Accent6 2 4" xfId="1222" xr:uid="{00000000-0005-0000-0000-0000B5040000}"/>
    <cellStyle name="Accent6 2 4 2" xfId="1223" xr:uid="{00000000-0005-0000-0000-0000B6040000}"/>
    <cellStyle name="Accent6 2 5" xfId="1224" xr:uid="{00000000-0005-0000-0000-0000B7040000}"/>
    <cellStyle name="Accent6 3" xfId="1225" xr:uid="{00000000-0005-0000-0000-0000B8040000}"/>
    <cellStyle name="Accent6 3 2" xfId="1226" xr:uid="{00000000-0005-0000-0000-0000B9040000}"/>
    <cellStyle name="Accent6 3 2 2" xfId="1227" xr:uid="{00000000-0005-0000-0000-0000BA040000}"/>
    <cellStyle name="Accent6 3 3" xfId="1228" xr:uid="{00000000-0005-0000-0000-0000BB040000}"/>
    <cellStyle name="Accent6 3 3 2" xfId="1229" xr:uid="{00000000-0005-0000-0000-0000BC040000}"/>
    <cellStyle name="Accent6 3 4" xfId="1230" xr:uid="{00000000-0005-0000-0000-0000BD040000}"/>
    <cellStyle name="Accent6 4" xfId="1231" xr:uid="{00000000-0005-0000-0000-0000BE040000}"/>
    <cellStyle name="Accent6 4 2" xfId="1232" xr:uid="{00000000-0005-0000-0000-0000BF040000}"/>
    <cellStyle name="Accent6 5" xfId="1233" xr:uid="{00000000-0005-0000-0000-0000C0040000}"/>
    <cellStyle name="Accent6 5 2" xfId="1234" xr:uid="{00000000-0005-0000-0000-0000C1040000}"/>
    <cellStyle name="Accent6 6" xfId="1235" xr:uid="{00000000-0005-0000-0000-0000C2040000}"/>
    <cellStyle name="Accent6 6 2" xfId="1236" xr:uid="{00000000-0005-0000-0000-0000C3040000}"/>
    <cellStyle name="Avertissement 2" xfId="1237" xr:uid="{00000000-0005-0000-0000-0000C4040000}"/>
    <cellStyle name="Avertissement 2 2" xfId="1238" xr:uid="{00000000-0005-0000-0000-0000C5040000}"/>
    <cellStyle name="Avertissement 3" xfId="1239" xr:uid="{00000000-0005-0000-0000-0000C6040000}"/>
    <cellStyle name="Avertissement 4" xfId="1240" xr:uid="{00000000-0005-0000-0000-0000C7040000}"/>
    <cellStyle name="Avertissement 5" xfId="1241" xr:uid="{00000000-0005-0000-0000-0000C8040000}"/>
    <cellStyle name="Avertissement 6" xfId="1242" xr:uid="{00000000-0005-0000-0000-0000C9040000}"/>
    <cellStyle name="Avertissement 7" xfId="1243" xr:uid="{00000000-0005-0000-0000-0000CA040000}"/>
    <cellStyle name="Avertissement 8" xfId="1244" xr:uid="{00000000-0005-0000-0000-0000CB040000}"/>
    <cellStyle name="Background" xfId="1245" xr:uid="{00000000-0005-0000-0000-0000CC040000}"/>
    <cellStyle name="Bad" xfId="1246" xr:uid="{00000000-0005-0000-0000-0000CD040000}"/>
    <cellStyle name="Bad 2" xfId="1247" xr:uid="{00000000-0005-0000-0000-0000CE040000}"/>
    <cellStyle name="Bad 2 2" xfId="1248" xr:uid="{00000000-0005-0000-0000-0000CF040000}"/>
    <cellStyle name="Bad 3" xfId="1249" xr:uid="{00000000-0005-0000-0000-0000D0040000}"/>
    <cellStyle name="Bad 4" xfId="1250" xr:uid="{00000000-0005-0000-0000-0000D1040000}"/>
    <cellStyle name="Bad 5" xfId="1251" xr:uid="{00000000-0005-0000-0000-0000D2040000}"/>
    <cellStyle name="Bad 6" xfId="1252" xr:uid="{00000000-0005-0000-0000-0000D3040000}"/>
    <cellStyle name="Bad 7" xfId="1253" xr:uid="{00000000-0005-0000-0000-0000D4040000}"/>
    <cellStyle name="Bad 8" xfId="1254" xr:uid="{00000000-0005-0000-0000-0000D5040000}"/>
    <cellStyle name="Bad 9" xfId="1255" xr:uid="{00000000-0005-0000-0000-0000D6040000}"/>
    <cellStyle name="Bad_PMU revise 110110 (version 1)" xfId="1256" xr:uid="{00000000-0005-0000-0000-0000D7040000}"/>
    <cellStyle name="Berekening" xfId="1257" xr:uid="{00000000-0005-0000-0000-0000D8040000}"/>
    <cellStyle name="Calcul 2" xfId="1258" xr:uid="{00000000-0005-0000-0000-0000D9040000}"/>
    <cellStyle name="Calcul 2 2" xfId="1259" xr:uid="{00000000-0005-0000-0000-0000DA040000}"/>
    <cellStyle name="Calcul 2 3" xfId="1260" xr:uid="{00000000-0005-0000-0000-0000DB040000}"/>
    <cellStyle name="Calcul 3" xfId="1261" xr:uid="{00000000-0005-0000-0000-0000DC040000}"/>
    <cellStyle name="Calcul 4" xfId="1262" xr:uid="{00000000-0005-0000-0000-0000DD040000}"/>
    <cellStyle name="Calcul 5" xfId="1263" xr:uid="{00000000-0005-0000-0000-0000DE040000}"/>
    <cellStyle name="Calcul 6" xfId="1264" xr:uid="{00000000-0005-0000-0000-0000DF040000}"/>
    <cellStyle name="Calcul 7" xfId="1265" xr:uid="{00000000-0005-0000-0000-0000E0040000}"/>
    <cellStyle name="Calcul 8" xfId="1266" xr:uid="{00000000-0005-0000-0000-0000E1040000}"/>
    <cellStyle name="Calculation 2" xfId="1267" xr:uid="{00000000-0005-0000-0000-0000E2040000}"/>
    <cellStyle name="Calculation 2 2" xfId="1268" xr:uid="{00000000-0005-0000-0000-0000E3040000}"/>
    <cellStyle name="Calculation 2 3" xfId="1269" xr:uid="{00000000-0005-0000-0000-0000E4040000}"/>
    <cellStyle name="Calculation 3" xfId="1270" xr:uid="{00000000-0005-0000-0000-0000E5040000}"/>
    <cellStyle name="Calculation 4" xfId="1271" xr:uid="{00000000-0005-0000-0000-0000E6040000}"/>
    <cellStyle name="Calculation 5" xfId="1272" xr:uid="{00000000-0005-0000-0000-0000E7040000}"/>
    <cellStyle name="Cellule liée 2" xfId="1273" xr:uid="{00000000-0005-0000-0000-0000E8040000}"/>
    <cellStyle name="Cellule liée 2 2" xfId="1274" xr:uid="{00000000-0005-0000-0000-0000E9040000}"/>
    <cellStyle name="Cellule liée 3" xfId="1275" xr:uid="{00000000-0005-0000-0000-0000EA040000}"/>
    <cellStyle name="Cellule liée 4" xfId="1276" xr:uid="{00000000-0005-0000-0000-0000EB040000}"/>
    <cellStyle name="Cellule liée 5" xfId="1277" xr:uid="{00000000-0005-0000-0000-0000EC040000}"/>
    <cellStyle name="Cellule liée 6" xfId="1278" xr:uid="{00000000-0005-0000-0000-0000ED040000}"/>
    <cellStyle name="Cellule liée 7" xfId="1279" xr:uid="{00000000-0005-0000-0000-0000EE040000}"/>
    <cellStyle name="Cellule liée 8" xfId="1280" xr:uid="{00000000-0005-0000-0000-0000EF040000}"/>
    <cellStyle name="Check Cell" xfId="1281" xr:uid="{00000000-0005-0000-0000-0000F0040000}"/>
    <cellStyle name="Check Cell 2" xfId="1282" xr:uid="{00000000-0005-0000-0000-0000F1040000}"/>
    <cellStyle name="Check Cell 2 2" xfId="1283" xr:uid="{00000000-0005-0000-0000-0000F2040000}"/>
    <cellStyle name="Check Cell 2 3" xfId="1284" xr:uid="{00000000-0005-0000-0000-0000F3040000}"/>
    <cellStyle name="Check Cell 2 4" xfId="1285" xr:uid="{00000000-0005-0000-0000-0000F4040000}"/>
    <cellStyle name="Check Cell 3" xfId="1286" xr:uid="{00000000-0005-0000-0000-0000F5040000}"/>
    <cellStyle name="Check Cell 4" xfId="1287" xr:uid="{00000000-0005-0000-0000-0000F6040000}"/>
    <cellStyle name="Check Cell 5" xfId="1288" xr:uid="{00000000-0005-0000-0000-0000F7040000}"/>
    <cellStyle name="Check Cell 6" xfId="1289" xr:uid="{00000000-0005-0000-0000-0000F8040000}"/>
    <cellStyle name="Check Cell 7" xfId="1290" xr:uid="{00000000-0005-0000-0000-0000F9040000}"/>
    <cellStyle name="Check Cell 8" xfId="1291" xr:uid="{00000000-0005-0000-0000-0000FA040000}"/>
    <cellStyle name="Check Cell 9" xfId="1292" xr:uid="{00000000-0005-0000-0000-0000FB040000}"/>
    <cellStyle name="Check Cell_PMU revise 110110 (version 1)" xfId="1293" xr:uid="{00000000-0005-0000-0000-0000FC040000}"/>
    <cellStyle name="Comma [0] 2" xfId="1294" xr:uid="{00000000-0005-0000-0000-0000FD040000}"/>
    <cellStyle name="Comma [0] 2 2" xfId="3049" xr:uid="{00000000-0005-0000-0000-0000FE040000}"/>
    <cellStyle name="Comma [0] 3" xfId="1295" xr:uid="{00000000-0005-0000-0000-0000FF040000}"/>
    <cellStyle name="Comma [0] 3 2" xfId="3048" xr:uid="{00000000-0005-0000-0000-000000050000}"/>
    <cellStyle name="Comma [m]" xfId="1296" xr:uid="{00000000-0005-0000-0000-000001050000}"/>
    <cellStyle name="Comma [m] 2" xfId="1297" xr:uid="{00000000-0005-0000-0000-000002050000}"/>
    <cellStyle name="Comma [m] 2 2" xfId="3046" xr:uid="{00000000-0005-0000-0000-000003050000}"/>
    <cellStyle name="Comma [m] 3" xfId="3047" xr:uid="{00000000-0005-0000-0000-000004050000}"/>
    <cellStyle name="Comma 10" xfId="1298" xr:uid="{00000000-0005-0000-0000-000005050000}"/>
    <cellStyle name="Comma 10 2" xfId="1299" xr:uid="{00000000-0005-0000-0000-000006050000}"/>
    <cellStyle name="Comma 10 2 2" xfId="1300" xr:uid="{00000000-0005-0000-0000-000007050000}"/>
    <cellStyle name="Comma 10 2 3" xfId="1301" xr:uid="{00000000-0005-0000-0000-000008050000}"/>
    <cellStyle name="Comma 10 2_gaps analysis  26 mars" xfId="1302" xr:uid="{00000000-0005-0000-0000-000009050000}"/>
    <cellStyle name="Comma 10 3" xfId="1303" xr:uid="{00000000-0005-0000-0000-00000A050000}"/>
    <cellStyle name="Comma 10 3 2" xfId="1304" xr:uid="{00000000-0005-0000-0000-00000B050000}"/>
    <cellStyle name="Comma 10 4" xfId="1305" xr:uid="{00000000-0005-0000-0000-00000C050000}"/>
    <cellStyle name="Comma 10 5" xfId="1306" xr:uid="{00000000-0005-0000-0000-00000D050000}"/>
    <cellStyle name="Comma 10 6" xfId="1307" xr:uid="{00000000-0005-0000-0000-00000E050000}"/>
    <cellStyle name="Comma 11" xfId="1308" xr:uid="{00000000-0005-0000-0000-00000F050000}"/>
    <cellStyle name="Comma 11 2" xfId="1309" xr:uid="{00000000-0005-0000-0000-000010050000}"/>
    <cellStyle name="Comma 11 3" xfId="1310" xr:uid="{00000000-0005-0000-0000-000011050000}"/>
    <cellStyle name="Comma 11 4" xfId="1311" xr:uid="{00000000-0005-0000-0000-000012050000}"/>
    <cellStyle name="Comma 11 5" xfId="1312" xr:uid="{00000000-0005-0000-0000-000013050000}"/>
    <cellStyle name="Comma 11 6" xfId="1313" xr:uid="{00000000-0005-0000-0000-000014050000}"/>
    <cellStyle name="Comma 12" xfId="1314" xr:uid="{00000000-0005-0000-0000-000015050000}"/>
    <cellStyle name="Comma 12 2" xfId="1315" xr:uid="{00000000-0005-0000-0000-000016050000}"/>
    <cellStyle name="Comma 13" xfId="1316" xr:uid="{00000000-0005-0000-0000-000017050000}"/>
    <cellStyle name="Comma 13 2" xfId="1317" xr:uid="{00000000-0005-0000-0000-000018050000}"/>
    <cellStyle name="Comma 14" xfId="1318" xr:uid="{00000000-0005-0000-0000-000019050000}"/>
    <cellStyle name="Comma 14 2" xfId="1319" xr:uid="{00000000-0005-0000-0000-00001A050000}"/>
    <cellStyle name="Comma 14 2 2" xfId="1320" xr:uid="{00000000-0005-0000-0000-00001B050000}"/>
    <cellStyle name="Comma 14 3" xfId="1321" xr:uid="{00000000-0005-0000-0000-00001C050000}"/>
    <cellStyle name="Comma 15" xfId="1322" xr:uid="{00000000-0005-0000-0000-00001D050000}"/>
    <cellStyle name="Comma 15 2" xfId="1323" xr:uid="{00000000-0005-0000-0000-00001E050000}"/>
    <cellStyle name="Comma 15 3" xfId="1324" xr:uid="{00000000-0005-0000-0000-00001F050000}"/>
    <cellStyle name="Comma 16" xfId="1325" xr:uid="{00000000-0005-0000-0000-000020050000}"/>
    <cellStyle name="Comma 16 2" xfId="1326" xr:uid="{00000000-0005-0000-0000-000021050000}"/>
    <cellStyle name="Comma 17" xfId="1327" xr:uid="{00000000-0005-0000-0000-000022050000}"/>
    <cellStyle name="Comma 17 2" xfId="1328" xr:uid="{00000000-0005-0000-0000-000023050000}"/>
    <cellStyle name="Comma 18" xfId="1329" xr:uid="{00000000-0005-0000-0000-000024050000}"/>
    <cellStyle name="Comma 18 2" xfId="1330" xr:uid="{00000000-0005-0000-0000-000025050000}"/>
    <cellStyle name="Comma 19" xfId="1331" xr:uid="{00000000-0005-0000-0000-000026050000}"/>
    <cellStyle name="Comma 19 2" xfId="1332" xr:uid="{00000000-0005-0000-0000-000027050000}"/>
    <cellStyle name="Comma 2" xfId="2" xr:uid="{00000000-0005-0000-0000-000028050000}"/>
    <cellStyle name="Comma 2 10" xfId="1334" xr:uid="{00000000-0005-0000-0000-000029050000}"/>
    <cellStyle name="Comma 2 11" xfId="1335" xr:uid="{00000000-0005-0000-0000-00002A050000}"/>
    <cellStyle name="Comma 2 11 2" xfId="1336" xr:uid="{00000000-0005-0000-0000-00002B050000}"/>
    <cellStyle name="Comma 2 12" xfId="1333" xr:uid="{00000000-0005-0000-0000-00002C050000}"/>
    <cellStyle name="Comma 2 2" xfId="14" xr:uid="{00000000-0005-0000-0000-00002D050000}"/>
    <cellStyle name="Comma 2 2 10" xfId="1338" xr:uid="{00000000-0005-0000-0000-00002E050000}"/>
    <cellStyle name="Comma 2 2 11" xfId="1339" xr:uid="{00000000-0005-0000-0000-00002F050000}"/>
    <cellStyle name="Comma 2 2 12" xfId="1340" xr:uid="{00000000-0005-0000-0000-000030050000}"/>
    <cellStyle name="Comma 2 2 13" xfId="1341" xr:uid="{00000000-0005-0000-0000-000031050000}"/>
    <cellStyle name="Comma 2 2 14" xfId="1342" xr:uid="{00000000-0005-0000-0000-000032050000}"/>
    <cellStyle name="Comma 2 2 15" xfId="1337" xr:uid="{00000000-0005-0000-0000-000033050000}"/>
    <cellStyle name="Comma 2 2 2" xfId="1343" xr:uid="{00000000-0005-0000-0000-000034050000}"/>
    <cellStyle name="Comma 2 2 2 2" xfId="3045" xr:uid="{00000000-0005-0000-0000-000035050000}"/>
    <cellStyle name="Comma 2 2 3" xfId="1344" xr:uid="{00000000-0005-0000-0000-000036050000}"/>
    <cellStyle name="Comma 2 2 3 2" xfId="3044" xr:uid="{00000000-0005-0000-0000-000037050000}"/>
    <cellStyle name="Comma 2 2 4" xfId="1345" xr:uid="{00000000-0005-0000-0000-000038050000}"/>
    <cellStyle name="Comma 2 2 4 2" xfId="3043" xr:uid="{00000000-0005-0000-0000-000039050000}"/>
    <cellStyle name="Comma 2 2 5" xfId="1346" xr:uid="{00000000-0005-0000-0000-00003A050000}"/>
    <cellStyle name="Comma 2 2 6" xfId="1347" xr:uid="{00000000-0005-0000-0000-00003B050000}"/>
    <cellStyle name="Comma 2 2 7" xfId="1348" xr:uid="{00000000-0005-0000-0000-00003C050000}"/>
    <cellStyle name="Comma 2 2 8" xfId="1349" xr:uid="{00000000-0005-0000-0000-00003D050000}"/>
    <cellStyle name="Comma 2 2 9" xfId="1350" xr:uid="{00000000-0005-0000-0000-00003E050000}"/>
    <cellStyle name="Comma 2 3" xfId="21" xr:uid="{00000000-0005-0000-0000-00003F050000}"/>
    <cellStyle name="Comma 2 3 2" xfId="1352" xr:uid="{00000000-0005-0000-0000-000040050000}"/>
    <cellStyle name="Comma 2 3 3" xfId="1351" xr:uid="{00000000-0005-0000-0000-000041050000}"/>
    <cellStyle name="Comma 2 4" xfId="1353" xr:uid="{00000000-0005-0000-0000-000042050000}"/>
    <cellStyle name="Comma 2 4 2" xfId="1354" xr:uid="{00000000-0005-0000-0000-000043050000}"/>
    <cellStyle name="Comma 2 5" xfId="1355" xr:uid="{00000000-0005-0000-0000-000044050000}"/>
    <cellStyle name="Comma 2 5 2" xfId="1356" xr:uid="{00000000-0005-0000-0000-000045050000}"/>
    <cellStyle name="Comma 2 6" xfId="1357" xr:uid="{00000000-0005-0000-0000-000046050000}"/>
    <cellStyle name="Comma 2 7" xfId="1358" xr:uid="{00000000-0005-0000-0000-000047050000}"/>
    <cellStyle name="Comma 2 8" xfId="1359" xr:uid="{00000000-0005-0000-0000-000048050000}"/>
    <cellStyle name="Comma 2 9" xfId="1360" xr:uid="{00000000-0005-0000-0000-000049050000}"/>
    <cellStyle name="Comma 2_Needs for HSSP II costing" xfId="1361" xr:uid="{00000000-0005-0000-0000-00004A050000}"/>
    <cellStyle name="Comma 20" xfId="1362" xr:uid="{00000000-0005-0000-0000-00004B050000}"/>
    <cellStyle name="Comma 21" xfId="1363" xr:uid="{00000000-0005-0000-0000-00004C050000}"/>
    <cellStyle name="Comma 22" xfId="1364" xr:uid="{00000000-0005-0000-0000-00004D050000}"/>
    <cellStyle name="Comma 23" xfId="1365" xr:uid="{00000000-0005-0000-0000-00004E050000}"/>
    <cellStyle name="Comma 24" xfId="1366" xr:uid="{00000000-0005-0000-0000-00004F050000}"/>
    <cellStyle name="Comma 25" xfId="1367" xr:uid="{00000000-0005-0000-0000-000050050000}"/>
    <cellStyle name="Comma 26" xfId="1368" xr:uid="{00000000-0005-0000-0000-000051050000}"/>
    <cellStyle name="Comma 26 2" xfId="1369" xr:uid="{00000000-0005-0000-0000-000052050000}"/>
    <cellStyle name="Comma 27" xfId="1370" xr:uid="{00000000-0005-0000-0000-000053050000}"/>
    <cellStyle name="Comma 28" xfId="1371" xr:uid="{00000000-0005-0000-0000-000054050000}"/>
    <cellStyle name="Comma 29" xfId="1372" xr:uid="{00000000-0005-0000-0000-000055050000}"/>
    <cellStyle name="Comma 3" xfId="10" xr:uid="{00000000-0005-0000-0000-000056050000}"/>
    <cellStyle name="Comma 3 10" xfId="1374" xr:uid="{00000000-0005-0000-0000-000057050000}"/>
    <cellStyle name="Comma 3 10 2" xfId="1375" xr:uid="{00000000-0005-0000-0000-000058050000}"/>
    <cellStyle name="Comma 3 11" xfId="1376" xr:uid="{00000000-0005-0000-0000-000059050000}"/>
    <cellStyle name="Comma 3 11 2" xfId="1377" xr:uid="{00000000-0005-0000-0000-00005A050000}"/>
    <cellStyle name="Comma 3 11 2 2" xfId="1378" xr:uid="{00000000-0005-0000-0000-00005B050000}"/>
    <cellStyle name="Comma 3 11 3" xfId="1379" xr:uid="{00000000-0005-0000-0000-00005C050000}"/>
    <cellStyle name="Comma 3 12" xfId="1380" xr:uid="{00000000-0005-0000-0000-00005D050000}"/>
    <cellStyle name="Comma 3 12 2" xfId="1381" xr:uid="{00000000-0005-0000-0000-00005E050000}"/>
    <cellStyle name="Comma 3 13" xfId="1382" xr:uid="{00000000-0005-0000-0000-00005F050000}"/>
    <cellStyle name="Comma 3 13 2" xfId="1383" xr:uid="{00000000-0005-0000-0000-000060050000}"/>
    <cellStyle name="Comma 3 14" xfId="1384" xr:uid="{00000000-0005-0000-0000-000061050000}"/>
    <cellStyle name="Comma 3 14 2" xfId="1385" xr:uid="{00000000-0005-0000-0000-000062050000}"/>
    <cellStyle name="Comma 3 15" xfId="1386" xr:uid="{00000000-0005-0000-0000-000063050000}"/>
    <cellStyle name="Comma 3 15 2" xfId="1387" xr:uid="{00000000-0005-0000-0000-000064050000}"/>
    <cellStyle name="Comma 3 16" xfId="1388" xr:uid="{00000000-0005-0000-0000-000065050000}"/>
    <cellStyle name="Comma 3 16 2" xfId="1389" xr:uid="{00000000-0005-0000-0000-000066050000}"/>
    <cellStyle name="Comma 3 17" xfId="1390" xr:uid="{00000000-0005-0000-0000-000067050000}"/>
    <cellStyle name="Comma 3 17 2" xfId="3031" xr:uid="{00000000-0005-0000-0000-000068050000}"/>
    <cellStyle name="Comma 3 18" xfId="1391" xr:uid="{00000000-0005-0000-0000-000069050000}"/>
    <cellStyle name="Comma 3 18 2" xfId="1392" xr:uid="{00000000-0005-0000-0000-00006A050000}"/>
    <cellStyle name="Comma 3 19" xfId="1393" xr:uid="{00000000-0005-0000-0000-00006B050000}"/>
    <cellStyle name="Comma 3 2" xfId="13" xr:uid="{00000000-0005-0000-0000-00006C050000}"/>
    <cellStyle name="Comma 3 2 2" xfId="1395" xr:uid="{00000000-0005-0000-0000-00006D050000}"/>
    <cellStyle name="Comma 3 2 3" xfId="1396" xr:uid="{00000000-0005-0000-0000-00006E050000}"/>
    <cellStyle name="Comma 3 2 4" xfId="1394" xr:uid="{00000000-0005-0000-0000-00006F050000}"/>
    <cellStyle name="Comma 3 2 5" xfId="3062" xr:uid="{00000000-0005-0000-0000-000070050000}"/>
    <cellStyle name="Comma 3 20" xfId="1397" xr:uid="{00000000-0005-0000-0000-000071050000}"/>
    <cellStyle name="Comma 3 20 2" xfId="1398" xr:uid="{00000000-0005-0000-0000-000072050000}"/>
    <cellStyle name="Comma 3 21" xfId="1373" xr:uid="{00000000-0005-0000-0000-000073050000}"/>
    <cellStyle name="Comma 3 3" xfId="1399" xr:uid="{00000000-0005-0000-0000-000074050000}"/>
    <cellStyle name="Comma 3 3 2" xfId="1400" xr:uid="{00000000-0005-0000-0000-000075050000}"/>
    <cellStyle name="Comma 3 3 2 2" xfId="1401" xr:uid="{00000000-0005-0000-0000-000076050000}"/>
    <cellStyle name="Comma 3 4" xfId="1402" xr:uid="{00000000-0005-0000-0000-000077050000}"/>
    <cellStyle name="Comma 3 4 2" xfId="1403" xr:uid="{00000000-0005-0000-0000-000078050000}"/>
    <cellStyle name="Comma 3 5" xfId="1404" xr:uid="{00000000-0005-0000-0000-000079050000}"/>
    <cellStyle name="Comma 3 5 2" xfId="1405" xr:uid="{00000000-0005-0000-0000-00007A050000}"/>
    <cellStyle name="Comma 3 6" xfId="1406" xr:uid="{00000000-0005-0000-0000-00007B050000}"/>
    <cellStyle name="Comma 3 6 2" xfId="1407" xr:uid="{00000000-0005-0000-0000-00007C050000}"/>
    <cellStyle name="Comma 3 7" xfId="1408" xr:uid="{00000000-0005-0000-0000-00007D050000}"/>
    <cellStyle name="Comma 3 7 2" xfId="1409" xr:uid="{00000000-0005-0000-0000-00007E050000}"/>
    <cellStyle name="Comma 3 8" xfId="1410" xr:uid="{00000000-0005-0000-0000-00007F050000}"/>
    <cellStyle name="Comma 3 8 2" xfId="1411" xr:uid="{00000000-0005-0000-0000-000080050000}"/>
    <cellStyle name="Comma 3 9" xfId="1412" xr:uid="{00000000-0005-0000-0000-000081050000}"/>
    <cellStyle name="Comma 3 9 2" xfId="1413" xr:uid="{00000000-0005-0000-0000-000082050000}"/>
    <cellStyle name="Comma 3_PMU revise 110110 (version 1)" xfId="1414" xr:uid="{00000000-0005-0000-0000-000083050000}"/>
    <cellStyle name="Comma 30" xfId="1415" xr:uid="{00000000-0005-0000-0000-000084050000}"/>
    <cellStyle name="Comma 31" xfId="1416" xr:uid="{00000000-0005-0000-0000-000085050000}"/>
    <cellStyle name="Comma 32" xfId="1417" xr:uid="{00000000-0005-0000-0000-000086050000}"/>
    <cellStyle name="Comma 33" xfId="1418" xr:uid="{00000000-0005-0000-0000-000087050000}"/>
    <cellStyle name="Comma 34" xfId="1419" xr:uid="{00000000-0005-0000-0000-000088050000}"/>
    <cellStyle name="Comma 35" xfId="1420" xr:uid="{00000000-0005-0000-0000-000089050000}"/>
    <cellStyle name="Comma 36" xfId="1421" xr:uid="{00000000-0005-0000-0000-00008A050000}"/>
    <cellStyle name="Comma 4" xfId="20" xr:uid="{00000000-0005-0000-0000-00008B050000}"/>
    <cellStyle name="Comma 4 2" xfId="1423" xr:uid="{00000000-0005-0000-0000-00008C050000}"/>
    <cellStyle name="Comma 4 2 2" xfId="1424" xr:uid="{00000000-0005-0000-0000-00008D050000}"/>
    <cellStyle name="Comma 4 2 2 2" xfId="7" xr:uid="{00000000-0005-0000-0000-00008E050000}"/>
    <cellStyle name="Comma 4 2 2 2 2" xfId="1425" xr:uid="{00000000-0005-0000-0000-00008F050000}"/>
    <cellStyle name="Comma 4 2 3" xfId="6" xr:uid="{00000000-0005-0000-0000-000090050000}"/>
    <cellStyle name="Comma 4 2 3 10" xfId="1427" xr:uid="{00000000-0005-0000-0000-000091050000}"/>
    <cellStyle name="Comma 4 2 3 11" xfId="1428" xr:uid="{00000000-0005-0000-0000-000092050000}"/>
    <cellStyle name="Comma 4 2 3 12" xfId="1429" xr:uid="{00000000-0005-0000-0000-000093050000}"/>
    <cellStyle name="Comma 4 2 3 13" xfId="1430" xr:uid="{00000000-0005-0000-0000-000094050000}"/>
    <cellStyle name="Comma 4 2 3 14" xfId="1426" xr:uid="{00000000-0005-0000-0000-000095050000}"/>
    <cellStyle name="Comma 4 2 3 2" xfId="1431" xr:uid="{00000000-0005-0000-0000-000096050000}"/>
    <cellStyle name="Comma 4 2 3 2 2" xfId="1432" xr:uid="{00000000-0005-0000-0000-000097050000}"/>
    <cellStyle name="Comma 4 2 3 3" xfId="1433" xr:uid="{00000000-0005-0000-0000-000098050000}"/>
    <cellStyle name="Comma 4 2 3 4" xfId="1434" xr:uid="{00000000-0005-0000-0000-000099050000}"/>
    <cellStyle name="Comma 4 2 3 5" xfId="1435" xr:uid="{00000000-0005-0000-0000-00009A050000}"/>
    <cellStyle name="Comma 4 2 3 6" xfId="1436" xr:uid="{00000000-0005-0000-0000-00009B050000}"/>
    <cellStyle name="Comma 4 2 3 7" xfId="1437" xr:uid="{00000000-0005-0000-0000-00009C050000}"/>
    <cellStyle name="Comma 4 2 3 8" xfId="1438" xr:uid="{00000000-0005-0000-0000-00009D050000}"/>
    <cellStyle name="Comma 4 2 3 9" xfId="1439" xr:uid="{00000000-0005-0000-0000-00009E050000}"/>
    <cellStyle name="Comma 4 3" xfId="1440" xr:uid="{00000000-0005-0000-0000-00009F050000}"/>
    <cellStyle name="Comma 4 3 2" xfId="1441" xr:uid="{00000000-0005-0000-0000-0000A0050000}"/>
    <cellStyle name="Comma 4 4" xfId="1442" xr:uid="{00000000-0005-0000-0000-0000A1050000}"/>
    <cellStyle name="Comma 4 4 2" xfId="1443" xr:uid="{00000000-0005-0000-0000-0000A2050000}"/>
    <cellStyle name="Comma 4 5" xfId="1444" xr:uid="{00000000-0005-0000-0000-0000A3050000}"/>
    <cellStyle name="Comma 4 6" xfId="1445" xr:uid="{00000000-0005-0000-0000-0000A4050000}"/>
    <cellStyle name="Comma 4 7" xfId="1422" xr:uid="{00000000-0005-0000-0000-0000A5050000}"/>
    <cellStyle name="Comma 4_PMU version 71009" xfId="1446" xr:uid="{00000000-0005-0000-0000-0000A6050000}"/>
    <cellStyle name="Comma 5" xfId="5" xr:uid="{00000000-0005-0000-0000-0000A7050000}"/>
    <cellStyle name="Comma 5 10" xfId="1448" xr:uid="{00000000-0005-0000-0000-0000A8050000}"/>
    <cellStyle name="Comma 5 11" xfId="1449" xr:uid="{00000000-0005-0000-0000-0000A9050000}"/>
    <cellStyle name="Comma 5 12" xfId="1450" xr:uid="{00000000-0005-0000-0000-0000AA050000}"/>
    <cellStyle name="Comma 5 13" xfId="1451" xr:uid="{00000000-0005-0000-0000-0000AB050000}"/>
    <cellStyle name="Comma 5 14" xfId="1452" xr:uid="{00000000-0005-0000-0000-0000AC050000}"/>
    <cellStyle name="Comma 5 15" xfId="1447" xr:uid="{00000000-0005-0000-0000-0000AD050000}"/>
    <cellStyle name="Comma 5 2" xfId="1453" xr:uid="{00000000-0005-0000-0000-0000AE050000}"/>
    <cellStyle name="Comma 5 2 10" xfId="1454" xr:uid="{00000000-0005-0000-0000-0000AF050000}"/>
    <cellStyle name="Comma 5 2 11" xfId="1455" xr:uid="{00000000-0005-0000-0000-0000B0050000}"/>
    <cellStyle name="Comma 5 2 12" xfId="1456" xr:uid="{00000000-0005-0000-0000-0000B1050000}"/>
    <cellStyle name="Comma 5 2 13" xfId="1457" xr:uid="{00000000-0005-0000-0000-0000B2050000}"/>
    <cellStyle name="Comma 5 2 14" xfId="1458" xr:uid="{00000000-0005-0000-0000-0000B3050000}"/>
    <cellStyle name="Comma 5 2 2" xfId="1459" xr:uid="{00000000-0005-0000-0000-0000B4050000}"/>
    <cellStyle name="Comma 5 2 3" xfId="1460" xr:uid="{00000000-0005-0000-0000-0000B5050000}"/>
    <cellStyle name="Comma 5 2 4" xfId="1461" xr:uid="{00000000-0005-0000-0000-0000B6050000}"/>
    <cellStyle name="Comma 5 2 5" xfId="1462" xr:uid="{00000000-0005-0000-0000-0000B7050000}"/>
    <cellStyle name="Comma 5 2 6" xfId="1463" xr:uid="{00000000-0005-0000-0000-0000B8050000}"/>
    <cellStyle name="Comma 5 2 7" xfId="1464" xr:uid="{00000000-0005-0000-0000-0000B9050000}"/>
    <cellStyle name="Comma 5 2 8" xfId="1465" xr:uid="{00000000-0005-0000-0000-0000BA050000}"/>
    <cellStyle name="Comma 5 2 9" xfId="1466" xr:uid="{00000000-0005-0000-0000-0000BB050000}"/>
    <cellStyle name="Comma 5 3" xfId="1467" xr:uid="{00000000-0005-0000-0000-0000BC050000}"/>
    <cellStyle name="Comma 5 3 2" xfId="1468" xr:uid="{00000000-0005-0000-0000-0000BD050000}"/>
    <cellStyle name="Comma 5 4" xfId="1469" xr:uid="{00000000-0005-0000-0000-0000BE050000}"/>
    <cellStyle name="Comma 5 5" xfId="1470" xr:uid="{00000000-0005-0000-0000-0000BF050000}"/>
    <cellStyle name="Comma 5 6" xfId="1471" xr:uid="{00000000-0005-0000-0000-0000C0050000}"/>
    <cellStyle name="Comma 5 7" xfId="1472" xr:uid="{00000000-0005-0000-0000-0000C1050000}"/>
    <cellStyle name="Comma 5 8" xfId="1473" xr:uid="{00000000-0005-0000-0000-0000C2050000}"/>
    <cellStyle name="Comma 5 9" xfId="1474" xr:uid="{00000000-0005-0000-0000-0000C3050000}"/>
    <cellStyle name="Comma 6" xfId="1475" xr:uid="{00000000-0005-0000-0000-0000C4050000}"/>
    <cellStyle name="Comma 6 2" xfId="1476" xr:uid="{00000000-0005-0000-0000-0000C5050000}"/>
    <cellStyle name="Comma 6 2 2" xfId="1477" xr:uid="{00000000-0005-0000-0000-0000C6050000}"/>
    <cellStyle name="Comma 6 2 3" xfId="1478" xr:uid="{00000000-0005-0000-0000-0000C7050000}"/>
    <cellStyle name="Comma 6 3" xfId="1479" xr:uid="{00000000-0005-0000-0000-0000C8050000}"/>
    <cellStyle name="Comma 6 3 2" xfId="1480" xr:uid="{00000000-0005-0000-0000-0000C9050000}"/>
    <cellStyle name="Comma 6 4" xfId="1481" xr:uid="{00000000-0005-0000-0000-0000CA050000}"/>
    <cellStyle name="Comma 7" xfId="4" xr:uid="{00000000-0005-0000-0000-0000CB050000}"/>
    <cellStyle name="Comma 7 2" xfId="1483" xr:uid="{00000000-0005-0000-0000-0000CC050000}"/>
    <cellStyle name="Comma 7 2 2" xfId="1484" xr:uid="{00000000-0005-0000-0000-0000CD050000}"/>
    <cellStyle name="Comma 7 3" xfId="1485" xr:uid="{00000000-0005-0000-0000-0000CE050000}"/>
    <cellStyle name="Comma 7 3 2" xfId="1486" xr:uid="{00000000-0005-0000-0000-0000CF050000}"/>
    <cellStyle name="Comma 7 4" xfId="1487" xr:uid="{00000000-0005-0000-0000-0000D0050000}"/>
    <cellStyle name="Comma 7 5" xfId="1488" xr:uid="{00000000-0005-0000-0000-0000D1050000}"/>
    <cellStyle name="Comma 7 6" xfId="1482" xr:uid="{00000000-0005-0000-0000-0000D2050000}"/>
    <cellStyle name="Comma 8" xfId="1489" xr:uid="{00000000-0005-0000-0000-0000D3050000}"/>
    <cellStyle name="Comma 9" xfId="1490" xr:uid="{00000000-0005-0000-0000-0000D4050000}"/>
    <cellStyle name="Comma 9 2" xfId="1491" xr:uid="{00000000-0005-0000-0000-0000D5050000}"/>
    <cellStyle name="Comma 9 2 2" xfId="1492" xr:uid="{00000000-0005-0000-0000-0000D6050000}"/>
    <cellStyle name="Comma 9 3" xfId="1493" xr:uid="{00000000-0005-0000-0000-0000D7050000}"/>
    <cellStyle name="Comma 9 3 2" xfId="1494" xr:uid="{00000000-0005-0000-0000-0000D8050000}"/>
    <cellStyle name="Comma 9 4" xfId="1495" xr:uid="{00000000-0005-0000-0000-0000D9050000}"/>
    <cellStyle name="Comma[k]" xfId="1496" xr:uid="{00000000-0005-0000-0000-0000DA050000}"/>
    <cellStyle name="Comma[k] 2" xfId="1497" xr:uid="{00000000-0005-0000-0000-0000DB050000}"/>
    <cellStyle name="Comma[k] 2 2" xfId="3039" xr:uid="{00000000-0005-0000-0000-0000DC050000}"/>
    <cellStyle name="Comma[k] 3" xfId="3040" xr:uid="{00000000-0005-0000-0000-0000DD050000}"/>
    <cellStyle name="Comma0" xfId="1498" xr:uid="{00000000-0005-0000-0000-0000DE050000}"/>
    <cellStyle name="Commentaire 2" xfId="1499" xr:uid="{00000000-0005-0000-0000-0000DF050000}"/>
    <cellStyle name="Commentaire 2 2" xfId="1500" xr:uid="{00000000-0005-0000-0000-0000E0050000}"/>
    <cellStyle name="Commentaire 2 2 2" xfId="1501" xr:uid="{00000000-0005-0000-0000-0000E1050000}"/>
    <cellStyle name="Commentaire 2 2 3" xfId="1502" xr:uid="{00000000-0005-0000-0000-0000E2050000}"/>
    <cellStyle name="Commentaire 2 3" xfId="1503" xr:uid="{00000000-0005-0000-0000-0000E3050000}"/>
    <cellStyle name="Commentaire 2 4" xfId="1504" xr:uid="{00000000-0005-0000-0000-0000E4050000}"/>
    <cellStyle name="Commentaire 3" xfId="1505" xr:uid="{00000000-0005-0000-0000-0000E5050000}"/>
    <cellStyle name="Commentaire 3 2" xfId="1506" xr:uid="{00000000-0005-0000-0000-0000E6050000}"/>
    <cellStyle name="Commentaire 3 3" xfId="1507" xr:uid="{00000000-0005-0000-0000-0000E7050000}"/>
    <cellStyle name="Commentaire 4" xfId="1508" xr:uid="{00000000-0005-0000-0000-0000E8050000}"/>
    <cellStyle name="Commentaire 5" xfId="1509" xr:uid="{00000000-0005-0000-0000-0000E9050000}"/>
    <cellStyle name="Commentaire 6" xfId="1510" xr:uid="{00000000-0005-0000-0000-0000EA050000}"/>
    <cellStyle name="Commentaire 7" xfId="1511" xr:uid="{00000000-0005-0000-0000-0000EB050000}"/>
    <cellStyle name="Commentaire 8" xfId="1512" xr:uid="{00000000-0005-0000-0000-0000EC050000}"/>
    <cellStyle name="Controlecel" xfId="1513" xr:uid="{00000000-0005-0000-0000-0000ED050000}"/>
    <cellStyle name="Currency 2" xfId="15" xr:uid="{00000000-0005-0000-0000-0000EE050000}"/>
    <cellStyle name="Currency 2 2" xfId="1515" xr:uid="{00000000-0005-0000-0000-0000EF050000}"/>
    <cellStyle name="Currency 2 3" xfId="1516" xr:uid="{00000000-0005-0000-0000-0000F0050000}"/>
    <cellStyle name="Currency 2 3 2" xfId="1517" xr:uid="{00000000-0005-0000-0000-0000F1050000}"/>
    <cellStyle name="Currency 2 4" xfId="1514" xr:uid="{00000000-0005-0000-0000-0000F2050000}"/>
    <cellStyle name="Currency 3" xfId="1518" xr:uid="{00000000-0005-0000-0000-0000F3050000}"/>
    <cellStyle name="Currency 3 2" xfId="1519" xr:uid="{00000000-0005-0000-0000-0000F4050000}"/>
    <cellStyle name="Currency 4" xfId="1520" xr:uid="{00000000-0005-0000-0000-0000F5050000}"/>
    <cellStyle name="Currency 4 2" xfId="1521" xr:uid="{00000000-0005-0000-0000-0000F6050000}"/>
    <cellStyle name="Currency 4 3" xfId="1522" xr:uid="{00000000-0005-0000-0000-0000F7050000}"/>
    <cellStyle name="Currency 4 4" xfId="1523" xr:uid="{00000000-0005-0000-0000-0000F8050000}"/>
    <cellStyle name="Currency 4 5" xfId="1524" xr:uid="{00000000-0005-0000-0000-0000F9050000}"/>
    <cellStyle name="Currency 4 6" xfId="1525" xr:uid="{00000000-0005-0000-0000-0000FA050000}"/>
    <cellStyle name="Currency 5" xfId="1526" xr:uid="{00000000-0005-0000-0000-0000FB050000}"/>
    <cellStyle name="Currency 6" xfId="1527" xr:uid="{00000000-0005-0000-0000-0000FC050000}"/>
    <cellStyle name="Currency 6 2" xfId="1528" xr:uid="{00000000-0005-0000-0000-0000FD050000}"/>
    <cellStyle name="Currency 7" xfId="1529" xr:uid="{00000000-0005-0000-0000-0000FE050000}"/>
    <cellStyle name="Currency 7 2" xfId="1530" xr:uid="{00000000-0005-0000-0000-0000FF050000}"/>
    <cellStyle name="Currency 8" xfId="1531" xr:uid="{00000000-0005-0000-0000-000000060000}"/>
    <cellStyle name="Currency0" xfId="1532" xr:uid="{00000000-0005-0000-0000-000001060000}"/>
    <cellStyle name="Date" xfId="1533" xr:uid="{00000000-0005-0000-0000-000002060000}"/>
    <cellStyle name="Entrée 2" xfId="1534" xr:uid="{00000000-0005-0000-0000-000003060000}"/>
    <cellStyle name="Entrée 2 2" xfId="1535" xr:uid="{00000000-0005-0000-0000-000004060000}"/>
    <cellStyle name="Entrée 2 3" xfId="1536" xr:uid="{00000000-0005-0000-0000-000005060000}"/>
    <cellStyle name="Entrée 3" xfId="1537" xr:uid="{00000000-0005-0000-0000-000006060000}"/>
    <cellStyle name="Entrée 4" xfId="1538" xr:uid="{00000000-0005-0000-0000-000007060000}"/>
    <cellStyle name="Entrée 5" xfId="1539" xr:uid="{00000000-0005-0000-0000-000008060000}"/>
    <cellStyle name="Entrée 6" xfId="1540" xr:uid="{00000000-0005-0000-0000-000009060000}"/>
    <cellStyle name="Entrée 7" xfId="1541" xr:uid="{00000000-0005-0000-0000-00000A060000}"/>
    <cellStyle name="Entrée 8" xfId="1542" xr:uid="{00000000-0005-0000-0000-00000B060000}"/>
    <cellStyle name="Euro" xfId="1543" xr:uid="{00000000-0005-0000-0000-00000C060000}"/>
    <cellStyle name="Euro 2" xfId="1544" xr:uid="{00000000-0005-0000-0000-00000D060000}"/>
    <cellStyle name="Euro 2 2" xfId="1545" xr:uid="{00000000-0005-0000-0000-00000E060000}"/>
    <cellStyle name="Euro 3" xfId="1546" xr:uid="{00000000-0005-0000-0000-00000F060000}"/>
    <cellStyle name="Euro 3 2" xfId="1547" xr:uid="{00000000-0005-0000-0000-000010060000}"/>
    <cellStyle name="Euro 4" xfId="1548" xr:uid="{00000000-0005-0000-0000-000011060000}"/>
    <cellStyle name="Euro 5" xfId="1549" xr:uid="{00000000-0005-0000-0000-000012060000}"/>
    <cellStyle name="Euro_budget PMU Round 7version 2 mai" xfId="1550" xr:uid="{00000000-0005-0000-0000-000013060000}"/>
    <cellStyle name="Explanatory Text" xfId="1551" xr:uid="{00000000-0005-0000-0000-000014060000}"/>
    <cellStyle name="Explanatory Text 2" xfId="1552" xr:uid="{00000000-0005-0000-0000-000015060000}"/>
    <cellStyle name="Explanatory Text 2 2" xfId="1553" xr:uid="{00000000-0005-0000-0000-000016060000}"/>
    <cellStyle name="Explanatory Text 3" xfId="1554" xr:uid="{00000000-0005-0000-0000-000017060000}"/>
    <cellStyle name="Explanatory Text 4" xfId="1555" xr:uid="{00000000-0005-0000-0000-000018060000}"/>
    <cellStyle name="Explanatory Text 5" xfId="1556" xr:uid="{00000000-0005-0000-0000-000019060000}"/>
    <cellStyle name="Explanatory Text 6" xfId="1557" xr:uid="{00000000-0005-0000-0000-00001A060000}"/>
    <cellStyle name="Explanatory Text 7" xfId="1558" xr:uid="{00000000-0005-0000-0000-00001B060000}"/>
    <cellStyle name="Explanatory Text 8" xfId="1559" xr:uid="{00000000-0005-0000-0000-00001C060000}"/>
    <cellStyle name="Explanatory Text 9" xfId="1560" xr:uid="{00000000-0005-0000-0000-00001D060000}"/>
    <cellStyle name="Gekoppelde cel" xfId="1561" xr:uid="{00000000-0005-0000-0000-00001E060000}"/>
    <cellStyle name="Goed" xfId="1562" xr:uid="{00000000-0005-0000-0000-00001F060000}"/>
    <cellStyle name="Good" xfId="1563" xr:uid="{00000000-0005-0000-0000-000020060000}"/>
    <cellStyle name="Good 2" xfId="1564" xr:uid="{00000000-0005-0000-0000-000021060000}"/>
    <cellStyle name="Good 2 2" xfId="1565" xr:uid="{00000000-0005-0000-0000-000022060000}"/>
    <cellStyle name="Good 3" xfId="1566" xr:uid="{00000000-0005-0000-0000-000023060000}"/>
    <cellStyle name="Good 4" xfId="1567" xr:uid="{00000000-0005-0000-0000-000024060000}"/>
    <cellStyle name="Good 5" xfId="1568" xr:uid="{00000000-0005-0000-0000-000025060000}"/>
    <cellStyle name="Good 6" xfId="1569" xr:uid="{00000000-0005-0000-0000-000026060000}"/>
    <cellStyle name="Good 7" xfId="1570" xr:uid="{00000000-0005-0000-0000-000027060000}"/>
    <cellStyle name="Good 8" xfId="1571" xr:uid="{00000000-0005-0000-0000-000028060000}"/>
    <cellStyle name="Good 9" xfId="1572" xr:uid="{00000000-0005-0000-0000-000029060000}"/>
    <cellStyle name="Good_PMU revise 110110 (version 1)" xfId="1573" xr:uid="{00000000-0005-0000-0000-00002A060000}"/>
    <cellStyle name="HeaderNeutral" xfId="1574" xr:uid="{00000000-0005-0000-0000-00002B060000}"/>
    <cellStyle name="HeaderStrong" xfId="1575" xr:uid="{00000000-0005-0000-0000-00002C060000}"/>
    <cellStyle name="Heading 1" xfId="1576" xr:uid="{00000000-0005-0000-0000-00002D060000}"/>
    <cellStyle name="Heading 1 2" xfId="1577" xr:uid="{00000000-0005-0000-0000-00002E060000}"/>
    <cellStyle name="Heading 1 2 2" xfId="1578" xr:uid="{00000000-0005-0000-0000-00002F060000}"/>
    <cellStyle name="Heading 1 3" xfId="1579" xr:uid="{00000000-0005-0000-0000-000030060000}"/>
    <cellStyle name="Heading 1 4" xfId="1580" xr:uid="{00000000-0005-0000-0000-000031060000}"/>
    <cellStyle name="Heading 1 5" xfId="1581" xr:uid="{00000000-0005-0000-0000-000032060000}"/>
    <cellStyle name="Heading 1 6" xfId="1582" xr:uid="{00000000-0005-0000-0000-000033060000}"/>
    <cellStyle name="Heading 1 7" xfId="1583" xr:uid="{00000000-0005-0000-0000-000034060000}"/>
    <cellStyle name="Heading 1 8" xfId="1584" xr:uid="{00000000-0005-0000-0000-000035060000}"/>
    <cellStyle name="Heading 1 9" xfId="1585" xr:uid="{00000000-0005-0000-0000-000036060000}"/>
    <cellStyle name="Heading 1_PMU revise 110110 (version 1)" xfId="1586" xr:uid="{00000000-0005-0000-0000-000037060000}"/>
    <cellStyle name="Heading 2" xfId="1587" xr:uid="{00000000-0005-0000-0000-000038060000}"/>
    <cellStyle name="Heading 2 2" xfId="1588" xr:uid="{00000000-0005-0000-0000-000039060000}"/>
    <cellStyle name="Heading 2 2 2" xfId="1589" xr:uid="{00000000-0005-0000-0000-00003A060000}"/>
    <cellStyle name="Heading 2 3" xfId="1590" xr:uid="{00000000-0005-0000-0000-00003B060000}"/>
    <cellStyle name="Heading 2 4" xfId="1591" xr:uid="{00000000-0005-0000-0000-00003C060000}"/>
    <cellStyle name="Heading 2 5" xfId="1592" xr:uid="{00000000-0005-0000-0000-00003D060000}"/>
    <cellStyle name="Heading 2 6" xfId="1593" xr:uid="{00000000-0005-0000-0000-00003E060000}"/>
    <cellStyle name="Heading 2 7" xfId="1594" xr:uid="{00000000-0005-0000-0000-00003F060000}"/>
    <cellStyle name="Heading 2 8" xfId="1595" xr:uid="{00000000-0005-0000-0000-000040060000}"/>
    <cellStyle name="Heading 2 9" xfId="1596" xr:uid="{00000000-0005-0000-0000-000041060000}"/>
    <cellStyle name="Heading 2_PMU revise 110110 (version 1)" xfId="1597" xr:uid="{00000000-0005-0000-0000-000042060000}"/>
    <cellStyle name="Heading 3" xfId="1598" xr:uid="{00000000-0005-0000-0000-000043060000}"/>
    <cellStyle name="Heading 3 2" xfId="1599" xr:uid="{00000000-0005-0000-0000-000044060000}"/>
    <cellStyle name="Heading 3 2 2" xfId="1600" xr:uid="{00000000-0005-0000-0000-000045060000}"/>
    <cellStyle name="Heading 3 3" xfId="1601" xr:uid="{00000000-0005-0000-0000-000046060000}"/>
    <cellStyle name="Heading 3 4" xfId="1602" xr:uid="{00000000-0005-0000-0000-000047060000}"/>
    <cellStyle name="Heading 3 5" xfId="1603" xr:uid="{00000000-0005-0000-0000-000048060000}"/>
    <cellStyle name="Heading 3 6" xfId="1604" xr:uid="{00000000-0005-0000-0000-000049060000}"/>
    <cellStyle name="Heading 3 7" xfId="1605" xr:uid="{00000000-0005-0000-0000-00004A060000}"/>
    <cellStyle name="Heading 3 8" xfId="1606" xr:uid="{00000000-0005-0000-0000-00004B060000}"/>
    <cellStyle name="Heading 3 9" xfId="1607" xr:uid="{00000000-0005-0000-0000-00004C060000}"/>
    <cellStyle name="Heading 3_PMU revise 110110 (version 1)" xfId="1608" xr:uid="{00000000-0005-0000-0000-00004D060000}"/>
    <cellStyle name="Heading 4" xfId="1609" xr:uid="{00000000-0005-0000-0000-00004E060000}"/>
    <cellStyle name="Heading 4 2" xfId="1610" xr:uid="{00000000-0005-0000-0000-00004F060000}"/>
    <cellStyle name="Heading 4 2 2" xfId="1611" xr:uid="{00000000-0005-0000-0000-000050060000}"/>
    <cellStyle name="Heading 4 3" xfId="1612" xr:uid="{00000000-0005-0000-0000-000051060000}"/>
    <cellStyle name="Heading 4 4" xfId="1613" xr:uid="{00000000-0005-0000-0000-000052060000}"/>
    <cellStyle name="Heading 4 5" xfId="1614" xr:uid="{00000000-0005-0000-0000-000053060000}"/>
    <cellStyle name="Heading 4 6" xfId="1615" xr:uid="{00000000-0005-0000-0000-000054060000}"/>
    <cellStyle name="Heading 4 7" xfId="1616" xr:uid="{00000000-0005-0000-0000-000055060000}"/>
    <cellStyle name="Heading 4 8" xfId="1617" xr:uid="{00000000-0005-0000-0000-000056060000}"/>
    <cellStyle name="Heading 4 9" xfId="1618" xr:uid="{00000000-0005-0000-0000-000057060000}"/>
    <cellStyle name="Heading 4_PMU revise 110110 (version 1)" xfId="1619" xr:uid="{00000000-0005-0000-0000-000058060000}"/>
    <cellStyle name="Hidden" xfId="1620" xr:uid="{00000000-0005-0000-0000-000059060000}"/>
    <cellStyle name="Index1 NoWrap" xfId="1621" xr:uid="{00000000-0005-0000-0000-00005A060000}"/>
    <cellStyle name="Index1 NoWrap 2" xfId="1622" xr:uid="{00000000-0005-0000-0000-00005B060000}"/>
    <cellStyle name="Index1 NoWrap 2 2" xfId="3037" xr:uid="{00000000-0005-0000-0000-00005C060000}"/>
    <cellStyle name="Index1 NoWrap 3" xfId="3038" xr:uid="{00000000-0005-0000-0000-00005D060000}"/>
    <cellStyle name="Input 2" xfId="1623" xr:uid="{00000000-0005-0000-0000-00005E060000}"/>
    <cellStyle name="Input 2 2" xfId="1624" xr:uid="{00000000-0005-0000-0000-00005F060000}"/>
    <cellStyle name="Input 2 3" xfId="1625" xr:uid="{00000000-0005-0000-0000-000060060000}"/>
    <cellStyle name="Input 3" xfId="1626" xr:uid="{00000000-0005-0000-0000-000061060000}"/>
    <cellStyle name="Input 4" xfId="1627" xr:uid="{00000000-0005-0000-0000-000062060000}"/>
    <cellStyle name="Input 5" xfId="1628" xr:uid="{00000000-0005-0000-0000-000063060000}"/>
    <cellStyle name="Insatisfaisant 2" xfId="1629" xr:uid="{00000000-0005-0000-0000-000064060000}"/>
    <cellStyle name="Insatisfaisant 2 2" xfId="1630" xr:uid="{00000000-0005-0000-0000-000065060000}"/>
    <cellStyle name="Insatisfaisant 3" xfId="1631" xr:uid="{00000000-0005-0000-0000-000066060000}"/>
    <cellStyle name="Insatisfaisant 3 2" xfId="1632" xr:uid="{00000000-0005-0000-0000-000067060000}"/>
    <cellStyle name="Insatisfaisant 4" xfId="1633" xr:uid="{00000000-0005-0000-0000-000068060000}"/>
    <cellStyle name="Insatisfaisant 4 2" xfId="1634" xr:uid="{00000000-0005-0000-0000-000069060000}"/>
    <cellStyle name="Insatisfaisant 5" xfId="1635" xr:uid="{00000000-0005-0000-0000-00006A060000}"/>
    <cellStyle name="Insatisfaisant 5 2" xfId="1636" xr:uid="{00000000-0005-0000-0000-00006B060000}"/>
    <cellStyle name="Insatisfaisant 6" xfId="1637" xr:uid="{00000000-0005-0000-0000-00006C060000}"/>
    <cellStyle name="Insatisfaisant 6 2" xfId="1638" xr:uid="{00000000-0005-0000-0000-00006D060000}"/>
    <cellStyle name="Invoer" xfId="1639" xr:uid="{00000000-0005-0000-0000-00006E060000}"/>
    <cellStyle name="Kop 1" xfId="1640" xr:uid="{00000000-0005-0000-0000-00006F060000}"/>
    <cellStyle name="Kop 2" xfId="1641" xr:uid="{00000000-0005-0000-0000-000070060000}"/>
    <cellStyle name="Kop 3" xfId="1642" xr:uid="{00000000-0005-0000-0000-000071060000}"/>
    <cellStyle name="Kop 4" xfId="1643" xr:uid="{00000000-0005-0000-0000-000072060000}"/>
    <cellStyle name="Lien hypertexte 10" xfId="1644" xr:uid="{00000000-0005-0000-0000-000073060000}"/>
    <cellStyle name="Lien hypertexte 10 2" xfId="1645" xr:uid="{00000000-0005-0000-0000-000074060000}"/>
    <cellStyle name="Lien hypertexte 11" xfId="1646" xr:uid="{00000000-0005-0000-0000-000075060000}"/>
    <cellStyle name="Lien hypertexte 11 2" xfId="1647" xr:uid="{00000000-0005-0000-0000-000076060000}"/>
    <cellStyle name="Lien hypertexte 2" xfId="1648" xr:uid="{00000000-0005-0000-0000-000077060000}"/>
    <cellStyle name="Lien hypertexte 2 2" xfId="1649" xr:uid="{00000000-0005-0000-0000-000078060000}"/>
    <cellStyle name="Lien hypertexte 3" xfId="1650" xr:uid="{00000000-0005-0000-0000-000079060000}"/>
    <cellStyle name="Lien hypertexte 3 2" xfId="1651" xr:uid="{00000000-0005-0000-0000-00007A060000}"/>
    <cellStyle name="Lien hypertexte 4" xfId="1652" xr:uid="{00000000-0005-0000-0000-00007B060000}"/>
    <cellStyle name="Lien hypertexte 4 2" xfId="1653" xr:uid="{00000000-0005-0000-0000-00007C060000}"/>
    <cellStyle name="Lien hypertexte 5" xfId="1654" xr:uid="{00000000-0005-0000-0000-00007D060000}"/>
    <cellStyle name="Lien hypertexte 5 2" xfId="1655" xr:uid="{00000000-0005-0000-0000-00007E060000}"/>
    <cellStyle name="Lien hypertexte 6" xfId="1656" xr:uid="{00000000-0005-0000-0000-00007F060000}"/>
    <cellStyle name="Lien hypertexte 6 2" xfId="1657" xr:uid="{00000000-0005-0000-0000-000080060000}"/>
    <cellStyle name="Lien hypertexte 7" xfId="1658" xr:uid="{00000000-0005-0000-0000-000081060000}"/>
    <cellStyle name="Lien hypertexte 7 2" xfId="1659" xr:uid="{00000000-0005-0000-0000-000082060000}"/>
    <cellStyle name="Lien hypertexte 8" xfId="1660" xr:uid="{00000000-0005-0000-0000-000083060000}"/>
    <cellStyle name="Lien hypertexte 8 2" xfId="1661" xr:uid="{00000000-0005-0000-0000-000084060000}"/>
    <cellStyle name="Lien hypertexte 9" xfId="1662" xr:uid="{00000000-0005-0000-0000-000085060000}"/>
    <cellStyle name="Lien hypertexte 9 2" xfId="1663" xr:uid="{00000000-0005-0000-0000-000086060000}"/>
    <cellStyle name="Linked Cell 2" xfId="1664" xr:uid="{00000000-0005-0000-0000-000087060000}"/>
    <cellStyle name="Linked Cell 2 2" xfId="1665" xr:uid="{00000000-0005-0000-0000-000088060000}"/>
    <cellStyle name="Linked Cell 3" xfId="1666" xr:uid="{00000000-0005-0000-0000-000089060000}"/>
    <cellStyle name="Linked Cell 4" xfId="1667" xr:uid="{00000000-0005-0000-0000-00008A060000}"/>
    <cellStyle name="Locked" xfId="1668" xr:uid="{00000000-0005-0000-0000-00008B060000}"/>
    <cellStyle name="Locked 2" xfId="1669" xr:uid="{00000000-0005-0000-0000-00008C060000}"/>
    <cellStyle name="Locked 2 2" xfId="3034" xr:uid="{00000000-0005-0000-0000-00008D060000}"/>
    <cellStyle name="Locked 3" xfId="3035" xr:uid="{00000000-0005-0000-0000-00008E060000}"/>
    <cellStyle name="Milliers" xfId="1" builtinId="3"/>
    <cellStyle name="Milliers [0] 2" xfId="1671" xr:uid="{00000000-0005-0000-0000-000090060000}"/>
    <cellStyle name="Milliers [0] 2 2" xfId="3032" xr:uid="{00000000-0005-0000-0000-000091060000}"/>
    <cellStyle name="Milliers 10" xfId="1672" xr:uid="{00000000-0005-0000-0000-000092060000}"/>
    <cellStyle name="Milliers 10 2" xfId="1673" xr:uid="{00000000-0005-0000-0000-000093060000}"/>
    <cellStyle name="Milliers 10 2 2" xfId="1674" xr:uid="{00000000-0005-0000-0000-000094060000}"/>
    <cellStyle name="Milliers 11" xfId="1675" xr:uid="{00000000-0005-0000-0000-000095060000}"/>
    <cellStyle name="Milliers 11 2" xfId="1676" xr:uid="{00000000-0005-0000-0000-000096060000}"/>
    <cellStyle name="Milliers 11 3" xfId="1677" xr:uid="{00000000-0005-0000-0000-000097060000}"/>
    <cellStyle name="Milliers 11 4" xfId="1678" xr:uid="{00000000-0005-0000-0000-000098060000}"/>
    <cellStyle name="Milliers 11 5" xfId="1679" xr:uid="{00000000-0005-0000-0000-000099060000}"/>
    <cellStyle name="Milliers 11 6" xfId="1680" xr:uid="{00000000-0005-0000-0000-00009A060000}"/>
    <cellStyle name="Milliers 11 7" xfId="1681" xr:uid="{00000000-0005-0000-0000-00009B060000}"/>
    <cellStyle name="Milliers 12" xfId="1682" xr:uid="{00000000-0005-0000-0000-00009C060000}"/>
    <cellStyle name="Milliers 12 10" xfId="1683" xr:uid="{00000000-0005-0000-0000-00009D060000}"/>
    <cellStyle name="Milliers 12 2" xfId="1684" xr:uid="{00000000-0005-0000-0000-00009E060000}"/>
    <cellStyle name="Milliers 12 2 2" xfId="1685" xr:uid="{00000000-0005-0000-0000-00009F060000}"/>
    <cellStyle name="Milliers 12 2 3" xfId="1686" xr:uid="{00000000-0005-0000-0000-0000A0060000}"/>
    <cellStyle name="Milliers 12 3" xfId="1687" xr:uid="{00000000-0005-0000-0000-0000A1060000}"/>
    <cellStyle name="Milliers 12 4" xfId="1688" xr:uid="{00000000-0005-0000-0000-0000A2060000}"/>
    <cellStyle name="Milliers 12 5" xfId="1689" xr:uid="{00000000-0005-0000-0000-0000A3060000}"/>
    <cellStyle name="Milliers 12 6" xfId="1690" xr:uid="{00000000-0005-0000-0000-0000A4060000}"/>
    <cellStyle name="Milliers 12 7" xfId="1691" xr:uid="{00000000-0005-0000-0000-0000A5060000}"/>
    <cellStyle name="Milliers 12 8" xfId="1692" xr:uid="{00000000-0005-0000-0000-0000A6060000}"/>
    <cellStyle name="Milliers 12 9" xfId="1693" xr:uid="{00000000-0005-0000-0000-0000A7060000}"/>
    <cellStyle name="Milliers 13" xfId="1694" xr:uid="{00000000-0005-0000-0000-0000A8060000}"/>
    <cellStyle name="Milliers 13 2" xfId="1695" xr:uid="{00000000-0005-0000-0000-0000A9060000}"/>
    <cellStyle name="Milliers 13 3" xfId="1696" xr:uid="{00000000-0005-0000-0000-0000AA060000}"/>
    <cellStyle name="Milliers 13 4" xfId="1697" xr:uid="{00000000-0005-0000-0000-0000AB060000}"/>
    <cellStyle name="Milliers 14" xfId="1698" xr:uid="{00000000-0005-0000-0000-0000AC060000}"/>
    <cellStyle name="Milliers 14 2" xfId="1699" xr:uid="{00000000-0005-0000-0000-0000AD060000}"/>
    <cellStyle name="Milliers 15" xfId="1700" xr:uid="{00000000-0005-0000-0000-0000AE060000}"/>
    <cellStyle name="Milliers 16" xfId="1701" xr:uid="{00000000-0005-0000-0000-0000AF060000}"/>
    <cellStyle name="Milliers 16 2" xfId="1702" xr:uid="{00000000-0005-0000-0000-0000B0060000}"/>
    <cellStyle name="Milliers 17" xfId="1703" xr:uid="{00000000-0005-0000-0000-0000B1060000}"/>
    <cellStyle name="Milliers 18" xfId="1704" xr:uid="{00000000-0005-0000-0000-0000B2060000}"/>
    <cellStyle name="Milliers 18 2" xfId="1705" xr:uid="{00000000-0005-0000-0000-0000B3060000}"/>
    <cellStyle name="Milliers 19" xfId="1706" xr:uid="{00000000-0005-0000-0000-0000B4060000}"/>
    <cellStyle name="Milliers 2" xfId="18" xr:uid="{00000000-0005-0000-0000-0000B5060000}"/>
    <cellStyle name="Milliers 2 10" xfId="1708" xr:uid="{00000000-0005-0000-0000-0000B6060000}"/>
    <cellStyle name="Milliers 2 10 10" xfId="1709" xr:uid="{00000000-0005-0000-0000-0000B7060000}"/>
    <cellStyle name="Milliers 2 10 2" xfId="1710" xr:uid="{00000000-0005-0000-0000-0000B8060000}"/>
    <cellStyle name="Milliers 2 10 3" xfId="1711" xr:uid="{00000000-0005-0000-0000-0000B9060000}"/>
    <cellStyle name="Milliers 2 10 4" xfId="1712" xr:uid="{00000000-0005-0000-0000-0000BA060000}"/>
    <cellStyle name="Milliers 2 10 5" xfId="1713" xr:uid="{00000000-0005-0000-0000-0000BB060000}"/>
    <cellStyle name="Milliers 2 10 6" xfId="1714" xr:uid="{00000000-0005-0000-0000-0000BC060000}"/>
    <cellStyle name="Milliers 2 10 7" xfId="1715" xr:uid="{00000000-0005-0000-0000-0000BD060000}"/>
    <cellStyle name="Milliers 2 10 8" xfId="1716" xr:uid="{00000000-0005-0000-0000-0000BE060000}"/>
    <cellStyle name="Milliers 2 10 9" xfId="1717" xr:uid="{00000000-0005-0000-0000-0000BF060000}"/>
    <cellStyle name="Milliers 2 11" xfId="1718" xr:uid="{00000000-0005-0000-0000-0000C0060000}"/>
    <cellStyle name="Milliers 2 12" xfId="1719" xr:uid="{00000000-0005-0000-0000-0000C1060000}"/>
    <cellStyle name="Milliers 2 12 2" xfId="1720" xr:uid="{00000000-0005-0000-0000-0000C2060000}"/>
    <cellStyle name="Milliers 2 12 3" xfId="1721" xr:uid="{00000000-0005-0000-0000-0000C3060000}"/>
    <cellStyle name="Milliers 2 13" xfId="1722" xr:uid="{00000000-0005-0000-0000-0000C4060000}"/>
    <cellStyle name="Milliers 2 13 2" xfId="1723" xr:uid="{00000000-0005-0000-0000-0000C5060000}"/>
    <cellStyle name="Milliers 2 13 2 2" xfId="1724" xr:uid="{00000000-0005-0000-0000-0000C6060000}"/>
    <cellStyle name="Milliers 2 13 3" xfId="1725" xr:uid="{00000000-0005-0000-0000-0000C7060000}"/>
    <cellStyle name="Milliers 2 13 3 2" xfId="1726" xr:uid="{00000000-0005-0000-0000-0000C8060000}"/>
    <cellStyle name="Milliers 2 13 4" xfId="1727" xr:uid="{00000000-0005-0000-0000-0000C9060000}"/>
    <cellStyle name="Milliers 2 13 4 2" xfId="1728" xr:uid="{00000000-0005-0000-0000-0000CA060000}"/>
    <cellStyle name="Milliers 2 13 5" xfId="1729" xr:uid="{00000000-0005-0000-0000-0000CB060000}"/>
    <cellStyle name="Milliers 2 14" xfId="1730" xr:uid="{00000000-0005-0000-0000-0000CC060000}"/>
    <cellStyle name="Milliers 2 14 2" xfId="1731" xr:uid="{00000000-0005-0000-0000-0000CD060000}"/>
    <cellStyle name="Milliers 2 15" xfId="1732" xr:uid="{00000000-0005-0000-0000-0000CE060000}"/>
    <cellStyle name="Milliers 2 16" xfId="1733" xr:uid="{00000000-0005-0000-0000-0000CF060000}"/>
    <cellStyle name="Milliers 2 17" xfId="1734" xr:uid="{00000000-0005-0000-0000-0000D0060000}"/>
    <cellStyle name="Milliers 2 18" xfId="1735" xr:uid="{00000000-0005-0000-0000-0000D1060000}"/>
    <cellStyle name="Milliers 2 19" xfId="1736" xr:uid="{00000000-0005-0000-0000-0000D2060000}"/>
    <cellStyle name="Milliers 2 2" xfId="1737" xr:uid="{00000000-0005-0000-0000-0000D3060000}"/>
    <cellStyle name="Milliers 2 2 10" xfId="1738" xr:uid="{00000000-0005-0000-0000-0000D4060000}"/>
    <cellStyle name="Milliers 2 2 11" xfId="1739" xr:uid="{00000000-0005-0000-0000-0000D5060000}"/>
    <cellStyle name="Milliers 2 2 12" xfId="1740" xr:uid="{00000000-0005-0000-0000-0000D6060000}"/>
    <cellStyle name="Milliers 2 2 13" xfId="1741" xr:uid="{00000000-0005-0000-0000-0000D7060000}"/>
    <cellStyle name="Milliers 2 2 14" xfId="1742" xr:uid="{00000000-0005-0000-0000-0000D8060000}"/>
    <cellStyle name="Milliers 2 2 15" xfId="1743" xr:uid="{00000000-0005-0000-0000-0000D9060000}"/>
    <cellStyle name="Milliers 2 2 16" xfId="1744" xr:uid="{00000000-0005-0000-0000-0000DA060000}"/>
    <cellStyle name="Milliers 2 2 17" xfId="1745" xr:uid="{00000000-0005-0000-0000-0000DB060000}"/>
    <cellStyle name="Milliers 2 2 18" xfId="1746" xr:uid="{00000000-0005-0000-0000-0000DC060000}"/>
    <cellStyle name="Milliers 2 2 19" xfId="1747" xr:uid="{00000000-0005-0000-0000-0000DD060000}"/>
    <cellStyle name="Milliers 2 2 2" xfId="1748" xr:uid="{00000000-0005-0000-0000-0000DE060000}"/>
    <cellStyle name="Milliers 2 2 2 10" xfId="1749" xr:uid="{00000000-0005-0000-0000-0000DF060000}"/>
    <cellStyle name="Milliers 2 2 2 11" xfId="1750" xr:uid="{00000000-0005-0000-0000-0000E0060000}"/>
    <cellStyle name="Milliers 2 2 2 2" xfId="1751" xr:uid="{00000000-0005-0000-0000-0000E1060000}"/>
    <cellStyle name="Milliers 2 2 2 2 10" xfId="1752" xr:uid="{00000000-0005-0000-0000-0000E2060000}"/>
    <cellStyle name="Milliers 2 2 2 2 11" xfId="1753" xr:uid="{00000000-0005-0000-0000-0000E3060000}"/>
    <cellStyle name="Milliers 2 2 2 2 2" xfId="1754" xr:uid="{00000000-0005-0000-0000-0000E4060000}"/>
    <cellStyle name="Milliers 2 2 2 2 3" xfId="1755" xr:uid="{00000000-0005-0000-0000-0000E5060000}"/>
    <cellStyle name="Milliers 2 2 2 2 4" xfId="1756" xr:uid="{00000000-0005-0000-0000-0000E6060000}"/>
    <cellStyle name="Milliers 2 2 2 2 5" xfId="1757" xr:uid="{00000000-0005-0000-0000-0000E7060000}"/>
    <cellStyle name="Milliers 2 2 2 2 6" xfId="1758" xr:uid="{00000000-0005-0000-0000-0000E8060000}"/>
    <cellStyle name="Milliers 2 2 2 2 7" xfId="1759" xr:uid="{00000000-0005-0000-0000-0000E9060000}"/>
    <cellStyle name="Milliers 2 2 2 2 8" xfId="1760" xr:uid="{00000000-0005-0000-0000-0000EA060000}"/>
    <cellStyle name="Milliers 2 2 2 2 9" xfId="1761" xr:uid="{00000000-0005-0000-0000-0000EB060000}"/>
    <cellStyle name="Milliers 2 2 2 2_ACAMS" xfId="1762" xr:uid="{00000000-0005-0000-0000-0000EC060000}"/>
    <cellStyle name="Milliers 2 2 2 3" xfId="1763" xr:uid="{00000000-0005-0000-0000-0000ED060000}"/>
    <cellStyle name="Milliers 2 2 2 4" xfId="1764" xr:uid="{00000000-0005-0000-0000-0000EE060000}"/>
    <cellStyle name="Milliers 2 2 2 5" xfId="1765" xr:uid="{00000000-0005-0000-0000-0000EF060000}"/>
    <cellStyle name="Milliers 2 2 2 6" xfId="1766" xr:uid="{00000000-0005-0000-0000-0000F0060000}"/>
    <cellStyle name="Milliers 2 2 2 7" xfId="1767" xr:uid="{00000000-0005-0000-0000-0000F1060000}"/>
    <cellStyle name="Milliers 2 2 2 8" xfId="1768" xr:uid="{00000000-0005-0000-0000-0000F2060000}"/>
    <cellStyle name="Milliers 2 2 2 9" xfId="1769" xr:uid="{00000000-0005-0000-0000-0000F3060000}"/>
    <cellStyle name="Milliers 2 2 2_ACAMS" xfId="1770" xr:uid="{00000000-0005-0000-0000-0000F4060000}"/>
    <cellStyle name="Milliers 2 2 20" xfId="1771" xr:uid="{00000000-0005-0000-0000-0000F5060000}"/>
    <cellStyle name="Milliers 2 2 21" xfId="1772" xr:uid="{00000000-0005-0000-0000-0000F6060000}"/>
    <cellStyle name="Milliers 2 2 22" xfId="1773" xr:uid="{00000000-0005-0000-0000-0000F7060000}"/>
    <cellStyle name="Milliers 2 2 23" xfId="1774" xr:uid="{00000000-0005-0000-0000-0000F8060000}"/>
    <cellStyle name="Milliers 2 2 24" xfId="1775" xr:uid="{00000000-0005-0000-0000-0000F9060000}"/>
    <cellStyle name="Milliers 2 2 25" xfId="1776" xr:uid="{00000000-0005-0000-0000-0000FA060000}"/>
    <cellStyle name="Milliers 2 2 26" xfId="1777" xr:uid="{00000000-0005-0000-0000-0000FB060000}"/>
    <cellStyle name="Milliers 2 2 27" xfId="1778" xr:uid="{00000000-0005-0000-0000-0000FC060000}"/>
    <cellStyle name="Milliers 2 2 28" xfId="1779" xr:uid="{00000000-0005-0000-0000-0000FD060000}"/>
    <cellStyle name="Milliers 2 2 29" xfId="1780" xr:uid="{00000000-0005-0000-0000-0000FE060000}"/>
    <cellStyle name="Milliers 2 2 3" xfId="1781" xr:uid="{00000000-0005-0000-0000-0000FF060000}"/>
    <cellStyle name="Milliers 2 2 30" xfId="1782" xr:uid="{00000000-0005-0000-0000-000000070000}"/>
    <cellStyle name="Milliers 2 2 31" xfId="1783" xr:uid="{00000000-0005-0000-0000-000001070000}"/>
    <cellStyle name="Milliers 2 2 32" xfId="1784" xr:uid="{00000000-0005-0000-0000-000002070000}"/>
    <cellStyle name="Milliers 2 2 33" xfId="1785" xr:uid="{00000000-0005-0000-0000-000003070000}"/>
    <cellStyle name="Milliers 2 2 34" xfId="1786" xr:uid="{00000000-0005-0000-0000-000004070000}"/>
    <cellStyle name="Milliers 2 2 35" xfId="1787" xr:uid="{00000000-0005-0000-0000-000005070000}"/>
    <cellStyle name="Milliers 2 2 36" xfId="1788" xr:uid="{00000000-0005-0000-0000-000006070000}"/>
    <cellStyle name="Milliers 2 2 37" xfId="1789" xr:uid="{00000000-0005-0000-0000-000007070000}"/>
    <cellStyle name="Milliers 2 2 38" xfId="1790" xr:uid="{00000000-0005-0000-0000-000008070000}"/>
    <cellStyle name="Milliers 2 2 39" xfId="1791" xr:uid="{00000000-0005-0000-0000-000009070000}"/>
    <cellStyle name="Milliers 2 2 4" xfId="1792" xr:uid="{00000000-0005-0000-0000-00000A070000}"/>
    <cellStyle name="Milliers 2 2 40" xfId="1793" xr:uid="{00000000-0005-0000-0000-00000B070000}"/>
    <cellStyle name="Milliers 2 2 41" xfId="1794" xr:uid="{00000000-0005-0000-0000-00000C070000}"/>
    <cellStyle name="Milliers 2 2 42" xfId="1795" xr:uid="{00000000-0005-0000-0000-00000D070000}"/>
    <cellStyle name="Milliers 2 2 43" xfId="1796" xr:uid="{00000000-0005-0000-0000-00000E070000}"/>
    <cellStyle name="Milliers 2 2 5" xfId="1797" xr:uid="{00000000-0005-0000-0000-00000F070000}"/>
    <cellStyle name="Milliers 2 2 6" xfId="1798" xr:uid="{00000000-0005-0000-0000-000010070000}"/>
    <cellStyle name="Milliers 2 2 7" xfId="1799" xr:uid="{00000000-0005-0000-0000-000011070000}"/>
    <cellStyle name="Milliers 2 2 8" xfId="1800" xr:uid="{00000000-0005-0000-0000-000012070000}"/>
    <cellStyle name="Milliers 2 2 9" xfId="1801" xr:uid="{00000000-0005-0000-0000-000013070000}"/>
    <cellStyle name="Milliers 2 2_ACAMS" xfId="1802" xr:uid="{00000000-0005-0000-0000-000014070000}"/>
    <cellStyle name="Milliers 2 20" xfId="1803" xr:uid="{00000000-0005-0000-0000-000015070000}"/>
    <cellStyle name="Milliers 2 21" xfId="1804" xr:uid="{00000000-0005-0000-0000-000016070000}"/>
    <cellStyle name="Milliers 2 22" xfId="1805" xr:uid="{00000000-0005-0000-0000-000017070000}"/>
    <cellStyle name="Milliers 2 23" xfId="1806" xr:uid="{00000000-0005-0000-0000-000018070000}"/>
    <cellStyle name="Milliers 2 24" xfId="1807" xr:uid="{00000000-0005-0000-0000-000019070000}"/>
    <cellStyle name="Milliers 2 25" xfId="1808" xr:uid="{00000000-0005-0000-0000-00001A070000}"/>
    <cellStyle name="Milliers 2 26" xfId="1809" xr:uid="{00000000-0005-0000-0000-00001B070000}"/>
    <cellStyle name="Milliers 2 27" xfId="1810" xr:uid="{00000000-0005-0000-0000-00001C070000}"/>
    <cellStyle name="Milliers 2 27 2" xfId="1811" xr:uid="{00000000-0005-0000-0000-00001D070000}"/>
    <cellStyle name="Milliers 2 28" xfId="1812" xr:uid="{00000000-0005-0000-0000-00001E070000}"/>
    <cellStyle name="Milliers 2 29" xfId="3006" xr:uid="{00000000-0005-0000-0000-00001F070000}"/>
    <cellStyle name="Milliers 2 3" xfId="1813" xr:uid="{00000000-0005-0000-0000-000020070000}"/>
    <cellStyle name="Milliers 2 3 2" xfId="1814" xr:uid="{00000000-0005-0000-0000-000021070000}"/>
    <cellStyle name="Milliers 2 30" xfId="1707" xr:uid="{00000000-0005-0000-0000-000022070000}"/>
    <cellStyle name="Milliers 2 4" xfId="1815" xr:uid="{00000000-0005-0000-0000-000023070000}"/>
    <cellStyle name="Milliers 2 4 2" xfId="1816" xr:uid="{00000000-0005-0000-0000-000024070000}"/>
    <cellStyle name="Milliers 2 5" xfId="1817" xr:uid="{00000000-0005-0000-0000-000025070000}"/>
    <cellStyle name="Milliers 2 5 2" xfId="1818" xr:uid="{00000000-0005-0000-0000-000026070000}"/>
    <cellStyle name="Milliers 2 6" xfId="1819" xr:uid="{00000000-0005-0000-0000-000027070000}"/>
    <cellStyle name="Milliers 2 6 2" xfId="1820" xr:uid="{00000000-0005-0000-0000-000028070000}"/>
    <cellStyle name="Milliers 2 7" xfId="1821" xr:uid="{00000000-0005-0000-0000-000029070000}"/>
    <cellStyle name="Milliers 2 7 2" xfId="1822" xr:uid="{00000000-0005-0000-0000-00002A070000}"/>
    <cellStyle name="Milliers 2 7 3" xfId="1823" xr:uid="{00000000-0005-0000-0000-00002B070000}"/>
    <cellStyle name="Milliers 2 8" xfId="1824" xr:uid="{00000000-0005-0000-0000-00002C070000}"/>
    <cellStyle name="Milliers 2 8 2" xfId="1825" xr:uid="{00000000-0005-0000-0000-00002D070000}"/>
    <cellStyle name="Milliers 2 9" xfId="1826" xr:uid="{00000000-0005-0000-0000-00002E070000}"/>
    <cellStyle name="Milliers 2 9 2" xfId="1827" xr:uid="{00000000-0005-0000-0000-00002F070000}"/>
    <cellStyle name="Milliers 2 9 2 2" xfId="1828" xr:uid="{00000000-0005-0000-0000-000030070000}"/>
    <cellStyle name="Milliers 2_21 mai09 Budget VIH RDC R8  " xfId="1829" xr:uid="{00000000-0005-0000-0000-000031070000}"/>
    <cellStyle name="Milliers 20" xfId="1830" xr:uid="{00000000-0005-0000-0000-000032070000}"/>
    <cellStyle name="Milliers 21" xfId="1831" xr:uid="{00000000-0005-0000-0000-000033070000}"/>
    <cellStyle name="Milliers 22" xfId="1832" xr:uid="{00000000-0005-0000-0000-000034070000}"/>
    <cellStyle name="Milliers 23" xfId="1833" xr:uid="{00000000-0005-0000-0000-000035070000}"/>
    <cellStyle name="Milliers 24" xfId="1834" xr:uid="{00000000-0005-0000-0000-000036070000}"/>
    <cellStyle name="Milliers 25" xfId="1835" xr:uid="{00000000-0005-0000-0000-000037070000}"/>
    <cellStyle name="Milliers 26" xfId="1836" xr:uid="{00000000-0005-0000-0000-000038070000}"/>
    <cellStyle name="Milliers 27" xfId="1837" xr:uid="{00000000-0005-0000-0000-000039070000}"/>
    <cellStyle name="Milliers 27 2" xfId="1838" xr:uid="{00000000-0005-0000-0000-00003A070000}"/>
    <cellStyle name="Milliers 27 2 2" xfId="1839" xr:uid="{00000000-0005-0000-0000-00003B070000}"/>
    <cellStyle name="Milliers 27 3" xfId="1840" xr:uid="{00000000-0005-0000-0000-00003C070000}"/>
    <cellStyle name="Milliers 28" xfId="1841" xr:uid="{00000000-0005-0000-0000-00003D070000}"/>
    <cellStyle name="Milliers 28 2" xfId="1842" xr:uid="{00000000-0005-0000-0000-00003E070000}"/>
    <cellStyle name="Milliers 29" xfId="1843" xr:uid="{00000000-0005-0000-0000-00003F070000}"/>
    <cellStyle name="Milliers 29 2" xfId="1844" xr:uid="{00000000-0005-0000-0000-000040070000}"/>
    <cellStyle name="Milliers 3" xfId="1845" xr:uid="{00000000-0005-0000-0000-000041070000}"/>
    <cellStyle name="Milliers 3 10" xfId="1846" xr:uid="{00000000-0005-0000-0000-000042070000}"/>
    <cellStyle name="Milliers 3 11" xfId="1847" xr:uid="{00000000-0005-0000-0000-000043070000}"/>
    <cellStyle name="Milliers 3 12" xfId="1848" xr:uid="{00000000-0005-0000-0000-000044070000}"/>
    <cellStyle name="Milliers 3 13" xfId="1849" xr:uid="{00000000-0005-0000-0000-000045070000}"/>
    <cellStyle name="Milliers 3 14" xfId="1850" xr:uid="{00000000-0005-0000-0000-000046070000}"/>
    <cellStyle name="Milliers 3 15" xfId="1851" xr:uid="{00000000-0005-0000-0000-000047070000}"/>
    <cellStyle name="Milliers 3 16" xfId="1852" xr:uid="{00000000-0005-0000-0000-000048070000}"/>
    <cellStyle name="Milliers 3 17" xfId="1853" xr:uid="{00000000-0005-0000-0000-000049070000}"/>
    <cellStyle name="Milliers 3 18" xfId="1854" xr:uid="{00000000-0005-0000-0000-00004A070000}"/>
    <cellStyle name="Milliers 3 19" xfId="1855" xr:uid="{00000000-0005-0000-0000-00004B070000}"/>
    <cellStyle name="Milliers 3 2" xfId="1856" xr:uid="{00000000-0005-0000-0000-00004C070000}"/>
    <cellStyle name="Milliers 3 2 2" xfId="1857" xr:uid="{00000000-0005-0000-0000-00004D070000}"/>
    <cellStyle name="Milliers 3 2 2 2" xfId="1858" xr:uid="{00000000-0005-0000-0000-00004E070000}"/>
    <cellStyle name="Milliers 3 2 3" xfId="1859" xr:uid="{00000000-0005-0000-0000-00004F070000}"/>
    <cellStyle name="Milliers 3 20" xfId="1860" xr:uid="{00000000-0005-0000-0000-000050070000}"/>
    <cellStyle name="Milliers 3 21" xfId="1861" xr:uid="{00000000-0005-0000-0000-000051070000}"/>
    <cellStyle name="Milliers 3 22" xfId="1862" xr:uid="{00000000-0005-0000-0000-000052070000}"/>
    <cellStyle name="Milliers 3 23" xfId="1863" xr:uid="{00000000-0005-0000-0000-000053070000}"/>
    <cellStyle name="Milliers 3 24" xfId="1864" xr:uid="{00000000-0005-0000-0000-000054070000}"/>
    <cellStyle name="Milliers 3 25" xfId="1865" xr:uid="{00000000-0005-0000-0000-000055070000}"/>
    <cellStyle name="Milliers 3 26" xfId="1866" xr:uid="{00000000-0005-0000-0000-000056070000}"/>
    <cellStyle name="Milliers 3 27" xfId="1867" xr:uid="{00000000-0005-0000-0000-000057070000}"/>
    <cellStyle name="Milliers 3 28" xfId="1868" xr:uid="{00000000-0005-0000-0000-000058070000}"/>
    <cellStyle name="Milliers 3 3" xfId="1869" xr:uid="{00000000-0005-0000-0000-000059070000}"/>
    <cellStyle name="Milliers 3 4" xfId="1870" xr:uid="{00000000-0005-0000-0000-00005A070000}"/>
    <cellStyle name="Milliers 3 5" xfId="1871" xr:uid="{00000000-0005-0000-0000-00005B070000}"/>
    <cellStyle name="Milliers 3 6" xfId="1872" xr:uid="{00000000-0005-0000-0000-00005C070000}"/>
    <cellStyle name="Milliers 3 7" xfId="1873" xr:uid="{00000000-0005-0000-0000-00005D070000}"/>
    <cellStyle name="Milliers 3 8" xfId="1874" xr:uid="{00000000-0005-0000-0000-00005E070000}"/>
    <cellStyle name="Milliers 3 9" xfId="1875" xr:uid="{00000000-0005-0000-0000-00005F070000}"/>
    <cellStyle name="Milliers 3_21 mai09 Budget VIH RDC R8  " xfId="1876" xr:uid="{00000000-0005-0000-0000-000060070000}"/>
    <cellStyle name="Milliers 30" xfId="1877" xr:uid="{00000000-0005-0000-0000-000061070000}"/>
    <cellStyle name="Milliers 30 2" xfId="1878" xr:uid="{00000000-0005-0000-0000-000062070000}"/>
    <cellStyle name="Milliers 31" xfId="1879" xr:uid="{00000000-0005-0000-0000-000063070000}"/>
    <cellStyle name="Milliers 31 2" xfId="1880" xr:uid="{00000000-0005-0000-0000-000064070000}"/>
    <cellStyle name="Milliers 32" xfId="1881" xr:uid="{00000000-0005-0000-0000-000065070000}"/>
    <cellStyle name="Milliers 32 2" xfId="1882" xr:uid="{00000000-0005-0000-0000-000066070000}"/>
    <cellStyle name="Milliers 33" xfId="1883" xr:uid="{00000000-0005-0000-0000-000067070000}"/>
    <cellStyle name="Milliers 34" xfId="1884" xr:uid="{00000000-0005-0000-0000-000068070000}"/>
    <cellStyle name="Milliers 35" xfId="1885" xr:uid="{00000000-0005-0000-0000-000069070000}"/>
    <cellStyle name="Milliers 36" xfId="1886" xr:uid="{00000000-0005-0000-0000-00006A070000}"/>
    <cellStyle name="Milliers 36 2" xfId="1887" xr:uid="{00000000-0005-0000-0000-00006B070000}"/>
    <cellStyle name="Milliers 37" xfId="1888" xr:uid="{00000000-0005-0000-0000-00006C070000}"/>
    <cellStyle name="Milliers 38" xfId="1889" xr:uid="{00000000-0005-0000-0000-00006D070000}"/>
    <cellStyle name="Milliers 39" xfId="1890" xr:uid="{00000000-0005-0000-0000-00006E070000}"/>
    <cellStyle name="Milliers 4" xfId="1891" xr:uid="{00000000-0005-0000-0000-00006F070000}"/>
    <cellStyle name="Milliers 4 2" xfId="1892" xr:uid="{00000000-0005-0000-0000-000070070000}"/>
    <cellStyle name="Milliers 4 2 2" xfId="1893" xr:uid="{00000000-0005-0000-0000-000071070000}"/>
    <cellStyle name="Milliers 4 3" xfId="1894" xr:uid="{00000000-0005-0000-0000-000072070000}"/>
    <cellStyle name="Milliers 4 4" xfId="1895" xr:uid="{00000000-0005-0000-0000-000073070000}"/>
    <cellStyle name="Milliers 4 5" xfId="1896" xr:uid="{00000000-0005-0000-0000-000074070000}"/>
    <cellStyle name="Milliers 4 5 2" xfId="1897" xr:uid="{00000000-0005-0000-0000-000075070000}"/>
    <cellStyle name="Milliers 40" xfId="1898" xr:uid="{00000000-0005-0000-0000-000076070000}"/>
    <cellStyle name="Milliers 41" xfId="3008" xr:uid="{00000000-0005-0000-0000-000077070000}"/>
    <cellStyle name="Milliers 42" xfId="3004" xr:uid="{00000000-0005-0000-0000-000078070000}"/>
    <cellStyle name="Milliers 43" xfId="1670" xr:uid="{00000000-0005-0000-0000-000079070000}"/>
    <cellStyle name="Milliers 44" xfId="3041" xr:uid="{00000000-0005-0000-0000-00007A070000}"/>
    <cellStyle name="Milliers 45" xfId="3033" xr:uid="{00000000-0005-0000-0000-00007B070000}"/>
    <cellStyle name="Milliers 46" xfId="3042" xr:uid="{00000000-0005-0000-0000-00007C070000}"/>
    <cellStyle name="Milliers 47" xfId="3036" xr:uid="{00000000-0005-0000-0000-00007D070000}"/>
    <cellStyle name="Milliers 48" xfId="3055" xr:uid="{00000000-0005-0000-0000-00007E070000}"/>
    <cellStyle name="Milliers 49" xfId="3059" xr:uid="{00000000-0005-0000-0000-00007F070000}"/>
    <cellStyle name="Milliers 5" xfId="1899" xr:uid="{00000000-0005-0000-0000-000080070000}"/>
    <cellStyle name="Milliers 5 2" xfId="1900" xr:uid="{00000000-0005-0000-0000-000081070000}"/>
    <cellStyle name="Milliers 5 2 2" xfId="1901" xr:uid="{00000000-0005-0000-0000-000082070000}"/>
    <cellStyle name="Milliers 5 3" xfId="1902" xr:uid="{00000000-0005-0000-0000-000083070000}"/>
    <cellStyle name="Milliers 5 4" xfId="1903" xr:uid="{00000000-0005-0000-0000-000084070000}"/>
    <cellStyle name="Milliers 5 5" xfId="1904" xr:uid="{00000000-0005-0000-0000-000085070000}"/>
    <cellStyle name="Milliers 5 6" xfId="1905" xr:uid="{00000000-0005-0000-0000-000086070000}"/>
    <cellStyle name="Milliers 5 7" xfId="1906" xr:uid="{00000000-0005-0000-0000-000087070000}"/>
    <cellStyle name="Milliers 5 8" xfId="1907" xr:uid="{00000000-0005-0000-0000-000088070000}"/>
    <cellStyle name="Milliers 50" xfId="3056" xr:uid="{00000000-0005-0000-0000-000089070000}"/>
    <cellStyle name="Milliers 51" xfId="3065" xr:uid="{00000000-0005-0000-0000-00008A070000}"/>
    <cellStyle name="Milliers 52" xfId="3066" xr:uid="{00000000-0005-0000-0000-00008B070000}"/>
    <cellStyle name="Milliers 53" xfId="3067" xr:uid="{00000000-0005-0000-0000-00008C070000}"/>
    <cellStyle name="Milliers 54" xfId="3063" xr:uid="{00000000-0005-0000-0000-00008D070000}"/>
    <cellStyle name="Milliers 55" xfId="3057" xr:uid="{00000000-0005-0000-0000-00008E070000}"/>
    <cellStyle name="Milliers 56" xfId="3070" xr:uid="{00000000-0005-0000-0000-00008F070000}"/>
    <cellStyle name="Milliers 57" xfId="3068" xr:uid="{00000000-0005-0000-0000-000090070000}"/>
    <cellStyle name="Milliers 58" xfId="3069" xr:uid="{00000000-0005-0000-0000-000091070000}"/>
    <cellStyle name="Milliers 59" xfId="3071" xr:uid="{00000000-0005-0000-0000-000092070000}"/>
    <cellStyle name="Milliers 6" xfId="1908" xr:uid="{00000000-0005-0000-0000-000093070000}"/>
    <cellStyle name="Milliers 6 2" xfId="1909" xr:uid="{00000000-0005-0000-0000-000094070000}"/>
    <cellStyle name="Milliers 60" xfId="3072" xr:uid="{00000000-0005-0000-0000-000095070000}"/>
    <cellStyle name="Milliers 7" xfId="1910" xr:uid="{00000000-0005-0000-0000-000096070000}"/>
    <cellStyle name="Milliers 7 2" xfId="3003" xr:uid="{00000000-0005-0000-0000-000097070000}"/>
    <cellStyle name="Milliers 8" xfId="1911" xr:uid="{00000000-0005-0000-0000-000098070000}"/>
    <cellStyle name="Milliers 8 2" xfId="1912" xr:uid="{00000000-0005-0000-0000-000099070000}"/>
    <cellStyle name="Milliers 8 3" xfId="1913" xr:uid="{00000000-0005-0000-0000-00009A070000}"/>
    <cellStyle name="Milliers 8 4" xfId="1914" xr:uid="{00000000-0005-0000-0000-00009B070000}"/>
    <cellStyle name="Milliers 9" xfId="1915" xr:uid="{00000000-0005-0000-0000-00009C070000}"/>
    <cellStyle name="Milliers 9 2" xfId="1916" xr:uid="{00000000-0005-0000-0000-00009D070000}"/>
    <cellStyle name="Monétaire 10" xfId="1917" xr:uid="{00000000-0005-0000-0000-00009E070000}"/>
    <cellStyle name="Monétaire 11" xfId="1918" xr:uid="{00000000-0005-0000-0000-00009F070000}"/>
    <cellStyle name="Monétaire 12" xfId="1919" xr:uid="{00000000-0005-0000-0000-0000A0070000}"/>
    <cellStyle name="Monétaire 12 2" xfId="1920" xr:uid="{00000000-0005-0000-0000-0000A1070000}"/>
    <cellStyle name="Monétaire 13" xfId="1921" xr:uid="{00000000-0005-0000-0000-0000A2070000}"/>
    <cellStyle name="Monétaire 13 2" xfId="1922" xr:uid="{00000000-0005-0000-0000-0000A3070000}"/>
    <cellStyle name="Monétaire 14" xfId="1923" xr:uid="{00000000-0005-0000-0000-0000A4070000}"/>
    <cellStyle name="Monétaire 15" xfId="1924" xr:uid="{00000000-0005-0000-0000-0000A5070000}"/>
    <cellStyle name="Monétaire 16" xfId="3060" xr:uid="{00000000-0005-0000-0000-0000A6070000}"/>
    <cellStyle name="Monétaire 2" xfId="1925" xr:uid="{00000000-0005-0000-0000-0000A7070000}"/>
    <cellStyle name="Monétaire 2 2" xfId="1926" xr:uid="{00000000-0005-0000-0000-0000A8070000}"/>
    <cellStyle name="Monétaire 2 3" xfId="1927" xr:uid="{00000000-0005-0000-0000-0000A9070000}"/>
    <cellStyle name="Monétaire 2 4" xfId="1928" xr:uid="{00000000-0005-0000-0000-0000AA070000}"/>
    <cellStyle name="Monétaire 2 5" xfId="1929" xr:uid="{00000000-0005-0000-0000-0000AB070000}"/>
    <cellStyle name="Monétaire 2 6" xfId="1930" xr:uid="{00000000-0005-0000-0000-0000AC070000}"/>
    <cellStyle name="Monétaire 2 7" xfId="3064" xr:uid="{00000000-0005-0000-0000-0000AD070000}"/>
    <cellStyle name="Monétaire 2_PMU version 71009" xfId="1931" xr:uid="{00000000-0005-0000-0000-0000AE070000}"/>
    <cellStyle name="Monétaire 3" xfId="1932" xr:uid="{00000000-0005-0000-0000-0000AF070000}"/>
    <cellStyle name="Monétaire 3 2" xfId="1933" xr:uid="{00000000-0005-0000-0000-0000B0070000}"/>
    <cellStyle name="Monétaire 3 2 2" xfId="1934" xr:uid="{00000000-0005-0000-0000-0000B1070000}"/>
    <cellStyle name="Monétaire 3 3" xfId="1935" xr:uid="{00000000-0005-0000-0000-0000B2070000}"/>
    <cellStyle name="Monétaire 4" xfId="1936" xr:uid="{00000000-0005-0000-0000-0000B3070000}"/>
    <cellStyle name="Monétaire 4 2" xfId="1937" xr:uid="{00000000-0005-0000-0000-0000B4070000}"/>
    <cellStyle name="Monétaire 5" xfId="1938" xr:uid="{00000000-0005-0000-0000-0000B5070000}"/>
    <cellStyle name="Monétaire 5 2" xfId="1939" xr:uid="{00000000-0005-0000-0000-0000B6070000}"/>
    <cellStyle name="Monétaire 6" xfId="1940" xr:uid="{00000000-0005-0000-0000-0000B7070000}"/>
    <cellStyle name="Monétaire 7" xfId="1941" xr:uid="{00000000-0005-0000-0000-0000B8070000}"/>
    <cellStyle name="Monétaire 8" xfId="1942" xr:uid="{00000000-0005-0000-0000-0000B9070000}"/>
    <cellStyle name="Monétaire 8 2" xfId="1943" xr:uid="{00000000-0005-0000-0000-0000BA070000}"/>
    <cellStyle name="Monétaire 9" xfId="1944" xr:uid="{00000000-0005-0000-0000-0000BB070000}"/>
    <cellStyle name="Neutraal" xfId="1945" xr:uid="{00000000-0005-0000-0000-0000BC070000}"/>
    <cellStyle name="Neutral" xfId="1946" xr:uid="{00000000-0005-0000-0000-0000BD070000}"/>
    <cellStyle name="Neutral 2" xfId="1947" xr:uid="{00000000-0005-0000-0000-0000BE070000}"/>
    <cellStyle name="Neutral 2 2" xfId="1948" xr:uid="{00000000-0005-0000-0000-0000BF070000}"/>
    <cellStyle name="Neutral 2 3" xfId="3058" xr:uid="{00000000-0005-0000-0000-0000C0070000}"/>
    <cellStyle name="Neutral 3" xfId="1949" xr:uid="{00000000-0005-0000-0000-0000C1070000}"/>
    <cellStyle name="Neutral 4" xfId="1950" xr:uid="{00000000-0005-0000-0000-0000C2070000}"/>
    <cellStyle name="Neutral 5" xfId="1951" xr:uid="{00000000-0005-0000-0000-0000C3070000}"/>
    <cellStyle name="Neutral 6" xfId="1952" xr:uid="{00000000-0005-0000-0000-0000C4070000}"/>
    <cellStyle name="Neutral 7" xfId="1953" xr:uid="{00000000-0005-0000-0000-0000C5070000}"/>
    <cellStyle name="Neutral 8" xfId="1954" xr:uid="{00000000-0005-0000-0000-0000C6070000}"/>
    <cellStyle name="Neutral 9" xfId="1955" xr:uid="{00000000-0005-0000-0000-0000C7070000}"/>
    <cellStyle name="Neutral_PMU revise 110110 (version 1)" xfId="1956" xr:uid="{00000000-0005-0000-0000-0000C8070000}"/>
    <cellStyle name="Neutre 2" xfId="1957" xr:uid="{00000000-0005-0000-0000-0000C9070000}"/>
    <cellStyle name="Neutre 2 2" xfId="1958" xr:uid="{00000000-0005-0000-0000-0000CA070000}"/>
    <cellStyle name="Neutre 2 3" xfId="3061" xr:uid="{00000000-0005-0000-0000-0000CB070000}"/>
    <cellStyle name="Neutre 3" xfId="1959" xr:uid="{00000000-0005-0000-0000-0000CC070000}"/>
    <cellStyle name="Neutre 3 2" xfId="1960" xr:uid="{00000000-0005-0000-0000-0000CD070000}"/>
    <cellStyle name="Neutre 4" xfId="1961" xr:uid="{00000000-0005-0000-0000-0000CE070000}"/>
    <cellStyle name="Neutre 4 2" xfId="1962" xr:uid="{00000000-0005-0000-0000-0000CF070000}"/>
    <cellStyle name="Neutre 5" xfId="1963" xr:uid="{00000000-0005-0000-0000-0000D0070000}"/>
    <cellStyle name="Neutre 5 2" xfId="1964" xr:uid="{00000000-0005-0000-0000-0000D1070000}"/>
    <cellStyle name="Neutre 6" xfId="1965" xr:uid="{00000000-0005-0000-0000-0000D2070000}"/>
    <cellStyle name="Neutre 6 2" xfId="1966" xr:uid="{00000000-0005-0000-0000-0000D3070000}"/>
    <cellStyle name="Normal" xfId="0" builtinId="0"/>
    <cellStyle name="Normal 10" xfId="1967" xr:uid="{00000000-0005-0000-0000-0000D5070000}"/>
    <cellStyle name="Normal 10 10 2" xfId="1968" xr:uid="{00000000-0005-0000-0000-0000D6070000}"/>
    <cellStyle name="Normal 10 2" xfId="1969" xr:uid="{00000000-0005-0000-0000-0000D7070000}"/>
    <cellStyle name="Normal 10 2 2" xfId="1970" xr:uid="{00000000-0005-0000-0000-0000D8070000}"/>
    <cellStyle name="Normal 10 2 2 2" xfId="1971" xr:uid="{00000000-0005-0000-0000-0000D9070000}"/>
    <cellStyle name="Normal 10 2 2 2 2" xfId="1972" xr:uid="{00000000-0005-0000-0000-0000DA070000}"/>
    <cellStyle name="Normal 10 2 2 2 2 2" xfId="1973" xr:uid="{00000000-0005-0000-0000-0000DB070000}"/>
    <cellStyle name="Normal 10 2 2 2 3" xfId="1974" xr:uid="{00000000-0005-0000-0000-0000DC070000}"/>
    <cellStyle name="Normal 10 2 2 2 3 2" xfId="1975" xr:uid="{00000000-0005-0000-0000-0000DD070000}"/>
    <cellStyle name="Normal 10 2 2 2 4" xfId="1976" xr:uid="{00000000-0005-0000-0000-0000DE070000}"/>
    <cellStyle name="Normal 10 2 2 2 4 2" xfId="1977" xr:uid="{00000000-0005-0000-0000-0000DF070000}"/>
    <cellStyle name="Normal 10 2 2 2 5" xfId="1978" xr:uid="{00000000-0005-0000-0000-0000E0070000}"/>
    <cellStyle name="Normal 10 2 2 3" xfId="1979" xr:uid="{00000000-0005-0000-0000-0000E1070000}"/>
    <cellStyle name="Normal 10 2 3" xfId="1980" xr:uid="{00000000-0005-0000-0000-0000E2070000}"/>
    <cellStyle name="Normal 10 2 3 2" xfId="1981" xr:uid="{00000000-0005-0000-0000-0000E3070000}"/>
    <cellStyle name="Normal 10 2 4" xfId="1982" xr:uid="{00000000-0005-0000-0000-0000E4070000}"/>
    <cellStyle name="Normal 10 3" xfId="1983" xr:uid="{00000000-0005-0000-0000-0000E5070000}"/>
    <cellStyle name="Normal 10 3 2" xfId="1984" xr:uid="{00000000-0005-0000-0000-0000E6070000}"/>
    <cellStyle name="Normal 10 3 2 2" xfId="1985" xr:uid="{00000000-0005-0000-0000-0000E7070000}"/>
    <cellStyle name="Normal 10 3 2 2 2" xfId="1986" xr:uid="{00000000-0005-0000-0000-0000E8070000}"/>
    <cellStyle name="Normal 10 3 2 3" xfId="1987" xr:uid="{00000000-0005-0000-0000-0000E9070000}"/>
    <cellStyle name="Normal 10 3 3" xfId="1988" xr:uid="{00000000-0005-0000-0000-0000EA070000}"/>
    <cellStyle name="Normal 10 3 3 2" xfId="1989" xr:uid="{00000000-0005-0000-0000-0000EB070000}"/>
    <cellStyle name="Normal 10 3 4" xfId="1990" xr:uid="{00000000-0005-0000-0000-0000EC070000}"/>
    <cellStyle name="Normal 10 4" xfId="1991" xr:uid="{00000000-0005-0000-0000-0000ED070000}"/>
    <cellStyle name="Normal 10 4 2" xfId="1992" xr:uid="{00000000-0005-0000-0000-0000EE070000}"/>
    <cellStyle name="Normal 10 4 2 2" xfId="1993" xr:uid="{00000000-0005-0000-0000-0000EF070000}"/>
    <cellStyle name="Normal 10 4 2 2 2" xfId="1994" xr:uid="{00000000-0005-0000-0000-0000F0070000}"/>
    <cellStyle name="Normal 10 4 2 3" xfId="1995" xr:uid="{00000000-0005-0000-0000-0000F1070000}"/>
    <cellStyle name="Normal 10 4 3" xfId="1996" xr:uid="{00000000-0005-0000-0000-0000F2070000}"/>
    <cellStyle name="Normal 10 4 3 2" xfId="1997" xr:uid="{00000000-0005-0000-0000-0000F3070000}"/>
    <cellStyle name="Normal 10 4 4" xfId="1998" xr:uid="{00000000-0005-0000-0000-0000F4070000}"/>
    <cellStyle name="Normal 10 5" xfId="1999" xr:uid="{00000000-0005-0000-0000-0000F5070000}"/>
    <cellStyle name="Normal 10 5 2" xfId="2000" xr:uid="{00000000-0005-0000-0000-0000F6070000}"/>
    <cellStyle name="Normal 10 5 2 2" xfId="2001" xr:uid="{00000000-0005-0000-0000-0000F7070000}"/>
    <cellStyle name="Normal 10 5 2 2 2" xfId="2002" xr:uid="{00000000-0005-0000-0000-0000F8070000}"/>
    <cellStyle name="Normal 10 5 2 3" xfId="2003" xr:uid="{00000000-0005-0000-0000-0000F9070000}"/>
    <cellStyle name="Normal 10 5 3" xfId="2004" xr:uid="{00000000-0005-0000-0000-0000FA070000}"/>
    <cellStyle name="Normal 10 5 3 2" xfId="2005" xr:uid="{00000000-0005-0000-0000-0000FB070000}"/>
    <cellStyle name="Normal 10 5 4" xfId="2006" xr:uid="{00000000-0005-0000-0000-0000FC070000}"/>
    <cellStyle name="Normal 10 6" xfId="2007" xr:uid="{00000000-0005-0000-0000-0000FD070000}"/>
    <cellStyle name="Normal 10 6 2" xfId="2008" xr:uid="{00000000-0005-0000-0000-0000FE070000}"/>
    <cellStyle name="Normal 10 6 2 2" xfId="2009" xr:uid="{00000000-0005-0000-0000-0000FF070000}"/>
    <cellStyle name="Normal 10 6 3" xfId="2010" xr:uid="{00000000-0005-0000-0000-000000080000}"/>
    <cellStyle name="Normal 10 7" xfId="2011" xr:uid="{00000000-0005-0000-0000-000001080000}"/>
    <cellStyle name="Normal 11" xfId="2012" xr:uid="{00000000-0005-0000-0000-000002080000}"/>
    <cellStyle name="Normal 11 2" xfId="2013" xr:uid="{00000000-0005-0000-0000-000003080000}"/>
    <cellStyle name="Normal 11 2 2" xfId="2014" xr:uid="{00000000-0005-0000-0000-000004080000}"/>
    <cellStyle name="Normal 11 3" xfId="2015" xr:uid="{00000000-0005-0000-0000-000005080000}"/>
    <cellStyle name="Normal 11 3 2" xfId="2016" xr:uid="{00000000-0005-0000-0000-000006080000}"/>
    <cellStyle name="Normal 11 4" xfId="2017" xr:uid="{00000000-0005-0000-0000-000007080000}"/>
    <cellStyle name="Normal 12" xfId="2018" xr:uid="{00000000-0005-0000-0000-000008080000}"/>
    <cellStyle name="Normal 12 2" xfId="2019" xr:uid="{00000000-0005-0000-0000-000009080000}"/>
    <cellStyle name="Normal 12 2 2" xfId="2020" xr:uid="{00000000-0005-0000-0000-00000A080000}"/>
    <cellStyle name="Normal 12 3" xfId="2021" xr:uid="{00000000-0005-0000-0000-00000B080000}"/>
    <cellStyle name="Normal 12 3 2" xfId="2022" xr:uid="{00000000-0005-0000-0000-00000C080000}"/>
    <cellStyle name="Normal 13" xfId="2023" xr:uid="{00000000-0005-0000-0000-00000D080000}"/>
    <cellStyle name="Normal 13 2" xfId="2024" xr:uid="{00000000-0005-0000-0000-00000E080000}"/>
    <cellStyle name="Normal 13 2 2" xfId="2025" xr:uid="{00000000-0005-0000-0000-00000F080000}"/>
    <cellStyle name="Normal 13 3" xfId="2026" xr:uid="{00000000-0005-0000-0000-000010080000}"/>
    <cellStyle name="Normal 14" xfId="2027" xr:uid="{00000000-0005-0000-0000-000011080000}"/>
    <cellStyle name="Normal 14 2" xfId="2028" xr:uid="{00000000-0005-0000-0000-000012080000}"/>
    <cellStyle name="Normal 14 2 2" xfId="2029" xr:uid="{00000000-0005-0000-0000-000013080000}"/>
    <cellStyle name="Normal 14 3" xfId="2030" xr:uid="{00000000-0005-0000-0000-000014080000}"/>
    <cellStyle name="Normal 15" xfId="2031" xr:uid="{00000000-0005-0000-0000-000015080000}"/>
    <cellStyle name="Normal 15 2" xfId="2032" xr:uid="{00000000-0005-0000-0000-000016080000}"/>
    <cellStyle name="Normal 15 2 2" xfId="2033" xr:uid="{00000000-0005-0000-0000-000017080000}"/>
    <cellStyle name="Normal 15 2 2 2" xfId="2034" xr:uid="{00000000-0005-0000-0000-000018080000}"/>
    <cellStyle name="Normal 15 2 3" xfId="2035" xr:uid="{00000000-0005-0000-0000-000019080000}"/>
    <cellStyle name="Normal 15 3" xfId="2036" xr:uid="{00000000-0005-0000-0000-00001A080000}"/>
    <cellStyle name="Normal 16" xfId="2037" xr:uid="{00000000-0005-0000-0000-00001B080000}"/>
    <cellStyle name="Normal 16 2" xfId="2038" xr:uid="{00000000-0005-0000-0000-00001C080000}"/>
    <cellStyle name="Normal 16 2 2" xfId="2039" xr:uid="{00000000-0005-0000-0000-00001D080000}"/>
    <cellStyle name="Normal 16 2 2 2" xfId="2040" xr:uid="{00000000-0005-0000-0000-00001E080000}"/>
    <cellStyle name="Normal 16 3" xfId="2041" xr:uid="{00000000-0005-0000-0000-00001F080000}"/>
    <cellStyle name="Normal 17" xfId="2042" xr:uid="{00000000-0005-0000-0000-000020080000}"/>
    <cellStyle name="Normal 17 2" xfId="2043" xr:uid="{00000000-0005-0000-0000-000021080000}"/>
    <cellStyle name="Normal 18" xfId="2044" xr:uid="{00000000-0005-0000-0000-000022080000}"/>
    <cellStyle name="Normal 18 2" xfId="2045" xr:uid="{00000000-0005-0000-0000-000023080000}"/>
    <cellStyle name="Normal 18 2 2" xfId="2046" xr:uid="{00000000-0005-0000-0000-000024080000}"/>
    <cellStyle name="Normal 18 2 2 2" xfId="2047" xr:uid="{00000000-0005-0000-0000-000025080000}"/>
    <cellStyle name="Normal 18 2 3" xfId="2048" xr:uid="{00000000-0005-0000-0000-000026080000}"/>
    <cellStyle name="Normal 18 3" xfId="2049" xr:uid="{00000000-0005-0000-0000-000027080000}"/>
    <cellStyle name="Normal 18 3 2" xfId="2050" xr:uid="{00000000-0005-0000-0000-000028080000}"/>
    <cellStyle name="Normal 19" xfId="2051" xr:uid="{00000000-0005-0000-0000-000029080000}"/>
    <cellStyle name="Normal 19 2" xfId="2052" xr:uid="{00000000-0005-0000-0000-00002A080000}"/>
    <cellStyle name="Normal 19 2 2" xfId="2053" xr:uid="{00000000-0005-0000-0000-00002B080000}"/>
    <cellStyle name="Normal 19 2 2 2" xfId="2054" xr:uid="{00000000-0005-0000-0000-00002C080000}"/>
    <cellStyle name="Normal 19 2 3" xfId="2055" xr:uid="{00000000-0005-0000-0000-00002D080000}"/>
    <cellStyle name="Normal 19 3" xfId="2056" xr:uid="{00000000-0005-0000-0000-00002E080000}"/>
    <cellStyle name="Normal 19 3 2" xfId="2057" xr:uid="{00000000-0005-0000-0000-00002F080000}"/>
    <cellStyle name="Normal 19 4" xfId="2058" xr:uid="{00000000-0005-0000-0000-000030080000}"/>
    <cellStyle name="Normal 19 4 2" xfId="2059" xr:uid="{00000000-0005-0000-0000-000031080000}"/>
    <cellStyle name="Normal 2" xfId="3" xr:uid="{00000000-0005-0000-0000-000032080000}"/>
    <cellStyle name="Normal 2 10" xfId="2060" xr:uid="{00000000-0005-0000-0000-000033080000}"/>
    <cellStyle name="Normal 2 10 2" xfId="2061" xr:uid="{00000000-0005-0000-0000-000034080000}"/>
    <cellStyle name="Normal 2 10 2 2" xfId="2062" xr:uid="{00000000-0005-0000-0000-000035080000}"/>
    <cellStyle name="Normal 2 10 3" xfId="2063" xr:uid="{00000000-0005-0000-0000-000036080000}"/>
    <cellStyle name="Normal 2 10 3 2" xfId="2064" xr:uid="{00000000-0005-0000-0000-000037080000}"/>
    <cellStyle name="Normal 2 10 4" xfId="2065" xr:uid="{00000000-0005-0000-0000-000038080000}"/>
    <cellStyle name="Normal 2 10 4 2" xfId="2066" xr:uid="{00000000-0005-0000-0000-000039080000}"/>
    <cellStyle name="Normal 2 10 5" xfId="2067" xr:uid="{00000000-0005-0000-0000-00003A080000}"/>
    <cellStyle name="Normal 2 10 6" xfId="2068" xr:uid="{00000000-0005-0000-0000-00003B080000}"/>
    <cellStyle name="Normal 2 11" xfId="2069" xr:uid="{00000000-0005-0000-0000-00003C080000}"/>
    <cellStyle name="Normal 2 11 2" xfId="2070" xr:uid="{00000000-0005-0000-0000-00003D080000}"/>
    <cellStyle name="Normal 2 11 2 2" xfId="2071" xr:uid="{00000000-0005-0000-0000-00003E080000}"/>
    <cellStyle name="Normal 2 11 3" xfId="2072" xr:uid="{00000000-0005-0000-0000-00003F080000}"/>
    <cellStyle name="Normal 2 11 3 2" xfId="2073" xr:uid="{00000000-0005-0000-0000-000040080000}"/>
    <cellStyle name="Normal 2 11 4" xfId="2074" xr:uid="{00000000-0005-0000-0000-000041080000}"/>
    <cellStyle name="Normal 2 11 4 2" xfId="2075" xr:uid="{00000000-0005-0000-0000-000042080000}"/>
    <cellStyle name="Normal 2 11 5" xfId="2076" xr:uid="{00000000-0005-0000-0000-000043080000}"/>
    <cellStyle name="Normal 2 12" xfId="2077" xr:uid="{00000000-0005-0000-0000-000044080000}"/>
    <cellStyle name="Normal 2 12 2" xfId="2078" xr:uid="{00000000-0005-0000-0000-000045080000}"/>
    <cellStyle name="Normal 2 13" xfId="2079" xr:uid="{00000000-0005-0000-0000-000046080000}"/>
    <cellStyle name="Normal 2 14" xfId="2080" xr:uid="{00000000-0005-0000-0000-000047080000}"/>
    <cellStyle name="Normal 2 15" xfId="2081" xr:uid="{00000000-0005-0000-0000-000048080000}"/>
    <cellStyle name="Normal 2 2" xfId="12" xr:uid="{00000000-0005-0000-0000-000049080000}"/>
    <cellStyle name="Normal 2 2 10" xfId="2082" xr:uid="{00000000-0005-0000-0000-00004A080000}"/>
    <cellStyle name="Normal 2 2 10 2" xfId="2083" xr:uid="{00000000-0005-0000-0000-00004B080000}"/>
    <cellStyle name="Normal 2 2 11" xfId="2084" xr:uid="{00000000-0005-0000-0000-00004C080000}"/>
    <cellStyle name="Normal 2 2 11 2" xfId="2085" xr:uid="{00000000-0005-0000-0000-00004D080000}"/>
    <cellStyle name="Normal 2 2 12" xfId="2086" xr:uid="{00000000-0005-0000-0000-00004E080000}"/>
    <cellStyle name="Normal 2 2 12 2" xfId="2087" xr:uid="{00000000-0005-0000-0000-00004F080000}"/>
    <cellStyle name="Normal 2 2 13" xfId="2088" xr:uid="{00000000-0005-0000-0000-000050080000}"/>
    <cellStyle name="Normal 2 2 13 2" xfId="2089" xr:uid="{00000000-0005-0000-0000-000051080000}"/>
    <cellStyle name="Normal 2 2 14" xfId="2090" xr:uid="{00000000-0005-0000-0000-000052080000}"/>
    <cellStyle name="Normal 2 2 14 2" xfId="2091" xr:uid="{00000000-0005-0000-0000-000053080000}"/>
    <cellStyle name="Normal 2 2 15" xfId="2092" xr:uid="{00000000-0005-0000-0000-000054080000}"/>
    <cellStyle name="Normal 2 2 15 2" xfId="2093" xr:uid="{00000000-0005-0000-0000-000055080000}"/>
    <cellStyle name="Normal 2 2 16" xfId="2094" xr:uid="{00000000-0005-0000-0000-000056080000}"/>
    <cellStyle name="Normal 2 2 16 2" xfId="2095" xr:uid="{00000000-0005-0000-0000-000057080000}"/>
    <cellStyle name="Normal 2 2 17" xfId="2096" xr:uid="{00000000-0005-0000-0000-000058080000}"/>
    <cellStyle name="Normal 2 2 17 2" xfId="2097" xr:uid="{00000000-0005-0000-0000-000059080000}"/>
    <cellStyle name="Normal 2 2 18" xfId="2098" xr:uid="{00000000-0005-0000-0000-00005A080000}"/>
    <cellStyle name="Normal 2 2 18 2" xfId="2099" xr:uid="{00000000-0005-0000-0000-00005B080000}"/>
    <cellStyle name="Normal 2 2 19" xfId="2100" xr:uid="{00000000-0005-0000-0000-00005C080000}"/>
    <cellStyle name="Normal 2 2 19 2" xfId="2101" xr:uid="{00000000-0005-0000-0000-00005D080000}"/>
    <cellStyle name="Normal 2 2 2" xfId="2102" xr:uid="{00000000-0005-0000-0000-00005E080000}"/>
    <cellStyle name="Normal 2 2 2 2" xfId="2103" xr:uid="{00000000-0005-0000-0000-00005F080000}"/>
    <cellStyle name="Normal 2 2 2 2 2" xfId="2104" xr:uid="{00000000-0005-0000-0000-000060080000}"/>
    <cellStyle name="Normal 2 2 2 2 2 2" xfId="2105" xr:uid="{00000000-0005-0000-0000-000061080000}"/>
    <cellStyle name="Normal 2 2 2 2 2 2 2" xfId="2106" xr:uid="{00000000-0005-0000-0000-000062080000}"/>
    <cellStyle name="Normal 2 2 2 2 2 3" xfId="2107" xr:uid="{00000000-0005-0000-0000-000063080000}"/>
    <cellStyle name="Normal 2 2 2 2 2 3 2" xfId="2108" xr:uid="{00000000-0005-0000-0000-000064080000}"/>
    <cellStyle name="Normal 2 2 2 2 2 4" xfId="2109" xr:uid="{00000000-0005-0000-0000-000065080000}"/>
    <cellStyle name="Normal 2 2 2 2 3" xfId="2110" xr:uid="{00000000-0005-0000-0000-000066080000}"/>
    <cellStyle name="Normal 2 2 2 2 3 2" xfId="2111" xr:uid="{00000000-0005-0000-0000-000067080000}"/>
    <cellStyle name="Normal 2 2 2 2 4" xfId="2112" xr:uid="{00000000-0005-0000-0000-000068080000}"/>
    <cellStyle name="Normal 2 2 2 3" xfId="2113" xr:uid="{00000000-0005-0000-0000-000069080000}"/>
    <cellStyle name="Normal 2 2 2 3 2" xfId="2114" xr:uid="{00000000-0005-0000-0000-00006A080000}"/>
    <cellStyle name="Normal 2 2 2 3 2 2" xfId="2115" xr:uid="{00000000-0005-0000-0000-00006B080000}"/>
    <cellStyle name="Normal 2 2 2 3 2 2 2" xfId="2116" xr:uid="{00000000-0005-0000-0000-00006C080000}"/>
    <cellStyle name="Normal 2 2 2 3 2 3" xfId="2117" xr:uid="{00000000-0005-0000-0000-00006D080000}"/>
    <cellStyle name="Normal 2 2 2 3 3" xfId="2118" xr:uid="{00000000-0005-0000-0000-00006E080000}"/>
    <cellStyle name="Normal 2 2 2 4" xfId="2119" xr:uid="{00000000-0005-0000-0000-00006F080000}"/>
    <cellStyle name="Normal 2 2 2 4 2" xfId="2120" xr:uid="{00000000-0005-0000-0000-000070080000}"/>
    <cellStyle name="Normal 2 2 20" xfId="2121" xr:uid="{00000000-0005-0000-0000-000071080000}"/>
    <cellStyle name="Normal 2 2 20 2" xfId="2122" xr:uid="{00000000-0005-0000-0000-000072080000}"/>
    <cellStyle name="Normal 2 2 21" xfId="2123" xr:uid="{00000000-0005-0000-0000-000073080000}"/>
    <cellStyle name="Normal 2 2 21 2" xfId="2124" xr:uid="{00000000-0005-0000-0000-000074080000}"/>
    <cellStyle name="Normal 2 2 22" xfId="2125" xr:uid="{00000000-0005-0000-0000-000075080000}"/>
    <cellStyle name="Normal 2 2 22 2" xfId="2126" xr:uid="{00000000-0005-0000-0000-000076080000}"/>
    <cellStyle name="Normal 2 2 23" xfId="2127" xr:uid="{00000000-0005-0000-0000-000077080000}"/>
    <cellStyle name="Normal 2 2 23 2" xfId="2128" xr:uid="{00000000-0005-0000-0000-000078080000}"/>
    <cellStyle name="Normal 2 2 24" xfId="2129" xr:uid="{00000000-0005-0000-0000-000079080000}"/>
    <cellStyle name="Normal 2 2 24 2" xfId="2130" xr:uid="{00000000-0005-0000-0000-00007A080000}"/>
    <cellStyle name="Normal 2 2 25" xfId="2131" xr:uid="{00000000-0005-0000-0000-00007B080000}"/>
    <cellStyle name="Normal 2 2 25 2" xfId="2132" xr:uid="{00000000-0005-0000-0000-00007C080000}"/>
    <cellStyle name="Normal 2 2 26" xfId="2133" xr:uid="{00000000-0005-0000-0000-00007D080000}"/>
    <cellStyle name="Normal 2 2 26 2" xfId="2134" xr:uid="{00000000-0005-0000-0000-00007E080000}"/>
    <cellStyle name="Normal 2 2 27" xfId="2135" xr:uid="{00000000-0005-0000-0000-00007F080000}"/>
    <cellStyle name="Normal 2 2 27 2" xfId="2136" xr:uid="{00000000-0005-0000-0000-000080080000}"/>
    <cellStyle name="Normal 2 2 28" xfId="2137" xr:uid="{00000000-0005-0000-0000-000081080000}"/>
    <cellStyle name="Normal 2 2 3" xfId="2138" xr:uid="{00000000-0005-0000-0000-000082080000}"/>
    <cellStyle name="Normal 2 2 3 2" xfId="2139" xr:uid="{00000000-0005-0000-0000-000083080000}"/>
    <cellStyle name="Normal 2 2 3 2 2" xfId="2140" xr:uid="{00000000-0005-0000-0000-000084080000}"/>
    <cellStyle name="Normal 2 2 3 3" xfId="2141" xr:uid="{00000000-0005-0000-0000-000085080000}"/>
    <cellStyle name="Normal 2 2 3 3 2" xfId="2142" xr:uid="{00000000-0005-0000-0000-000086080000}"/>
    <cellStyle name="Normal 2 2 4" xfId="2143" xr:uid="{00000000-0005-0000-0000-000087080000}"/>
    <cellStyle name="Normal 2 2 4 2" xfId="2144" xr:uid="{00000000-0005-0000-0000-000088080000}"/>
    <cellStyle name="Normal 2 2 5" xfId="2145" xr:uid="{00000000-0005-0000-0000-000089080000}"/>
    <cellStyle name="Normal 2 2 5 2" xfId="2146" xr:uid="{00000000-0005-0000-0000-00008A080000}"/>
    <cellStyle name="Normal 2 2 6" xfId="2147" xr:uid="{00000000-0005-0000-0000-00008B080000}"/>
    <cellStyle name="Normal 2 2 6 2" xfId="2148" xr:uid="{00000000-0005-0000-0000-00008C080000}"/>
    <cellStyle name="Normal 2 2 7" xfId="2149" xr:uid="{00000000-0005-0000-0000-00008D080000}"/>
    <cellStyle name="Normal 2 2 7 2" xfId="2150" xr:uid="{00000000-0005-0000-0000-00008E080000}"/>
    <cellStyle name="Normal 2 2 8" xfId="2151" xr:uid="{00000000-0005-0000-0000-00008F080000}"/>
    <cellStyle name="Normal 2 2 8 2" xfId="2152" xr:uid="{00000000-0005-0000-0000-000090080000}"/>
    <cellStyle name="Normal 2 2 9" xfId="2153" xr:uid="{00000000-0005-0000-0000-000091080000}"/>
    <cellStyle name="Normal 2 2 9 2" xfId="2154" xr:uid="{00000000-0005-0000-0000-000092080000}"/>
    <cellStyle name="Normal 2 2_HYPOTHESES DETAILLEES 19112009 09H00" xfId="2155" xr:uid="{00000000-0005-0000-0000-000093080000}"/>
    <cellStyle name="Normal 2 3" xfId="2156" xr:uid="{00000000-0005-0000-0000-000094080000}"/>
    <cellStyle name="Normal 2 3 10" xfId="2157" xr:uid="{00000000-0005-0000-0000-000095080000}"/>
    <cellStyle name="Normal 2 3 10 2" xfId="2158" xr:uid="{00000000-0005-0000-0000-000096080000}"/>
    <cellStyle name="Normal 2 3 11" xfId="2159" xr:uid="{00000000-0005-0000-0000-000097080000}"/>
    <cellStyle name="Normal 2 3 11 2" xfId="2160" xr:uid="{00000000-0005-0000-0000-000098080000}"/>
    <cellStyle name="Normal 2 3 12" xfId="2161" xr:uid="{00000000-0005-0000-0000-000099080000}"/>
    <cellStyle name="Normal 2 3 12 2" xfId="2162" xr:uid="{00000000-0005-0000-0000-00009A080000}"/>
    <cellStyle name="Normal 2 3 13" xfId="2163" xr:uid="{00000000-0005-0000-0000-00009B080000}"/>
    <cellStyle name="Normal 2 3 13 2" xfId="2164" xr:uid="{00000000-0005-0000-0000-00009C080000}"/>
    <cellStyle name="Normal 2 3 14" xfId="2165" xr:uid="{00000000-0005-0000-0000-00009D080000}"/>
    <cellStyle name="Normal 2 3 14 2" xfId="2166" xr:uid="{00000000-0005-0000-0000-00009E080000}"/>
    <cellStyle name="Normal 2 3 15" xfId="2167" xr:uid="{00000000-0005-0000-0000-00009F080000}"/>
    <cellStyle name="Normal 2 3 15 2" xfId="2168" xr:uid="{00000000-0005-0000-0000-0000A0080000}"/>
    <cellStyle name="Normal 2 3 16" xfId="2169" xr:uid="{00000000-0005-0000-0000-0000A1080000}"/>
    <cellStyle name="Normal 2 3 16 2" xfId="2170" xr:uid="{00000000-0005-0000-0000-0000A2080000}"/>
    <cellStyle name="Normal 2 3 17" xfId="2171" xr:uid="{00000000-0005-0000-0000-0000A3080000}"/>
    <cellStyle name="Normal 2 3 17 2" xfId="2172" xr:uid="{00000000-0005-0000-0000-0000A4080000}"/>
    <cellStyle name="Normal 2 3 18" xfId="2173" xr:uid="{00000000-0005-0000-0000-0000A5080000}"/>
    <cellStyle name="Normal 2 3 18 2" xfId="2174" xr:uid="{00000000-0005-0000-0000-0000A6080000}"/>
    <cellStyle name="Normal 2 3 19" xfId="2175" xr:uid="{00000000-0005-0000-0000-0000A7080000}"/>
    <cellStyle name="Normal 2 3 19 2" xfId="2176" xr:uid="{00000000-0005-0000-0000-0000A8080000}"/>
    <cellStyle name="Normal 2 3 2" xfId="2177" xr:uid="{00000000-0005-0000-0000-0000A9080000}"/>
    <cellStyle name="Normal 2 3 2 2" xfId="2178" xr:uid="{00000000-0005-0000-0000-0000AA080000}"/>
    <cellStyle name="Normal 2 3 20" xfId="2179" xr:uid="{00000000-0005-0000-0000-0000AB080000}"/>
    <cellStyle name="Normal 2 3 20 2" xfId="2180" xr:uid="{00000000-0005-0000-0000-0000AC080000}"/>
    <cellStyle name="Normal 2 3 21" xfId="2181" xr:uid="{00000000-0005-0000-0000-0000AD080000}"/>
    <cellStyle name="Normal 2 3 21 2" xfId="2182" xr:uid="{00000000-0005-0000-0000-0000AE080000}"/>
    <cellStyle name="Normal 2 3 22" xfId="2183" xr:uid="{00000000-0005-0000-0000-0000AF080000}"/>
    <cellStyle name="Normal 2 3 22 2" xfId="2184" xr:uid="{00000000-0005-0000-0000-0000B0080000}"/>
    <cellStyle name="Normal 2 3 23" xfId="2185" xr:uid="{00000000-0005-0000-0000-0000B1080000}"/>
    <cellStyle name="Normal 2 3 23 2" xfId="2186" xr:uid="{00000000-0005-0000-0000-0000B2080000}"/>
    <cellStyle name="Normal 2 3 24" xfId="2187" xr:uid="{00000000-0005-0000-0000-0000B3080000}"/>
    <cellStyle name="Normal 2 3 24 2" xfId="2188" xr:uid="{00000000-0005-0000-0000-0000B4080000}"/>
    <cellStyle name="Normal 2 3 25" xfId="2189" xr:uid="{00000000-0005-0000-0000-0000B5080000}"/>
    <cellStyle name="Normal 2 3 25 2" xfId="2190" xr:uid="{00000000-0005-0000-0000-0000B6080000}"/>
    <cellStyle name="Normal 2 3 26" xfId="2191" xr:uid="{00000000-0005-0000-0000-0000B7080000}"/>
    <cellStyle name="Normal 2 3 26 2" xfId="2192" xr:uid="{00000000-0005-0000-0000-0000B8080000}"/>
    <cellStyle name="Normal 2 3 27" xfId="2193" xr:uid="{00000000-0005-0000-0000-0000B9080000}"/>
    <cellStyle name="Normal 2 3 28" xfId="2194" xr:uid="{00000000-0005-0000-0000-0000BA080000}"/>
    <cellStyle name="Normal 2 3 3" xfId="2195" xr:uid="{00000000-0005-0000-0000-0000BB080000}"/>
    <cellStyle name="Normal 2 3 3 2" xfId="2196" xr:uid="{00000000-0005-0000-0000-0000BC080000}"/>
    <cellStyle name="Normal 2 3 4" xfId="2197" xr:uid="{00000000-0005-0000-0000-0000BD080000}"/>
    <cellStyle name="Normal 2 3 4 2" xfId="2198" xr:uid="{00000000-0005-0000-0000-0000BE080000}"/>
    <cellStyle name="Normal 2 3 5" xfId="2199" xr:uid="{00000000-0005-0000-0000-0000BF080000}"/>
    <cellStyle name="Normal 2 3 5 2" xfId="2200" xr:uid="{00000000-0005-0000-0000-0000C0080000}"/>
    <cellStyle name="Normal 2 3 6" xfId="2201" xr:uid="{00000000-0005-0000-0000-0000C1080000}"/>
    <cellStyle name="Normal 2 3 6 2" xfId="2202" xr:uid="{00000000-0005-0000-0000-0000C2080000}"/>
    <cellStyle name="Normal 2 3 7" xfId="2203" xr:uid="{00000000-0005-0000-0000-0000C3080000}"/>
    <cellStyle name="Normal 2 3 7 2" xfId="2204" xr:uid="{00000000-0005-0000-0000-0000C4080000}"/>
    <cellStyle name="Normal 2 3 8" xfId="2205" xr:uid="{00000000-0005-0000-0000-0000C5080000}"/>
    <cellStyle name="Normal 2 3 8 2" xfId="2206" xr:uid="{00000000-0005-0000-0000-0000C6080000}"/>
    <cellStyle name="Normal 2 3 9" xfId="2207" xr:uid="{00000000-0005-0000-0000-0000C7080000}"/>
    <cellStyle name="Normal 2 3 9 2" xfId="2208" xr:uid="{00000000-0005-0000-0000-0000C8080000}"/>
    <cellStyle name="Normal 2 3_HYPOTHESES DETAILLEES 19112009 09H00" xfId="2209" xr:uid="{00000000-0005-0000-0000-0000C9080000}"/>
    <cellStyle name="Normal 2 4" xfId="2210" xr:uid="{00000000-0005-0000-0000-0000CA080000}"/>
    <cellStyle name="Normal 2 4 10" xfId="2211" xr:uid="{00000000-0005-0000-0000-0000CB080000}"/>
    <cellStyle name="Normal 2 4 10 2" xfId="2212" xr:uid="{00000000-0005-0000-0000-0000CC080000}"/>
    <cellStyle name="Normal 2 4 11" xfId="2213" xr:uid="{00000000-0005-0000-0000-0000CD080000}"/>
    <cellStyle name="Normal 2 4 11 2" xfId="2214" xr:uid="{00000000-0005-0000-0000-0000CE080000}"/>
    <cellStyle name="Normal 2 4 12" xfId="2215" xr:uid="{00000000-0005-0000-0000-0000CF080000}"/>
    <cellStyle name="Normal 2 4 12 2" xfId="2216" xr:uid="{00000000-0005-0000-0000-0000D0080000}"/>
    <cellStyle name="Normal 2 4 13" xfId="2217" xr:uid="{00000000-0005-0000-0000-0000D1080000}"/>
    <cellStyle name="Normal 2 4 13 2" xfId="2218" xr:uid="{00000000-0005-0000-0000-0000D2080000}"/>
    <cellStyle name="Normal 2 4 14" xfId="2219" xr:uid="{00000000-0005-0000-0000-0000D3080000}"/>
    <cellStyle name="Normal 2 4 14 2" xfId="2220" xr:uid="{00000000-0005-0000-0000-0000D4080000}"/>
    <cellStyle name="Normal 2 4 15" xfId="2221" xr:uid="{00000000-0005-0000-0000-0000D5080000}"/>
    <cellStyle name="Normal 2 4 15 2" xfId="2222" xr:uid="{00000000-0005-0000-0000-0000D6080000}"/>
    <cellStyle name="Normal 2 4 16" xfId="2223" xr:uid="{00000000-0005-0000-0000-0000D7080000}"/>
    <cellStyle name="Normal 2 4 16 2" xfId="2224" xr:uid="{00000000-0005-0000-0000-0000D8080000}"/>
    <cellStyle name="Normal 2 4 17" xfId="2225" xr:uid="{00000000-0005-0000-0000-0000D9080000}"/>
    <cellStyle name="Normal 2 4 17 2" xfId="2226" xr:uid="{00000000-0005-0000-0000-0000DA080000}"/>
    <cellStyle name="Normal 2 4 18" xfId="2227" xr:uid="{00000000-0005-0000-0000-0000DB080000}"/>
    <cellStyle name="Normal 2 4 18 2" xfId="2228" xr:uid="{00000000-0005-0000-0000-0000DC080000}"/>
    <cellStyle name="Normal 2 4 19" xfId="2229" xr:uid="{00000000-0005-0000-0000-0000DD080000}"/>
    <cellStyle name="Normal 2 4 19 2" xfId="2230" xr:uid="{00000000-0005-0000-0000-0000DE080000}"/>
    <cellStyle name="Normal 2 4 2" xfId="2231" xr:uid="{00000000-0005-0000-0000-0000DF080000}"/>
    <cellStyle name="Normal 2 4 2 2" xfId="2232" xr:uid="{00000000-0005-0000-0000-0000E0080000}"/>
    <cellStyle name="Normal 2 4 2 2 2" xfId="2233" xr:uid="{00000000-0005-0000-0000-0000E1080000}"/>
    <cellStyle name="Normal 2 4 2 3" xfId="2234" xr:uid="{00000000-0005-0000-0000-0000E2080000}"/>
    <cellStyle name="Normal 2 4 2 3 2" xfId="2235" xr:uid="{00000000-0005-0000-0000-0000E3080000}"/>
    <cellStyle name="Normal 2 4 2 4" xfId="2236" xr:uid="{00000000-0005-0000-0000-0000E4080000}"/>
    <cellStyle name="Normal 2 4 20" xfId="2237" xr:uid="{00000000-0005-0000-0000-0000E5080000}"/>
    <cellStyle name="Normal 2 4 20 2" xfId="2238" xr:uid="{00000000-0005-0000-0000-0000E6080000}"/>
    <cellStyle name="Normal 2 4 21" xfId="2239" xr:uid="{00000000-0005-0000-0000-0000E7080000}"/>
    <cellStyle name="Normal 2 4 21 2" xfId="2240" xr:uid="{00000000-0005-0000-0000-0000E8080000}"/>
    <cellStyle name="Normal 2 4 22" xfId="2241" xr:uid="{00000000-0005-0000-0000-0000E9080000}"/>
    <cellStyle name="Normal 2 4 22 2" xfId="2242" xr:uid="{00000000-0005-0000-0000-0000EA080000}"/>
    <cellStyle name="Normal 2 4 23" xfId="2243" xr:uid="{00000000-0005-0000-0000-0000EB080000}"/>
    <cellStyle name="Normal 2 4 23 2" xfId="2244" xr:uid="{00000000-0005-0000-0000-0000EC080000}"/>
    <cellStyle name="Normal 2 4 24" xfId="2245" xr:uid="{00000000-0005-0000-0000-0000ED080000}"/>
    <cellStyle name="Normal 2 4 24 2" xfId="2246" xr:uid="{00000000-0005-0000-0000-0000EE080000}"/>
    <cellStyle name="Normal 2 4 25" xfId="2247" xr:uid="{00000000-0005-0000-0000-0000EF080000}"/>
    <cellStyle name="Normal 2 4 25 2" xfId="2248" xr:uid="{00000000-0005-0000-0000-0000F0080000}"/>
    <cellStyle name="Normal 2 4 26" xfId="2249" xr:uid="{00000000-0005-0000-0000-0000F1080000}"/>
    <cellStyle name="Normal 2 4 26 2" xfId="2250" xr:uid="{00000000-0005-0000-0000-0000F2080000}"/>
    <cellStyle name="Normal 2 4 27" xfId="2251" xr:uid="{00000000-0005-0000-0000-0000F3080000}"/>
    <cellStyle name="Normal 2 4 3" xfId="2252" xr:uid="{00000000-0005-0000-0000-0000F4080000}"/>
    <cellStyle name="Normal 2 4 3 2" xfId="2253" xr:uid="{00000000-0005-0000-0000-0000F5080000}"/>
    <cellStyle name="Normal 2 4 4" xfId="2254" xr:uid="{00000000-0005-0000-0000-0000F6080000}"/>
    <cellStyle name="Normal 2 4 4 2" xfId="2255" xr:uid="{00000000-0005-0000-0000-0000F7080000}"/>
    <cellStyle name="Normal 2 4 5" xfId="2256" xr:uid="{00000000-0005-0000-0000-0000F8080000}"/>
    <cellStyle name="Normal 2 4 5 2" xfId="2257" xr:uid="{00000000-0005-0000-0000-0000F9080000}"/>
    <cellStyle name="Normal 2 4 6" xfId="2258" xr:uid="{00000000-0005-0000-0000-0000FA080000}"/>
    <cellStyle name="Normal 2 4 6 2" xfId="2259" xr:uid="{00000000-0005-0000-0000-0000FB080000}"/>
    <cellStyle name="Normal 2 4 7" xfId="2260" xr:uid="{00000000-0005-0000-0000-0000FC080000}"/>
    <cellStyle name="Normal 2 4 7 2" xfId="2261" xr:uid="{00000000-0005-0000-0000-0000FD080000}"/>
    <cellStyle name="Normal 2 4 8" xfId="2262" xr:uid="{00000000-0005-0000-0000-0000FE080000}"/>
    <cellStyle name="Normal 2 4 8 2" xfId="2263" xr:uid="{00000000-0005-0000-0000-0000FF080000}"/>
    <cellStyle name="Normal 2 4 9" xfId="2264" xr:uid="{00000000-0005-0000-0000-000000090000}"/>
    <cellStyle name="Normal 2 4 9 2" xfId="2265" xr:uid="{00000000-0005-0000-0000-000001090000}"/>
    <cellStyle name="Normal 2 4_HYPOTHESES DETAILLEES 19112009 09H00" xfId="2266" xr:uid="{00000000-0005-0000-0000-000002090000}"/>
    <cellStyle name="Normal 2 5" xfId="2267" xr:uid="{00000000-0005-0000-0000-000003090000}"/>
    <cellStyle name="Normal 2 5 10" xfId="2268" xr:uid="{00000000-0005-0000-0000-000004090000}"/>
    <cellStyle name="Normal 2 5 10 2" xfId="2269" xr:uid="{00000000-0005-0000-0000-000005090000}"/>
    <cellStyle name="Normal 2 5 11" xfId="2270" xr:uid="{00000000-0005-0000-0000-000006090000}"/>
    <cellStyle name="Normal 2 5 11 2" xfId="2271" xr:uid="{00000000-0005-0000-0000-000007090000}"/>
    <cellStyle name="Normal 2 5 12" xfId="2272" xr:uid="{00000000-0005-0000-0000-000008090000}"/>
    <cellStyle name="Normal 2 5 12 2" xfId="2273" xr:uid="{00000000-0005-0000-0000-000009090000}"/>
    <cellStyle name="Normal 2 5 13" xfId="2274" xr:uid="{00000000-0005-0000-0000-00000A090000}"/>
    <cellStyle name="Normal 2 5 13 2" xfId="2275" xr:uid="{00000000-0005-0000-0000-00000B090000}"/>
    <cellStyle name="Normal 2 5 14" xfId="2276" xr:uid="{00000000-0005-0000-0000-00000C090000}"/>
    <cellStyle name="Normal 2 5 14 2" xfId="2277" xr:uid="{00000000-0005-0000-0000-00000D090000}"/>
    <cellStyle name="Normal 2 5 15" xfId="2278" xr:uid="{00000000-0005-0000-0000-00000E090000}"/>
    <cellStyle name="Normal 2 5 15 2" xfId="2279" xr:uid="{00000000-0005-0000-0000-00000F090000}"/>
    <cellStyle name="Normal 2 5 16" xfId="2280" xr:uid="{00000000-0005-0000-0000-000010090000}"/>
    <cellStyle name="Normal 2 5 16 2" xfId="2281" xr:uid="{00000000-0005-0000-0000-000011090000}"/>
    <cellStyle name="Normal 2 5 17" xfId="2282" xr:uid="{00000000-0005-0000-0000-000012090000}"/>
    <cellStyle name="Normal 2 5 17 2" xfId="2283" xr:uid="{00000000-0005-0000-0000-000013090000}"/>
    <cellStyle name="Normal 2 5 18" xfId="2284" xr:uid="{00000000-0005-0000-0000-000014090000}"/>
    <cellStyle name="Normal 2 5 18 2" xfId="2285" xr:uid="{00000000-0005-0000-0000-000015090000}"/>
    <cellStyle name="Normal 2 5 19" xfId="2286" xr:uid="{00000000-0005-0000-0000-000016090000}"/>
    <cellStyle name="Normal 2 5 19 2" xfId="2287" xr:uid="{00000000-0005-0000-0000-000017090000}"/>
    <cellStyle name="Normal 2 5 2" xfId="2288" xr:uid="{00000000-0005-0000-0000-000018090000}"/>
    <cellStyle name="Normal 2 5 2 2" xfId="2289" xr:uid="{00000000-0005-0000-0000-000019090000}"/>
    <cellStyle name="Normal 2 5 2 2 2" xfId="2290" xr:uid="{00000000-0005-0000-0000-00001A090000}"/>
    <cellStyle name="Normal 2 5 2 3" xfId="2291" xr:uid="{00000000-0005-0000-0000-00001B090000}"/>
    <cellStyle name="Normal 2 5 20" xfId="2292" xr:uid="{00000000-0005-0000-0000-00001C090000}"/>
    <cellStyle name="Normal 2 5 20 2" xfId="2293" xr:uid="{00000000-0005-0000-0000-00001D090000}"/>
    <cellStyle name="Normal 2 5 21" xfId="2294" xr:uid="{00000000-0005-0000-0000-00001E090000}"/>
    <cellStyle name="Normal 2 5 21 2" xfId="2295" xr:uid="{00000000-0005-0000-0000-00001F090000}"/>
    <cellStyle name="Normal 2 5 22" xfId="2296" xr:uid="{00000000-0005-0000-0000-000020090000}"/>
    <cellStyle name="Normal 2 5 22 2" xfId="2297" xr:uid="{00000000-0005-0000-0000-000021090000}"/>
    <cellStyle name="Normal 2 5 23" xfId="2298" xr:uid="{00000000-0005-0000-0000-000022090000}"/>
    <cellStyle name="Normal 2 5 23 2" xfId="2299" xr:uid="{00000000-0005-0000-0000-000023090000}"/>
    <cellStyle name="Normal 2 5 24" xfId="2300" xr:uid="{00000000-0005-0000-0000-000024090000}"/>
    <cellStyle name="Normal 2 5 24 2" xfId="2301" xr:uid="{00000000-0005-0000-0000-000025090000}"/>
    <cellStyle name="Normal 2 5 25" xfId="2302" xr:uid="{00000000-0005-0000-0000-000026090000}"/>
    <cellStyle name="Normal 2 5 25 2" xfId="2303" xr:uid="{00000000-0005-0000-0000-000027090000}"/>
    <cellStyle name="Normal 2 5 26" xfId="2304" xr:uid="{00000000-0005-0000-0000-000028090000}"/>
    <cellStyle name="Normal 2 5 26 2" xfId="2305" xr:uid="{00000000-0005-0000-0000-000029090000}"/>
    <cellStyle name="Normal 2 5 27" xfId="2306" xr:uid="{00000000-0005-0000-0000-00002A090000}"/>
    <cellStyle name="Normal 2 5 3" xfId="2307" xr:uid="{00000000-0005-0000-0000-00002B090000}"/>
    <cellStyle name="Normal 2 5 3 2" xfId="2308" xr:uid="{00000000-0005-0000-0000-00002C090000}"/>
    <cellStyle name="Normal 2 5 4" xfId="2309" xr:uid="{00000000-0005-0000-0000-00002D090000}"/>
    <cellStyle name="Normal 2 5 4 2" xfId="2310" xr:uid="{00000000-0005-0000-0000-00002E090000}"/>
    <cellStyle name="Normal 2 5 5" xfId="2311" xr:uid="{00000000-0005-0000-0000-00002F090000}"/>
    <cellStyle name="Normal 2 5 5 2" xfId="2312" xr:uid="{00000000-0005-0000-0000-000030090000}"/>
    <cellStyle name="Normal 2 5 6" xfId="2313" xr:uid="{00000000-0005-0000-0000-000031090000}"/>
    <cellStyle name="Normal 2 5 6 2" xfId="2314" xr:uid="{00000000-0005-0000-0000-000032090000}"/>
    <cellStyle name="Normal 2 5 7" xfId="2315" xr:uid="{00000000-0005-0000-0000-000033090000}"/>
    <cellStyle name="Normal 2 5 7 2" xfId="2316" xr:uid="{00000000-0005-0000-0000-000034090000}"/>
    <cellStyle name="Normal 2 5 8" xfId="2317" xr:uid="{00000000-0005-0000-0000-000035090000}"/>
    <cellStyle name="Normal 2 5 8 2" xfId="2318" xr:uid="{00000000-0005-0000-0000-000036090000}"/>
    <cellStyle name="Normal 2 5 9" xfId="2319" xr:uid="{00000000-0005-0000-0000-000037090000}"/>
    <cellStyle name="Normal 2 5 9 2" xfId="2320" xr:uid="{00000000-0005-0000-0000-000038090000}"/>
    <cellStyle name="Normal 2 5_HYPOTHESES DETAILLEES 19112009 09H00" xfId="2321" xr:uid="{00000000-0005-0000-0000-000039090000}"/>
    <cellStyle name="Normal 2 6" xfId="2322" xr:uid="{00000000-0005-0000-0000-00003A090000}"/>
    <cellStyle name="Normal 2 6 10" xfId="2323" xr:uid="{00000000-0005-0000-0000-00003B090000}"/>
    <cellStyle name="Normal 2 6 10 2" xfId="2324" xr:uid="{00000000-0005-0000-0000-00003C090000}"/>
    <cellStyle name="Normal 2 6 11" xfId="2325" xr:uid="{00000000-0005-0000-0000-00003D090000}"/>
    <cellStyle name="Normal 2 6 11 2" xfId="2326" xr:uid="{00000000-0005-0000-0000-00003E090000}"/>
    <cellStyle name="Normal 2 6 12" xfId="2327" xr:uid="{00000000-0005-0000-0000-00003F090000}"/>
    <cellStyle name="Normal 2 6 12 2" xfId="2328" xr:uid="{00000000-0005-0000-0000-000040090000}"/>
    <cellStyle name="Normal 2 6 13" xfId="2329" xr:uid="{00000000-0005-0000-0000-000041090000}"/>
    <cellStyle name="Normal 2 6 13 2" xfId="2330" xr:uid="{00000000-0005-0000-0000-000042090000}"/>
    <cellStyle name="Normal 2 6 14" xfId="2331" xr:uid="{00000000-0005-0000-0000-000043090000}"/>
    <cellStyle name="Normal 2 6 14 2" xfId="2332" xr:uid="{00000000-0005-0000-0000-000044090000}"/>
    <cellStyle name="Normal 2 6 15" xfId="2333" xr:uid="{00000000-0005-0000-0000-000045090000}"/>
    <cellStyle name="Normal 2 6 15 2" xfId="2334" xr:uid="{00000000-0005-0000-0000-000046090000}"/>
    <cellStyle name="Normal 2 6 16" xfId="2335" xr:uid="{00000000-0005-0000-0000-000047090000}"/>
    <cellStyle name="Normal 2 6 16 2" xfId="2336" xr:uid="{00000000-0005-0000-0000-000048090000}"/>
    <cellStyle name="Normal 2 6 17" xfId="2337" xr:uid="{00000000-0005-0000-0000-000049090000}"/>
    <cellStyle name="Normal 2 6 17 2" xfId="2338" xr:uid="{00000000-0005-0000-0000-00004A090000}"/>
    <cellStyle name="Normal 2 6 18" xfId="2339" xr:uid="{00000000-0005-0000-0000-00004B090000}"/>
    <cellStyle name="Normal 2 6 18 2" xfId="2340" xr:uid="{00000000-0005-0000-0000-00004C090000}"/>
    <cellStyle name="Normal 2 6 19" xfId="2341" xr:uid="{00000000-0005-0000-0000-00004D090000}"/>
    <cellStyle name="Normal 2 6 19 2" xfId="2342" xr:uid="{00000000-0005-0000-0000-00004E090000}"/>
    <cellStyle name="Normal 2 6 2" xfId="2343" xr:uid="{00000000-0005-0000-0000-00004F090000}"/>
    <cellStyle name="Normal 2 6 2 2" xfId="2344" xr:uid="{00000000-0005-0000-0000-000050090000}"/>
    <cellStyle name="Normal 2 6 20" xfId="2345" xr:uid="{00000000-0005-0000-0000-000051090000}"/>
    <cellStyle name="Normal 2 6 20 2" xfId="2346" xr:uid="{00000000-0005-0000-0000-000052090000}"/>
    <cellStyle name="Normal 2 6 21" xfId="2347" xr:uid="{00000000-0005-0000-0000-000053090000}"/>
    <cellStyle name="Normal 2 6 21 2" xfId="2348" xr:uid="{00000000-0005-0000-0000-000054090000}"/>
    <cellStyle name="Normal 2 6 22" xfId="2349" xr:uid="{00000000-0005-0000-0000-000055090000}"/>
    <cellStyle name="Normal 2 6 22 2" xfId="2350" xr:uid="{00000000-0005-0000-0000-000056090000}"/>
    <cellStyle name="Normal 2 6 23" xfId="2351" xr:uid="{00000000-0005-0000-0000-000057090000}"/>
    <cellStyle name="Normal 2 6 23 2" xfId="2352" xr:uid="{00000000-0005-0000-0000-000058090000}"/>
    <cellStyle name="Normal 2 6 24" xfId="2353" xr:uid="{00000000-0005-0000-0000-000059090000}"/>
    <cellStyle name="Normal 2 6 24 2" xfId="2354" xr:uid="{00000000-0005-0000-0000-00005A090000}"/>
    <cellStyle name="Normal 2 6 25" xfId="2355" xr:uid="{00000000-0005-0000-0000-00005B090000}"/>
    <cellStyle name="Normal 2 6 25 2" xfId="2356" xr:uid="{00000000-0005-0000-0000-00005C090000}"/>
    <cellStyle name="Normal 2 6 26" xfId="2357" xr:uid="{00000000-0005-0000-0000-00005D090000}"/>
    <cellStyle name="Normal 2 6 26 2" xfId="2358" xr:uid="{00000000-0005-0000-0000-00005E090000}"/>
    <cellStyle name="Normal 2 6 27" xfId="2359" xr:uid="{00000000-0005-0000-0000-00005F090000}"/>
    <cellStyle name="Normal 2 6 3" xfId="2360" xr:uid="{00000000-0005-0000-0000-000060090000}"/>
    <cellStyle name="Normal 2 6 3 2" xfId="2361" xr:uid="{00000000-0005-0000-0000-000061090000}"/>
    <cellStyle name="Normal 2 6 4" xfId="2362" xr:uid="{00000000-0005-0000-0000-000062090000}"/>
    <cellStyle name="Normal 2 6 4 2" xfId="2363" xr:uid="{00000000-0005-0000-0000-000063090000}"/>
    <cellStyle name="Normal 2 6 5" xfId="2364" xr:uid="{00000000-0005-0000-0000-000064090000}"/>
    <cellStyle name="Normal 2 6 5 2" xfId="2365" xr:uid="{00000000-0005-0000-0000-000065090000}"/>
    <cellStyle name="Normal 2 6 6" xfId="2366" xr:uid="{00000000-0005-0000-0000-000066090000}"/>
    <cellStyle name="Normal 2 6 6 2" xfId="2367" xr:uid="{00000000-0005-0000-0000-000067090000}"/>
    <cellStyle name="Normal 2 6 7" xfId="2368" xr:uid="{00000000-0005-0000-0000-000068090000}"/>
    <cellStyle name="Normal 2 6 7 2" xfId="2369" xr:uid="{00000000-0005-0000-0000-000069090000}"/>
    <cellStyle name="Normal 2 6 8" xfId="2370" xr:uid="{00000000-0005-0000-0000-00006A090000}"/>
    <cellStyle name="Normal 2 6 8 2" xfId="2371" xr:uid="{00000000-0005-0000-0000-00006B090000}"/>
    <cellStyle name="Normal 2 6 9" xfId="2372" xr:uid="{00000000-0005-0000-0000-00006C090000}"/>
    <cellStyle name="Normal 2 6 9 2" xfId="2373" xr:uid="{00000000-0005-0000-0000-00006D090000}"/>
    <cellStyle name="Normal 2 6_HYPOTHESES DETAILLEES 19112009 09H00" xfId="2374" xr:uid="{00000000-0005-0000-0000-00006E090000}"/>
    <cellStyle name="Normal 2 7" xfId="2375" xr:uid="{00000000-0005-0000-0000-00006F090000}"/>
    <cellStyle name="Normal 2 8" xfId="2376" xr:uid="{00000000-0005-0000-0000-000070090000}"/>
    <cellStyle name="Normal 2 9" xfId="2377" xr:uid="{00000000-0005-0000-0000-000071090000}"/>
    <cellStyle name="Normal 2_21 mai09 Budget VIH RDC R8  " xfId="2378" xr:uid="{00000000-0005-0000-0000-000072090000}"/>
    <cellStyle name="Normal 20" xfId="2379" xr:uid="{00000000-0005-0000-0000-000073090000}"/>
    <cellStyle name="Normal 20 2" xfId="2380" xr:uid="{00000000-0005-0000-0000-000074090000}"/>
    <cellStyle name="Normal 20 2 2" xfId="2381" xr:uid="{00000000-0005-0000-0000-000075090000}"/>
    <cellStyle name="Normal 21" xfId="2382" xr:uid="{00000000-0005-0000-0000-000076090000}"/>
    <cellStyle name="Normal 21 2" xfId="2383" xr:uid="{00000000-0005-0000-0000-000077090000}"/>
    <cellStyle name="Normal 22" xfId="2384" xr:uid="{00000000-0005-0000-0000-000078090000}"/>
    <cellStyle name="Normal 22 2" xfId="2385" xr:uid="{00000000-0005-0000-0000-000079090000}"/>
    <cellStyle name="Normal 22 2 2" xfId="2386" xr:uid="{00000000-0005-0000-0000-00007A090000}"/>
    <cellStyle name="Normal 23" xfId="2387" xr:uid="{00000000-0005-0000-0000-00007B090000}"/>
    <cellStyle name="Normal 23 2" xfId="2388" xr:uid="{00000000-0005-0000-0000-00007C090000}"/>
    <cellStyle name="Normal 23 2 2" xfId="2389" xr:uid="{00000000-0005-0000-0000-00007D090000}"/>
    <cellStyle name="Normal 24" xfId="2390" xr:uid="{00000000-0005-0000-0000-00007E090000}"/>
    <cellStyle name="Normal 24 2" xfId="2391" xr:uid="{00000000-0005-0000-0000-00007F090000}"/>
    <cellStyle name="Normal 24 2 2" xfId="2392" xr:uid="{00000000-0005-0000-0000-000080090000}"/>
    <cellStyle name="Normal 24 3" xfId="2393" xr:uid="{00000000-0005-0000-0000-000081090000}"/>
    <cellStyle name="Normal 25" xfId="2394" xr:uid="{00000000-0005-0000-0000-000082090000}"/>
    <cellStyle name="Normal 25 2" xfId="2395" xr:uid="{00000000-0005-0000-0000-000083090000}"/>
    <cellStyle name="Normal 26" xfId="2396" xr:uid="{00000000-0005-0000-0000-000084090000}"/>
    <cellStyle name="Normal 26 2" xfId="2397" xr:uid="{00000000-0005-0000-0000-000085090000}"/>
    <cellStyle name="Normal 26_BUDGET malaria round 10 PR- SANRU Final 15 sept 11 reviewed 131011-wn" xfId="2398" xr:uid="{00000000-0005-0000-0000-000086090000}"/>
    <cellStyle name="Normal 27" xfId="2399" xr:uid="{00000000-0005-0000-0000-000087090000}"/>
    <cellStyle name="Normal 27 2" xfId="2400" xr:uid="{00000000-0005-0000-0000-000088090000}"/>
    <cellStyle name="Normal 28" xfId="2401" xr:uid="{00000000-0005-0000-0000-000089090000}"/>
    <cellStyle name="Normal 28 10 4" xfId="2402" xr:uid="{00000000-0005-0000-0000-00008A090000}"/>
    <cellStyle name="Normal 28 2" xfId="2403" xr:uid="{00000000-0005-0000-0000-00008B090000}"/>
    <cellStyle name="Normal 28 2 2" xfId="2404" xr:uid="{00000000-0005-0000-0000-00008C090000}"/>
    <cellStyle name="Normal 28 3" xfId="2405" xr:uid="{00000000-0005-0000-0000-00008D090000}"/>
    <cellStyle name="Normal 28 3 2" xfId="2406" xr:uid="{00000000-0005-0000-0000-00008E090000}"/>
    <cellStyle name="Normal 28 4" xfId="2407" xr:uid="{00000000-0005-0000-0000-00008F090000}"/>
    <cellStyle name="Normal 29" xfId="2408" xr:uid="{00000000-0005-0000-0000-000090090000}"/>
    <cellStyle name="Normal 29 2" xfId="2409" xr:uid="{00000000-0005-0000-0000-000091090000}"/>
    <cellStyle name="Normal 29 2 2" xfId="2410" xr:uid="{00000000-0005-0000-0000-000092090000}"/>
    <cellStyle name="Normal 29 3" xfId="2411" xr:uid="{00000000-0005-0000-0000-000093090000}"/>
    <cellStyle name="Normal 29 3 2" xfId="2412" xr:uid="{00000000-0005-0000-0000-000094090000}"/>
    <cellStyle name="Normal 29 4" xfId="2413" xr:uid="{00000000-0005-0000-0000-000095090000}"/>
    <cellStyle name="Normal 29 4 2" xfId="2414" xr:uid="{00000000-0005-0000-0000-000096090000}"/>
    <cellStyle name="Normal 29 5" xfId="2415" xr:uid="{00000000-0005-0000-0000-000097090000}"/>
    <cellStyle name="Normal 3" xfId="8" xr:uid="{00000000-0005-0000-0000-000098090000}"/>
    <cellStyle name="Normal 3 10" xfId="2416" xr:uid="{00000000-0005-0000-0000-000099090000}"/>
    <cellStyle name="Normal 3 10 2" xfId="2417" xr:uid="{00000000-0005-0000-0000-00009A090000}"/>
    <cellStyle name="Normal 3 10 3" xfId="2418" xr:uid="{00000000-0005-0000-0000-00009B090000}"/>
    <cellStyle name="Normal 3 11" xfId="2419" xr:uid="{00000000-0005-0000-0000-00009C090000}"/>
    <cellStyle name="Normal 3 11 2" xfId="2420" xr:uid="{00000000-0005-0000-0000-00009D090000}"/>
    <cellStyle name="Normal 3 11 3" xfId="2421" xr:uid="{00000000-0005-0000-0000-00009E090000}"/>
    <cellStyle name="Normal 3 12" xfId="2422" xr:uid="{00000000-0005-0000-0000-00009F090000}"/>
    <cellStyle name="Normal 3 13" xfId="2423" xr:uid="{00000000-0005-0000-0000-0000A0090000}"/>
    <cellStyle name="Normal 3 13 2" xfId="2424" xr:uid="{00000000-0005-0000-0000-0000A1090000}"/>
    <cellStyle name="Normal 3 14" xfId="2425" xr:uid="{00000000-0005-0000-0000-0000A2090000}"/>
    <cellStyle name="Normal 3 14 2" xfId="2426" xr:uid="{00000000-0005-0000-0000-0000A3090000}"/>
    <cellStyle name="Normal 3 15" xfId="2427" xr:uid="{00000000-0005-0000-0000-0000A4090000}"/>
    <cellStyle name="Normal 3 15 2" xfId="2428" xr:uid="{00000000-0005-0000-0000-0000A5090000}"/>
    <cellStyle name="Normal 3 16" xfId="2429" xr:uid="{00000000-0005-0000-0000-0000A6090000}"/>
    <cellStyle name="Normal 3 16 2" xfId="2430" xr:uid="{00000000-0005-0000-0000-0000A7090000}"/>
    <cellStyle name="Normal 3 17" xfId="2431" xr:uid="{00000000-0005-0000-0000-0000A8090000}"/>
    <cellStyle name="Normal 3 17 2" xfId="2432" xr:uid="{00000000-0005-0000-0000-0000A9090000}"/>
    <cellStyle name="Normal 3 18" xfId="2433" xr:uid="{00000000-0005-0000-0000-0000AA090000}"/>
    <cellStyle name="Normal 3 18 2" xfId="2434" xr:uid="{00000000-0005-0000-0000-0000AB090000}"/>
    <cellStyle name="Normal 3 19" xfId="2435" xr:uid="{00000000-0005-0000-0000-0000AC090000}"/>
    <cellStyle name="Normal 3 2" xfId="16" xr:uid="{00000000-0005-0000-0000-0000AD090000}"/>
    <cellStyle name="Normal 3 2 2" xfId="2437" xr:uid="{00000000-0005-0000-0000-0000AE090000}"/>
    <cellStyle name="Normal 3 2 2 2" xfId="2438" xr:uid="{00000000-0005-0000-0000-0000AF090000}"/>
    <cellStyle name="Normal 3 2 2 2 2" xfId="2439" xr:uid="{00000000-0005-0000-0000-0000B0090000}"/>
    <cellStyle name="Normal 3 2 2 2 2 2" xfId="2440" xr:uid="{00000000-0005-0000-0000-0000B1090000}"/>
    <cellStyle name="Normal 3 2 2 2 2 2 2" xfId="2441" xr:uid="{00000000-0005-0000-0000-0000B2090000}"/>
    <cellStyle name="Normal 3 2 2 2 2 2 2 2" xfId="2442" xr:uid="{00000000-0005-0000-0000-0000B3090000}"/>
    <cellStyle name="Normal 3 2 2 2 2 2 3" xfId="2443" xr:uid="{00000000-0005-0000-0000-0000B4090000}"/>
    <cellStyle name="Normal 3 2 2 2 2 2 3 2" xfId="2444" xr:uid="{00000000-0005-0000-0000-0000B5090000}"/>
    <cellStyle name="Normal 3 2 2 2 2 2 4" xfId="2445" xr:uid="{00000000-0005-0000-0000-0000B6090000}"/>
    <cellStyle name="Normal 3 2 2 2 2 3" xfId="2446" xr:uid="{00000000-0005-0000-0000-0000B7090000}"/>
    <cellStyle name="Normal 3 2 2 2 3" xfId="2447" xr:uid="{00000000-0005-0000-0000-0000B8090000}"/>
    <cellStyle name="Normal 3 2 2 2 4" xfId="2448" xr:uid="{00000000-0005-0000-0000-0000B9090000}"/>
    <cellStyle name="Normal 3 2 2 3" xfId="2449" xr:uid="{00000000-0005-0000-0000-0000BA090000}"/>
    <cellStyle name="Normal 3 2 2 3 2" xfId="2450" xr:uid="{00000000-0005-0000-0000-0000BB090000}"/>
    <cellStyle name="Normal 3 2 2 3 2 2" xfId="2451" xr:uid="{00000000-0005-0000-0000-0000BC090000}"/>
    <cellStyle name="Normal 3 2 2 3 3" xfId="2452" xr:uid="{00000000-0005-0000-0000-0000BD090000}"/>
    <cellStyle name="Normal 3 2 2 4" xfId="2453" xr:uid="{00000000-0005-0000-0000-0000BE090000}"/>
    <cellStyle name="Normal 3 2 2 4 2" xfId="2454" xr:uid="{00000000-0005-0000-0000-0000BF090000}"/>
    <cellStyle name="Normal 3 2 2 5" xfId="2455" xr:uid="{00000000-0005-0000-0000-0000C0090000}"/>
    <cellStyle name="Normal 3 2 2 5 2" xfId="2456" xr:uid="{00000000-0005-0000-0000-0000C1090000}"/>
    <cellStyle name="Normal 3 2 2 6" xfId="2457" xr:uid="{00000000-0005-0000-0000-0000C2090000}"/>
    <cellStyle name="Normal 3 2 3" xfId="2458" xr:uid="{00000000-0005-0000-0000-0000C3090000}"/>
    <cellStyle name="Normal 3 2 3 2" xfId="2459" xr:uid="{00000000-0005-0000-0000-0000C4090000}"/>
    <cellStyle name="Normal 3 2 3 2 2" xfId="2460" xr:uid="{00000000-0005-0000-0000-0000C5090000}"/>
    <cellStyle name="Normal 3 2 3 3" xfId="2461" xr:uid="{00000000-0005-0000-0000-0000C6090000}"/>
    <cellStyle name="Normal 3 2 3 3 2" xfId="2462" xr:uid="{00000000-0005-0000-0000-0000C7090000}"/>
    <cellStyle name="Normal 3 2 3 4" xfId="2463" xr:uid="{00000000-0005-0000-0000-0000C8090000}"/>
    <cellStyle name="Normal 3 2 4" xfId="2464" xr:uid="{00000000-0005-0000-0000-0000C9090000}"/>
    <cellStyle name="Normal 3 2 4 2" xfId="2465" xr:uid="{00000000-0005-0000-0000-0000CA090000}"/>
    <cellStyle name="Normal 3 2 5" xfId="2436" xr:uid="{00000000-0005-0000-0000-0000CB090000}"/>
    <cellStyle name="Normal 3 3" xfId="2466" xr:uid="{00000000-0005-0000-0000-0000CC090000}"/>
    <cellStyle name="Normal 3 3 2" xfId="2467" xr:uid="{00000000-0005-0000-0000-0000CD090000}"/>
    <cellStyle name="Normal 3 3 2 2" xfId="2468" xr:uid="{00000000-0005-0000-0000-0000CE090000}"/>
    <cellStyle name="Normal 3 3 2 2 2" xfId="2469" xr:uid="{00000000-0005-0000-0000-0000CF090000}"/>
    <cellStyle name="Normal 3 3 2 3" xfId="2470" xr:uid="{00000000-0005-0000-0000-0000D0090000}"/>
    <cellStyle name="Normal 3 3 3" xfId="2471" xr:uid="{00000000-0005-0000-0000-0000D1090000}"/>
    <cellStyle name="Normal 3 3 4" xfId="2472" xr:uid="{00000000-0005-0000-0000-0000D2090000}"/>
    <cellStyle name="Normal 3 4" xfId="2473" xr:uid="{00000000-0005-0000-0000-0000D3090000}"/>
    <cellStyle name="Normal 3 4 2" xfId="2474" xr:uid="{00000000-0005-0000-0000-0000D4090000}"/>
    <cellStyle name="Normal 3 4 2 2" xfId="2475" xr:uid="{00000000-0005-0000-0000-0000D5090000}"/>
    <cellStyle name="Normal 3 4 3" xfId="2476" xr:uid="{00000000-0005-0000-0000-0000D6090000}"/>
    <cellStyle name="Normal 3 5" xfId="2477" xr:uid="{00000000-0005-0000-0000-0000D7090000}"/>
    <cellStyle name="Normal 3 5 2" xfId="2478" xr:uid="{00000000-0005-0000-0000-0000D8090000}"/>
    <cellStyle name="Normal 3 5 3" xfId="2479" xr:uid="{00000000-0005-0000-0000-0000D9090000}"/>
    <cellStyle name="Normal 3 6" xfId="2480" xr:uid="{00000000-0005-0000-0000-0000DA090000}"/>
    <cellStyle name="Normal 3 6 2" xfId="2481" xr:uid="{00000000-0005-0000-0000-0000DB090000}"/>
    <cellStyle name="Normal 3 6 3" xfId="2482" xr:uid="{00000000-0005-0000-0000-0000DC090000}"/>
    <cellStyle name="Normal 3 7" xfId="2483" xr:uid="{00000000-0005-0000-0000-0000DD090000}"/>
    <cellStyle name="Normal 3 7 2" xfId="2484" xr:uid="{00000000-0005-0000-0000-0000DE090000}"/>
    <cellStyle name="Normal 3 7 2 2" xfId="2485" xr:uid="{00000000-0005-0000-0000-0000DF090000}"/>
    <cellStyle name="Normal 3 7 3" xfId="2486" xr:uid="{00000000-0005-0000-0000-0000E0090000}"/>
    <cellStyle name="Normal 3 7 3 2" xfId="2487" xr:uid="{00000000-0005-0000-0000-0000E1090000}"/>
    <cellStyle name="Normal 3 7 4" xfId="2488" xr:uid="{00000000-0005-0000-0000-0000E2090000}"/>
    <cellStyle name="Normal 3 7 4 2" xfId="2489" xr:uid="{00000000-0005-0000-0000-0000E3090000}"/>
    <cellStyle name="Normal 3 7 5" xfId="2490" xr:uid="{00000000-0005-0000-0000-0000E4090000}"/>
    <cellStyle name="Normal 3 8" xfId="2491" xr:uid="{00000000-0005-0000-0000-0000E5090000}"/>
    <cellStyle name="Normal 3 8 2" xfId="2492" xr:uid="{00000000-0005-0000-0000-0000E6090000}"/>
    <cellStyle name="Normal 3 8 3" xfId="2493" xr:uid="{00000000-0005-0000-0000-0000E7090000}"/>
    <cellStyle name="Normal 3 9" xfId="2494" xr:uid="{00000000-0005-0000-0000-0000E8090000}"/>
    <cellStyle name="Normal 3 9 2" xfId="2495" xr:uid="{00000000-0005-0000-0000-0000E9090000}"/>
    <cellStyle name="Normal 3 9 3" xfId="2496" xr:uid="{00000000-0005-0000-0000-0000EA090000}"/>
    <cellStyle name="Normal 3_BUDGET malaria round 10 PR- SANRU Final 15 sept 11 reviewed 131011-wn" xfId="2497" xr:uid="{00000000-0005-0000-0000-0000EB090000}"/>
    <cellStyle name="Normal 30" xfId="2498" xr:uid="{00000000-0005-0000-0000-0000EC090000}"/>
    <cellStyle name="Normal 30 2" xfId="2499" xr:uid="{00000000-0005-0000-0000-0000ED090000}"/>
    <cellStyle name="Normal 31" xfId="2500" xr:uid="{00000000-0005-0000-0000-0000EE090000}"/>
    <cellStyle name="Normal 31 2" xfId="2501" xr:uid="{00000000-0005-0000-0000-0000EF090000}"/>
    <cellStyle name="Normal 32" xfId="2502" xr:uid="{00000000-0005-0000-0000-0000F0090000}"/>
    <cellStyle name="Normal 32 2" xfId="2503" xr:uid="{00000000-0005-0000-0000-0000F1090000}"/>
    <cellStyle name="Normal 33" xfId="2504" xr:uid="{00000000-0005-0000-0000-0000F2090000}"/>
    <cellStyle name="Normal 33 2" xfId="2505" xr:uid="{00000000-0005-0000-0000-0000F3090000}"/>
    <cellStyle name="Normal 34" xfId="2506" xr:uid="{00000000-0005-0000-0000-0000F4090000}"/>
    <cellStyle name="Normal 34 2" xfId="2507" xr:uid="{00000000-0005-0000-0000-0000F5090000}"/>
    <cellStyle name="Normal 35" xfId="2508" xr:uid="{00000000-0005-0000-0000-0000F6090000}"/>
    <cellStyle name="Normal 35 2" xfId="2509" xr:uid="{00000000-0005-0000-0000-0000F7090000}"/>
    <cellStyle name="Normal 36" xfId="2510" xr:uid="{00000000-0005-0000-0000-0000F8090000}"/>
    <cellStyle name="Normal 36 2" xfId="2511" xr:uid="{00000000-0005-0000-0000-0000F9090000}"/>
    <cellStyle name="Normal 37" xfId="2512" xr:uid="{00000000-0005-0000-0000-0000FA090000}"/>
    <cellStyle name="Normal 37 2" xfId="2513" xr:uid="{00000000-0005-0000-0000-0000FB090000}"/>
    <cellStyle name="Normal 38" xfId="2514" xr:uid="{00000000-0005-0000-0000-0000FC090000}"/>
    <cellStyle name="Normal 38 2" xfId="2515" xr:uid="{00000000-0005-0000-0000-0000FD090000}"/>
    <cellStyle name="Normal 39" xfId="2516" xr:uid="{00000000-0005-0000-0000-0000FE090000}"/>
    <cellStyle name="Normal 39 2" xfId="2517" xr:uid="{00000000-0005-0000-0000-0000FF090000}"/>
    <cellStyle name="Normal 4" xfId="9" xr:uid="{00000000-0005-0000-0000-0000000A0000}"/>
    <cellStyle name="Normal 4 2" xfId="2519" xr:uid="{00000000-0005-0000-0000-0000010A0000}"/>
    <cellStyle name="Normal 4 2 2" xfId="2520" xr:uid="{00000000-0005-0000-0000-0000020A0000}"/>
    <cellStyle name="Normal 4 2 2 2" xfId="2521" xr:uid="{00000000-0005-0000-0000-0000030A0000}"/>
    <cellStyle name="Normal 4 2 2 2 2" xfId="2522" xr:uid="{00000000-0005-0000-0000-0000040A0000}"/>
    <cellStyle name="Normal 4 2 2 2 2 2" xfId="2523" xr:uid="{00000000-0005-0000-0000-0000050A0000}"/>
    <cellStyle name="Normal 4 2 2 2 3" xfId="2524" xr:uid="{00000000-0005-0000-0000-0000060A0000}"/>
    <cellStyle name="Normal 4 2 2 3" xfId="2525" xr:uid="{00000000-0005-0000-0000-0000070A0000}"/>
    <cellStyle name="Normal 4 2 3" xfId="2526" xr:uid="{00000000-0005-0000-0000-0000080A0000}"/>
    <cellStyle name="Normal 4 3" xfId="2527" xr:uid="{00000000-0005-0000-0000-0000090A0000}"/>
    <cellStyle name="Normal 4 4" xfId="2528" xr:uid="{00000000-0005-0000-0000-00000A0A0000}"/>
    <cellStyle name="Normal 4 5" xfId="2518" xr:uid="{00000000-0005-0000-0000-00000B0A0000}"/>
    <cellStyle name="Normal 40" xfId="2529" xr:uid="{00000000-0005-0000-0000-00000C0A0000}"/>
    <cellStyle name="Normal 40 2" xfId="2530" xr:uid="{00000000-0005-0000-0000-00000D0A0000}"/>
    <cellStyle name="Normal 41" xfId="2531" xr:uid="{00000000-0005-0000-0000-00000E0A0000}"/>
    <cellStyle name="Normal 41 2" xfId="2532" xr:uid="{00000000-0005-0000-0000-00000F0A0000}"/>
    <cellStyle name="Normal 42" xfId="2533" xr:uid="{00000000-0005-0000-0000-0000100A0000}"/>
    <cellStyle name="Normal 42 2" xfId="2534" xr:uid="{00000000-0005-0000-0000-0000110A0000}"/>
    <cellStyle name="Normal 43" xfId="2535" xr:uid="{00000000-0005-0000-0000-0000120A0000}"/>
    <cellStyle name="Normal 43 2" xfId="2536" xr:uid="{00000000-0005-0000-0000-0000130A0000}"/>
    <cellStyle name="Normal 44" xfId="2537" xr:uid="{00000000-0005-0000-0000-0000140A0000}"/>
    <cellStyle name="Normal 44 2" xfId="2538" xr:uid="{00000000-0005-0000-0000-0000150A0000}"/>
    <cellStyle name="Normal 45" xfId="2539" xr:uid="{00000000-0005-0000-0000-0000160A0000}"/>
    <cellStyle name="Normal 45 2" xfId="2540" xr:uid="{00000000-0005-0000-0000-0000170A0000}"/>
    <cellStyle name="Normal 46" xfId="2541" xr:uid="{00000000-0005-0000-0000-0000180A0000}"/>
    <cellStyle name="Normal 46 2" xfId="2542" xr:uid="{00000000-0005-0000-0000-0000190A0000}"/>
    <cellStyle name="Normal 47" xfId="2543" xr:uid="{00000000-0005-0000-0000-00001A0A0000}"/>
    <cellStyle name="Normal 47 2" xfId="2544" xr:uid="{00000000-0005-0000-0000-00001B0A0000}"/>
    <cellStyle name="Normal 48" xfId="2545" xr:uid="{00000000-0005-0000-0000-00001C0A0000}"/>
    <cellStyle name="Normal 48 2" xfId="2546" xr:uid="{00000000-0005-0000-0000-00001D0A0000}"/>
    <cellStyle name="Normal 49" xfId="2547" xr:uid="{00000000-0005-0000-0000-00001E0A0000}"/>
    <cellStyle name="Normal 49 2" xfId="2548" xr:uid="{00000000-0005-0000-0000-00001F0A0000}"/>
    <cellStyle name="Normal 5" xfId="19" xr:uid="{00000000-0005-0000-0000-0000200A0000}"/>
    <cellStyle name="Normal 5 2" xfId="2550" xr:uid="{00000000-0005-0000-0000-0000210A0000}"/>
    <cellStyle name="Normal 5 2 2" xfId="2551" xr:uid="{00000000-0005-0000-0000-0000220A0000}"/>
    <cellStyle name="Normal 5 3" xfId="2552" xr:uid="{00000000-0005-0000-0000-0000230A0000}"/>
    <cellStyle name="Normal 5 4" xfId="2553" xr:uid="{00000000-0005-0000-0000-0000240A0000}"/>
    <cellStyle name="Normal 5 5" xfId="2554" xr:uid="{00000000-0005-0000-0000-0000250A0000}"/>
    <cellStyle name="Normal 5 6" xfId="2549" xr:uid="{00000000-0005-0000-0000-0000260A0000}"/>
    <cellStyle name="Normal 50" xfId="2555" xr:uid="{00000000-0005-0000-0000-0000270A0000}"/>
    <cellStyle name="Normal 50 2" xfId="2556" xr:uid="{00000000-0005-0000-0000-0000280A0000}"/>
    <cellStyle name="Normal 51" xfId="2557" xr:uid="{00000000-0005-0000-0000-0000290A0000}"/>
    <cellStyle name="Normal 51 2" xfId="2558" xr:uid="{00000000-0005-0000-0000-00002A0A0000}"/>
    <cellStyle name="Normal 52" xfId="2559" xr:uid="{00000000-0005-0000-0000-00002B0A0000}"/>
    <cellStyle name="Normal 52 2" xfId="2560" xr:uid="{00000000-0005-0000-0000-00002C0A0000}"/>
    <cellStyle name="Normal 53" xfId="2561" xr:uid="{00000000-0005-0000-0000-00002D0A0000}"/>
    <cellStyle name="Normal 53 2" xfId="2562" xr:uid="{00000000-0005-0000-0000-00002E0A0000}"/>
    <cellStyle name="Normal 54" xfId="2563" xr:uid="{00000000-0005-0000-0000-00002F0A0000}"/>
    <cellStyle name="Normal 54 2" xfId="2564" xr:uid="{00000000-0005-0000-0000-0000300A0000}"/>
    <cellStyle name="Normal 54 2 2" xfId="2565" xr:uid="{00000000-0005-0000-0000-0000310A0000}"/>
    <cellStyle name="Normal 54 3" xfId="2566" xr:uid="{00000000-0005-0000-0000-0000320A0000}"/>
    <cellStyle name="Normal 55" xfId="2567" xr:uid="{00000000-0005-0000-0000-0000330A0000}"/>
    <cellStyle name="Normal 56" xfId="2568" xr:uid="{00000000-0005-0000-0000-0000340A0000}"/>
    <cellStyle name="Normal 56 2" xfId="2569" xr:uid="{00000000-0005-0000-0000-0000350A0000}"/>
    <cellStyle name="Normal 56 2 2" xfId="2570" xr:uid="{00000000-0005-0000-0000-0000360A0000}"/>
    <cellStyle name="Normal 56 3" xfId="2571" xr:uid="{00000000-0005-0000-0000-0000370A0000}"/>
    <cellStyle name="Normal 57" xfId="2572" xr:uid="{00000000-0005-0000-0000-0000380A0000}"/>
    <cellStyle name="Normal 57 2" xfId="2573" xr:uid="{00000000-0005-0000-0000-0000390A0000}"/>
    <cellStyle name="Normal 58" xfId="2574" xr:uid="{00000000-0005-0000-0000-00003A0A0000}"/>
    <cellStyle name="Normal 58 2" xfId="2575" xr:uid="{00000000-0005-0000-0000-00003B0A0000}"/>
    <cellStyle name="Normal 59" xfId="2576" xr:uid="{00000000-0005-0000-0000-00003C0A0000}"/>
    <cellStyle name="Normal 59 2" xfId="2577" xr:uid="{00000000-0005-0000-0000-00003D0A0000}"/>
    <cellStyle name="Normal 59 3" xfId="2578" xr:uid="{00000000-0005-0000-0000-00003E0A0000}"/>
    <cellStyle name="Normal 6" xfId="2579" xr:uid="{00000000-0005-0000-0000-00003F0A0000}"/>
    <cellStyle name="Normal 6 2" xfId="2580" xr:uid="{00000000-0005-0000-0000-0000400A0000}"/>
    <cellStyle name="Normal 6 3" xfId="2581" xr:uid="{00000000-0005-0000-0000-0000410A0000}"/>
    <cellStyle name="Normal 6 3 2" xfId="2582" xr:uid="{00000000-0005-0000-0000-0000420A0000}"/>
    <cellStyle name="Normal 6 4" xfId="2583" xr:uid="{00000000-0005-0000-0000-0000430A0000}"/>
    <cellStyle name="Normal 60" xfId="2584" xr:uid="{00000000-0005-0000-0000-0000440A0000}"/>
    <cellStyle name="Normal 60 2" xfId="2585" xr:uid="{00000000-0005-0000-0000-0000450A0000}"/>
    <cellStyle name="Normal 61" xfId="2586" xr:uid="{00000000-0005-0000-0000-0000460A0000}"/>
    <cellStyle name="Normal 61 2" xfId="2587" xr:uid="{00000000-0005-0000-0000-0000470A0000}"/>
    <cellStyle name="Normal 62" xfId="2588" xr:uid="{00000000-0005-0000-0000-0000480A0000}"/>
    <cellStyle name="Normal 62 2" xfId="2589" xr:uid="{00000000-0005-0000-0000-0000490A0000}"/>
    <cellStyle name="Normal 63" xfId="2590" xr:uid="{00000000-0005-0000-0000-00004A0A0000}"/>
    <cellStyle name="Normal 63 2" xfId="2591" xr:uid="{00000000-0005-0000-0000-00004B0A0000}"/>
    <cellStyle name="Normal 64" xfId="2592" xr:uid="{00000000-0005-0000-0000-00004C0A0000}"/>
    <cellStyle name="Normal 64 2" xfId="2593" xr:uid="{00000000-0005-0000-0000-00004D0A0000}"/>
    <cellStyle name="Normal 64 2 2" xfId="2594" xr:uid="{00000000-0005-0000-0000-00004E0A0000}"/>
    <cellStyle name="Normal 64 3" xfId="2595" xr:uid="{00000000-0005-0000-0000-00004F0A0000}"/>
    <cellStyle name="Normal 65" xfId="2596" xr:uid="{00000000-0005-0000-0000-0000500A0000}"/>
    <cellStyle name="Normal 65 2" xfId="2597" xr:uid="{00000000-0005-0000-0000-0000510A0000}"/>
    <cellStyle name="Normal 66" xfId="2598" xr:uid="{00000000-0005-0000-0000-0000520A0000}"/>
    <cellStyle name="Normal 66 2" xfId="2599" xr:uid="{00000000-0005-0000-0000-0000530A0000}"/>
    <cellStyle name="Normal 67" xfId="2600" xr:uid="{00000000-0005-0000-0000-0000540A0000}"/>
    <cellStyle name="Normal 67 2" xfId="2601" xr:uid="{00000000-0005-0000-0000-0000550A0000}"/>
    <cellStyle name="Normal 68" xfId="2602" xr:uid="{00000000-0005-0000-0000-0000560A0000}"/>
    <cellStyle name="Normal 69" xfId="2603" xr:uid="{00000000-0005-0000-0000-0000570A0000}"/>
    <cellStyle name="Normal 7" xfId="2604" xr:uid="{00000000-0005-0000-0000-0000580A0000}"/>
    <cellStyle name="Normal 7 2" xfId="2605" xr:uid="{00000000-0005-0000-0000-0000590A0000}"/>
    <cellStyle name="Normal 7 2 2" xfId="2606" xr:uid="{00000000-0005-0000-0000-00005A0A0000}"/>
    <cellStyle name="Normal 7 2 2 2" xfId="2607" xr:uid="{00000000-0005-0000-0000-00005B0A0000}"/>
    <cellStyle name="Normal 7 2 3" xfId="2608" xr:uid="{00000000-0005-0000-0000-00005C0A0000}"/>
    <cellStyle name="Normal 7 3" xfId="2609" xr:uid="{00000000-0005-0000-0000-00005D0A0000}"/>
    <cellStyle name="Normal 7 3 2" xfId="2610" xr:uid="{00000000-0005-0000-0000-00005E0A0000}"/>
    <cellStyle name="Normal 7 4" xfId="2611" xr:uid="{00000000-0005-0000-0000-00005F0A0000}"/>
    <cellStyle name="Normal 7 4 2" xfId="2612" xr:uid="{00000000-0005-0000-0000-0000600A0000}"/>
    <cellStyle name="Normal 7 4 3" xfId="2613" xr:uid="{00000000-0005-0000-0000-0000610A0000}"/>
    <cellStyle name="Normal 7 5" xfId="2614" xr:uid="{00000000-0005-0000-0000-0000620A0000}"/>
    <cellStyle name="Normal 7 5 2" xfId="2615" xr:uid="{00000000-0005-0000-0000-0000630A0000}"/>
    <cellStyle name="Normal 7 6" xfId="2616" xr:uid="{00000000-0005-0000-0000-0000640A0000}"/>
    <cellStyle name="Normal 7 6 2" xfId="2617" xr:uid="{00000000-0005-0000-0000-0000650A0000}"/>
    <cellStyle name="Normal 7 7" xfId="2618" xr:uid="{00000000-0005-0000-0000-0000660A0000}"/>
    <cellStyle name="Normal 7 8" xfId="2619" xr:uid="{00000000-0005-0000-0000-0000670A0000}"/>
    <cellStyle name="Normal 7_BUDGET malaria round 10 PR- SANRU Final 15 sept 11 reviewed 131011-wn" xfId="2620" xr:uid="{00000000-0005-0000-0000-0000680A0000}"/>
    <cellStyle name="Normal 70" xfId="2621" xr:uid="{00000000-0005-0000-0000-0000690A0000}"/>
    <cellStyle name="Normal 71" xfId="2622" xr:uid="{00000000-0005-0000-0000-00006A0A0000}"/>
    <cellStyle name="Normal 72" xfId="2623" xr:uid="{00000000-0005-0000-0000-00006B0A0000}"/>
    <cellStyle name="Normal 72 2" xfId="2624" xr:uid="{00000000-0005-0000-0000-00006C0A0000}"/>
    <cellStyle name="Normal 73" xfId="2625" xr:uid="{00000000-0005-0000-0000-00006D0A0000}"/>
    <cellStyle name="Normal 74" xfId="3007" xr:uid="{00000000-0005-0000-0000-00006E0A0000}"/>
    <cellStyle name="Normal 8" xfId="2626" xr:uid="{00000000-0005-0000-0000-00006F0A0000}"/>
    <cellStyle name="Normal 8 2" xfId="2627" xr:uid="{00000000-0005-0000-0000-0000700A0000}"/>
    <cellStyle name="Normal 8 2 2" xfId="2628" xr:uid="{00000000-0005-0000-0000-0000710A0000}"/>
    <cellStyle name="Normal 8 2 2 2" xfId="2629" xr:uid="{00000000-0005-0000-0000-0000720A0000}"/>
    <cellStyle name="Normal 8 2 3" xfId="2630" xr:uid="{00000000-0005-0000-0000-0000730A0000}"/>
    <cellStyle name="Normal 8 3" xfId="2631" xr:uid="{00000000-0005-0000-0000-0000740A0000}"/>
    <cellStyle name="Normal 8 3 2" xfId="2632" xr:uid="{00000000-0005-0000-0000-0000750A0000}"/>
    <cellStyle name="Normal 8 4" xfId="2633" xr:uid="{00000000-0005-0000-0000-0000760A0000}"/>
    <cellStyle name="Normal 9" xfId="2634" xr:uid="{00000000-0005-0000-0000-0000770A0000}"/>
    <cellStyle name="Normal 9 2" xfId="2635" xr:uid="{00000000-0005-0000-0000-0000780A0000}"/>
    <cellStyle name="Normal 9 2 2" xfId="2636" xr:uid="{00000000-0005-0000-0000-0000790A0000}"/>
    <cellStyle name="Normal 9 3" xfId="2637" xr:uid="{00000000-0005-0000-0000-00007A0A0000}"/>
    <cellStyle name="Note 10" xfId="2638" xr:uid="{00000000-0005-0000-0000-00007B0A0000}"/>
    <cellStyle name="Note 10 2" xfId="2639" xr:uid="{00000000-0005-0000-0000-00007C0A0000}"/>
    <cellStyle name="Note 10 3" xfId="2640" xr:uid="{00000000-0005-0000-0000-00007D0A0000}"/>
    <cellStyle name="Note 11" xfId="2641" xr:uid="{00000000-0005-0000-0000-00007E0A0000}"/>
    <cellStyle name="Note 11 2" xfId="2642" xr:uid="{00000000-0005-0000-0000-00007F0A0000}"/>
    <cellStyle name="Note 11 3" xfId="2643" xr:uid="{00000000-0005-0000-0000-0000800A0000}"/>
    <cellStyle name="Note 12" xfId="2644" xr:uid="{00000000-0005-0000-0000-0000810A0000}"/>
    <cellStyle name="Note 12 2" xfId="2645" xr:uid="{00000000-0005-0000-0000-0000820A0000}"/>
    <cellStyle name="Note 12 3" xfId="2646" xr:uid="{00000000-0005-0000-0000-0000830A0000}"/>
    <cellStyle name="Note 13" xfId="2647" xr:uid="{00000000-0005-0000-0000-0000840A0000}"/>
    <cellStyle name="Note 13 2" xfId="2648" xr:uid="{00000000-0005-0000-0000-0000850A0000}"/>
    <cellStyle name="Note 13 3" xfId="2649" xr:uid="{00000000-0005-0000-0000-0000860A0000}"/>
    <cellStyle name="Note 14" xfId="2650" xr:uid="{00000000-0005-0000-0000-0000870A0000}"/>
    <cellStyle name="Note 14 2" xfId="2651" xr:uid="{00000000-0005-0000-0000-0000880A0000}"/>
    <cellStyle name="Note 14 3" xfId="2652" xr:uid="{00000000-0005-0000-0000-0000890A0000}"/>
    <cellStyle name="Note 15" xfId="2653" xr:uid="{00000000-0005-0000-0000-00008A0A0000}"/>
    <cellStyle name="Note 15 2" xfId="2654" xr:uid="{00000000-0005-0000-0000-00008B0A0000}"/>
    <cellStyle name="Note 15 3" xfId="2655" xr:uid="{00000000-0005-0000-0000-00008C0A0000}"/>
    <cellStyle name="Note 16" xfId="2656" xr:uid="{00000000-0005-0000-0000-00008D0A0000}"/>
    <cellStyle name="Note 16 2" xfId="2657" xr:uid="{00000000-0005-0000-0000-00008E0A0000}"/>
    <cellStyle name="Note 16 3" xfId="2658" xr:uid="{00000000-0005-0000-0000-00008F0A0000}"/>
    <cellStyle name="Note 17" xfId="2659" xr:uid="{00000000-0005-0000-0000-0000900A0000}"/>
    <cellStyle name="Note 17 2" xfId="2660" xr:uid="{00000000-0005-0000-0000-0000910A0000}"/>
    <cellStyle name="Note 17 3" xfId="2661" xr:uid="{00000000-0005-0000-0000-0000920A0000}"/>
    <cellStyle name="Note 18" xfId="2662" xr:uid="{00000000-0005-0000-0000-0000930A0000}"/>
    <cellStyle name="Note 18 2" xfId="2663" xr:uid="{00000000-0005-0000-0000-0000940A0000}"/>
    <cellStyle name="Note 18 3" xfId="2664" xr:uid="{00000000-0005-0000-0000-0000950A0000}"/>
    <cellStyle name="Note 19" xfId="2665" xr:uid="{00000000-0005-0000-0000-0000960A0000}"/>
    <cellStyle name="Note 19 2" xfId="2666" xr:uid="{00000000-0005-0000-0000-0000970A0000}"/>
    <cellStyle name="Note 19 3" xfId="2667" xr:uid="{00000000-0005-0000-0000-0000980A0000}"/>
    <cellStyle name="Note 2" xfId="2668" xr:uid="{00000000-0005-0000-0000-0000990A0000}"/>
    <cellStyle name="Note 2 2" xfId="2669" xr:uid="{00000000-0005-0000-0000-00009A0A0000}"/>
    <cellStyle name="Note 2 3" xfId="2670" xr:uid="{00000000-0005-0000-0000-00009B0A0000}"/>
    <cellStyle name="Note 20" xfId="2671" xr:uid="{00000000-0005-0000-0000-00009C0A0000}"/>
    <cellStyle name="Note 20 2" xfId="2672" xr:uid="{00000000-0005-0000-0000-00009D0A0000}"/>
    <cellStyle name="Note 20 3" xfId="2673" xr:uid="{00000000-0005-0000-0000-00009E0A0000}"/>
    <cellStyle name="Note 21" xfId="2674" xr:uid="{00000000-0005-0000-0000-00009F0A0000}"/>
    <cellStyle name="Note 21 2" xfId="2675" xr:uid="{00000000-0005-0000-0000-0000A00A0000}"/>
    <cellStyle name="Note 21 3" xfId="2676" xr:uid="{00000000-0005-0000-0000-0000A10A0000}"/>
    <cellStyle name="Note 22" xfId="2677" xr:uid="{00000000-0005-0000-0000-0000A20A0000}"/>
    <cellStyle name="Note 22 2" xfId="2678" xr:uid="{00000000-0005-0000-0000-0000A30A0000}"/>
    <cellStyle name="Note 22 3" xfId="2679" xr:uid="{00000000-0005-0000-0000-0000A40A0000}"/>
    <cellStyle name="Note 23" xfId="2680" xr:uid="{00000000-0005-0000-0000-0000A50A0000}"/>
    <cellStyle name="Note 23 2" xfId="2681" xr:uid="{00000000-0005-0000-0000-0000A60A0000}"/>
    <cellStyle name="Note 23 3" xfId="2682" xr:uid="{00000000-0005-0000-0000-0000A70A0000}"/>
    <cellStyle name="Note 24" xfId="2683" xr:uid="{00000000-0005-0000-0000-0000A80A0000}"/>
    <cellStyle name="Note 24 2" xfId="2684" xr:uid="{00000000-0005-0000-0000-0000A90A0000}"/>
    <cellStyle name="Note 24 3" xfId="2685" xr:uid="{00000000-0005-0000-0000-0000AA0A0000}"/>
    <cellStyle name="Note 25" xfId="2686" xr:uid="{00000000-0005-0000-0000-0000AB0A0000}"/>
    <cellStyle name="Note 25 2" xfId="2687" xr:uid="{00000000-0005-0000-0000-0000AC0A0000}"/>
    <cellStyle name="Note 25 3" xfId="2688" xr:uid="{00000000-0005-0000-0000-0000AD0A0000}"/>
    <cellStyle name="Note 26" xfId="2689" xr:uid="{00000000-0005-0000-0000-0000AE0A0000}"/>
    <cellStyle name="Note 26 2" xfId="2690" xr:uid="{00000000-0005-0000-0000-0000AF0A0000}"/>
    <cellStyle name="Note 26 3" xfId="2691" xr:uid="{00000000-0005-0000-0000-0000B00A0000}"/>
    <cellStyle name="Note 27" xfId="2692" xr:uid="{00000000-0005-0000-0000-0000B10A0000}"/>
    <cellStyle name="Note 27 2" xfId="2693" xr:uid="{00000000-0005-0000-0000-0000B20A0000}"/>
    <cellStyle name="Note 27 3" xfId="2694" xr:uid="{00000000-0005-0000-0000-0000B30A0000}"/>
    <cellStyle name="Note 28" xfId="2695" xr:uid="{00000000-0005-0000-0000-0000B40A0000}"/>
    <cellStyle name="Note 29" xfId="2696" xr:uid="{00000000-0005-0000-0000-0000B50A0000}"/>
    <cellStyle name="Note 3" xfId="2697" xr:uid="{00000000-0005-0000-0000-0000B60A0000}"/>
    <cellStyle name="Note 3 2" xfId="2698" xr:uid="{00000000-0005-0000-0000-0000B70A0000}"/>
    <cellStyle name="Note 3 3" xfId="2699" xr:uid="{00000000-0005-0000-0000-0000B80A0000}"/>
    <cellStyle name="Note 30" xfId="2700" xr:uid="{00000000-0005-0000-0000-0000B90A0000}"/>
    <cellStyle name="Note 4" xfId="2701" xr:uid="{00000000-0005-0000-0000-0000BA0A0000}"/>
    <cellStyle name="Note 4 2" xfId="2702" xr:uid="{00000000-0005-0000-0000-0000BB0A0000}"/>
    <cellStyle name="Note 4 3" xfId="2703" xr:uid="{00000000-0005-0000-0000-0000BC0A0000}"/>
    <cellStyle name="Note 5" xfId="2704" xr:uid="{00000000-0005-0000-0000-0000BD0A0000}"/>
    <cellStyle name="Note 5 2" xfId="2705" xr:uid="{00000000-0005-0000-0000-0000BE0A0000}"/>
    <cellStyle name="Note 5 3" xfId="2706" xr:uid="{00000000-0005-0000-0000-0000BF0A0000}"/>
    <cellStyle name="Note 6" xfId="2707" xr:uid="{00000000-0005-0000-0000-0000C00A0000}"/>
    <cellStyle name="Note 6 2" xfId="2708" xr:uid="{00000000-0005-0000-0000-0000C10A0000}"/>
    <cellStyle name="Note 6 3" xfId="2709" xr:uid="{00000000-0005-0000-0000-0000C20A0000}"/>
    <cellStyle name="Note 7" xfId="2710" xr:uid="{00000000-0005-0000-0000-0000C30A0000}"/>
    <cellStyle name="Note 7 2" xfId="2711" xr:uid="{00000000-0005-0000-0000-0000C40A0000}"/>
    <cellStyle name="Note 7 3" xfId="2712" xr:uid="{00000000-0005-0000-0000-0000C50A0000}"/>
    <cellStyle name="Note 8" xfId="2713" xr:uid="{00000000-0005-0000-0000-0000C60A0000}"/>
    <cellStyle name="Note 8 2" xfId="2714" xr:uid="{00000000-0005-0000-0000-0000C70A0000}"/>
    <cellStyle name="Note 8 3" xfId="2715" xr:uid="{00000000-0005-0000-0000-0000C80A0000}"/>
    <cellStyle name="Note 9" xfId="2716" xr:uid="{00000000-0005-0000-0000-0000C90A0000}"/>
    <cellStyle name="Note 9 2" xfId="2717" xr:uid="{00000000-0005-0000-0000-0000CA0A0000}"/>
    <cellStyle name="Note 9 3" xfId="2718" xr:uid="{00000000-0005-0000-0000-0000CB0A0000}"/>
    <cellStyle name="Notitie" xfId="2719" xr:uid="{00000000-0005-0000-0000-0000CC0A0000}"/>
    <cellStyle name="Ongeldig" xfId="2720" xr:uid="{00000000-0005-0000-0000-0000CD0A0000}"/>
    <cellStyle name="OnOff" xfId="2721" xr:uid="{00000000-0005-0000-0000-0000CE0A0000}"/>
    <cellStyle name="OnOff 2" xfId="2722" xr:uid="{00000000-0005-0000-0000-0000CF0A0000}"/>
    <cellStyle name="OnOff 2 2" xfId="3029" xr:uid="{00000000-0005-0000-0000-0000D00A0000}"/>
    <cellStyle name="OnOff 3" xfId="3030" xr:uid="{00000000-0005-0000-0000-0000D10A0000}"/>
    <cellStyle name="Output" xfId="2723" xr:uid="{00000000-0005-0000-0000-0000D20A0000}"/>
    <cellStyle name="Output 2" xfId="2724" xr:uid="{00000000-0005-0000-0000-0000D30A0000}"/>
    <cellStyle name="Output 2 2" xfId="2725" xr:uid="{00000000-0005-0000-0000-0000D40A0000}"/>
    <cellStyle name="Output 2 3" xfId="2726" xr:uid="{00000000-0005-0000-0000-0000D50A0000}"/>
    <cellStyle name="Output 3" xfId="2727" xr:uid="{00000000-0005-0000-0000-0000D60A0000}"/>
    <cellStyle name="Output 4" xfId="2728" xr:uid="{00000000-0005-0000-0000-0000D70A0000}"/>
    <cellStyle name="Output 5" xfId="2729" xr:uid="{00000000-0005-0000-0000-0000D80A0000}"/>
    <cellStyle name="Output 6" xfId="2730" xr:uid="{00000000-0005-0000-0000-0000D90A0000}"/>
    <cellStyle name="Output 7" xfId="2731" xr:uid="{00000000-0005-0000-0000-0000DA0A0000}"/>
    <cellStyle name="Output 8" xfId="2732" xr:uid="{00000000-0005-0000-0000-0000DB0A0000}"/>
    <cellStyle name="Output 9" xfId="2733" xr:uid="{00000000-0005-0000-0000-0000DC0A0000}"/>
    <cellStyle name="Output_PMU revise 110110 (version 1)" xfId="2734" xr:uid="{00000000-0005-0000-0000-0000DD0A0000}"/>
    <cellStyle name="Parameter Text" xfId="2735" xr:uid="{00000000-0005-0000-0000-0000DE0A0000}"/>
    <cellStyle name="Parameter Text 2" xfId="2736" xr:uid="{00000000-0005-0000-0000-0000DF0A0000}"/>
    <cellStyle name="Parameter Text 2 2" xfId="3027" xr:uid="{00000000-0005-0000-0000-0000E00A0000}"/>
    <cellStyle name="Parameter Text 3" xfId="3028" xr:uid="{00000000-0005-0000-0000-0000E10A0000}"/>
    <cellStyle name="Percent 10" xfId="2737" xr:uid="{00000000-0005-0000-0000-0000E20A0000}"/>
    <cellStyle name="Percent 2" xfId="11" xr:uid="{00000000-0005-0000-0000-0000E30A0000}"/>
    <cellStyle name="Percent 2 2" xfId="2738" xr:uid="{00000000-0005-0000-0000-0000E40A0000}"/>
    <cellStyle name="Percent 2 2 2" xfId="2739" xr:uid="{00000000-0005-0000-0000-0000E50A0000}"/>
    <cellStyle name="Percent 2 2 2 2" xfId="3026" xr:uid="{00000000-0005-0000-0000-0000E60A0000}"/>
    <cellStyle name="Percent 2 2 3" xfId="2740" xr:uid="{00000000-0005-0000-0000-0000E70A0000}"/>
    <cellStyle name="Percent 2 2 3 2" xfId="3025" xr:uid="{00000000-0005-0000-0000-0000E80A0000}"/>
    <cellStyle name="Percent 2 2 4" xfId="2741" xr:uid="{00000000-0005-0000-0000-0000E90A0000}"/>
    <cellStyle name="Percent 2 2 4 2" xfId="3024" xr:uid="{00000000-0005-0000-0000-0000EA0A0000}"/>
    <cellStyle name="Percent 2 3" xfId="2742" xr:uid="{00000000-0005-0000-0000-0000EB0A0000}"/>
    <cellStyle name="Percent 2 3 2" xfId="2743" xr:uid="{00000000-0005-0000-0000-0000EC0A0000}"/>
    <cellStyle name="Percent 2 4" xfId="2744" xr:uid="{00000000-0005-0000-0000-0000ED0A0000}"/>
    <cellStyle name="Percent 2 4 2" xfId="2745" xr:uid="{00000000-0005-0000-0000-0000EE0A0000}"/>
    <cellStyle name="Percent 2 5" xfId="2746" xr:uid="{00000000-0005-0000-0000-0000EF0A0000}"/>
    <cellStyle name="Percent 2 5 2" xfId="2747" xr:uid="{00000000-0005-0000-0000-0000F00A0000}"/>
    <cellStyle name="Percent 2 6" xfId="2748" xr:uid="{00000000-0005-0000-0000-0000F10A0000}"/>
    <cellStyle name="Percent 2 7" xfId="2749" xr:uid="{00000000-0005-0000-0000-0000F20A0000}"/>
    <cellStyle name="Percent 2_PMU version 71009" xfId="2750" xr:uid="{00000000-0005-0000-0000-0000F30A0000}"/>
    <cellStyle name="Percent 3" xfId="2751" xr:uid="{00000000-0005-0000-0000-0000F40A0000}"/>
    <cellStyle name="Percent 3 2" xfId="2752" xr:uid="{00000000-0005-0000-0000-0000F50A0000}"/>
    <cellStyle name="Percent 3 2 2" xfId="2753" xr:uid="{00000000-0005-0000-0000-0000F60A0000}"/>
    <cellStyle name="Percent 3 2 2 2" xfId="2754" xr:uid="{00000000-0005-0000-0000-0000F70A0000}"/>
    <cellStyle name="Percent 3 2 3" xfId="3023" xr:uid="{00000000-0005-0000-0000-0000F80A0000}"/>
    <cellStyle name="Percent 3 3" xfId="2755" xr:uid="{00000000-0005-0000-0000-0000F90A0000}"/>
    <cellStyle name="Percent 3 3 2" xfId="2756" xr:uid="{00000000-0005-0000-0000-0000FA0A0000}"/>
    <cellStyle name="Percent 3 3 3" xfId="3022" xr:uid="{00000000-0005-0000-0000-0000FB0A0000}"/>
    <cellStyle name="Percent 3 4" xfId="2757" xr:uid="{00000000-0005-0000-0000-0000FC0A0000}"/>
    <cellStyle name="Percent 3 4 2" xfId="2758" xr:uid="{00000000-0005-0000-0000-0000FD0A0000}"/>
    <cellStyle name="Percent 3 4 3" xfId="3021" xr:uid="{00000000-0005-0000-0000-0000FE0A0000}"/>
    <cellStyle name="Percent 3 5" xfId="2759" xr:uid="{00000000-0005-0000-0000-0000FF0A0000}"/>
    <cellStyle name="Percent 3 6" xfId="2760" xr:uid="{00000000-0005-0000-0000-0000000B0000}"/>
    <cellStyle name="Percent 4" xfId="2761" xr:uid="{00000000-0005-0000-0000-0000010B0000}"/>
    <cellStyle name="Percent 4 2" xfId="2762" xr:uid="{00000000-0005-0000-0000-0000020B0000}"/>
    <cellStyle name="Percent 5" xfId="2763" xr:uid="{00000000-0005-0000-0000-0000030B0000}"/>
    <cellStyle name="Percent 5 2" xfId="2764" xr:uid="{00000000-0005-0000-0000-0000040B0000}"/>
    <cellStyle name="Percent 5 3" xfId="2765" xr:uid="{00000000-0005-0000-0000-0000050B0000}"/>
    <cellStyle name="Percent 5 4" xfId="2766" xr:uid="{00000000-0005-0000-0000-0000060B0000}"/>
    <cellStyle name="Percent 5 5" xfId="2767" xr:uid="{00000000-0005-0000-0000-0000070B0000}"/>
    <cellStyle name="Percent 5 6" xfId="2768" xr:uid="{00000000-0005-0000-0000-0000080B0000}"/>
    <cellStyle name="Percent 6" xfId="2769" xr:uid="{00000000-0005-0000-0000-0000090B0000}"/>
    <cellStyle name="Percent 7" xfId="2770" xr:uid="{00000000-0005-0000-0000-00000A0B0000}"/>
    <cellStyle name="Percent 8" xfId="2771" xr:uid="{00000000-0005-0000-0000-00000B0B0000}"/>
    <cellStyle name="Percent 9" xfId="2772" xr:uid="{00000000-0005-0000-0000-00000C0B0000}"/>
    <cellStyle name="Percent 9 2" xfId="2773" xr:uid="{00000000-0005-0000-0000-00000D0B0000}"/>
    <cellStyle name="Pourcentage" xfId="17" builtinId="5"/>
    <cellStyle name="Pourcentage 10" xfId="2775" xr:uid="{00000000-0005-0000-0000-00000F0B0000}"/>
    <cellStyle name="Pourcentage 10 2" xfId="2776" xr:uid="{00000000-0005-0000-0000-0000100B0000}"/>
    <cellStyle name="Pourcentage 11" xfId="2777" xr:uid="{00000000-0005-0000-0000-0000110B0000}"/>
    <cellStyle name="Pourcentage 11 2" xfId="2778" xr:uid="{00000000-0005-0000-0000-0000120B0000}"/>
    <cellStyle name="Pourcentage 12" xfId="2779" xr:uid="{00000000-0005-0000-0000-0000130B0000}"/>
    <cellStyle name="Pourcentage 12 2" xfId="2780" xr:uid="{00000000-0005-0000-0000-0000140B0000}"/>
    <cellStyle name="Pourcentage 13" xfId="2781" xr:uid="{00000000-0005-0000-0000-0000150B0000}"/>
    <cellStyle name="Pourcentage 13 2" xfId="2782" xr:uid="{00000000-0005-0000-0000-0000160B0000}"/>
    <cellStyle name="Pourcentage 14" xfId="2783" xr:uid="{00000000-0005-0000-0000-0000170B0000}"/>
    <cellStyle name="Pourcentage 14 2" xfId="2784" xr:uid="{00000000-0005-0000-0000-0000180B0000}"/>
    <cellStyle name="Pourcentage 15" xfId="2785" xr:uid="{00000000-0005-0000-0000-0000190B0000}"/>
    <cellStyle name="Pourcentage 15 2" xfId="2786" xr:uid="{00000000-0005-0000-0000-00001A0B0000}"/>
    <cellStyle name="Pourcentage 16" xfId="2787" xr:uid="{00000000-0005-0000-0000-00001B0B0000}"/>
    <cellStyle name="Pourcentage 16 2" xfId="2788" xr:uid="{00000000-0005-0000-0000-00001C0B0000}"/>
    <cellStyle name="Pourcentage 17" xfId="2789" xr:uid="{00000000-0005-0000-0000-00001D0B0000}"/>
    <cellStyle name="Pourcentage 17 2" xfId="2790" xr:uid="{00000000-0005-0000-0000-00001E0B0000}"/>
    <cellStyle name="Pourcentage 18" xfId="2791" xr:uid="{00000000-0005-0000-0000-00001F0B0000}"/>
    <cellStyle name="Pourcentage 19" xfId="2792" xr:uid="{00000000-0005-0000-0000-0000200B0000}"/>
    <cellStyle name="Pourcentage 2" xfId="2793" xr:uid="{00000000-0005-0000-0000-0000210B0000}"/>
    <cellStyle name="Pourcentage 2 10" xfId="3005" xr:uid="{00000000-0005-0000-0000-0000220B0000}"/>
    <cellStyle name="Pourcentage 2 2" xfId="2794" xr:uid="{00000000-0005-0000-0000-0000230B0000}"/>
    <cellStyle name="Pourcentage 2 2 2" xfId="2795" xr:uid="{00000000-0005-0000-0000-0000240B0000}"/>
    <cellStyle name="Pourcentage 2 3" xfId="2796" xr:uid="{00000000-0005-0000-0000-0000250B0000}"/>
    <cellStyle name="Pourcentage 2 4" xfId="2797" xr:uid="{00000000-0005-0000-0000-0000260B0000}"/>
    <cellStyle name="Pourcentage 2 5" xfId="2798" xr:uid="{00000000-0005-0000-0000-0000270B0000}"/>
    <cellStyle name="Pourcentage 2 6" xfId="2799" xr:uid="{00000000-0005-0000-0000-0000280B0000}"/>
    <cellStyle name="Pourcentage 2 7" xfId="2800" xr:uid="{00000000-0005-0000-0000-0000290B0000}"/>
    <cellStyle name="Pourcentage 2 8" xfId="2801" xr:uid="{00000000-0005-0000-0000-00002A0B0000}"/>
    <cellStyle name="Pourcentage 2 9" xfId="2802" xr:uid="{00000000-0005-0000-0000-00002B0B0000}"/>
    <cellStyle name="Pourcentage 20" xfId="2803" xr:uid="{00000000-0005-0000-0000-00002C0B0000}"/>
    <cellStyle name="Pourcentage 21" xfId="2804" xr:uid="{00000000-0005-0000-0000-00002D0B0000}"/>
    <cellStyle name="Pourcentage 21 2" xfId="2805" xr:uid="{00000000-0005-0000-0000-00002E0B0000}"/>
    <cellStyle name="Pourcentage 22" xfId="2806" xr:uid="{00000000-0005-0000-0000-00002F0B0000}"/>
    <cellStyle name="Pourcentage 23" xfId="2807" xr:uid="{00000000-0005-0000-0000-0000300B0000}"/>
    <cellStyle name="Pourcentage 24" xfId="2774" xr:uid="{00000000-0005-0000-0000-0000310B0000}"/>
    <cellStyle name="Pourcentage 3" xfId="2808" xr:uid="{00000000-0005-0000-0000-0000320B0000}"/>
    <cellStyle name="Pourcentage 3 2" xfId="2809" xr:uid="{00000000-0005-0000-0000-0000330B0000}"/>
    <cellStyle name="Pourcentage 4" xfId="2810" xr:uid="{00000000-0005-0000-0000-0000340B0000}"/>
    <cellStyle name="Pourcentage 4 2" xfId="2811" xr:uid="{00000000-0005-0000-0000-0000350B0000}"/>
    <cellStyle name="Pourcentage 5" xfId="2812" xr:uid="{00000000-0005-0000-0000-0000360B0000}"/>
    <cellStyle name="Pourcentage 5 2" xfId="2813" xr:uid="{00000000-0005-0000-0000-0000370B0000}"/>
    <cellStyle name="Pourcentage 5 3" xfId="2814" xr:uid="{00000000-0005-0000-0000-0000380B0000}"/>
    <cellStyle name="Pourcentage 5 4" xfId="2815" xr:uid="{00000000-0005-0000-0000-0000390B0000}"/>
    <cellStyle name="Pourcentage 5 5" xfId="2816" xr:uid="{00000000-0005-0000-0000-00003A0B0000}"/>
    <cellStyle name="Pourcentage 5 6" xfId="2817" xr:uid="{00000000-0005-0000-0000-00003B0B0000}"/>
    <cellStyle name="Pourcentage 5 7" xfId="2818" xr:uid="{00000000-0005-0000-0000-00003C0B0000}"/>
    <cellStyle name="Pourcentage 5 8" xfId="2819" xr:uid="{00000000-0005-0000-0000-00003D0B0000}"/>
    <cellStyle name="Pourcentage 6" xfId="2820" xr:uid="{00000000-0005-0000-0000-00003E0B0000}"/>
    <cellStyle name="Pourcentage 6 2" xfId="2821" xr:uid="{00000000-0005-0000-0000-00003F0B0000}"/>
    <cellStyle name="Pourcentage 6 3" xfId="2822" xr:uid="{00000000-0005-0000-0000-0000400B0000}"/>
    <cellStyle name="Pourcentage 6 4" xfId="2823" xr:uid="{00000000-0005-0000-0000-0000410B0000}"/>
    <cellStyle name="Pourcentage 6 5" xfId="2824" xr:uid="{00000000-0005-0000-0000-0000420B0000}"/>
    <cellStyle name="Pourcentage 6 6" xfId="2825" xr:uid="{00000000-0005-0000-0000-0000430B0000}"/>
    <cellStyle name="Pourcentage 6 7" xfId="2826" xr:uid="{00000000-0005-0000-0000-0000440B0000}"/>
    <cellStyle name="Pourcentage 6 8" xfId="2827" xr:uid="{00000000-0005-0000-0000-0000450B0000}"/>
    <cellStyle name="Pourcentage 7" xfId="2828" xr:uid="{00000000-0005-0000-0000-0000460B0000}"/>
    <cellStyle name="Pourcentage 8" xfId="2829" xr:uid="{00000000-0005-0000-0000-0000470B0000}"/>
    <cellStyle name="Pourcentage 8 2" xfId="2830" xr:uid="{00000000-0005-0000-0000-0000480B0000}"/>
    <cellStyle name="Pourcentage 9" xfId="2831" xr:uid="{00000000-0005-0000-0000-0000490B0000}"/>
    <cellStyle name="Satisfaisant 2" xfId="2832" xr:uid="{00000000-0005-0000-0000-00004A0B0000}"/>
    <cellStyle name="Satisfaisant 2 2" xfId="2833" xr:uid="{00000000-0005-0000-0000-00004B0B0000}"/>
    <cellStyle name="Satisfaisant 3" xfId="2834" xr:uid="{00000000-0005-0000-0000-00004C0B0000}"/>
    <cellStyle name="Satisfaisant 3 2" xfId="2835" xr:uid="{00000000-0005-0000-0000-00004D0B0000}"/>
    <cellStyle name="Satisfaisant 4" xfId="2836" xr:uid="{00000000-0005-0000-0000-00004E0B0000}"/>
    <cellStyle name="Satisfaisant 4 2" xfId="2837" xr:uid="{00000000-0005-0000-0000-00004F0B0000}"/>
    <cellStyle name="Satisfaisant 5" xfId="2838" xr:uid="{00000000-0005-0000-0000-0000500B0000}"/>
    <cellStyle name="Satisfaisant 5 2" xfId="2839" xr:uid="{00000000-0005-0000-0000-0000510B0000}"/>
    <cellStyle name="Satisfaisant 6" xfId="2840" xr:uid="{00000000-0005-0000-0000-0000520B0000}"/>
    <cellStyle name="Satisfaisant 6 2" xfId="2841" xr:uid="{00000000-0005-0000-0000-0000530B0000}"/>
    <cellStyle name="Sortie 2" xfId="2842" xr:uid="{00000000-0005-0000-0000-0000540B0000}"/>
    <cellStyle name="Sortie 2 2" xfId="2843" xr:uid="{00000000-0005-0000-0000-0000550B0000}"/>
    <cellStyle name="Sortie 2 3" xfId="2844" xr:uid="{00000000-0005-0000-0000-0000560B0000}"/>
    <cellStyle name="Sortie 3" xfId="2845" xr:uid="{00000000-0005-0000-0000-0000570B0000}"/>
    <cellStyle name="Sortie 3 2" xfId="2846" xr:uid="{00000000-0005-0000-0000-0000580B0000}"/>
    <cellStyle name="Sortie 3 3" xfId="2847" xr:uid="{00000000-0005-0000-0000-0000590B0000}"/>
    <cellStyle name="Sortie 4" xfId="2848" xr:uid="{00000000-0005-0000-0000-00005A0B0000}"/>
    <cellStyle name="Sortie 4 2" xfId="2849" xr:uid="{00000000-0005-0000-0000-00005B0B0000}"/>
    <cellStyle name="Sortie 4 3" xfId="2850" xr:uid="{00000000-0005-0000-0000-00005C0B0000}"/>
    <cellStyle name="Sortie 5" xfId="2851" xr:uid="{00000000-0005-0000-0000-00005D0B0000}"/>
    <cellStyle name="Sortie 5 2" xfId="2852" xr:uid="{00000000-0005-0000-0000-00005E0B0000}"/>
    <cellStyle name="Sortie 5 3" xfId="2853" xr:uid="{00000000-0005-0000-0000-00005F0B0000}"/>
    <cellStyle name="Sortie 6" xfId="2854" xr:uid="{00000000-0005-0000-0000-0000600B0000}"/>
    <cellStyle name="Sortie 6 2" xfId="2855" xr:uid="{00000000-0005-0000-0000-0000610B0000}"/>
    <cellStyle name="Sortie 6 3" xfId="2856" xr:uid="{00000000-0005-0000-0000-0000620B0000}"/>
    <cellStyle name="Standaard 2" xfId="2857" xr:uid="{00000000-0005-0000-0000-0000630B0000}"/>
    <cellStyle name="Standaard 2 2" xfId="2858" xr:uid="{00000000-0005-0000-0000-0000640B0000}"/>
    <cellStyle name="Standaard 2 2 2" xfId="2859" xr:uid="{00000000-0005-0000-0000-0000650B0000}"/>
    <cellStyle name="Standaard 2 3" xfId="2860" xr:uid="{00000000-0005-0000-0000-0000660B0000}"/>
    <cellStyle name="Standaard 3" xfId="2861" xr:uid="{00000000-0005-0000-0000-0000670B0000}"/>
    <cellStyle name="Standaard 4" xfId="2862" xr:uid="{00000000-0005-0000-0000-0000680B0000}"/>
    <cellStyle name="Style 1" xfId="2863" xr:uid="{00000000-0005-0000-0000-0000690B0000}"/>
    <cellStyle name="Style 1 2" xfId="2864" xr:uid="{00000000-0005-0000-0000-00006A0B0000}"/>
    <cellStyle name="TableHead" xfId="2865" xr:uid="{00000000-0005-0000-0000-00006B0B0000}"/>
    <cellStyle name="TableHead 2" xfId="2866" xr:uid="{00000000-0005-0000-0000-00006C0B0000}"/>
    <cellStyle name="TableHead 2 2" xfId="3019" xr:uid="{00000000-0005-0000-0000-00006D0B0000}"/>
    <cellStyle name="TableHead 3" xfId="3020" xr:uid="{00000000-0005-0000-0000-00006E0B0000}"/>
    <cellStyle name="TB_input_numbercrrcy" xfId="2867" xr:uid="{00000000-0005-0000-0000-00006F0B0000}"/>
    <cellStyle name="Texte explicatif 2" xfId="2868" xr:uid="{00000000-0005-0000-0000-0000700B0000}"/>
    <cellStyle name="Texte explicatif 2 2" xfId="2869" xr:uid="{00000000-0005-0000-0000-0000710B0000}"/>
    <cellStyle name="Texte explicatif 3" xfId="2870" xr:uid="{00000000-0005-0000-0000-0000720B0000}"/>
    <cellStyle name="Texte explicatif 3 2" xfId="2871" xr:uid="{00000000-0005-0000-0000-0000730B0000}"/>
    <cellStyle name="Texte explicatif 4" xfId="2872" xr:uid="{00000000-0005-0000-0000-0000740B0000}"/>
    <cellStyle name="Texte explicatif 4 2" xfId="2873" xr:uid="{00000000-0005-0000-0000-0000750B0000}"/>
    <cellStyle name="Texte explicatif 5" xfId="2874" xr:uid="{00000000-0005-0000-0000-0000760B0000}"/>
    <cellStyle name="Texte explicatif 5 2" xfId="2875" xr:uid="{00000000-0005-0000-0000-0000770B0000}"/>
    <cellStyle name="Texte explicatif 6" xfId="2876" xr:uid="{00000000-0005-0000-0000-0000780B0000}"/>
    <cellStyle name="Texte explicatif 6 2" xfId="2877" xr:uid="{00000000-0005-0000-0000-0000790B0000}"/>
    <cellStyle name="TextNormalLocked" xfId="2878" xr:uid="{00000000-0005-0000-0000-00007A0B0000}"/>
    <cellStyle name="TextNormalLocked 2" xfId="2879" xr:uid="{00000000-0005-0000-0000-00007B0B0000}"/>
    <cellStyle name="TextNormalLocked 2 2" xfId="3017" xr:uid="{00000000-0005-0000-0000-00007C0B0000}"/>
    <cellStyle name="TextNormalLocked 3" xfId="3018" xr:uid="{00000000-0005-0000-0000-00007D0B0000}"/>
    <cellStyle name="TextNoWrap" xfId="2880" xr:uid="{00000000-0005-0000-0000-00007E0B0000}"/>
    <cellStyle name="TextNoWrap 2" xfId="2881" xr:uid="{00000000-0005-0000-0000-00007F0B0000}"/>
    <cellStyle name="TextNoWrap 2 2" xfId="3015" xr:uid="{00000000-0005-0000-0000-0000800B0000}"/>
    <cellStyle name="TextNoWrap 3" xfId="3016" xr:uid="{00000000-0005-0000-0000-0000810B0000}"/>
    <cellStyle name="Titel" xfId="2882" xr:uid="{00000000-0005-0000-0000-0000820B0000}"/>
    <cellStyle name="Title" xfId="2883" xr:uid="{00000000-0005-0000-0000-0000830B0000}"/>
    <cellStyle name="Title 2" xfId="2884" xr:uid="{00000000-0005-0000-0000-0000840B0000}"/>
    <cellStyle name="Title 2 2" xfId="2885" xr:uid="{00000000-0005-0000-0000-0000850B0000}"/>
    <cellStyle name="Title 3" xfId="2886" xr:uid="{00000000-0005-0000-0000-0000860B0000}"/>
    <cellStyle name="Title 4" xfId="2887" xr:uid="{00000000-0005-0000-0000-0000870B0000}"/>
    <cellStyle name="Title 5" xfId="2888" xr:uid="{00000000-0005-0000-0000-0000880B0000}"/>
    <cellStyle name="Title 6" xfId="2889" xr:uid="{00000000-0005-0000-0000-0000890B0000}"/>
    <cellStyle name="Title 7" xfId="2890" xr:uid="{00000000-0005-0000-0000-00008A0B0000}"/>
    <cellStyle name="Title 8" xfId="2891" xr:uid="{00000000-0005-0000-0000-00008B0B0000}"/>
    <cellStyle name="Title 9" xfId="2892" xr:uid="{00000000-0005-0000-0000-00008C0B0000}"/>
    <cellStyle name="Title_PMU revise 110110 (version 1)" xfId="2893" xr:uid="{00000000-0005-0000-0000-00008D0B0000}"/>
    <cellStyle name="Titre 2 2" xfId="2894" xr:uid="{00000000-0005-0000-0000-00008E0B0000}"/>
    <cellStyle name="Titre 3 2" xfId="2895" xr:uid="{00000000-0005-0000-0000-00008F0B0000}"/>
    <cellStyle name="Titre 4 2" xfId="2896" xr:uid="{00000000-0005-0000-0000-0000900B0000}"/>
    <cellStyle name="Titre 5" xfId="2897" xr:uid="{00000000-0005-0000-0000-0000910B0000}"/>
    <cellStyle name="Titre 5 2" xfId="2898" xr:uid="{00000000-0005-0000-0000-0000920B0000}"/>
    <cellStyle name="Titre 6" xfId="2899" xr:uid="{00000000-0005-0000-0000-0000930B0000}"/>
    <cellStyle name="Titre 6 2" xfId="2900" xr:uid="{00000000-0005-0000-0000-0000940B0000}"/>
    <cellStyle name="Titre 1 2" xfId="2901" xr:uid="{00000000-0005-0000-0000-0000950B0000}"/>
    <cellStyle name="Titre 1 2 2" xfId="2902" xr:uid="{00000000-0005-0000-0000-0000960B0000}"/>
    <cellStyle name="Titre 1 3" xfId="2903" xr:uid="{00000000-0005-0000-0000-0000970B0000}"/>
    <cellStyle name="Titre 1 3 2" xfId="2904" xr:uid="{00000000-0005-0000-0000-0000980B0000}"/>
    <cellStyle name="Titre 1 4" xfId="2905" xr:uid="{00000000-0005-0000-0000-0000990B0000}"/>
    <cellStyle name="Titre 1 4 2" xfId="2906" xr:uid="{00000000-0005-0000-0000-00009A0B0000}"/>
    <cellStyle name="Titre 1 5" xfId="2907" xr:uid="{00000000-0005-0000-0000-00009B0B0000}"/>
    <cellStyle name="Titre 1 5 2" xfId="2908" xr:uid="{00000000-0005-0000-0000-00009C0B0000}"/>
    <cellStyle name="Titre 1 6" xfId="2909" xr:uid="{00000000-0005-0000-0000-00009D0B0000}"/>
    <cellStyle name="Titre 1 6 2" xfId="2910" xr:uid="{00000000-0005-0000-0000-00009E0B0000}"/>
    <cellStyle name="Titre 2 2 2" xfId="2911" xr:uid="{00000000-0005-0000-0000-00009F0B0000}"/>
    <cellStyle name="Titre 2 3" xfId="2912" xr:uid="{00000000-0005-0000-0000-0000A00B0000}"/>
    <cellStyle name="Titre 2 3 2" xfId="2913" xr:uid="{00000000-0005-0000-0000-0000A10B0000}"/>
    <cellStyle name="Titre 2 4" xfId="2914" xr:uid="{00000000-0005-0000-0000-0000A20B0000}"/>
    <cellStyle name="Titre 2 4 2" xfId="2915" xr:uid="{00000000-0005-0000-0000-0000A30B0000}"/>
    <cellStyle name="Titre 2 5" xfId="2916" xr:uid="{00000000-0005-0000-0000-0000A40B0000}"/>
    <cellStyle name="Titre 2 5 2" xfId="2917" xr:uid="{00000000-0005-0000-0000-0000A50B0000}"/>
    <cellStyle name="Titre 2 6" xfId="2918" xr:uid="{00000000-0005-0000-0000-0000A60B0000}"/>
    <cellStyle name="Titre 2 6 2" xfId="2919" xr:uid="{00000000-0005-0000-0000-0000A70B0000}"/>
    <cellStyle name="Titre 3 2 2" xfId="2920" xr:uid="{00000000-0005-0000-0000-0000A80B0000}"/>
    <cellStyle name="Titre 3 3" xfId="2921" xr:uid="{00000000-0005-0000-0000-0000A90B0000}"/>
    <cellStyle name="Titre 3 3 2" xfId="2922" xr:uid="{00000000-0005-0000-0000-0000AA0B0000}"/>
    <cellStyle name="Titre 3 4" xfId="2923" xr:uid="{00000000-0005-0000-0000-0000AB0B0000}"/>
    <cellStyle name="Titre 3 4 2" xfId="2924" xr:uid="{00000000-0005-0000-0000-0000AC0B0000}"/>
    <cellStyle name="Titre 3 5" xfId="2925" xr:uid="{00000000-0005-0000-0000-0000AD0B0000}"/>
    <cellStyle name="Titre 3 5 2" xfId="2926" xr:uid="{00000000-0005-0000-0000-0000AE0B0000}"/>
    <cellStyle name="Titre 3 6" xfId="2927" xr:uid="{00000000-0005-0000-0000-0000AF0B0000}"/>
    <cellStyle name="Titre 3 6 2" xfId="2928" xr:uid="{00000000-0005-0000-0000-0000B00B0000}"/>
    <cellStyle name="Titre 4 2 2" xfId="2929" xr:uid="{00000000-0005-0000-0000-0000B10B0000}"/>
    <cellStyle name="Titre 4 3" xfId="2930" xr:uid="{00000000-0005-0000-0000-0000B20B0000}"/>
    <cellStyle name="Titre 4 3 2" xfId="2931" xr:uid="{00000000-0005-0000-0000-0000B30B0000}"/>
    <cellStyle name="Titre 4 4" xfId="2932" xr:uid="{00000000-0005-0000-0000-0000B40B0000}"/>
    <cellStyle name="Titre 4 4 2" xfId="2933" xr:uid="{00000000-0005-0000-0000-0000B50B0000}"/>
    <cellStyle name="Titre 4 5" xfId="2934" xr:uid="{00000000-0005-0000-0000-0000B60B0000}"/>
    <cellStyle name="Titre 4 5 2" xfId="2935" xr:uid="{00000000-0005-0000-0000-0000B70B0000}"/>
    <cellStyle name="Titre 4 6" xfId="2936" xr:uid="{00000000-0005-0000-0000-0000B80B0000}"/>
    <cellStyle name="Titre 4 6 2" xfId="2937" xr:uid="{00000000-0005-0000-0000-0000B90B0000}"/>
    <cellStyle name="Totaal" xfId="2938" xr:uid="{00000000-0005-0000-0000-0000BA0B0000}"/>
    <cellStyle name="Total 2" xfId="2939" xr:uid="{00000000-0005-0000-0000-0000BB0B0000}"/>
    <cellStyle name="Total 2 2" xfId="2940" xr:uid="{00000000-0005-0000-0000-0000BC0B0000}"/>
    <cellStyle name="Total 2 2 2" xfId="2941" xr:uid="{00000000-0005-0000-0000-0000BD0B0000}"/>
    <cellStyle name="Total 2 2 2 2" xfId="2942" xr:uid="{00000000-0005-0000-0000-0000BE0B0000}"/>
    <cellStyle name="Total 2 2 3" xfId="2943" xr:uid="{00000000-0005-0000-0000-0000BF0B0000}"/>
    <cellStyle name="Total 2 3" xfId="2944" xr:uid="{00000000-0005-0000-0000-0000C00B0000}"/>
    <cellStyle name="Total 2 3 2" xfId="2945" xr:uid="{00000000-0005-0000-0000-0000C10B0000}"/>
    <cellStyle name="Total 2 3 3" xfId="2946" xr:uid="{00000000-0005-0000-0000-0000C20B0000}"/>
    <cellStyle name="Total 2 4" xfId="2947" xr:uid="{00000000-0005-0000-0000-0000C30B0000}"/>
    <cellStyle name="Total 2 4 2" xfId="2948" xr:uid="{00000000-0005-0000-0000-0000C40B0000}"/>
    <cellStyle name="Total 2 4 3" xfId="2949" xr:uid="{00000000-0005-0000-0000-0000C50B0000}"/>
    <cellStyle name="Total 2 5" xfId="2950" xr:uid="{00000000-0005-0000-0000-0000C60B0000}"/>
    <cellStyle name="Total 2 6" xfId="2951" xr:uid="{00000000-0005-0000-0000-0000C70B0000}"/>
    <cellStyle name="Total 3" xfId="2952" xr:uid="{00000000-0005-0000-0000-0000C80B0000}"/>
    <cellStyle name="Total 3 2" xfId="2953" xr:uid="{00000000-0005-0000-0000-0000C90B0000}"/>
    <cellStyle name="Total 3 2 2" xfId="2954" xr:uid="{00000000-0005-0000-0000-0000CA0B0000}"/>
    <cellStyle name="Total 3 2 3" xfId="2955" xr:uid="{00000000-0005-0000-0000-0000CB0B0000}"/>
    <cellStyle name="Total 3 3" xfId="2956" xr:uid="{00000000-0005-0000-0000-0000CC0B0000}"/>
    <cellStyle name="Total 3 3 2" xfId="2957" xr:uid="{00000000-0005-0000-0000-0000CD0B0000}"/>
    <cellStyle name="Total 3 3 3" xfId="2958" xr:uid="{00000000-0005-0000-0000-0000CE0B0000}"/>
    <cellStyle name="Total 3 4" xfId="2959" xr:uid="{00000000-0005-0000-0000-0000CF0B0000}"/>
    <cellStyle name="Total 3 5" xfId="2960" xr:uid="{00000000-0005-0000-0000-0000D00B0000}"/>
    <cellStyle name="Total 4" xfId="2961" xr:uid="{00000000-0005-0000-0000-0000D10B0000}"/>
    <cellStyle name="Total 4 2" xfId="2962" xr:uid="{00000000-0005-0000-0000-0000D20B0000}"/>
    <cellStyle name="Total 4 3" xfId="2963" xr:uid="{00000000-0005-0000-0000-0000D30B0000}"/>
    <cellStyle name="Total 5" xfId="2964" xr:uid="{00000000-0005-0000-0000-0000D40B0000}"/>
    <cellStyle name="Total 5 2" xfId="2965" xr:uid="{00000000-0005-0000-0000-0000D50B0000}"/>
    <cellStyle name="Total 5 3" xfId="2966" xr:uid="{00000000-0005-0000-0000-0000D60B0000}"/>
    <cellStyle name="Total 6" xfId="2967" xr:uid="{00000000-0005-0000-0000-0000D70B0000}"/>
    <cellStyle name="Total 6 2" xfId="2968" xr:uid="{00000000-0005-0000-0000-0000D80B0000}"/>
    <cellStyle name="Total 6 3" xfId="2969" xr:uid="{00000000-0005-0000-0000-0000D90B0000}"/>
    <cellStyle name="Uitvoer" xfId="2970" xr:uid="{00000000-0005-0000-0000-0000DA0B0000}"/>
    <cellStyle name="UserAccent" xfId="2971" xr:uid="{00000000-0005-0000-0000-0000DB0B0000}"/>
    <cellStyle name="UserAccent 2" xfId="2972" xr:uid="{00000000-0005-0000-0000-0000DC0B0000}"/>
    <cellStyle name="UserAccent 2 2" xfId="3013" xr:uid="{00000000-0005-0000-0000-0000DD0B0000}"/>
    <cellStyle name="UserAccent 3" xfId="3014" xr:uid="{00000000-0005-0000-0000-0000DE0B0000}"/>
    <cellStyle name="UserField NoWrap" xfId="2973" xr:uid="{00000000-0005-0000-0000-0000DF0B0000}"/>
    <cellStyle name="UserField NoWrap 2" xfId="2974" xr:uid="{00000000-0005-0000-0000-0000E00B0000}"/>
    <cellStyle name="UserField NoWrap 2 2" xfId="3011" xr:uid="{00000000-0005-0000-0000-0000E10B0000}"/>
    <cellStyle name="UserField NoWrap 3" xfId="3012" xr:uid="{00000000-0005-0000-0000-0000E20B0000}"/>
    <cellStyle name="UserText" xfId="2975" xr:uid="{00000000-0005-0000-0000-0000E30B0000}"/>
    <cellStyle name="UserText 2" xfId="2976" xr:uid="{00000000-0005-0000-0000-0000E40B0000}"/>
    <cellStyle name="UserText 2 2" xfId="3009" xr:uid="{00000000-0005-0000-0000-0000E50B0000}"/>
    <cellStyle name="UserText 3" xfId="3010" xr:uid="{00000000-0005-0000-0000-0000E60B0000}"/>
    <cellStyle name="Vérification 2" xfId="2977" xr:uid="{00000000-0005-0000-0000-0000E70B0000}"/>
    <cellStyle name="Vérification 2 2" xfId="2978" xr:uid="{00000000-0005-0000-0000-0000E80B0000}"/>
    <cellStyle name="Vérification 2 3" xfId="2979" xr:uid="{00000000-0005-0000-0000-0000E90B0000}"/>
    <cellStyle name="Vérification 2 4" xfId="2980" xr:uid="{00000000-0005-0000-0000-0000EA0B0000}"/>
    <cellStyle name="Vérification 3" xfId="2981" xr:uid="{00000000-0005-0000-0000-0000EB0B0000}"/>
    <cellStyle name="Vérification 3 2" xfId="2982" xr:uid="{00000000-0005-0000-0000-0000EC0B0000}"/>
    <cellStyle name="Vérification 3 3" xfId="2983" xr:uid="{00000000-0005-0000-0000-0000ED0B0000}"/>
    <cellStyle name="Vérification 3 4" xfId="2984" xr:uid="{00000000-0005-0000-0000-0000EE0B0000}"/>
    <cellStyle name="Vérification 4" xfId="2985" xr:uid="{00000000-0005-0000-0000-0000EF0B0000}"/>
    <cellStyle name="Vérification 4 2" xfId="2986" xr:uid="{00000000-0005-0000-0000-0000F00B0000}"/>
    <cellStyle name="Vérification 4 3" xfId="2987" xr:uid="{00000000-0005-0000-0000-0000F10B0000}"/>
    <cellStyle name="Vérification 4 4" xfId="2988" xr:uid="{00000000-0005-0000-0000-0000F20B0000}"/>
    <cellStyle name="Vérification 5" xfId="2989" xr:uid="{00000000-0005-0000-0000-0000F30B0000}"/>
    <cellStyle name="Vérification 5 2" xfId="2990" xr:uid="{00000000-0005-0000-0000-0000F40B0000}"/>
    <cellStyle name="Vérification 5 3" xfId="2991" xr:uid="{00000000-0005-0000-0000-0000F50B0000}"/>
    <cellStyle name="Vérification 5 4" xfId="2992" xr:uid="{00000000-0005-0000-0000-0000F60B0000}"/>
    <cellStyle name="Vérification 6" xfId="2993" xr:uid="{00000000-0005-0000-0000-0000F70B0000}"/>
    <cellStyle name="Vérification 6 2" xfId="2994" xr:uid="{00000000-0005-0000-0000-0000F80B0000}"/>
    <cellStyle name="Vérification 6 3" xfId="2995" xr:uid="{00000000-0005-0000-0000-0000F90B0000}"/>
    <cellStyle name="Vérification 6 4" xfId="2996" xr:uid="{00000000-0005-0000-0000-0000FA0B0000}"/>
    <cellStyle name="Verklarende tekst" xfId="2997" xr:uid="{00000000-0005-0000-0000-0000FB0B0000}"/>
    <cellStyle name="Waarschuwingstekst" xfId="2998" xr:uid="{00000000-0005-0000-0000-0000FC0B0000}"/>
    <cellStyle name="Warning Text 2" xfId="2999" xr:uid="{00000000-0005-0000-0000-0000FD0B0000}"/>
    <cellStyle name="Warning Text 2 2" xfId="3000" xr:uid="{00000000-0005-0000-0000-0000FE0B0000}"/>
    <cellStyle name="Warning Text 3" xfId="3001" xr:uid="{00000000-0005-0000-0000-0000FF0B0000}"/>
    <cellStyle name="Warning Text 4" xfId="3002" xr:uid="{00000000-0005-0000-0000-0000000C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tyles" Target="styles.xml"/><Relationship Id="rId28" Type="http://schemas.openxmlformats.org/officeDocument/2006/relationships/customXml" Target="../customXml/item2.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theme" Target="theme/theme1.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3" Type="http://schemas.openxmlformats.org/officeDocument/2006/relationships/customXml" Target="../ink/ink12.xml"/><Relationship Id="rId18" Type="http://schemas.openxmlformats.org/officeDocument/2006/relationships/customXml" Target="../ink/ink17.xml"/><Relationship Id="rId26" Type="http://schemas.openxmlformats.org/officeDocument/2006/relationships/customXml" Target="../ink/ink25.xml"/><Relationship Id="rId39" Type="http://schemas.openxmlformats.org/officeDocument/2006/relationships/customXml" Target="../ink/ink38.xml"/><Relationship Id="rId21" Type="http://schemas.openxmlformats.org/officeDocument/2006/relationships/customXml" Target="../ink/ink20.xml"/><Relationship Id="rId34" Type="http://schemas.openxmlformats.org/officeDocument/2006/relationships/customXml" Target="../ink/ink33.xml"/><Relationship Id="rId42" Type="http://schemas.openxmlformats.org/officeDocument/2006/relationships/customXml" Target="../ink/ink41.xml"/><Relationship Id="rId47" Type="http://schemas.openxmlformats.org/officeDocument/2006/relationships/customXml" Target="../ink/ink46.xml"/><Relationship Id="rId50" Type="http://schemas.openxmlformats.org/officeDocument/2006/relationships/customXml" Target="../ink/ink49.xml"/><Relationship Id="rId55" Type="http://schemas.openxmlformats.org/officeDocument/2006/relationships/customXml" Target="../ink/ink54.xml"/><Relationship Id="rId7" Type="http://schemas.openxmlformats.org/officeDocument/2006/relationships/customXml" Target="../ink/ink6.xml"/><Relationship Id="rId2" Type="http://schemas.openxmlformats.org/officeDocument/2006/relationships/image" Target="../media/image1.emf"/><Relationship Id="rId16" Type="http://schemas.openxmlformats.org/officeDocument/2006/relationships/customXml" Target="../ink/ink15.xml"/><Relationship Id="rId20" Type="http://schemas.openxmlformats.org/officeDocument/2006/relationships/customXml" Target="../ink/ink19.xml"/><Relationship Id="rId29" Type="http://schemas.openxmlformats.org/officeDocument/2006/relationships/customXml" Target="../ink/ink28.xml"/><Relationship Id="rId41" Type="http://schemas.openxmlformats.org/officeDocument/2006/relationships/customXml" Target="../ink/ink40.xml"/><Relationship Id="rId54" Type="http://schemas.openxmlformats.org/officeDocument/2006/relationships/customXml" Target="../ink/ink53.xml"/><Relationship Id="rId1" Type="http://schemas.openxmlformats.org/officeDocument/2006/relationships/customXml" Target="../ink/ink1.xml"/><Relationship Id="rId6" Type="http://schemas.openxmlformats.org/officeDocument/2006/relationships/customXml" Target="../ink/ink5.xml"/><Relationship Id="rId11" Type="http://schemas.openxmlformats.org/officeDocument/2006/relationships/customXml" Target="../ink/ink10.xml"/><Relationship Id="rId24" Type="http://schemas.openxmlformats.org/officeDocument/2006/relationships/customXml" Target="../ink/ink23.xml"/><Relationship Id="rId32" Type="http://schemas.openxmlformats.org/officeDocument/2006/relationships/customXml" Target="../ink/ink31.xml"/><Relationship Id="rId37" Type="http://schemas.openxmlformats.org/officeDocument/2006/relationships/customXml" Target="../ink/ink36.xml"/><Relationship Id="rId40" Type="http://schemas.openxmlformats.org/officeDocument/2006/relationships/customXml" Target="../ink/ink39.xml"/><Relationship Id="rId45" Type="http://schemas.openxmlformats.org/officeDocument/2006/relationships/customXml" Target="../ink/ink44.xml"/><Relationship Id="rId53" Type="http://schemas.openxmlformats.org/officeDocument/2006/relationships/customXml" Target="../ink/ink52.xml"/><Relationship Id="rId58" Type="http://schemas.openxmlformats.org/officeDocument/2006/relationships/customXml" Target="../ink/ink57.xml"/><Relationship Id="rId5" Type="http://schemas.openxmlformats.org/officeDocument/2006/relationships/customXml" Target="../ink/ink4.xml"/><Relationship Id="rId15" Type="http://schemas.openxmlformats.org/officeDocument/2006/relationships/customXml" Target="../ink/ink14.xml"/><Relationship Id="rId23" Type="http://schemas.openxmlformats.org/officeDocument/2006/relationships/customXml" Target="../ink/ink22.xml"/><Relationship Id="rId28" Type="http://schemas.openxmlformats.org/officeDocument/2006/relationships/customXml" Target="../ink/ink27.xml"/><Relationship Id="rId36" Type="http://schemas.openxmlformats.org/officeDocument/2006/relationships/customXml" Target="../ink/ink35.xml"/><Relationship Id="rId49" Type="http://schemas.openxmlformats.org/officeDocument/2006/relationships/customXml" Target="../ink/ink48.xml"/><Relationship Id="rId57" Type="http://schemas.openxmlformats.org/officeDocument/2006/relationships/customXml" Target="../ink/ink56.xml"/><Relationship Id="rId61" Type="http://schemas.openxmlformats.org/officeDocument/2006/relationships/customXml" Target="../ink/ink60.xml"/><Relationship Id="rId10" Type="http://schemas.openxmlformats.org/officeDocument/2006/relationships/customXml" Target="../ink/ink9.xml"/><Relationship Id="rId19" Type="http://schemas.openxmlformats.org/officeDocument/2006/relationships/customXml" Target="../ink/ink18.xml"/><Relationship Id="rId31" Type="http://schemas.openxmlformats.org/officeDocument/2006/relationships/customXml" Target="../ink/ink30.xml"/><Relationship Id="rId44" Type="http://schemas.openxmlformats.org/officeDocument/2006/relationships/customXml" Target="../ink/ink43.xml"/><Relationship Id="rId52" Type="http://schemas.openxmlformats.org/officeDocument/2006/relationships/customXml" Target="../ink/ink51.xml"/><Relationship Id="rId60" Type="http://schemas.openxmlformats.org/officeDocument/2006/relationships/customXml" Target="../ink/ink59.xml"/><Relationship Id="rId4" Type="http://schemas.openxmlformats.org/officeDocument/2006/relationships/customXml" Target="../ink/ink3.xml"/><Relationship Id="rId9" Type="http://schemas.openxmlformats.org/officeDocument/2006/relationships/customXml" Target="../ink/ink8.xml"/><Relationship Id="rId14" Type="http://schemas.openxmlformats.org/officeDocument/2006/relationships/customXml" Target="../ink/ink13.xml"/><Relationship Id="rId22" Type="http://schemas.openxmlformats.org/officeDocument/2006/relationships/customXml" Target="../ink/ink21.xml"/><Relationship Id="rId27" Type="http://schemas.openxmlformats.org/officeDocument/2006/relationships/customXml" Target="../ink/ink26.xml"/><Relationship Id="rId30" Type="http://schemas.openxmlformats.org/officeDocument/2006/relationships/customXml" Target="../ink/ink29.xml"/><Relationship Id="rId35" Type="http://schemas.openxmlformats.org/officeDocument/2006/relationships/customXml" Target="../ink/ink34.xml"/><Relationship Id="rId43" Type="http://schemas.openxmlformats.org/officeDocument/2006/relationships/customXml" Target="../ink/ink42.xml"/><Relationship Id="rId48" Type="http://schemas.openxmlformats.org/officeDocument/2006/relationships/customXml" Target="../ink/ink47.xml"/><Relationship Id="rId56" Type="http://schemas.openxmlformats.org/officeDocument/2006/relationships/customXml" Target="../ink/ink55.xml"/><Relationship Id="rId8" Type="http://schemas.openxmlformats.org/officeDocument/2006/relationships/customXml" Target="../ink/ink7.xml"/><Relationship Id="rId51" Type="http://schemas.openxmlformats.org/officeDocument/2006/relationships/customXml" Target="../ink/ink50.xml"/><Relationship Id="rId3" Type="http://schemas.openxmlformats.org/officeDocument/2006/relationships/customXml" Target="../ink/ink2.xml"/><Relationship Id="rId12" Type="http://schemas.openxmlformats.org/officeDocument/2006/relationships/customXml" Target="../ink/ink11.xml"/><Relationship Id="rId17" Type="http://schemas.openxmlformats.org/officeDocument/2006/relationships/customXml" Target="../ink/ink16.xml"/><Relationship Id="rId25" Type="http://schemas.openxmlformats.org/officeDocument/2006/relationships/customXml" Target="../ink/ink24.xml"/><Relationship Id="rId33" Type="http://schemas.openxmlformats.org/officeDocument/2006/relationships/customXml" Target="../ink/ink32.xml"/><Relationship Id="rId38" Type="http://schemas.openxmlformats.org/officeDocument/2006/relationships/customXml" Target="../ink/ink37.xml"/><Relationship Id="rId46" Type="http://schemas.openxmlformats.org/officeDocument/2006/relationships/customXml" Target="../ink/ink45.xml"/><Relationship Id="rId59" Type="http://schemas.openxmlformats.org/officeDocument/2006/relationships/customXml" Target="../ink/ink58.xml"/></Relationships>
</file>

<file path=xl/drawings/drawing1.xml><?xml version="1.0" encoding="utf-8"?>
<xdr:wsDr xmlns:xdr="http://schemas.openxmlformats.org/drawingml/2006/spreadsheetDrawing" xmlns:a="http://schemas.openxmlformats.org/drawingml/2006/main">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Encre 3">
              <a:extLst>
                <a:ext uri="{FF2B5EF4-FFF2-40B4-BE49-F238E27FC236}">
                  <a16:creationId xmlns:a16="http://schemas.microsoft.com/office/drawing/2014/main" id="{FAAC0685-0CBE-41FC-AD0C-8D149329309C}"/>
                </a:ext>
              </a:extLst>
            </xdr14:cNvPr>
            <xdr14:cNvContentPartPr/>
          </xdr14:nvContentPartPr>
          <xdr14:nvPr macro=""/>
          <xdr14:xfrm>
            <a:off x="8541205" y="35025036"/>
            <a:ext cx="360" cy="360"/>
          </xdr14:xfrm>
        </xdr:contentPart>
      </mc:Choice>
      <mc:Fallback xmlns="">
        <xdr:pic>
          <xdr:nvPicPr>
            <xdr:cNvPr id="4"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Encre 4">
              <a:extLst>
                <a:ext uri="{FF2B5EF4-FFF2-40B4-BE49-F238E27FC236}">
                  <a16:creationId xmlns:a16="http://schemas.microsoft.com/office/drawing/2014/main" id="{3E6DB02B-53E6-4E78-8D68-22A14BCC52A8}"/>
                </a:ext>
              </a:extLst>
            </xdr14:cNvPr>
            <xdr14:cNvContentPartPr/>
          </xdr14:nvContentPartPr>
          <xdr14:nvPr macro=""/>
          <xdr14:xfrm>
            <a:off x="8541205" y="35025036"/>
            <a:ext cx="360" cy="360"/>
          </xdr14:xfrm>
        </xdr:contentPart>
      </mc:Choice>
      <mc:Fallback xmlns="">
        <xdr:pic>
          <xdr:nvPicPr>
            <xdr:cNvPr id="2"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4" name="Encre 5">
              <a:extLst>
                <a:ext uri="{FF2B5EF4-FFF2-40B4-BE49-F238E27FC236}">
                  <a16:creationId xmlns:a16="http://schemas.microsoft.com/office/drawing/2014/main" id="{70843225-F112-4F1C-AE3F-2A5F9B683DB9}"/>
                </a:ext>
              </a:extLst>
            </xdr14:cNvPr>
            <xdr14:cNvContentPartPr/>
          </xdr14:nvContentPartPr>
          <xdr14:nvPr macro=""/>
          <xdr14:xfrm>
            <a:off x="8541205" y="35025036"/>
            <a:ext cx="360" cy="360"/>
          </xdr14:xfrm>
        </xdr:contentPart>
      </mc:Choice>
      <mc:Fallback xmlns="">
        <xdr:pic>
          <xdr:nvPicPr>
            <xdr:cNvPr id="3"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5" name="Encre 6">
              <a:extLst>
                <a:ext uri="{FF2B5EF4-FFF2-40B4-BE49-F238E27FC236}">
                  <a16:creationId xmlns:a16="http://schemas.microsoft.com/office/drawing/2014/main" id="{D420C5AA-44FF-4383-B324-1894D0D32CDD}"/>
                </a:ext>
              </a:extLst>
            </xdr14:cNvPr>
            <xdr14:cNvContentPartPr/>
          </xdr14:nvContentPartPr>
          <xdr14:nvPr macro=""/>
          <xdr14:xfrm>
            <a:off x="8541205" y="35025036"/>
            <a:ext cx="360" cy="360"/>
          </xdr14:xfrm>
        </xdr:contentPart>
      </mc:Choice>
      <mc:Fallback xmlns="">
        <xdr:pic>
          <xdr:nvPicPr>
            <xdr:cNvPr id="5"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6" name="Encre 1">
              <a:extLst>
                <a:ext uri="{FF2B5EF4-FFF2-40B4-BE49-F238E27FC236}">
                  <a16:creationId xmlns:a16="http://schemas.microsoft.com/office/drawing/2014/main" id="{F2F44B24-27C1-4DAD-B239-8808E57A41B6}"/>
                </a:ext>
              </a:extLst>
            </xdr14:cNvPr>
            <xdr14:cNvContentPartPr/>
          </xdr14:nvContentPartPr>
          <xdr14:nvPr macro=""/>
          <xdr14:xfrm>
            <a:off x="8541205" y="35025036"/>
            <a:ext cx="360" cy="360"/>
          </xdr14:xfrm>
        </xdr:contentPart>
      </mc:Choice>
      <mc:Fallback xmlns="">
        <xdr:pic>
          <xdr:nvPicPr>
            <xdr:cNvPr id="6"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7" name="Encre 3">
              <a:extLst>
                <a:ext uri="{FF2B5EF4-FFF2-40B4-BE49-F238E27FC236}">
                  <a16:creationId xmlns:a16="http://schemas.microsoft.com/office/drawing/2014/main" id="{539E29A8-9C17-4B8B-B26A-577BB734AC6A}"/>
                </a:ext>
              </a:extLst>
            </xdr14:cNvPr>
            <xdr14:cNvContentPartPr/>
          </xdr14:nvContentPartPr>
          <xdr14:nvPr macro=""/>
          <xdr14:xfrm>
            <a:off x="8541205" y="35025036"/>
            <a:ext cx="360" cy="360"/>
          </xdr14:xfrm>
        </xdr:contentPart>
      </mc:Choice>
      <mc:Fallback xmlns="">
        <xdr:pic>
          <xdr:nvPicPr>
            <xdr:cNvPr id="7"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8" name="Encre 3">
              <a:extLst>
                <a:ext uri="{FF2B5EF4-FFF2-40B4-BE49-F238E27FC236}">
                  <a16:creationId xmlns:a16="http://schemas.microsoft.com/office/drawing/2014/main" id="{0F3EB77B-218C-4FDD-B708-2E30FDB0C78F}"/>
                </a:ext>
              </a:extLst>
            </xdr14:cNvPr>
            <xdr14:cNvContentPartPr/>
          </xdr14:nvContentPartPr>
          <xdr14:nvPr macro=""/>
          <xdr14:xfrm>
            <a:off x="8541205" y="35025036"/>
            <a:ext cx="360" cy="360"/>
          </xdr14:xfrm>
        </xdr:contentPart>
      </mc:Choice>
      <mc:Fallback xmlns="">
        <xdr:pic>
          <xdr:nvPicPr>
            <xdr:cNvPr id="8"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9" name="Encre 4">
              <a:extLst>
                <a:ext uri="{FF2B5EF4-FFF2-40B4-BE49-F238E27FC236}">
                  <a16:creationId xmlns:a16="http://schemas.microsoft.com/office/drawing/2014/main" id="{8E097C0F-EA4D-49A4-9785-E76D6FDAD90C}"/>
                </a:ext>
              </a:extLst>
            </xdr14:cNvPr>
            <xdr14:cNvContentPartPr/>
          </xdr14:nvContentPartPr>
          <xdr14:nvPr macro=""/>
          <xdr14:xfrm>
            <a:off x="8541205" y="35025036"/>
            <a:ext cx="360" cy="360"/>
          </xdr14:xfrm>
        </xdr:contentPart>
      </mc:Choice>
      <mc:Fallback xmlns="">
        <xdr:pic>
          <xdr:nvPicPr>
            <xdr:cNvPr id="9"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10" name="Encre 5">
              <a:extLst>
                <a:ext uri="{FF2B5EF4-FFF2-40B4-BE49-F238E27FC236}">
                  <a16:creationId xmlns:a16="http://schemas.microsoft.com/office/drawing/2014/main" id="{98979DF4-3054-4402-8265-F4999A4CFF88}"/>
                </a:ext>
              </a:extLst>
            </xdr14:cNvPr>
            <xdr14:cNvContentPartPr/>
          </xdr14:nvContentPartPr>
          <xdr14:nvPr macro=""/>
          <xdr14:xfrm>
            <a:off x="8541205" y="35025036"/>
            <a:ext cx="360" cy="360"/>
          </xdr14:xfrm>
        </xdr:contentPart>
      </mc:Choice>
      <mc:Fallback xmlns="">
        <xdr:pic>
          <xdr:nvPicPr>
            <xdr:cNvPr id="10"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11" name="Encre 6">
              <a:extLst>
                <a:ext uri="{FF2B5EF4-FFF2-40B4-BE49-F238E27FC236}">
                  <a16:creationId xmlns:a16="http://schemas.microsoft.com/office/drawing/2014/main" id="{34C58B16-1345-4748-8FF8-9EE2120DC500}"/>
                </a:ext>
              </a:extLst>
            </xdr14:cNvPr>
            <xdr14:cNvContentPartPr/>
          </xdr14:nvContentPartPr>
          <xdr14:nvPr macro=""/>
          <xdr14:xfrm>
            <a:off x="8541205" y="35025036"/>
            <a:ext cx="360" cy="360"/>
          </xdr14:xfrm>
        </xdr:contentPart>
      </mc:Choice>
      <mc:Fallback xmlns="">
        <xdr:pic>
          <xdr:nvPicPr>
            <xdr:cNvPr id="11"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12">
          <xdr14:nvContentPartPr>
            <xdr14:cNvPr id="12" name="Encre 1">
              <a:extLst>
                <a:ext uri="{FF2B5EF4-FFF2-40B4-BE49-F238E27FC236}">
                  <a16:creationId xmlns:a16="http://schemas.microsoft.com/office/drawing/2014/main" id="{AAE1B40F-24F8-474F-8C61-BC0515CC66F3}"/>
                </a:ext>
              </a:extLst>
            </xdr14:cNvPr>
            <xdr14:cNvContentPartPr/>
          </xdr14:nvContentPartPr>
          <xdr14:nvPr macro=""/>
          <xdr14:xfrm>
            <a:off x="8541205" y="35025036"/>
            <a:ext cx="360" cy="360"/>
          </xdr14:xfrm>
        </xdr:contentPart>
      </mc:Choice>
      <mc:Fallback xmlns="">
        <xdr:pic>
          <xdr:nvPicPr>
            <xdr:cNvPr id="12"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13" name="Encre 3">
              <a:extLst>
                <a:ext uri="{FF2B5EF4-FFF2-40B4-BE49-F238E27FC236}">
                  <a16:creationId xmlns:a16="http://schemas.microsoft.com/office/drawing/2014/main" id="{C73B15E6-F05A-4FC5-8E72-0EBD10494747}"/>
                </a:ext>
              </a:extLst>
            </xdr14:cNvPr>
            <xdr14:cNvContentPartPr/>
          </xdr14:nvContentPartPr>
          <xdr14:nvPr macro=""/>
          <xdr14:xfrm>
            <a:off x="8541205" y="35025036"/>
            <a:ext cx="360" cy="360"/>
          </xdr14:xfrm>
        </xdr:contentPart>
      </mc:Choice>
      <mc:Fallback xmlns="">
        <xdr:pic>
          <xdr:nvPicPr>
            <xdr:cNvPr id="13"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14">
          <xdr14:nvContentPartPr>
            <xdr14:cNvPr id="14" name="Encre 3">
              <a:extLst>
                <a:ext uri="{FF2B5EF4-FFF2-40B4-BE49-F238E27FC236}">
                  <a16:creationId xmlns:a16="http://schemas.microsoft.com/office/drawing/2014/main" id="{9BC6CD91-A88F-4493-A650-9256F927F80E}"/>
                </a:ext>
              </a:extLst>
            </xdr14:cNvPr>
            <xdr14:cNvContentPartPr/>
          </xdr14:nvContentPartPr>
          <xdr14:nvPr macro=""/>
          <xdr14:xfrm>
            <a:off x="8541205" y="35025036"/>
            <a:ext cx="360" cy="360"/>
          </xdr14:xfrm>
        </xdr:contentPart>
      </mc:Choice>
      <mc:Fallback xmlns="">
        <xdr:pic>
          <xdr:nvPicPr>
            <xdr:cNvPr id="14"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15">
          <xdr14:nvContentPartPr>
            <xdr14:cNvPr id="15" name="Encre 4">
              <a:extLst>
                <a:ext uri="{FF2B5EF4-FFF2-40B4-BE49-F238E27FC236}">
                  <a16:creationId xmlns:a16="http://schemas.microsoft.com/office/drawing/2014/main" id="{51AAA326-53B1-4635-8553-022C4A928CFB}"/>
                </a:ext>
              </a:extLst>
            </xdr14:cNvPr>
            <xdr14:cNvContentPartPr/>
          </xdr14:nvContentPartPr>
          <xdr14:nvPr macro=""/>
          <xdr14:xfrm>
            <a:off x="8541205" y="35025036"/>
            <a:ext cx="360" cy="360"/>
          </xdr14:xfrm>
        </xdr:contentPart>
      </mc:Choice>
      <mc:Fallback xmlns="">
        <xdr:pic>
          <xdr:nvPicPr>
            <xdr:cNvPr id="15"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16">
          <xdr14:nvContentPartPr>
            <xdr14:cNvPr id="16" name="Encre 5">
              <a:extLst>
                <a:ext uri="{FF2B5EF4-FFF2-40B4-BE49-F238E27FC236}">
                  <a16:creationId xmlns:a16="http://schemas.microsoft.com/office/drawing/2014/main" id="{744ED7BA-B1C3-4445-B76C-D83A7AF8020E}"/>
                </a:ext>
              </a:extLst>
            </xdr14:cNvPr>
            <xdr14:cNvContentPartPr/>
          </xdr14:nvContentPartPr>
          <xdr14:nvPr macro=""/>
          <xdr14:xfrm>
            <a:off x="8541205" y="35025036"/>
            <a:ext cx="360" cy="360"/>
          </xdr14:xfrm>
        </xdr:contentPart>
      </mc:Choice>
      <mc:Fallback xmlns="">
        <xdr:pic>
          <xdr:nvPicPr>
            <xdr:cNvPr id="16"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17">
          <xdr14:nvContentPartPr>
            <xdr14:cNvPr id="17" name="Encre 6">
              <a:extLst>
                <a:ext uri="{FF2B5EF4-FFF2-40B4-BE49-F238E27FC236}">
                  <a16:creationId xmlns:a16="http://schemas.microsoft.com/office/drawing/2014/main" id="{A76644BE-1B17-4500-9535-5B94C8CE5802}"/>
                </a:ext>
              </a:extLst>
            </xdr14:cNvPr>
            <xdr14:cNvContentPartPr/>
          </xdr14:nvContentPartPr>
          <xdr14:nvPr macro=""/>
          <xdr14:xfrm>
            <a:off x="8541205" y="35025036"/>
            <a:ext cx="360" cy="360"/>
          </xdr14:xfrm>
        </xdr:contentPart>
      </mc:Choice>
      <mc:Fallback xmlns="">
        <xdr:pic>
          <xdr:nvPicPr>
            <xdr:cNvPr id="17"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18">
          <xdr14:nvContentPartPr>
            <xdr14:cNvPr id="18" name="Encre 1">
              <a:extLst>
                <a:ext uri="{FF2B5EF4-FFF2-40B4-BE49-F238E27FC236}">
                  <a16:creationId xmlns:a16="http://schemas.microsoft.com/office/drawing/2014/main" id="{388EC582-D458-4B02-94E1-CAE2A01E3C43}"/>
                </a:ext>
              </a:extLst>
            </xdr14:cNvPr>
            <xdr14:cNvContentPartPr/>
          </xdr14:nvContentPartPr>
          <xdr14:nvPr macro=""/>
          <xdr14:xfrm>
            <a:off x="8541205" y="35025036"/>
            <a:ext cx="360" cy="360"/>
          </xdr14:xfrm>
        </xdr:contentPart>
      </mc:Choice>
      <mc:Fallback xmlns="">
        <xdr:pic>
          <xdr:nvPicPr>
            <xdr:cNvPr id="18"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19">
          <xdr14:nvContentPartPr>
            <xdr14:cNvPr id="19" name="Encre 3">
              <a:extLst>
                <a:ext uri="{FF2B5EF4-FFF2-40B4-BE49-F238E27FC236}">
                  <a16:creationId xmlns:a16="http://schemas.microsoft.com/office/drawing/2014/main" id="{0F97E492-9BF2-4E79-90DF-829432B55513}"/>
                </a:ext>
              </a:extLst>
            </xdr14:cNvPr>
            <xdr14:cNvContentPartPr/>
          </xdr14:nvContentPartPr>
          <xdr14:nvPr macro=""/>
          <xdr14:xfrm>
            <a:off x="8541205" y="35025036"/>
            <a:ext cx="360" cy="360"/>
          </xdr14:xfrm>
        </xdr:contentPart>
      </mc:Choice>
      <mc:Fallback xmlns="">
        <xdr:pic>
          <xdr:nvPicPr>
            <xdr:cNvPr id="19"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20">
          <xdr14:nvContentPartPr>
            <xdr14:cNvPr id="20" name="Encre 3">
              <a:extLst>
                <a:ext uri="{FF2B5EF4-FFF2-40B4-BE49-F238E27FC236}">
                  <a16:creationId xmlns:a16="http://schemas.microsoft.com/office/drawing/2014/main" id="{89F4D3F0-5BFE-4DEC-B77D-295A23B01ED7}"/>
                </a:ext>
              </a:extLst>
            </xdr14:cNvPr>
            <xdr14:cNvContentPartPr/>
          </xdr14:nvContentPartPr>
          <xdr14:nvPr macro=""/>
          <xdr14:xfrm>
            <a:off x="8541205" y="35025036"/>
            <a:ext cx="360" cy="360"/>
          </xdr14:xfrm>
        </xdr:contentPart>
      </mc:Choice>
      <mc:Fallback xmlns="">
        <xdr:pic>
          <xdr:nvPicPr>
            <xdr:cNvPr id="20"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21">
          <xdr14:nvContentPartPr>
            <xdr14:cNvPr id="21" name="Encre 4">
              <a:extLst>
                <a:ext uri="{FF2B5EF4-FFF2-40B4-BE49-F238E27FC236}">
                  <a16:creationId xmlns:a16="http://schemas.microsoft.com/office/drawing/2014/main" id="{B2E37031-03CE-48B4-B7E9-AD7D34CBA787}"/>
                </a:ext>
              </a:extLst>
            </xdr14:cNvPr>
            <xdr14:cNvContentPartPr/>
          </xdr14:nvContentPartPr>
          <xdr14:nvPr macro=""/>
          <xdr14:xfrm>
            <a:off x="8541205" y="35025036"/>
            <a:ext cx="360" cy="360"/>
          </xdr14:xfrm>
        </xdr:contentPart>
      </mc:Choice>
      <mc:Fallback xmlns="">
        <xdr:pic>
          <xdr:nvPicPr>
            <xdr:cNvPr id="21"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22">
          <xdr14:nvContentPartPr>
            <xdr14:cNvPr id="22" name="Encre 5">
              <a:extLst>
                <a:ext uri="{FF2B5EF4-FFF2-40B4-BE49-F238E27FC236}">
                  <a16:creationId xmlns:a16="http://schemas.microsoft.com/office/drawing/2014/main" id="{417C3B33-E555-4854-9592-22C5A0D36AC6}"/>
                </a:ext>
              </a:extLst>
            </xdr14:cNvPr>
            <xdr14:cNvContentPartPr/>
          </xdr14:nvContentPartPr>
          <xdr14:nvPr macro=""/>
          <xdr14:xfrm>
            <a:off x="8541205" y="35025036"/>
            <a:ext cx="360" cy="360"/>
          </xdr14:xfrm>
        </xdr:contentPart>
      </mc:Choice>
      <mc:Fallback xmlns="">
        <xdr:pic>
          <xdr:nvPicPr>
            <xdr:cNvPr id="22"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23">
          <xdr14:nvContentPartPr>
            <xdr14:cNvPr id="23" name="Encre 6">
              <a:extLst>
                <a:ext uri="{FF2B5EF4-FFF2-40B4-BE49-F238E27FC236}">
                  <a16:creationId xmlns:a16="http://schemas.microsoft.com/office/drawing/2014/main" id="{CA5B1552-BA41-463C-B473-B22C2606EEB1}"/>
                </a:ext>
              </a:extLst>
            </xdr14:cNvPr>
            <xdr14:cNvContentPartPr/>
          </xdr14:nvContentPartPr>
          <xdr14:nvPr macro=""/>
          <xdr14:xfrm>
            <a:off x="8541205" y="35025036"/>
            <a:ext cx="360" cy="360"/>
          </xdr14:xfrm>
        </xdr:contentPart>
      </mc:Choice>
      <mc:Fallback xmlns="">
        <xdr:pic>
          <xdr:nvPicPr>
            <xdr:cNvPr id="23"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24">
          <xdr14:nvContentPartPr>
            <xdr14:cNvPr id="24" name="Encre 1">
              <a:extLst>
                <a:ext uri="{FF2B5EF4-FFF2-40B4-BE49-F238E27FC236}">
                  <a16:creationId xmlns:a16="http://schemas.microsoft.com/office/drawing/2014/main" id="{8D6FDCBB-B839-4768-BECE-8C815F50322E}"/>
                </a:ext>
              </a:extLst>
            </xdr14:cNvPr>
            <xdr14:cNvContentPartPr/>
          </xdr14:nvContentPartPr>
          <xdr14:nvPr macro=""/>
          <xdr14:xfrm>
            <a:off x="8541205" y="35025036"/>
            <a:ext cx="360" cy="360"/>
          </xdr14:xfrm>
        </xdr:contentPart>
      </mc:Choice>
      <mc:Fallback xmlns="">
        <xdr:pic>
          <xdr:nvPicPr>
            <xdr:cNvPr id="24"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25">
          <xdr14:nvContentPartPr>
            <xdr14:cNvPr id="25" name="Encre 3">
              <a:extLst>
                <a:ext uri="{FF2B5EF4-FFF2-40B4-BE49-F238E27FC236}">
                  <a16:creationId xmlns:a16="http://schemas.microsoft.com/office/drawing/2014/main" id="{511A5533-524C-47D8-A9DE-9C571DC05A70}"/>
                </a:ext>
              </a:extLst>
            </xdr14:cNvPr>
            <xdr14:cNvContentPartPr/>
          </xdr14:nvContentPartPr>
          <xdr14:nvPr macro=""/>
          <xdr14:xfrm>
            <a:off x="8541205" y="35025036"/>
            <a:ext cx="360" cy="360"/>
          </xdr14:xfrm>
        </xdr:contentPart>
      </mc:Choice>
      <mc:Fallback xmlns="">
        <xdr:pic>
          <xdr:nvPicPr>
            <xdr:cNvPr id="25"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26">
          <xdr14:nvContentPartPr>
            <xdr14:cNvPr id="26" name="Encre 3">
              <a:extLst>
                <a:ext uri="{FF2B5EF4-FFF2-40B4-BE49-F238E27FC236}">
                  <a16:creationId xmlns:a16="http://schemas.microsoft.com/office/drawing/2014/main" id="{38D27772-801B-473F-B984-E3CAA97A5582}"/>
                </a:ext>
              </a:extLst>
            </xdr14:cNvPr>
            <xdr14:cNvContentPartPr/>
          </xdr14:nvContentPartPr>
          <xdr14:nvPr macro=""/>
          <xdr14:xfrm>
            <a:off x="8541205" y="35025036"/>
            <a:ext cx="360" cy="360"/>
          </xdr14:xfrm>
        </xdr:contentPart>
      </mc:Choice>
      <mc:Fallback xmlns="">
        <xdr:pic>
          <xdr:nvPicPr>
            <xdr:cNvPr id="26"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27">
          <xdr14:nvContentPartPr>
            <xdr14:cNvPr id="27" name="Encre 4">
              <a:extLst>
                <a:ext uri="{FF2B5EF4-FFF2-40B4-BE49-F238E27FC236}">
                  <a16:creationId xmlns:a16="http://schemas.microsoft.com/office/drawing/2014/main" id="{7D1D42B9-8BDE-42B6-B526-2DFD5F230B4A}"/>
                </a:ext>
              </a:extLst>
            </xdr14:cNvPr>
            <xdr14:cNvContentPartPr/>
          </xdr14:nvContentPartPr>
          <xdr14:nvPr macro=""/>
          <xdr14:xfrm>
            <a:off x="8541205" y="35025036"/>
            <a:ext cx="360" cy="360"/>
          </xdr14:xfrm>
        </xdr:contentPart>
      </mc:Choice>
      <mc:Fallback xmlns="">
        <xdr:pic>
          <xdr:nvPicPr>
            <xdr:cNvPr id="27"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28">
          <xdr14:nvContentPartPr>
            <xdr14:cNvPr id="28" name="Encre 5">
              <a:extLst>
                <a:ext uri="{FF2B5EF4-FFF2-40B4-BE49-F238E27FC236}">
                  <a16:creationId xmlns:a16="http://schemas.microsoft.com/office/drawing/2014/main" id="{27E4F2B5-4A39-4E5B-97BC-1FE4EB1716B2}"/>
                </a:ext>
              </a:extLst>
            </xdr14:cNvPr>
            <xdr14:cNvContentPartPr/>
          </xdr14:nvContentPartPr>
          <xdr14:nvPr macro=""/>
          <xdr14:xfrm>
            <a:off x="8541205" y="35025036"/>
            <a:ext cx="360" cy="360"/>
          </xdr14:xfrm>
        </xdr:contentPart>
      </mc:Choice>
      <mc:Fallback xmlns="">
        <xdr:pic>
          <xdr:nvPicPr>
            <xdr:cNvPr id="28"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29">
          <xdr14:nvContentPartPr>
            <xdr14:cNvPr id="29" name="Encre 6">
              <a:extLst>
                <a:ext uri="{FF2B5EF4-FFF2-40B4-BE49-F238E27FC236}">
                  <a16:creationId xmlns:a16="http://schemas.microsoft.com/office/drawing/2014/main" id="{9A385F51-E5DB-4089-B1F9-1D41173B9B79}"/>
                </a:ext>
              </a:extLst>
            </xdr14:cNvPr>
            <xdr14:cNvContentPartPr/>
          </xdr14:nvContentPartPr>
          <xdr14:nvPr macro=""/>
          <xdr14:xfrm>
            <a:off x="8541205" y="35025036"/>
            <a:ext cx="360" cy="360"/>
          </xdr14:xfrm>
        </xdr:contentPart>
      </mc:Choice>
      <mc:Fallback xmlns="">
        <xdr:pic>
          <xdr:nvPicPr>
            <xdr:cNvPr id="29"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30">
          <xdr14:nvContentPartPr>
            <xdr14:cNvPr id="30" name="Encre 1">
              <a:extLst>
                <a:ext uri="{FF2B5EF4-FFF2-40B4-BE49-F238E27FC236}">
                  <a16:creationId xmlns:a16="http://schemas.microsoft.com/office/drawing/2014/main" id="{420FBF8D-CDB5-40F2-A05D-D195C6221D7B}"/>
                </a:ext>
              </a:extLst>
            </xdr14:cNvPr>
            <xdr14:cNvContentPartPr/>
          </xdr14:nvContentPartPr>
          <xdr14:nvPr macro=""/>
          <xdr14:xfrm>
            <a:off x="8541205" y="35025036"/>
            <a:ext cx="360" cy="360"/>
          </xdr14:xfrm>
        </xdr:contentPart>
      </mc:Choice>
      <mc:Fallback xmlns="">
        <xdr:pic>
          <xdr:nvPicPr>
            <xdr:cNvPr id="30"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31">
          <xdr14:nvContentPartPr>
            <xdr14:cNvPr id="31" name="Encre 3">
              <a:extLst>
                <a:ext uri="{FF2B5EF4-FFF2-40B4-BE49-F238E27FC236}">
                  <a16:creationId xmlns:a16="http://schemas.microsoft.com/office/drawing/2014/main" id="{FF4F4926-316B-4CFF-B451-A0D84CC96F92}"/>
                </a:ext>
              </a:extLst>
            </xdr14:cNvPr>
            <xdr14:cNvContentPartPr/>
          </xdr14:nvContentPartPr>
          <xdr14:nvPr macro=""/>
          <xdr14:xfrm>
            <a:off x="8541205" y="35025036"/>
            <a:ext cx="360" cy="360"/>
          </xdr14:xfrm>
        </xdr:contentPart>
      </mc:Choice>
      <mc:Fallback xmlns="">
        <xdr:pic>
          <xdr:nvPicPr>
            <xdr:cNvPr id="31"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32">
          <xdr14:nvContentPartPr>
            <xdr14:cNvPr id="32" name="Encre 3">
              <a:extLst>
                <a:ext uri="{FF2B5EF4-FFF2-40B4-BE49-F238E27FC236}">
                  <a16:creationId xmlns:a16="http://schemas.microsoft.com/office/drawing/2014/main" id="{C35AA9A4-0F85-4395-A7AD-6022B37D44E1}"/>
                </a:ext>
              </a:extLst>
            </xdr14:cNvPr>
            <xdr14:cNvContentPartPr/>
          </xdr14:nvContentPartPr>
          <xdr14:nvPr macro=""/>
          <xdr14:xfrm>
            <a:off x="8541205" y="35025036"/>
            <a:ext cx="360" cy="360"/>
          </xdr14:xfrm>
        </xdr:contentPart>
      </mc:Choice>
      <mc:Fallback xmlns="">
        <xdr:pic>
          <xdr:nvPicPr>
            <xdr:cNvPr id="32"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33">
          <xdr14:nvContentPartPr>
            <xdr14:cNvPr id="33" name="Encre 4">
              <a:extLst>
                <a:ext uri="{FF2B5EF4-FFF2-40B4-BE49-F238E27FC236}">
                  <a16:creationId xmlns:a16="http://schemas.microsoft.com/office/drawing/2014/main" id="{9D5F2F32-3881-4DB4-BBE4-1B9006DFA45B}"/>
                </a:ext>
              </a:extLst>
            </xdr14:cNvPr>
            <xdr14:cNvContentPartPr/>
          </xdr14:nvContentPartPr>
          <xdr14:nvPr macro=""/>
          <xdr14:xfrm>
            <a:off x="8541205" y="35025036"/>
            <a:ext cx="360" cy="360"/>
          </xdr14:xfrm>
        </xdr:contentPart>
      </mc:Choice>
      <mc:Fallback xmlns="">
        <xdr:pic>
          <xdr:nvPicPr>
            <xdr:cNvPr id="33"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34">
          <xdr14:nvContentPartPr>
            <xdr14:cNvPr id="34" name="Encre 5">
              <a:extLst>
                <a:ext uri="{FF2B5EF4-FFF2-40B4-BE49-F238E27FC236}">
                  <a16:creationId xmlns:a16="http://schemas.microsoft.com/office/drawing/2014/main" id="{BE1502D0-D937-457B-99F5-7D71C3026A46}"/>
                </a:ext>
              </a:extLst>
            </xdr14:cNvPr>
            <xdr14:cNvContentPartPr/>
          </xdr14:nvContentPartPr>
          <xdr14:nvPr macro=""/>
          <xdr14:xfrm>
            <a:off x="8541205" y="35025036"/>
            <a:ext cx="360" cy="360"/>
          </xdr14:xfrm>
        </xdr:contentPart>
      </mc:Choice>
      <mc:Fallback xmlns="">
        <xdr:pic>
          <xdr:nvPicPr>
            <xdr:cNvPr id="34"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35">
          <xdr14:nvContentPartPr>
            <xdr14:cNvPr id="35" name="Encre 6">
              <a:extLst>
                <a:ext uri="{FF2B5EF4-FFF2-40B4-BE49-F238E27FC236}">
                  <a16:creationId xmlns:a16="http://schemas.microsoft.com/office/drawing/2014/main" id="{883F9590-03B7-48CF-9772-68B388F78DFB}"/>
                </a:ext>
              </a:extLst>
            </xdr14:cNvPr>
            <xdr14:cNvContentPartPr/>
          </xdr14:nvContentPartPr>
          <xdr14:nvPr macro=""/>
          <xdr14:xfrm>
            <a:off x="8541205" y="35025036"/>
            <a:ext cx="360" cy="360"/>
          </xdr14:xfrm>
        </xdr:contentPart>
      </mc:Choice>
      <mc:Fallback xmlns="">
        <xdr:pic>
          <xdr:nvPicPr>
            <xdr:cNvPr id="35"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36">
          <xdr14:nvContentPartPr>
            <xdr14:cNvPr id="36" name="Encre 1">
              <a:extLst>
                <a:ext uri="{FF2B5EF4-FFF2-40B4-BE49-F238E27FC236}">
                  <a16:creationId xmlns:a16="http://schemas.microsoft.com/office/drawing/2014/main" id="{CEA3DB85-7572-4A63-B0BE-99C54E4A9FA7}"/>
                </a:ext>
              </a:extLst>
            </xdr14:cNvPr>
            <xdr14:cNvContentPartPr/>
          </xdr14:nvContentPartPr>
          <xdr14:nvPr macro=""/>
          <xdr14:xfrm>
            <a:off x="8541205" y="35025036"/>
            <a:ext cx="360" cy="360"/>
          </xdr14:xfrm>
        </xdr:contentPart>
      </mc:Choice>
      <mc:Fallback xmlns="">
        <xdr:pic>
          <xdr:nvPicPr>
            <xdr:cNvPr id="36"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37">
          <xdr14:nvContentPartPr>
            <xdr14:cNvPr id="37" name="Encre 3">
              <a:extLst>
                <a:ext uri="{FF2B5EF4-FFF2-40B4-BE49-F238E27FC236}">
                  <a16:creationId xmlns:a16="http://schemas.microsoft.com/office/drawing/2014/main" id="{53ECF0C9-3077-46D1-8E0A-FF7EC304FE10}"/>
                </a:ext>
              </a:extLst>
            </xdr14:cNvPr>
            <xdr14:cNvContentPartPr/>
          </xdr14:nvContentPartPr>
          <xdr14:nvPr macro=""/>
          <xdr14:xfrm>
            <a:off x="8541205" y="35025036"/>
            <a:ext cx="360" cy="360"/>
          </xdr14:xfrm>
        </xdr:contentPart>
      </mc:Choice>
      <mc:Fallback xmlns="">
        <xdr:pic>
          <xdr:nvPicPr>
            <xdr:cNvPr id="37"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38">
          <xdr14:nvContentPartPr>
            <xdr14:cNvPr id="38" name="Encre 3">
              <a:extLst>
                <a:ext uri="{FF2B5EF4-FFF2-40B4-BE49-F238E27FC236}">
                  <a16:creationId xmlns:a16="http://schemas.microsoft.com/office/drawing/2014/main" id="{0EF25212-6A37-407B-A1AC-AD695AF49C88}"/>
                </a:ext>
              </a:extLst>
            </xdr14:cNvPr>
            <xdr14:cNvContentPartPr/>
          </xdr14:nvContentPartPr>
          <xdr14:nvPr macro=""/>
          <xdr14:xfrm>
            <a:off x="8541205" y="35025036"/>
            <a:ext cx="360" cy="360"/>
          </xdr14:xfrm>
        </xdr:contentPart>
      </mc:Choice>
      <mc:Fallback xmlns="">
        <xdr:pic>
          <xdr:nvPicPr>
            <xdr:cNvPr id="38"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39">
          <xdr14:nvContentPartPr>
            <xdr14:cNvPr id="39" name="Encre 4">
              <a:extLst>
                <a:ext uri="{FF2B5EF4-FFF2-40B4-BE49-F238E27FC236}">
                  <a16:creationId xmlns:a16="http://schemas.microsoft.com/office/drawing/2014/main" id="{C22F682B-B92F-426E-9DFF-AAE4FF3FA178}"/>
                </a:ext>
              </a:extLst>
            </xdr14:cNvPr>
            <xdr14:cNvContentPartPr/>
          </xdr14:nvContentPartPr>
          <xdr14:nvPr macro=""/>
          <xdr14:xfrm>
            <a:off x="8541205" y="35025036"/>
            <a:ext cx="360" cy="360"/>
          </xdr14:xfrm>
        </xdr:contentPart>
      </mc:Choice>
      <mc:Fallback xmlns="">
        <xdr:pic>
          <xdr:nvPicPr>
            <xdr:cNvPr id="39"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40">
          <xdr14:nvContentPartPr>
            <xdr14:cNvPr id="40" name="Encre 5">
              <a:extLst>
                <a:ext uri="{FF2B5EF4-FFF2-40B4-BE49-F238E27FC236}">
                  <a16:creationId xmlns:a16="http://schemas.microsoft.com/office/drawing/2014/main" id="{0F96CFB7-84F4-4C19-9BDA-A9965F88E3E9}"/>
                </a:ext>
              </a:extLst>
            </xdr14:cNvPr>
            <xdr14:cNvContentPartPr/>
          </xdr14:nvContentPartPr>
          <xdr14:nvPr macro=""/>
          <xdr14:xfrm>
            <a:off x="8541205" y="35025036"/>
            <a:ext cx="360" cy="360"/>
          </xdr14:xfrm>
        </xdr:contentPart>
      </mc:Choice>
      <mc:Fallback xmlns="">
        <xdr:pic>
          <xdr:nvPicPr>
            <xdr:cNvPr id="40"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41">
          <xdr14:nvContentPartPr>
            <xdr14:cNvPr id="41" name="Encre 6">
              <a:extLst>
                <a:ext uri="{FF2B5EF4-FFF2-40B4-BE49-F238E27FC236}">
                  <a16:creationId xmlns:a16="http://schemas.microsoft.com/office/drawing/2014/main" id="{11CAF3D3-16EF-43A0-B2FB-D616B0606FBC}"/>
                </a:ext>
              </a:extLst>
            </xdr14:cNvPr>
            <xdr14:cNvContentPartPr/>
          </xdr14:nvContentPartPr>
          <xdr14:nvPr macro=""/>
          <xdr14:xfrm>
            <a:off x="8541205" y="35025036"/>
            <a:ext cx="360" cy="360"/>
          </xdr14:xfrm>
        </xdr:contentPart>
      </mc:Choice>
      <mc:Fallback xmlns="">
        <xdr:pic>
          <xdr:nvPicPr>
            <xdr:cNvPr id="41"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42">
          <xdr14:nvContentPartPr>
            <xdr14:cNvPr id="42" name="Encre 1">
              <a:extLst>
                <a:ext uri="{FF2B5EF4-FFF2-40B4-BE49-F238E27FC236}">
                  <a16:creationId xmlns:a16="http://schemas.microsoft.com/office/drawing/2014/main" id="{47DE2390-4B08-438D-842B-592A9CE26AD1}"/>
                </a:ext>
              </a:extLst>
            </xdr14:cNvPr>
            <xdr14:cNvContentPartPr/>
          </xdr14:nvContentPartPr>
          <xdr14:nvPr macro=""/>
          <xdr14:xfrm>
            <a:off x="8541205" y="35025036"/>
            <a:ext cx="360" cy="360"/>
          </xdr14:xfrm>
        </xdr:contentPart>
      </mc:Choice>
      <mc:Fallback xmlns="">
        <xdr:pic>
          <xdr:nvPicPr>
            <xdr:cNvPr id="42"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43">
          <xdr14:nvContentPartPr>
            <xdr14:cNvPr id="43" name="Encre 3">
              <a:extLst>
                <a:ext uri="{FF2B5EF4-FFF2-40B4-BE49-F238E27FC236}">
                  <a16:creationId xmlns:a16="http://schemas.microsoft.com/office/drawing/2014/main" id="{6E3A47D5-0D5C-4A17-829C-7B271BDBCC38}"/>
                </a:ext>
              </a:extLst>
            </xdr14:cNvPr>
            <xdr14:cNvContentPartPr/>
          </xdr14:nvContentPartPr>
          <xdr14:nvPr macro=""/>
          <xdr14:xfrm>
            <a:off x="8541205" y="35025036"/>
            <a:ext cx="360" cy="360"/>
          </xdr14:xfrm>
        </xdr:contentPart>
      </mc:Choice>
      <mc:Fallback xmlns="">
        <xdr:pic>
          <xdr:nvPicPr>
            <xdr:cNvPr id="43"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44">
          <xdr14:nvContentPartPr>
            <xdr14:cNvPr id="44" name="Encre 3">
              <a:extLst>
                <a:ext uri="{FF2B5EF4-FFF2-40B4-BE49-F238E27FC236}">
                  <a16:creationId xmlns:a16="http://schemas.microsoft.com/office/drawing/2014/main" id="{DBA76F39-23C2-4478-B532-1EFB035FADC0}"/>
                </a:ext>
              </a:extLst>
            </xdr14:cNvPr>
            <xdr14:cNvContentPartPr/>
          </xdr14:nvContentPartPr>
          <xdr14:nvPr macro=""/>
          <xdr14:xfrm>
            <a:off x="8541205" y="35025036"/>
            <a:ext cx="360" cy="360"/>
          </xdr14:xfrm>
        </xdr:contentPart>
      </mc:Choice>
      <mc:Fallback xmlns="">
        <xdr:pic>
          <xdr:nvPicPr>
            <xdr:cNvPr id="44"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45">
          <xdr14:nvContentPartPr>
            <xdr14:cNvPr id="45" name="Encre 4">
              <a:extLst>
                <a:ext uri="{FF2B5EF4-FFF2-40B4-BE49-F238E27FC236}">
                  <a16:creationId xmlns:a16="http://schemas.microsoft.com/office/drawing/2014/main" id="{5E960F1E-B772-46E9-88A8-C3220E7E8B3B}"/>
                </a:ext>
              </a:extLst>
            </xdr14:cNvPr>
            <xdr14:cNvContentPartPr/>
          </xdr14:nvContentPartPr>
          <xdr14:nvPr macro=""/>
          <xdr14:xfrm>
            <a:off x="8541205" y="35025036"/>
            <a:ext cx="360" cy="360"/>
          </xdr14:xfrm>
        </xdr:contentPart>
      </mc:Choice>
      <mc:Fallback xmlns="">
        <xdr:pic>
          <xdr:nvPicPr>
            <xdr:cNvPr id="45"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46">
          <xdr14:nvContentPartPr>
            <xdr14:cNvPr id="46" name="Encre 5">
              <a:extLst>
                <a:ext uri="{FF2B5EF4-FFF2-40B4-BE49-F238E27FC236}">
                  <a16:creationId xmlns:a16="http://schemas.microsoft.com/office/drawing/2014/main" id="{6082F775-5D08-4481-AA27-A4F48453FECD}"/>
                </a:ext>
              </a:extLst>
            </xdr14:cNvPr>
            <xdr14:cNvContentPartPr/>
          </xdr14:nvContentPartPr>
          <xdr14:nvPr macro=""/>
          <xdr14:xfrm>
            <a:off x="8541205" y="35025036"/>
            <a:ext cx="360" cy="360"/>
          </xdr14:xfrm>
        </xdr:contentPart>
      </mc:Choice>
      <mc:Fallback xmlns="">
        <xdr:pic>
          <xdr:nvPicPr>
            <xdr:cNvPr id="46"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47">
          <xdr14:nvContentPartPr>
            <xdr14:cNvPr id="47" name="Encre 6">
              <a:extLst>
                <a:ext uri="{FF2B5EF4-FFF2-40B4-BE49-F238E27FC236}">
                  <a16:creationId xmlns:a16="http://schemas.microsoft.com/office/drawing/2014/main" id="{DA705DFD-A37B-4485-AFE5-8A4FA57B8A99}"/>
                </a:ext>
              </a:extLst>
            </xdr14:cNvPr>
            <xdr14:cNvContentPartPr/>
          </xdr14:nvContentPartPr>
          <xdr14:nvPr macro=""/>
          <xdr14:xfrm>
            <a:off x="8541205" y="35025036"/>
            <a:ext cx="360" cy="360"/>
          </xdr14:xfrm>
        </xdr:contentPart>
      </mc:Choice>
      <mc:Fallback xmlns="">
        <xdr:pic>
          <xdr:nvPicPr>
            <xdr:cNvPr id="47"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48">
          <xdr14:nvContentPartPr>
            <xdr14:cNvPr id="48" name="Encre 1">
              <a:extLst>
                <a:ext uri="{FF2B5EF4-FFF2-40B4-BE49-F238E27FC236}">
                  <a16:creationId xmlns:a16="http://schemas.microsoft.com/office/drawing/2014/main" id="{4B5E2F50-B41B-46D5-A02E-AD45A126BAB5}"/>
                </a:ext>
              </a:extLst>
            </xdr14:cNvPr>
            <xdr14:cNvContentPartPr/>
          </xdr14:nvContentPartPr>
          <xdr14:nvPr macro=""/>
          <xdr14:xfrm>
            <a:off x="8541205" y="35025036"/>
            <a:ext cx="360" cy="360"/>
          </xdr14:xfrm>
        </xdr:contentPart>
      </mc:Choice>
      <mc:Fallback xmlns="">
        <xdr:pic>
          <xdr:nvPicPr>
            <xdr:cNvPr id="48"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49">
          <xdr14:nvContentPartPr>
            <xdr14:cNvPr id="49" name="Encre 3">
              <a:extLst>
                <a:ext uri="{FF2B5EF4-FFF2-40B4-BE49-F238E27FC236}">
                  <a16:creationId xmlns:a16="http://schemas.microsoft.com/office/drawing/2014/main" id="{4A4B0591-7A17-45F7-9135-0081C7DA8EB0}"/>
                </a:ext>
              </a:extLst>
            </xdr14:cNvPr>
            <xdr14:cNvContentPartPr/>
          </xdr14:nvContentPartPr>
          <xdr14:nvPr macro=""/>
          <xdr14:xfrm>
            <a:off x="8541205" y="35025036"/>
            <a:ext cx="360" cy="360"/>
          </xdr14:xfrm>
        </xdr:contentPart>
      </mc:Choice>
      <mc:Fallback xmlns="">
        <xdr:pic>
          <xdr:nvPicPr>
            <xdr:cNvPr id="49"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50">
          <xdr14:nvContentPartPr>
            <xdr14:cNvPr id="50" name="Encre 3">
              <a:extLst>
                <a:ext uri="{FF2B5EF4-FFF2-40B4-BE49-F238E27FC236}">
                  <a16:creationId xmlns:a16="http://schemas.microsoft.com/office/drawing/2014/main" id="{3C03ACB4-44FE-47F0-9A86-FFD508D681BE}"/>
                </a:ext>
              </a:extLst>
            </xdr14:cNvPr>
            <xdr14:cNvContentPartPr/>
          </xdr14:nvContentPartPr>
          <xdr14:nvPr macro=""/>
          <xdr14:xfrm>
            <a:off x="8541205" y="35025036"/>
            <a:ext cx="360" cy="360"/>
          </xdr14:xfrm>
        </xdr:contentPart>
      </mc:Choice>
      <mc:Fallback xmlns="">
        <xdr:pic>
          <xdr:nvPicPr>
            <xdr:cNvPr id="50"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51">
          <xdr14:nvContentPartPr>
            <xdr14:cNvPr id="51" name="Encre 4">
              <a:extLst>
                <a:ext uri="{FF2B5EF4-FFF2-40B4-BE49-F238E27FC236}">
                  <a16:creationId xmlns:a16="http://schemas.microsoft.com/office/drawing/2014/main" id="{54AF2000-6C34-4EB4-B1AD-9EEFDCFBBE7E}"/>
                </a:ext>
              </a:extLst>
            </xdr14:cNvPr>
            <xdr14:cNvContentPartPr/>
          </xdr14:nvContentPartPr>
          <xdr14:nvPr macro=""/>
          <xdr14:xfrm>
            <a:off x="8541205" y="35025036"/>
            <a:ext cx="360" cy="360"/>
          </xdr14:xfrm>
        </xdr:contentPart>
      </mc:Choice>
      <mc:Fallback xmlns="">
        <xdr:pic>
          <xdr:nvPicPr>
            <xdr:cNvPr id="51"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52">
          <xdr14:nvContentPartPr>
            <xdr14:cNvPr id="52" name="Encre 5">
              <a:extLst>
                <a:ext uri="{FF2B5EF4-FFF2-40B4-BE49-F238E27FC236}">
                  <a16:creationId xmlns:a16="http://schemas.microsoft.com/office/drawing/2014/main" id="{6A79DB58-18C2-49EB-AC90-E1FC3F94A557}"/>
                </a:ext>
              </a:extLst>
            </xdr14:cNvPr>
            <xdr14:cNvContentPartPr/>
          </xdr14:nvContentPartPr>
          <xdr14:nvPr macro=""/>
          <xdr14:xfrm>
            <a:off x="8541205" y="35025036"/>
            <a:ext cx="360" cy="360"/>
          </xdr14:xfrm>
        </xdr:contentPart>
      </mc:Choice>
      <mc:Fallback xmlns="">
        <xdr:pic>
          <xdr:nvPicPr>
            <xdr:cNvPr id="52"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53">
          <xdr14:nvContentPartPr>
            <xdr14:cNvPr id="53" name="Encre 6">
              <a:extLst>
                <a:ext uri="{FF2B5EF4-FFF2-40B4-BE49-F238E27FC236}">
                  <a16:creationId xmlns:a16="http://schemas.microsoft.com/office/drawing/2014/main" id="{4DF0C164-D2A1-445C-800D-90332CBF5A00}"/>
                </a:ext>
              </a:extLst>
            </xdr14:cNvPr>
            <xdr14:cNvContentPartPr/>
          </xdr14:nvContentPartPr>
          <xdr14:nvPr macro=""/>
          <xdr14:xfrm>
            <a:off x="8541205" y="35025036"/>
            <a:ext cx="360" cy="360"/>
          </xdr14:xfrm>
        </xdr:contentPart>
      </mc:Choice>
      <mc:Fallback xmlns="">
        <xdr:pic>
          <xdr:nvPicPr>
            <xdr:cNvPr id="53"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54">
          <xdr14:nvContentPartPr>
            <xdr14:cNvPr id="54" name="Encre 1">
              <a:extLst>
                <a:ext uri="{FF2B5EF4-FFF2-40B4-BE49-F238E27FC236}">
                  <a16:creationId xmlns:a16="http://schemas.microsoft.com/office/drawing/2014/main" id="{F6ABF601-4AB8-42E1-8A50-104178BB81A2}"/>
                </a:ext>
              </a:extLst>
            </xdr14:cNvPr>
            <xdr14:cNvContentPartPr/>
          </xdr14:nvContentPartPr>
          <xdr14:nvPr macro=""/>
          <xdr14:xfrm>
            <a:off x="8541205" y="35025036"/>
            <a:ext cx="360" cy="360"/>
          </xdr14:xfrm>
        </xdr:contentPart>
      </mc:Choice>
      <mc:Fallback xmlns="">
        <xdr:pic>
          <xdr:nvPicPr>
            <xdr:cNvPr id="54"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55">
          <xdr14:nvContentPartPr>
            <xdr14:cNvPr id="55" name="Encre 3">
              <a:extLst>
                <a:ext uri="{FF2B5EF4-FFF2-40B4-BE49-F238E27FC236}">
                  <a16:creationId xmlns:a16="http://schemas.microsoft.com/office/drawing/2014/main" id="{DB5A9125-B857-406C-A537-F018B05BCCF2}"/>
                </a:ext>
              </a:extLst>
            </xdr14:cNvPr>
            <xdr14:cNvContentPartPr/>
          </xdr14:nvContentPartPr>
          <xdr14:nvPr macro=""/>
          <xdr14:xfrm>
            <a:off x="8541205" y="35025036"/>
            <a:ext cx="360" cy="360"/>
          </xdr14:xfrm>
        </xdr:contentPart>
      </mc:Choice>
      <mc:Fallback xmlns="">
        <xdr:pic>
          <xdr:nvPicPr>
            <xdr:cNvPr id="55"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56">
          <xdr14:nvContentPartPr>
            <xdr14:cNvPr id="56" name="Encre 3">
              <a:extLst>
                <a:ext uri="{FF2B5EF4-FFF2-40B4-BE49-F238E27FC236}">
                  <a16:creationId xmlns:a16="http://schemas.microsoft.com/office/drawing/2014/main" id="{DD068FEB-CE03-4A3C-89B9-07BBAEA3C053}"/>
                </a:ext>
              </a:extLst>
            </xdr14:cNvPr>
            <xdr14:cNvContentPartPr/>
          </xdr14:nvContentPartPr>
          <xdr14:nvPr macro=""/>
          <xdr14:xfrm>
            <a:off x="8541205" y="35025036"/>
            <a:ext cx="360" cy="360"/>
          </xdr14:xfrm>
        </xdr:contentPart>
      </mc:Choice>
      <mc:Fallback xmlns="">
        <xdr:pic>
          <xdr:nvPicPr>
            <xdr:cNvPr id="56"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57">
          <xdr14:nvContentPartPr>
            <xdr14:cNvPr id="57" name="Encre 4">
              <a:extLst>
                <a:ext uri="{FF2B5EF4-FFF2-40B4-BE49-F238E27FC236}">
                  <a16:creationId xmlns:a16="http://schemas.microsoft.com/office/drawing/2014/main" id="{998CA931-5361-4E71-B203-C2A418C48CE8}"/>
                </a:ext>
              </a:extLst>
            </xdr14:cNvPr>
            <xdr14:cNvContentPartPr/>
          </xdr14:nvContentPartPr>
          <xdr14:nvPr macro=""/>
          <xdr14:xfrm>
            <a:off x="8541205" y="35025036"/>
            <a:ext cx="360" cy="360"/>
          </xdr14:xfrm>
        </xdr:contentPart>
      </mc:Choice>
      <mc:Fallback xmlns="">
        <xdr:pic>
          <xdr:nvPicPr>
            <xdr:cNvPr id="57"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58">
          <xdr14:nvContentPartPr>
            <xdr14:cNvPr id="58" name="Encre 5">
              <a:extLst>
                <a:ext uri="{FF2B5EF4-FFF2-40B4-BE49-F238E27FC236}">
                  <a16:creationId xmlns:a16="http://schemas.microsoft.com/office/drawing/2014/main" id="{41776820-3B48-499F-871D-B1498B56B055}"/>
                </a:ext>
              </a:extLst>
            </xdr14:cNvPr>
            <xdr14:cNvContentPartPr/>
          </xdr14:nvContentPartPr>
          <xdr14:nvPr macro=""/>
          <xdr14:xfrm>
            <a:off x="8541205" y="35025036"/>
            <a:ext cx="360" cy="360"/>
          </xdr14:xfrm>
        </xdr:contentPart>
      </mc:Choice>
      <mc:Fallback xmlns="">
        <xdr:pic>
          <xdr:nvPicPr>
            <xdr:cNvPr id="58"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59">
          <xdr14:nvContentPartPr>
            <xdr14:cNvPr id="59" name="Encre 6">
              <a:extLst>
                <a:ext uri="{FF2B5EF4-FFF2-40B4-BE49-F238E27FC236}">
                  <a16:creationId xmlns:a16="http://schemas.microsoft.com/office/drawing/2014/main" id="{AA4BD117-276F-44A6-9520-911515AF69E0}"/>
                </a:ext>
              </a:extLst>
            </xdr14:cNvPr>
            <xdr14:cNvContentPartPr/>
          </xdr14:nvContentPartPr>
          <xdr14:nvPr macro=""/>
          <xdr14:xfrm>
            <a:off x="8541205" y="35025036"/>
            <a:ext cx="360" cy="360"/>
          </xdr14:xfrm>
        </xdr:contentPart>
      </mc:Choice>
      <mc:Fallback xmlns="">
        <xdr:pic>
          <xdr:nvPicPr>
            <xdr:cNvPr id="59"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60">
          <xdr14:nvContentPartPr>
            <xdr14:cNvPr id="60" name="Encre 1">
              <a:extLst>
                <a:ext uri="{FF2B5EF4-FFF2-40B4-BE49-F238E27FC236}">
                  <a16:creationId xmlns:a16="http://schemas.microsoft.com/office/drawing/2014/main" id="{2CA15E07-DFB0-449F-AD5B-77A283C96F44}"/>
                </a:ext>
              </a:extLst>
            </xdr14:cNvPr>
            <xdr14:cNvContentPartPr/>
          </xdr14:nvContentPartPr>
          <xdr14:nvPr macro=""/>
          <xdr14:xfrm>
            <a:off x="8541205" y="35025036"/>
            <a:ext cx="360" cy="360"/>
          </xdr14:xfrm>
        </xdr:contentPart>
      </mc:Choice>
      <mc:Fallback xmlns="">
        <xdr:pic>
          <xdr:nvPicPr>
            <xdr:cNvPr id="60"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oneCellAnchor>
    <xdr:from>
      <xdr:col>1</xdr:col>
      <xdr:colOff>0</xdr:colOff>
      <xdr:row>14</xdr:row>
      <xdr:rowOff>0</xdr:rowOff>
    </xdr:from>
    <xdr:ext cx="3175" cy="314249"/>
    <mc:AlternateContent xmlns:mc="http://schemas.openxmlformats.org/markup-compatibility/2006" xmlns:xdr14="http://schemas.microsoft.com/office/excel/2010/spreadsheetDrawing">
      <mc:Choice Requires="xdr14">
        <xdr:contentPart xmlns:r="http://schemas.openxmlformats.org/officeDocument/2006/relationships" r:id="rId61">
          <xdr14:nvContentPartPr>
            <xdr14:cNvPr id="61" name="Encre 3">
              <a:extLst>
                <a:ext uri="{FF2B5EF4-FFF2-40B4-BE49-F238E27FC236}">
                  <a16:creationId xmlns:a16="http://schemas.microsoft.com/office/drawing/2014/main" id="{420743B7-8FA9-4D22-AF10-C6C7B0AA9DEC}"/>
                </a:ext>
              </a:extLst>
            </xdr14:cNvPr>
            <xdr14:cNvContentPartPr/>
          </xdr14:nvContentPartPr>
          <xdr14:nvPr macro=""/>
          <xdr14:xfrm>
            <a:off x="8541205" y="35025036"/>
            <a:ext cx="360" cy="360"/>
          </xdr14:xfrm>
        </xdr:contentPart>
      </mc:Choice>
      <mc:Fallback xmlns="">
        <xdr:pic>
          <xdr:nvPicPr>
            <xdr:cNvPr id="61" name="Encre 3">
              <a:extLst>
                <a:ext uri="{FF2B5EF4-FFF2-40B4-BE49-F238E27FC236}">
                  <a16:creationId xmlns:xdr14="http://schemas.microsoft.com/office/excel/2010/spreadsheetDrawing" xmlns="" xmlns:a16="http://schemas.microsoft.com/office/drawing/2014/main" id="{70CE3E4F-0773-4ABB-BFBD-6311063CD0CD}"/>
                </a:ext>
              </a:extLst>
            </xdr:cNvPr>
            <xdr:cNvPicPr/>
          </xdr:nvPicPr>
          <xdr:blipFill>
            <a:blip xmlns:r="http://schemas.openxmlformats.org/officeDocument/2006/relationships" r:embed="rId2" cstate="print"/>
            <a:stretch>
              <a:fillRect/>
            </a:stretch>
          </xdr:blipFill>
          <xdr:spPr>
            <a:xfrm>
              <a:off x="8505205" y="34989036"/>
              <a:ext cx="72000" cy="72000"/>
            </a:xfrm>
            <a:prstGeom prst="rect">
              <a:avLst/>
            </a:prstGeom>
          </xdr:spPr>
        </xdr:pic>
      </mc:Fallback>
    </mc:AlternateContent>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rdaidorg-my.sharepoint.com/personal/cep_cordaid_org/Documents/1.%20RDC/Djugu/CANEVAS%20Budget.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CBA\OneDrive%20-%20STICHTING%20CORDAID\Bukavu%20-%20Christian\2020\Finances\Budget\20201010-CDR%20-%20Approved%20Budget%2020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ENTRALSERVER\red_doc\Mes%20documents\SOL\82_Admin%20support\Documentation_about_budgets\563%20ECHO\V3-Finale\Construction%20Budgets%20lines%20EC%20Global%20Plan%20MUH%20200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cordaidorg.sharepoint.com/Users/S.Tapinassi/Documents/00.Budget/2017%20Budget%20pays/Collecte%20donn&#233;es/Costing%20PBF%20PAQUE%20%202017_2021%20V5%20fte%20Progressiv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BA\OneDrive%20-%20STICHTING%20CORDAID\Bukavu%20-%20Christian\2020\proposal\DJUGU\20200429-%20Draft%20Budget%20AMI%20DJUGU.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ENTRALSERVER\red_doc\Mikado\PwC\PROJETS\The%20Global%20Fund\CORDAID%20Revue%20Budget%20Extension\Documents%20Clients\Global%20Fund%20-%20Budget%20CORDAID%20extension%202015.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ordaidorg.sharepoint.com/SALOMON/UNFPA/Bangassou/Budget%20VB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rodmeteorfs.gf.theglobalfund.org\UserDesktops\2.%20RH\Salaire\Brouillon\BD%20sal%20KK%20nov%2020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Mijn%20documeten\Cordaid%20Indonesie\P03-09\Costing\NewCostingPBFFlores290808.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Costing%20PBF%20Education108059_%202014_2015%20bi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cordaidorg.sharepoint.com/Users/S.Tapinassi/Documents/01.Programme/00%20Bukavu%20Projects/2015%20SR%20malaria/Contrat/Budget%20NFM%20SR%20budget%20_CORDAID_EOICN-2016021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rodmeteorfs.gf.theglobalfund.org\UserDesktops\2.%20RH\8.%20Salaire\Novembre\BD%20sal%20KK%20nov%202008%20Fou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_Detaille_AMI_AAP"/>
    </sheetNames>
    <sheetDataSet>
      <sheetData sheetId="0">
        <row r="95">
          <cell r="O95">
            <v>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E"/>
      <sheetName val="Checks &amp; Balances"/>
      <sheetName val="Detailed budget"/>
      <sheetName val="Project Details"/>
      <sheetName val="Support Expat staff details"/>
      <sheetName val="Support Local staff details"/>
      <sheetName val="Support Cost Budget"/>
      <sheetName val="Securite"/>
      <sheetName val="Communication"/>
      <sheetName val="Budget Additionnel"/>
      <sheetName val="SRHR"/>
      <sheetName val="SPLA"/>
      <sheetName val="GF"/>
      <sheetName val="CISPE 2"/>
      <sheetName val="Score"/>
      <sheetName val="PEM"/>
      <sheetName val="JS3"/>
      <sheetName val="GF FR"/>
      <sheetName val="PBF COM"/>
      <sheetName val="Paque"/>
      <sheetName val="PDSS"/>
      <sheetName val="UHC-CSU"/>
      <sheetName val="SOJM Informal Education"/>
      <sheetName val="SGBV"/>
      <sheetName val="Training RBF"/>
      <sheetName val="Education Girl"/>
      <sheetName val="DUDH"/>
      <sheetName val="Kinderstern Paque"/>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
          <cell r="H2" t="str">
            <v>Fixed</v>
          </cell>
        </row>
        <row r="3">
          <cell r="H3" t="str">
            <v>Variable</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heetName val="VHL BOARD"/>
      <sheetName val="COMMUNICATION"/>
      <sheetName val="WATER SUPPLY IMPLEMENT"/>
      <sheetName val="EMERGENCY AWARENESS"/>
      <sheetName val="IDP MONITORING"/>
      <sheetName val="LATRINES"/>
      <sheetName val="COUTS EXPAT INPAT"/>
      <sheetName val="OFFICE-STOCK"/>
      <sheetName val="REHAB DETAIL"/>
      <sheetName val="REPARTITION VHL"/>
      <sheetName val="RUNNING COST"/>
      <sheetName val="VISIBILITE"/>
      <sheetName val="WATSAN MAINT"/>
      <sheetName val="WATER TREATMENT"/>
      <sheetName val="WATER TRUCKING"/>
      <sheetName val="DPS"/>
    </sheetNames>
    <sheetDataSet>
      <sheetData sheetId="0">
        <row r="1">
          <cell r="G1">
            <v>250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line"/>
      <sheetName val="Comparisation"/>
      <sheetName val="Proposition"/>
      <sheetName val="Rate tables"/>
      <sheetName val="1 Res Hum"/>
      <sheetName val="Manhourrate"/>
      <sheetName val="2.Invest tabla"/>
      <sheetName val="2. Invest Detail"/>
      <sheetName val="2 Invest"/>
      <sheetName val="3. Schools"/>
      <sheetName val="3.Ecoles"/>
      <sheetName val="4 Rég-Qual"/>
      <sheetName val="5. Parent-Community"/>
      <sheetName val="5 Voix Pop"/>
      <sheetName val="6 AVR "/>
      <sheetName val="7 Formation-Etudes"/>
      <sheetName val="Hy I format.AVR+Proved+SousProv"/>
    </sheetNames>
    <sheetDataSet>
      <sheetData sheetId="0"/>
      <sheetData sheetId="1">
        <row r="7">
          <cell r="C7" t="str">
            <v>USD</v>
          </cell>
        </row>
      </sheetData>
      <sheetData sheetId="2"/>
      <sheetData sheetId="3">
        <row r="2">
          <cell r="C2">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age du budget-Consortium"/>
      <sheetName val="Budget_Detaille_AMI_AAP"/>
      <sheetName val="Feuil3"/>
      <sheetName val="Budget resumé par Objectifs"/>
      <sheetName val="Partage du budget"/>
      <sheetName val="Budget_Recapitulatif_AAP"/>
    </sheetNames>
    <sheetDataSet>
      <sheetData sheetId="0"/>
      <sheetData sheetId="1"/>
      <sheetData sheetId="2"/>
      <sheetData sheetId="3"/>
      <sheetData sheetId="4"/>
      <sheetData sheetId="5">
        <row r="31">
          <cell r="B31" t="str">
            <v>Cout GMS AG (PNUD) 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 log"/>
      <sheetName val="Instructions"/>
      <sheetName val="Setup"/>
      <sheetName val="Detailed Budget"/>
      <sheetName val="Assumptions TRC"/>
      <sheetName val="Assumptions HR"/>
      <sheetName val="Assumptions Other"/>
      <sheetName val="Budget Summary"/>
      <sheetName val="Rank unique Mod-Int-PR"/>
      <sheetName val="Concept Note Module Budget"/>
      <sheetName val="Country"/>
      <sheetName val="Recipient"/>
      <sheetName val="Currencies"/>
      <sheetName val="Assumptions"/>
      <sheetName val="CatCmp"/>
      <sheetName val="CatModules"/>
      <sheetName val="ModInCmp"/>
      <sheetName val="CatInt"/>
      <sheetName val="Budget Lines"/>
      <sheetName val="ActivityConcat"/>
      <sheetName val="Translations"/>
      <sheetName val="CostGroup"/>
      <sheetName val="Cost Inputs"/>
    </sheetNames>
    <sheetDataSet>
      <sheetData sheetId="0"/>
      <sheetData sheetId="1"/>
      <sheetData sheetId="2">
        <row r="4">
          <cell r="B4" t="str">
            <v>VIH/TB</v>
          </cell>
        </row>
      </sheetData>
      <sheetData sheetId="3">
        <row r="2">
          <cell r="A2">
            <v>1</v>
          </cell>
        </row>
      </sheetData>
      <sheetData sheetId="4"/>
      <sheetData sheetId="5"/>
      <sheetData sheetId="6"/>
      <sheetData sheetId="7"/>
      <sheetData sheetId="8"/>
      <sheetData sheetId="9"/>
      <sheetData sheetId="10"/>
      <sheetData sheetId="11"/>
      <sheetData sheetId="12"/>
      <sheetData sheetId="13"/>
      <sheetData sheetId="14">
        <row r="1">
          <cell r="C1" t="str">
            <v>Label</v>
          </cell>
        </row>
      </sheetData>
      <sheetData sheetId="15">
        <row r="1">
          <cell r="B1" t="str">
            <v>ModId</v>
          </cell>
        </row>
      </sheetData>
      <sheetData sheetId="16">
        <row r="1">
          <cell r="A1" t="str">
            <v>CatModRowNbr</v>
          </cell>
        </row>
        <row r="2">
          <cell r="C2" t="str">
            <v>Prévention - Population générale</v>
          </cell>
        </row>
      </sheetData>
      <sheetData sheetId="17"/>
      <sheetData sheetId="18">
        <row r="2">
          <cell r="D2">
            <v>1</v>
          </cell>
        </row>
      </sheetData>
      <sheetData sheetId="19"/>
      <sheetData sheetId="20">
        <row r="1">
          <cell r="C1">
            <v>1</v>
          </cell>
        </row>
      </sheetData>
      <sheetData sheetId="21">
        <row r="1">
          <cell r="A1" t="str">
            <v>ID</v>
          </cell>
        </row>
      </sheetData>
      <sheetData sheetId="22">
        <row r="2">
          <cell r="S2">
            <v>57</v>
          </cell>
        </row>
        <row r="3">
          <cell r="N3" t="str">
            <v>1.1 Salaires - gestion du programme</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line"/>
      <sheetName val="Comparisation"/>
      <sheetName val="Proposition"/>
      <sheetName val="Ressources humaines"/>
      <sheetName val="Prise en charge médicale et psy"/>
      <sheetName val="Reférencement"/>
      <sheetName val="Fonctionnement "/>
      <sheetName val="Suivi projet"/>
    </sheetNames>
    <sheetDataSet>
      <sheetData sheetId="0" refreshError="1"/>
      <sheetData sheetId="1">
        <row r="7">
          <cell r="C7" t="e">
            <v>#REF!</v>
          </cell>
        </row>
      </sheetData>
      <sheetData sheetId="2" refreshError="1"/>
      <sheetData sheetId="3" refreshError="1"/>
      <sheetData sheetId="4" refreshError="1"/>
      <sheetData sheetId="5" refreshError="1"/>
      <sheetData sheetId="6" refreshError="1"/>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onnées"/>
      <sheetName val="Fiches de paie"/>
      <sheetName val="Congès"/>
      <sheetName val="Congés 08"/>
      <sheetName val="Autres Congés"/>
      <sheetName val="form congés"/>
      <sheetName val="Méthode calcul IRPP"/>
      <sheetName val="Parametres"/>
      <sheetName val="Grille Salariale"/>
      <sheetName val="Billetage"/>
      <sheetName val="Pointage"/>
      <sheetName val="Avances"/>
      <sheetName val="CNPS &amp; IRPP"/>
      <sheetName val="déclaration IRPP"/>
      <sheetName val="H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line"/>
      <sheetName val="Comparisation"/>
      <sheetName val="Budget total "/>
      <sheetName val="Rate tables"/>
      <sheetName val="1. HRNatProvTechnAss"/>
      <sheetName val="2. HRFlores"/>
      <sheetName val="3 Invest"/>
      <sheetName val="4.1 Puskesmas"/>
      <sheetName val="4.2 Hospital"/>
      <sheetName val="5. QualAss"/>
      <sheetName val="6. Cons Voice"/>
      <sheetName val="7 Oper Costs "/>
      <sheetName val="8 Training"/>
      <sheetName val="Blad2"/>
      <sheetName val="Definitions"/>
      <sheetName val="Budget_total_"/>
      <sheetName val="Rate_tables"/>
      <sheetName val="1__HRNatProvTechnAss"/>
      <sheetName val="2__HRFlores"/>
      <sheetName val="3_Invest"/>
      <sheetName val="4_1_Puskesmas"/>
      <sheetName val="4_2_Hospital"/>
      <sheetName val="5__QualAss"/>
      <sheetName val="6__Cons_Voice"/>
      <sheetName val="7_Oper_Costs_"/>
      <sheetName val="8_Training"/>
    </sheetNames>
    <sheetDataSet>
      <sheetData sheetId="0"/>
      <sheetData sheetId="1"/>
      <sheetData sheetId="2"/>
      <sheetData sheetId="3">
        <row r="12">
          <cell r="D12" t="str">
            <v>EUR</v>
          </cell>
          <cell r="E12">
            <v>1</v>
          </cell>
        </row>
        <row r="13">
          <cell r="D13" t="str">
            <v>USD</v>
          </cell>
          <cell r="E13">
            <v>0.68969999999999998</v>
          </cell>
        </row>
        <row r="14">
          <cell r="D14" t="str">
            <v>IR</v>
          </cell>
          <cell r="E14">
            <v>7.1400000000000001E-5</v>
          </cell>
        </row>
      </sheetData>
      <sheetData sheetId="4"/>
      <sheetData sheetId="5"/>
      <sheetData sheetId="6"/>
      <sheetData sheetId="7"/>
      <sheetData sheetId="8"/>
      <sheetData sheetId="9"/>
      <sheetData sheetId="10"/>
      <sheetData sheetId="11"/>
      <sheetData sheetId="12"/>
      <sheetData sheetId="13"/>
      <sheetData sheetId="14" refreshError="1"/>
      <sheetData sheetId="15"/>
      <sheetData sheetId="16">
        <row r="12">
          <cell r="D12" t="str">
            <v>EUR</v>
          </cell>
        </row>
      </sheetData>
      <sheetData sheetId="17"/>
      <sheetData sheetId="18"/>
      <sheetData sheetId="19"/>
      <sheetData sheetId="20"/>
      <sheetData sheetId="21"/>
      <sheetData sheetId="22"/>
      <sheetData sheetId="23"/>
      <sheetData sheetId="24"/>
      <sheetData sheetId="2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line"/>
      <sheetName val="Comparisation"/>
      <sheetName val="Proposition"/>
      <sheetName val="Rate tables"/>
      <sheetName val="1 Res Hum"/>
      <sheetName val="2 Invest"/>
      <sheetName val="3.Ecoles"/>
      <sheetName val="4 Rég-Qual"/>
      <sheetName val="5 Voix Pop"/>
      <sheetName val="6 Cout fonct "/>
      <sheetName val="7 Formation-Etudes"/>
    </sheetNames>
    <sheetDataSet>
      <sheetData sheetId="0"/>
      <sheetData sheetId="1"/>
      <sheetData sheetId="2"/>
      <sheetData sheetId="3" refreshError="1"/>
      <sheetData sheetId="4" refreshError="1">
        <row r="1">
          <cell r="D1" t="str">
            <v>Ressources humaines</v>
          </cell>
        </row>
      </sheetData>
      <sheetData sheetId="5"/>
      <sheetData sheetId="6"/>
      <sheetData sheetId="7"/>
      <sheetData sheetId="8"/>
      <sheetData sheetId="9" refreshError="1"/>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by Activity"/>
      <sheetName val="EOI Summary"/>
      <sheetName val="Summary by Cost Grouping&amp;Year"/>
      <sheetName val="Pivot by Cost Input &amp; Int"/>
      <sheetName val="Activity List"/>
      <sheetName val="Detail Budget"/>
      <sheetName val="CostInputs"/>
      <sheetName val="Interventions"/>
      <sheetName val="GF-Definitions"/>
    </sheetNames>
    <sheetDataSet>
      <sheetData sheetId="0"/>
      <sheetData sheetId="1"/>
      <sheetData sheetId="2"/>
      <sheetData sheetId="3"/>
      <sheetData sheetId="4">
        <row r="1">
          <cell r="A1" t="str">
            <v>List EOI Activities In Yellow Cells Below (add more as needed)</v>
          </cell>
        </row>
        <row r="2">
          <cell r="A2" t="str">
            <v>Activités de Communication pour le changement du comportement</v>
          </cell>
        </row>
        <row r="3">
          <cell r="A3" t="str">
            <v>Activités de monitoring de suivi de la remise de remise et présence des macarons</v>
          </cell>
        </row>
        <row r="4">
          <cell r="A4" t="str">
            <v>Activités de Monitoring des activités de distribution et présence des MILD dans les ménages</v>
          </cell>
        </row>
        <row r="5">
          <cell r="A5" t="str">
            <v>Activités de Plaidoyer</v>
          </cell>
        </row>
        <row r="6">
          <cell r="A6" t="str">
            <v>Appui à la Collecter, analyser et valider les données de toutes les ZS</v>
          </cell>
        </row>
        <row r="7">
          <cell r="A7" t="str">
            <v xml:space="preserve">Appui au micro plan dans les AS </v>
          </cell>
        </row>
        <row r="8">
          <cell r="A8" t="str">
            <v>CCC/Causeries éducatives</v>
          </cell>
        </row>
        <row r="9">
          <cell r="A9" t="str">
            <v>CCC/Organisation des théatres forum</v>
          </cell>
        </row>
        <row r="10">
          <cell r="A10" t="str">
            <v>CCC/Suivi des piges et rapportage</v>
          </cell>
        </row>
        <row r="11">
          <cell r="A11" t="str">
            <v>Coordination/Participation réunions CLC dans les ZS</v>
          </cell>
        </row>
        <row r="12">
          <cell r="A12" t="str">
            <v>Coordination/Participation réunions CPC et commission technique</v>
          </cell>
        </row>
        <row r="13">
          <cell r="A13" t="str">
            <v>Dépoiement des macarons, Outils de communication, dénombrement et distribution</v>
          </cell>
        </row>
        <row r="14">
          <cell r="A14" t="str">
            <v>Equipement Bureau</v>
          </cell>
        </row>
        <row r="15">
          <cell r="A15" t="str">
            <v>Fourniture Bureau</v>
          </cell>
        </row>
        <row r="16">
          <cell r="A16" t="str">
            <v>Infrastructure / Fonctionnement bureau et cout</v>
          </cell>
        </row>
        <row r="17">
          <cell r="A17" t="str">
            <v>Matériel de piges</v>
          </cell>
        </row>
        <row r="18">
          <cell r="A18" t="str">
            <v>Mission de suivi des activités</v>
          </cell>
        </row>
        <row r="19">
          <cell r="A19" t="str">
            <v>Monitoring du processus de recrutement des acteurs de distribution</v>
          </cell>
        </row>
        <row r="20">
          <cell r="A20" t="str">
            <v>Monitoring du processus de recrutement des agents de dénombrement</v>
          </cell>
        </row>
        <row r="21">
          <cell r="A21" t="str">
            <v>organiser la cérémonie de lancement au niveau des ZS</v>
          </cell>
        </row>
        <row r="22">
          <cell r="A22" t="str">
            <v>Participation aux sessions de consolidation des données de dénombrement des AS à la ZS</v>
          </cell>
        </row>
        <row r="23">
          <cell r="A23" t="str">
            <v>Participation aux sessions de consolidation des données des microplans des AS à la ZS</v>
          </cell>
        </row>
        <row r="24">
          <cell r="A24" t="str">
            <v>Participation aux sessions de validation des données de dénombrement des ZS à la DPS</v>
          </cell>
        </row>
        <row r="25">
          <cell r="A25" t="str">
            <v>Participation aux sessions de validation des données des microplans des ZS à la DPS</v>
          </cell>
        </row>
        <row r="26">
          <cell r="A26" t="str">
            <v>Participer aux formations des agents  de distribution</v>
          </cell>
        </row>
        <row r="27">
          <cell r="A27" t="str">
            <v>Participer aux formations des Agents de dénombrement</v>
          </cell>
        </row>
        <row r="28">
          <cell r="A28" t="str">
            <v>Participer aux formations des IT et Présicosa</v>
          </cell>
        </row>
        <row r="29">
          <cell r="A29" t="str">
            <v>Renforcer la capacité des partenaires du terrain en supervision</v>
          </cell>
        </row>
        <row r="30">
          <cell r="A30" t="str">
            <v>Salaries</v>
          </cell>
        </row>
        <row r="31">
          <cell r="A31" t="str">
            <v>Suivi du processus d'élaboration de microplan dans les ZS</v>
          </cell>
        </row>
        <row r="32">
          <cell r="A32" t="str">
            <v>Lancement campagne de distribution dans les ZS</v>
          </cell>
        </row>
        <row r="33">
          <cell r="A33">
            <v>0</v>
          </cell>
        </row>
        <row r="34">
          <cell r="A34">
            <v>0</v>
          </cell>
        </row>
        <row r="35">
          <cell r="A35">
            <v>0</v>
          </cell>
        </row>
        <row r="36">
          <cell r="A36">
            <v>0</v>
          </cell>
        </row>
        <row r="37">
          <cell r="A37">
            <v>0</v>
          </cell>
        </row>
        <row r="38">
          <cell r="A38">
            <v>0</v>
          </cell>
        </row>
        <row r="39">
          <cell r="A39">
            <v>0</v>
          </cell>
        </row>
        <row r="40">
          <cell r="A40">
            <v>0</v>
          </cell>
        </row>
        <row r="41">
          <cell r="A41">
            <v>0</v>
          </cell>
        </row>
        <row r="42">
          <cell r="A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sheetData>
      <sheetData sheetId="5"/>
      <sheetData sheetId="6"/>
      <sheetData sheetId="7">
        <row r="3">
          <cell r="A3" t="str">
            <v>Prevention Programs for general population</v>
          </cell>
          <cell r="B3" t="str">
            <v>Prevention Programs for MSM and TGs</v>
          </cell>
          <cell r="C3" t="str">
            <v>Prevention Programs for sex workers and their clients</v>
          </cell>
          <cell r="D3" t="str">
            <v>Prevention Programs for people who inject drugs (PWID) and their partners</v>
          </cell>
          <cell r="E3" t="str">
            <v>Prevention Programs for other vulnerable populations</v>
          </cell>
          <cell r="F3" t="str">
            <v>Prevention Programs for adolescents and youth, in and out of school</v>
          </cell>
          <cell r="G3" t="str">
            <v>PMTCT</v>
          </cell>
          <cell r="H3" t="str">
            <v>Treatment, care and support</v>
          </cell>
          <cell r="I3" t="str">
            <v>TB care and prevention</v>
          </cell>
          <cell r="J3" t="str">
            <v>TB/HIV</v>
          </cell>
          <cell r="K3" t="str">
            <v>MDR-TB</v>
          </cell>
          <cell r="L3" t="str">
            <v>Vector control</v>
          </cell>
          <cell r="M3" t="str">
            <v>Case management</v>
          </cell>
          <cell r="N3" t="str">
            <v>Specific prevention interventions (SPI)</v>
          </cell>
          <cell r="O3" t="str">
            <v>HSS - Service delivery</v>
          </cell>
          <cell r="P3" t="str">
            <v>HSS - Health and community workforce</v>
          </cell>
          <cell r="Q3" t="str">
            <v>HSS - Procurement supply chain management (PSCM)</v>
          </cell>
          <cell r="R3" t="str">
            <v>HSS - Health information systems and M&amp;E</v>
          </cell>
          <cell r="S3" t="str">
            <v>HSS - Policy and governance</v>
          </cell>
          <cell r="T3" t="str">
            <v xml:space="preserve">HSS - Healthcare financing </v>
          </cell>
          <cell r="U3" t="str">
            <v>HSS - Financial management</v>
          </cell>
          <cell r="V3" t="str">
            <v>Removing legal barriers to access</v>
          </cell>
          <cell r="W3" t="str">
            <v>Community systems strengthening</v>
          </cell>
          <cell r="X3" t="str">
            <v>Program management</v>
          </cell>
          <cell r="Y3" t="str">
            <v>Other</v>
          </cell>
          <cell r="Z3" t="str">
            <v>Results-based Financing</v>
          </cell>
        </row>
        <row r="4">
          <cell r="A4">
            <v>3</v>
          </cell>
          <cell r="B4">
            <v>7</v>
          </cell>
          <cell r="C4">
            <v>9</v>
          </cell>
          <cell r="D4">
            <v>11</v>
          </cell>
          <cell r="E4">
            <v>13</v>
          </cell>
          <cell r="F4">
            <v>15</v>
          </cell>
          <cell r="G4">
            <v>20</v>
          </cell>
          <cell r="H4">
            <v>22</v>
          </cell>
          <cell r="I4">
            <v>32</v>
          </cell>
          <cell r="J4">
            <v>35</v>
          </cell>
          <cell r="K4">
            <v>38</v>
          </cell>
          <cell r="L4">
            <v>42</v>
          </cell>
          <cell r="M4">
            <v>45</v>
          </cell>
          <cell r="N4">
            <v>48</v>
          </cell>
          <cell r="O4">
            <v>62</v>
          </cell>
          <cell r="P4">
            <v>65</v>
          </cell>
          <cell r="Q4">
            <v>68</v>
          </cell>
          <cell r="R4">
            <v>112</v>
          </cell>
          <cell r="S4">
            <v>71</v>
          </cell>
          <cell r="T4">
            <v>74</v>
          </cell>
          <cell r="U4">
            <v>77</v>
          </cell>
          <cell r="V4">
            <v>102</v>
          </cell>
          <cell r="W4">
            <v>105</v>
          </cell>
          <cell r="X4">
            <v>115</v>
          </cell>
          <cell r="Y4">
            <v>200</v>
          </cell>
          <cell r="Z4">
            <v>152</v>
          </cell>
        </row>
        <row r="5">
          <cell r="A5" t="str">
            <v>Prev_Gen_Pop</v>
          </cell>
          <cell r="B5" t="str">
            <v>Prev_MSM</v>
          </cell>
          <cell r="C5" t="str">
            <v>Prev_Sex_Workers</v>
          </cell>
          <cell r="D5" t="str">
            <v>Prev_PWID</v>
          </cell>
          <cell r="E5" t="str">
            <v>Prev_Vulnerable</v>
          </cell>
          <cell r="F5" t="str">
            <v>Prev_Youth</v>
          </cell>
          <cell r="G5" t="str">
            <v>PMTCT</v>
          </cell>
          <cell r="H5" t="str">
            <v>Treatment</v>
          </cell>
          <cell r="I5" t="str">
            <v>TB_care</v>
          </cell>
          <cell r="J5" t="str">
            <v>TB_HIV</v>
          </cell>
          <cell r="K5" t="str">
            <v>MDR_TB</v>
          </cell>
          <cell r="L5" t="str">
            <v>Vector_Control</v>
          </cell>
          <cell r="M5" t="str">
            <v>Case_Mgmt</v>
          </cell>
          <cell r="N5" t="str">
            <v>SPI</v>
          </cell>
          <cell r="O5" t="str">
            <v>Service_Delivery</v>
          </cell>
          <cell r="P5" t="str">
            <v>Health_workforce</v>
          </cell>
          <cell r="Q5" t="str">
            <v>PSCM</v>
          </cell>
          <cell r="R5" t="str">
            <v>Health_Info</v>
          </cell>
          <cell r="S5" t="str">
            <v>Policy</v>
          </cell>
          <cell r="T5" t="str">
            <v>Health_Finance</v>
          </cell>
          <cell r="U5" t="str">
            <v>Fin_Mgmt</v>
          </cell>
          <cell r="V5" t="str">
            <v>Legal_Barriers</v>
          </cell>
          <cell r="W5" t="str">
            <v>CSS</v>
          </cell>
          <cell r="X5" t="str">
            <v>PM</v>
          </cell>
          <cell r="Y5" t="str">
            <v>Other</v>
          </cell>
          <cell r="Z5" t="str">
            <v>RBF</v>
          </cell>
        </row>
      </sheetData>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onnées"/>
      <sheetName val="Base de données (2)"/>
      <sheetName val="Fiches de paie"/>
      <sheetName val="Congès"/>
      <sheetName val="Congés 08"/>
      <sheetName val="Autres Congés"/>
      <sheetName val="form congés"/>
      <sheetName val="Méthode calcul IRPP"/>
      <sheetName val="Parametres"/>
      <sheetName val="Grille Salariale"/>
      <sheetName val="Billetage"/>
      <sheetName val="Pointage"/>
      <sheetName val="Avances"/>
      <sheetName val="Avances au 15 -11-08"/>
      <sheetName val="CNPS &amp; IRPP"/>
      <sheetName val="déclaration IRPP"/>
      <sheetName val="Lists"/>
      <sheetName val="Pharma CIs"/>
    </sheetNames>
    <sheetDataSet>
      <sheetData sheetId="0"/>
      <sheetData sheetId="1"/>
      <sheetData sheetId="2"/>
      <sheetData sheetId="3"/>
      <sheetData sheetId="4"/>
      <sheetData sheetId="5"/>
      <sheetData sheetId="6"/>
      <sheetData sheetId="7"/>
      <sheetData sheetId="8">
        <row r="16">
          <cell r="C16">
            <v>0.105</v>
          </cell>
        </row>
        <row r="18">
          <cell r="C18">
            <v>0.03</v>
          </cell>
        </row>
        <row r="23">
          <cell r="C23">
            <v>150000</v>
          </cell>
        </row>
      </sheetData>
      <sheetData sheetId="9"/>
      <sheetData sheetId="10"/>
      <sheetData sheetId="11">
        <row r="3">
          <cell r="A3">
            <v>1</v>
          </cell>
          <cell r="B3">
            <v>2</v>
          </cell>
          <cell r="C3">
            <v>3</v>
          </cell>
          <cell r="D3">
            <v>4</v>
          </cell>
          <cell r="E3">
            <v>5</v>
          </cell>
          <cell r="F3">
            <v>6</v>
          </cell>
          <cell r="G3">
            <v>7</v>
          </cell>
          <cell r="H3">
            <v>8</v>
          </cell>
          <cell r="I3">
            <v>9</v>
          </cell>
          <cell r="J3">
            <v>10</v>
          </cell>
          <cell r="K3">
            <v>11</v>
          </cell>
          <cell r="L3">
            <v>12</v>
          </cell>
          <cell r="M3">
            <v>13</v>
          </cell>
          <cell r="N3">
            <v>14</v>
          </cell>
          <cell r="O3">
            <v>15</v>
          </cell>
          <cell r="P3">
            <v>16</v>
          </cell>
          <cell r="Q3">
            <v>17</v>
          </cell>
          <cell r="R3">
            <v>18</v>
          </cell>
          <cell r="S3">
            <v>19</v>
          </cell>
          <cell r="T3">
            <v>20</v>
          </cell>
          <cell r="U3">
            <v>21</v>
          </cell>
          <cell r="V3">
            <v>22</v>
          </cell>
          <cell r="W3">
            <v>23</v>
          </cell>
          <cell r="X3">
            <v>24</v>
          </cell>
          <cell r="Y3">
            <v>25</v>
          </cell>
          <cell r="Z3">
            <v>26</v>
          </cell>
          <cell r="AA3">
            <v>27</v>
          </cell>
          <cell r="AB3">
            <v>28</v>
          </cell>
          <cell r="AC3">
            <v>29</v>
          </cell>
          <cell r="AD3">
            <v>30</v>
          </cell>
          <cell r="AE3">
            <v>31</v>
          </cell>
          <cell r="AF3">
            <v>32</v>
          </cell>
          <cell r="AG3">
            <v>33</v>
          </cell>
          <cell r="AH3">
            <v>34</v>
          </cell>
          <cell r="AI3">
            <v>35</v>
          </cell>
          <cell r="AJ3">
            <v>36</v>
          </cell>
          <cell r="AK3">
            <v>37</v>
          </cell>
          <cell r="AL3">
            <v>38</v>
          </cell>
          <cell r="AM3">
            <v>39</v>
          </cell>
          <cell r="AN3">
            <v>40</v>
          </cell>
          <cell r="AO3">
            <v>41</v>
          </cell>
          <cell r="AP3">
            <v>42</v>
          </cell>
        </row>
        <row r="4">
          <cell r="A4" t="str">
            <v>N°</v>
          </cell>
          <cell r="B4" t="str">
            <v>No I.O</v>
          </cell>
          <cell r="C4" t="str">
            <v>NOM</v>
          </cell>
          <cell r="D4" t="str">
            <v>PRENOMS</v>
          </cell>
          <cell r="E4">
            <v>1</v>
          </cell>
          <cell r="F4">
            <v>2</v>
          </cell>
          <cell r="G4">
            <v>3</v>
          </cell>
          <cell r="H4">
            <v>4</v>
          </cell>
          <cell r="I4">
            <v>5</v>
          </cell>
          <cell r="J4">
            <v>6</v>
          </cell>
          <cell r="K4">
            <v>7</v>
          </cell>
          <cell r="L4">
            <v>8</v>
          </cell>
          <cell r="M4">
            <v>9</v>
          </cell>
          <cell r="N4">
            <v>10</v>
          </cell>
          <cell r="O4">
            <v>11</v>
          </cell>
          <cell r="P4">
            <v>12</v>
          </cell>
          <cell r="Q4">
            <v>13</v>
          </cell>
          <cell r="R4">
            <v>14</v>
          </cell>
          <cell r="S4">
            <v>15</v>
          </cell>
          <cell r="T4">
            <v>16</v>
          </cell>
          <cell r="U4">
            <v>17</v>
          </cell>
          <cell r="V4">
            <v>18</v>
          </cell>
          <cell r="W4">
            <v>19</v>
          </cell>
          <cell r="X4">
            <v>20</v>
          </cell>
          <cell r="Y4">
            <v>21</v>
          </cell>
          <cell r="Z4">
            <v>22</v>
          </cell>
          <cell r="AA4">
            <v>23</v>
          </cell>
          <cell r="AB4">
            <v>24</v>
          </cell>
          <cell r="AC4">
            <v>25</v>
          </cell>
          <cell r="AD4">
            <v>26</v>
          </cell>
          <cell r="AE4">
            <v>27</v>
          </cell>
          <cell r="AF4">
            <v>28</v>
          </cell>
          <cell r="AG4">
            <v>29</v>
          </cell>
          <cell r="AH4">
            <v>30</v>
          </cell>
          <cell r="AI4" t="str">
            <v>Jours Normaux Travaillés</v>
          </cell>
          <cell r="AJ4" t="str">
            <v>Recuperations cumulés</v>
          </cell>
          <cell r="AK4" t="str">
            <v>Absences non justifiées</v>
          </cell>
          <cell r="AL4" t="str">
            <v>Congé Normal</v>
          </cell>
          <cell r="AM4" t="str">
            <v>Repos Médical</v>
          </cell>
          <cell r="AN4" t="str">
            <v>Recuperations prises</v>
          </cell>
          <cell r="AO4" t="str">
            <v>Jours de Congés Supplémentaires acquis par Heures supp</v>
          </cell>
          <cell r="AP4" t="str">
            <v>Solde recuperations</v>
          </cell>
        </row>
        <row r="5">
          <cell r="A5">
            <v>1</v>
          </cell>
          <cell r="B5" t="str">
            <v>KOU002</v>
          </cell>
          <cell r="C5" t="str">
            <v>Amharadine</v>
          </cell>
          <cell r="D5" t="str">
            <v>Baradine</v>
          </cell>
          <cell r="G5" t="str">
            <v>T</v>
          </cell>
          <cell r="H5" t="str">
            <v>T</v>
          </cell>
          <cell r="I5" t="str">
            <v>T</v>
          </cell>
          <cell r="J5" t="str">
            <v>T</v>
          </cell>
          <cell r="K5" t="str">
            <v>T</v>
          </cell>
          <cell r="N5" t="str">
            <v>T</v>
          </cell>
          <cell r="O5" t="str">
            <v>T</v>
          </cell>
          <cell r="P5" t="str">
            <v>c'</v>
          </cell>
          <cell r="Q5" t="str">
            <v>T</v>
          </cell>
          <cell r="R5" t="str">
            <v>T</v>
          </cell>
          <cell r="U5" t="str">
            <v>T</v>
          </cell>
          <cell r="V5" t="str">
            <v>T</v>
          </cell>
          <cell r="W5" t="str">
            <v>T</v>
          </cell>
          <cell r="X5" t="str">
            <v>T</v>
          </cell>
          <cell r="Y5" t="str">
            <v>T</v>
          </cell>
          <cell r="AB5" t="str">
            <v>T</v>
          </cell>
          <cell r="AC5" t="str">
            <v>T</v>
          </cell>
          <cell r="AD5" t="str">
            <v>T</v>
          </cell>
          <cell r="AE5" t="str">
            <v>T</v>
          </cell>
          <cell r="AF5" t="str">
            <v>T</v>
          </cell>
          <cell r="AI5">
            <v>19</v>
          </cell>
          <cell r="AJ5">
            <v>0</v>
          </cell>
          <cell r="AK5">
            <v>0</v>
          </cell>
          <cell r="AL5">
            <v>0.5</v>
          </cell>
          <cell r="AM5">
            <v>0</v>
          </cell>
          <cell r="AN5">
            <v>0</v>
          </cell>
          <cell r="AO5">
            <v>0</v>
          </cell>
          <cell r="AP5">
            <v>0</v>
          </cell>
        </row>
        <row r="6">
          <cell r="A6">
            <v>2</v>
          </cell>
          <cell r="B6" t="str">
            <v>KOU004</v>
          </cell>
          <cell r="C6" t="str">
            <v>Ahamat Abdoulaye</v>
          </cell>
          <cell r="D6" t="str">
            <v>Abdelkerim</v>
          </cell>
          <cell r="G6" t="str">
            <v>T</v>
          </cell>
          <cell r="H6" t="str">
            <v>T</v>
          </cell>
          <cell r="I6" t="str">
            <v>T</v>
          </cell>
          <cell r="J6" t="str">
            <v>T</v>
          </cell>
          <cell r="K6" t="str">
            <v>T</v>
          </cell>
          <cell r="N6" t="str">
            <v>T</v>
          </cell>
          <cell r="O6" t="str">
            <v>T</v>
          </cell>
          <cell r="P6" t="str">
            <v>T</v>
          </cell>
          <cell r="Q6" t="str">
            <v>T</v>
          </cell>
          <cell r="R6" t="str">
            <v>T</v>
          </cell>
          <cell r="U6" t="str">
            <v>T</v>
          </cell>
          <cell r="V6" t="str">
            <v>T</v>
          </cell>
          <cell r="W6" t="str">
            <v>T</v>
          </cell>
          <cell r="X6" t="str">
            <v>T</v>
          </cell>
          <cell r="Y6" t="str">
            <v>T</v>
          </cell>
          <cell r="AB6" t="str">
            <v>T</v>
          </cell>
          <cell r="AC6" t="str">
            <v>T</v>
          </cell>
          <cell r="AD6" t="str">
            <v>T</v>
          </cell>
          <cell r="AE6" t="str">
            <v>T</v>
          </cell>
          <cell r="AF6" t="str">
            <v>T</v>
          </cell>
          <cell r="AI6">
            <v>20</v>
          </cell>
          <cell r="AJ6">
            <v>0</v>
          </cell>
          <cell r="AK6">
            <v>0</v>
          </cell>
          <cell r="AL6">
            <v>0</v>
          </cell>
          <cell r="AM6">
            <v>0</v>
          </cell>
          <cell r="AN6">
            <v>0</v>
          </cell>
          <cell r="AO6">
            <v>0</v>
          </cell>
          <cell r="AP6">
            <v>0</v>
          </cell>
        </row>
        <row r="7">
          <cell r="A7">
            <v>3</v>
          </cell>
          <cell r="B7" t="str">
            <v>KOU006</v>
          </cell>
          <cell r="C7" t="str">
            <v>Abdelkerim</v>
          </cell>
          <cell r="D7" t="str">
            <v>Moukhtar</v>
          </cell>
          <cell r="G7" t="str">
            <v>T</v>
          </cell>
          <cell r="H7" t="str">
            <v>T</v>
          </cell>
          <cell r="I7" t="str">
            <v>T</v>
          </cell>
          <cell r="J7" t="str">
            <v>T</v>
          </cell>
          <cell r="K7" t="str">
            <v>T</v>
          </cell>
          <cell r="N7" t="str">
            <v>T</v>
          </cell>
          <cell r="O7" t="str">
            <v>T</v>
          </cell>
          <cell r="P7" t="str">
            <v>T</v>
          </cell>
          <cell r="Q7" t="str">
            <v>T</v>
          </cell>
          <cell r="R7" t="str">
            <v>T</v>
          </cell>
          <cell r="U7" t="str">
            <v>T</v>
          </cell>
          <cell r="V7" t="str">
            <v>T</v>
          </cell>
          <cell r="W7" t="str">
            <v>T</v>
          </cell>
          <cell r="X7" t="str">
            <v>T</v>
          </cell>
          <cell r="Y7" t="str">
            <v>T</v>
          </cell>
          <cell r="AB7" t="str">
            <v>T</v>
          </cell>
          <cell r="AC7" t="str">
            <v>T</v>
          </cell>
          <cell r="AD7" t="str">
            <v>T</v>
          </cell>
          <cell r="AE7" t="str">
            <v>T</v>
          </cell>
          <cell r="AF7" t="str">
            <v>T</v>
          </cell>
          <cell r="AI7">
            <v>20</v>
          </cell>
          <cell r="AJ7">
            <v>0</v>
          </cell>
          <cell r="AK7">
            <v>0</v>
          </cell>
          <cell r="AL7">
            <v>0</v>
          </cell>
          <cell r="AM7">
            <v>0</v>
          </cell>
          <cell r="AN7">
            <v>0</v>
          </cell>
          <cell r="AO7">
            <v>20</v>
          </cell>
          <cell r="AP7">
            <v>0</v>
          </cell>
        </row>
        <row r="8">
          <cell r="A8">
            <v>4</v>
          </cell>
          <cell r="B8" t="str">
            <v>KOU008</v>
          </cell>
          <cell r="C8" t="str">
            <v>Abakar</v>
          </cell>
          <cell r="D8" t="str">
            <v>Haroun</v>
          </cell>
          <cell r="G8" t="str">
            <v>T</v>
          </cell>
          <cell r="H8" t="str">
            <v>T</v>
          </cell>
          <cell r="I8" t="str">
            <v>T</v>
          </cell>
          <cell r="J8" t="str">
            <v>T</v>
          </cell>
          <cell r="K8" t="str">
            <v>T</v>
          </cell>
          <cell r="N8" t="str">
            <v>T</v>
          </cell>
          <cell r="O8" t="str">
            <v>T</v>
          </cell>
          <cell r="P8" t="str">
            <v>T</v>
          </cell>
          <cell r="Q8" t="str">
            <v>T</v>
          </cell>
          <cell r="R8" t="str">
            <v>T</v>
          </cell>
          <cell r="U8" t="str">
            <v>T</v>
          </cell>
          <cell r="V8" t="str">
            <v>T</v>
          </cell>
          <cell r="W8" t="str">
            <v>T</v>
          </cell>
          <cell r="X8" t="str">
            <v>T</v>
          </cell>
          <cell r="Y8" t="str">
            <v>T</v>
          </cell>
          <cell r="AB8" t="str">
            <v>T</v>
          </cell>
          <cell r="AC8" t="str">
            <v>T</v>
          </cell>
          <cell r="AD8" t="str">
            <v>T</v>
          </cell>
          <cell r="AE8" t="str">
            <v>T</v>
          </cell>
          <cell r="AF8" t="str">
            <v>T</v>
          </cell>
          <cell r="AI8">
            <v>20</v>
          </cell>
          <cell r="AJ8">
            <v>0</v>
          </cell>
          <cell r="AK8">
            <v>0</v>
          </cell>
          <cell r="AL8">
            <v>0</v>
          </cell>
          <cell r="AM8">
            <v>0</v>
          </cell>
          <cell r="AN8">
            <v>0</v>
          </cell>
          <cell r="AO8">
            <v>0</v>
          </cell>
          <cell r="AP8">
            <v>0</v>
          </cell>
        </row>
        <row r="9">
          <cell r="A9">
            <v>5</v>
          </cell>
          <cell r="B9" t="str">
            <v>KOU009</v>
          </cell>
          <cell r="C9" t="str">
            <v>Fatime Brahim</v>
          </cell>
          <cell r="D9" t="str">
            <v>Annour</v>
          </cell>
          <cell r="G9" t="str">
            <v>T</v>
          </cell>
          <cell r="H9" t="str">
            <v>T</v>
          </cell>
          <cell r="I9" t="str">
            <v>T</v>
          </cell>
          <cell r="J9" t="str">
            <v>T</v>
          </cell>
          <cell r="K9" t="str">
            <v>T</v>
          </cell>
          <cell r="N9" t="str">
            <v>T</v>
          </cell>
          <cell r="O9" t="str">
            <v>T</v>
          </cell>
          <cell r="P9" t="str">
            <v>T</v>
          </cell>
          <cell r="Q9" t="str">
            <v>T</v>
          </cell>
          <cell r="R9" t="str">
            <v>T</v>
          </cell>
          <cell r="U9" t="str">
            <v>T</v>
          </cell>
          <cell r="V9" t="str">
            <v>T</v>
          </cell>
          <cell r="W9" t="str">
            <v>T</v>
          </cell>
          <cell r="X9" t="str">
            <v>T</v>
          </cell>
          <cell r="Y9" t="str">
            <v>T</v>
          </cell>
          <cell r="AB9" t="str">
            <v>T</v>
          </cell>
          <cell r="AC9" t="str">
            <v>T</v>
          </cell>
          <cell r="AD9" t="str">
            <v>T</v>
          </cell>
          <cell r="AE9" t="str">
            <v>T</v>
          </cell>
          <cell r="AF9" t="str">
            <v>T</v>
          </cell>
          <cell r="AI9">
            <v>20</v>
          </cell>
          <cell r="AJ9">
            <v>0</v>
          </cell>
          <cell r="AK9">
            <v>0</v>
          </cell>
          <cell r="AL9">
            <v>0</v>
          </cell>
          <cell r="AM9">
            <v>0</v>
          </cell>
          <cell r="AN9">
            <v>0</v>
          </cell>
          <cell r="AO9">
            <v>0</v>
          </cell>
          <cell r="AP9">
            <v>0</v>
          </cell>
        </row>
        <row r="10">
          <cell r="A10">
            <v>6</v>
          </cell>
          <cell r="B10" t="str">
            <v>KOU010</v>
          </cell>
          <cell r="C10" t="str">
            <v>Doungous</v>
          </cell>
          <cell r="D10" t="str">
            <v>Bichara</v>
          </cell>
          <cell r="G10" t="str">
            <v>T</v>
          </cell>
          <cell r="H10" t="str">
            <v>T</v>
          </cell>
          <cell r="I10" t="str">
            <v>T</v>
          </cell>
          <cell r="J10" t="str">
            <v>T</v>
          </cell>
          <cell r="K10" t="str">
            <v>T</v>
          </cell>
          <cell r="N10" t="str">
            <v>T</v>
          </cell>
          <cell r="O10" t="str">
            <v>T</v>
          </cell>
          <cell r="P10" t="str">
            <v>T</v>
          </cell>
          <cell r="Q10" t="str">
            <v>T</v>
          </cell>
          <cell r="R10" t="str">
            <v>T</v>
          </cell>
          <cell r="U10" t="str">
            <v>T</v>
          </cell>
          <cell r="V10" t="str">
            <v>T</v>
          </cell>
          <cell r="W10" t="str">
            <v>T</v>
          </cell>
          <cell r="X10" t="str">
            <v>T</v>
          </cell>
          <cell r="Y10" t="str">
            <v>T</v>
          </cell>
          <cell r="AB10" t="str">
            <v>T</v>
          </cell>
          <cell r="AC10" t="str">
            <v>T</v>
          </cell>
          <cell r="AD10" t="str">
            <v>T</v>
          </cell>
          <cell r="AE10" t="str">
            <v>T</v>
          </cell>
          <cell r="AF10" t="str">
            <v>T</v>
          </cell>
          <cell r="AI10">
            <v>20</v>
          </cell>
          <cell r="AJ10">
            <v>0</v>
          </cell>
          <cell r="AK10">
            <v>0</v>
          </cell>
          <cell r="AL10">
            <v>0</v>
          </cell>
          <cell r="AM10">
            <v>0</v>
          </cell>
          <cell r="AN10">
            <v>0</v>
          </cell>
          <cell r="AO10">
            <v>0</v>
          </cell>
          <cell r="AP10">
            <v>0</v>
          </cell>
        </row>
        <row r="11">
          <cell r="A11">
            <v>7</v>
          </cell>
          <cell r="B11" t="str">
            <v>KOU011</v>
          </cell>
          <cell r="C11" t="str">
            <v>Bourma</v>
          </cell>
          <cell r="D11" t="str">
            <v>Issa</v>
          </cell>
          <cell r="G11" t="str">
            <v>T</v>
          </cell>
          <cell r="H11" t="str">
            <v>T</v>
          </cell>
          <cell r="I11" t="str">
            <v>T</v>
          </cell>
          <cell r="J11" t="str">
            <v>T</v>
          </cell>
          <cell r="K11" t="str">
            <v>T</v>
          </cell>
          <cell r="N11" t="str">
            <v>T</v>
          </cell>
          <cell r="O11" t="str">
            <v>T</v>
          </cell>
          <cell r="P11" t="str">
            <v>T</v>
          </cell>
          <cell r="Q11" t="str">
            <v>T</v>
          </cell>
          <cell r="R11" t="str">
            <v>T</v>
          </cell>
          <cell r="U11" t="str">
            <v>T</v>
          </cell>
          <cell r="V11" t="str">
            <v>T</v>
          </cell>
          <cell r="W11" t="str">
            <v>T</v>
          </cell>
          <cell r="X11" t="str">
            <v>T</v>
          </cell>
          <cell r="Y11" t="str">
            <v>T</v>
          </cell>
          <cell r="AB11" t="str">
            <v>T</v>
          </cell>
          <cell r="AC11" t="str">
            <v>T</v>
          </cell>
          <cell r="AD11" t="str">
            <v>T</v>
          </cell>
          <cell r="AE11" t="str">
            <v>T</v>
          </cell>
          <cell r="AF11" t="str">
            <v>T</v>
          </cell>
          <cell r="AI11">
            <v>20</v>
          </cell>
          <cell r="AJ11">
            <v>0</v>
          </cell>
          <cell r="AK11">
            <v>0</v>
          </cell>
          <cell r="AL11">
            <v>0</v>
          </cell>
          <cell r="AM11">
            <v>0</v>
          </cell>
          <cell r="AN11">
            <v>0</v>
          </cell>
          <cell r="AO11">
            <v>0</v>
          </cell>
          <cell r="AP11">
            <v>0</v>
          </cell>
        </row>
        <row r="12">
          <cell r="A12">
            <v>8</v>
          </cell>
          <cell r="B12" t="str">
            <v>KOU013</v>
          </cell>
          <cell r="C12" t="str">
            <v xml:space="preserve">Hissein </v>
          </cell>
          <cell r="D12" t="str">
            <v>Haroun</v>
          </cell>
          <cell r="G12" t="str">
            <v>T</v>
          </cell>
          <cell r="H12" t="str">
            <v>T</v>
          </cell>
          <cell r="I12" t="str">
            <v>T</v>
          </cell>
          <cell r="J12" t="str">
            <v>T</v>
          </cell>
          <cell r="K12" t="str">
            <v>T</v>
          </cell>
          <cell r="N12" t="str">
            <v>T</v>
          </cell>
          <cell r="O12" t="str">
            <v>T</v>
          </cell>
          <cell r="P12" t="str">
            <v>T</v>
          </cell>
          <cell r="Q12" t="str">
            <v>T</v>
          </cell>
          <cell r="R12" t="str">
            <v>T</v>
          </cell>
          <cell r="U12" t="str">
            <v>T</v>
          </cell>
          <cell r="V12" t="str">
            <v>T</v>
          </cell>
          <cell r="W12" t="str">
            <v>T</v>
          </cell>
          <cell r="X12" t="str">
            <v>T</v>
          </cell>
          <cell r="Y12" t="str">
            <v>T</v>
          </cell>
          <cell r="AB12" t="str">
            <v>T</v>
          </cell>
          <cell r="AC12" t="str">
            <v>T</v>
          </cell>
          <cell r="AD12" t="str">
            <v>T</v>
          </cell>
          <cell r="AE12" t="str">
            <v>T</v>
          </cell>
          <cell r="AF12" t="str">
            <v>T</v>
          </cell>
          <cell r="AI12">
            <v>20</v>
          </cell>
          <cell r="AJ12">
            <v>0</v>
          </cell>
          <cell r="AK12">
            <v>0</v>
          </cell>
          <cell r="AL12">
            <v>0</v>
          </cell>
          <cell r="AM12">
            <v>0</v>
          </cell>
          <cell r="AN12">
            <v>0</v>
          </cell>
          <cell r="AO12">
            <v>0</v>
          </cell>
          <cell r="AP12">
            <v>0</v>
          </cell>
        </row>
        <row r="13">
          <cell r="A13">
            <v>9</v>
          </cell>
          <cell r="B13" t="str">
            <v>KOU016</v>
          </cell>
          <cell r="C13" t="str">
            <v>Hamit</v>
          </cell>
          <cell r="D13" t="str">
            <v>Mahamat</v>
          </cell>
          <cell r="G13" t="str">
            <v>T</v>
          </cell>
          <cell r="H13" t="str">
            <v>T</v>
          </cell>
          <cell r="I13" t="str">
            <v>T</v>
          </cell>
          <cell r="J13" t="str">
            <v>T</v>
          </cell>
          <cell r="K13" t="str">
            <v>T</v>
          </cell>
          <cell r="N13" t="str">
            <v>T</v>
          </cell>
          <cell r="O13" t="str">
            <v>T</v>
          </cell>
          <cell r="P13" t="str">
            <v>T</v>
          </cell>
          <cell r="Q13" t="str">
            <v>T</v>
          </cell>
          <cell r="R13" t="str">
            <v>T</v>
          </cell>
          <cell r="U13" t="str">
            <v>T</v>
          </cell>
          <cell r="V13" t="str">
            <v>T</v>
          </cell>
          <cell r="W13" t="str">
            <v>T</v>
          </cell>
          <cell r="X13" t="str">
            <v>T</v>
          </cell>
          <cell r="Y13" t="str">
            <v>T</v>
          </cell>
          <cell r="AB13" t="str">
            <v>T</v>
          </cell>
          <cell r="AC13" t="str">
            <v>T</v>
          </cell>
          <cell r="AD13" t="str">
            <v>T</v>
          </cell>
          <cell r="AE13" t="str">
            <v>T</v>
          </cell>
          <cell r="AF13" t="str">
            <v>T</v>
          </cell>
          <cell r="AI13">
            <v>20</v>
          </cell>
          <cell r="AJ13">
            <v>0</v>
          </cell>
          <cell r="AK13">
            <v>0</v>
          </cell>
          <cell r="AL13">
            <v>0</v>
          </cell>
          <cell r="AM13">
            <v>0</v>
          </cell>
          <cell r="AN13">
            <v>0</v>
          </cell>
          <cell r="AO13">
            <v>0</v>
          </cell>
          <cell r="AP13">
            <v>0</v>
          </cell>
        </row>
        <row r="14">
          <cell r="A14">
            <v>10</v>
          </cell>
          <cell r="B14" t="str">
            <v>KOU021</v>
          </cell>
          <cell r="C14" t="str">
            <v>Mahamat Choueb</v>
          </cell>
          <cell r="D14" t="str">
            <v>Sakine</v>
          </cell>
          <cell r="G14" t="str">
            <v>T</v>
          </cell>
          <cell r="H14" t="str">
            <v>T</v>
          </cell>
          <cell r="I14" t="str">
            <v>T</v>
          </cell>
          <cell r="J14" t="str">
            <v>T</v>
          </cell>
          <cell r="K14" t="str">
            <v>T</v>
          </cell>
          <cell r="N14" t="str">
            <v>T</v>
          </cell>
          <cell r="O14" t="str">
            <v>T</v>
          </cell>
          <cell r="P14" t="str">
            <v>T</v>
          </cell>
          <cell r="Q14" t="str">
            <v>T</v>
          </cell>
          <cell r="R14" t="str">
            <v>T</v>
          </cell>
          <cell r="U14" t="str">
            <v>T</v>
          </cell>
          <cell r="V14" t="str">
            <v>T</v>
          </cell>
          <cell r="W14" t="str">
            <v>T</v>
          </cell>
          <cell r="X14" t="str">
            <v>T</v>
          </cell>
          <cell r="Y14" t="str">
            <v>T</v>
          </cell>
          <cell r="AB14" t="str">
            <v>T</v>
          </cell>
          <cell r="AC14" t="str">
            <v>T</v>
          </cell>
          <cell r="AD14" t="str">
            <v>T</v>
          </cell>
          <cell r="AE14" t="str">
            <v>T</v>
          </cell>
          <cell r="AF14" t="str">
            <v>T</v>
          </cell>
          <cell r="AI14">
            <v>20</v>
          </cell>
          <cell r="AJ14">
            <v>0</v>
          </cell>
          <cell r="AK14">
            <v>0</v>
          </cell>
          <cell r="AL14">
            <v>0</v>
          </cell>
          <cell r="AM14">
            <v>0</v>
          </cell>
          <cell r="AN14">
            <v>0</v>
          </cell>
          <cell r="AO14">
            <v>0</v>
          </cell>
          <cell r="AP14">
            <v>0</v>
          </cell>
        </row>
        <row r="15">
          <cell r="A15">
            <v>11</v>
          </cell>
          <cell r="B15" t="str">
            <v>KOU026</v>
          </cell>
          <cell r="C15" t="str">
            <v xml:space="preserve">Ousman </v>
          </cell>
          <cell r="D15" t="str">
            <v>Adam</v>
          </cell>
          <cell r="G15" t="str">
            <v>T</v>
          </cell>
          <cell r="H15" t="str">
            <v>T</v>
          </cell>
          <cell r="I15" t="str">
            <v>T</v>
          </cell>
          <cell r="J15" t="str">
            <v>T</v>
          </cell>
          <cell r="K15" t="str">
            <v>T</v>
          </cell>
          <cell r="N15" t="str">
            <v>T</v>
          </cell>
          <cell r="O15" t="str">
            <v>T</v>
          </cell>
          <cell r="P15" t="str">
            <v>T</v>
          </cell>
          <cell r="Q15" t="str">
            <v>T</v>
          </cell>
          <cell r="R15" t="str">
            <v>T</v>
          </cell>
          <cell r="U15" t="str">
            <v>T</v>
          </cell>
          <cell r="V15" t="str">
            <v>T</v>
          </cell>
          <cell r="W15" t="str">
            <v>T</v>
          </cell>
          <cell r="X15" t="str">
            <v>T</v>
          </cell>
          <cell r="Y15" t="str">
            <v>T</v>
          </cell>
          <cell r="AB15" t="str">
            <v>T</v>
          </cell>
          <cell r="AC15" t="str">
            <v>T</v>
          </cell>
          <cell r="AD15" t="str">
            <v>T</v>
          </cell>
          <cell r="AE15" t="str">
            <v>T</v>
          </cell>
          <cell r="AF15" t="str">
            <v>T</v>
          </cell>
          <cell r="AI15">
            <v>20</v>
          </cell>
          <cell r="AJ15">
            <v>0</v>
          </cell>
          <cell r="AK15">
            <v>0</v>
          </cell>
          <cell r="AL15">
            <v>0</v>
          </cell>
          <cell r="AM15">
            <v>0</v>
          </cell>
          <cell r="AN15">
            <v>0</v>
          </cell>
          <cell r="AO15">
            <v>0</v>
          </cell>
          <cell r="AP15">
            <v>0</v>
          </cell>
        </row>
        <row r="16">
          <cell r="A16">
            <v>12</v>
          </cell>
          <cell r="B16" t="str">
            <v>KOU027</v>
          </cell>
          <cell r="C16" t="str">
            <v>Ronel</v>
          </cell>
          <cell r="D16" t="str">
            <v>Hamat</v>
          </cell>
          <cell r="G16" t="str">
            <v>T</v>
          </cell>
          <cell r="H16" t="str">
            <v>T</v>
          </cell>
          <cell r="I16" t="str">
            <v>T</v>
          </cell>
          <cell r="J16" t="str">
            <v>T</v>
          </cell>
          <cell r="K16" t="str">
            <v>T</v>
          </cell>
          <cell r="N16" t="str">
            <v>T</v>
          </cell>
          <cell r="O16" t="str">
            <v>T</v>
          </cell>
          <cell r="P16" t="str">
            <v>T</v>
          </cell>
          <cell r="Q16" t="str">
            <v>T</v>
          </cell>
          <cell r="R16" t="str">
            <v>T</v>
          </cell>
          <cell r="U16" t="str">
            <v>T</v>
          </cell>
          <cell r="V16" t="str">
            <v>T</v>
          </cell>
          <cell r="W16" t="str">
            <v>T</v>
          </cell>
          <cell r="X16" t="str">
            <v>T</v>
          </cell>
          <cell r="Y16" t="str">
            <v>T</v>
          </cell>
          <cell r="AB16" t="str">
            <v>T</v>
          </cell>
          <cell r="AC16" t="str">
            <v>T</v>
          </cell>
          <cell r="AD16" t="str">
            <v>T</v>
          </cell>
          <cell r="AE16" t="str">
            <v>T</v>
          </cell>
          <cell r="AF16" t="str">
            <v>T</v>
          </cell>
          <cell r="AI16">
            <v>20</v>
          </cell>
          <cell r="AJ16">
            <v>0</v>
          </cell>
          <cell r="AK16">
            <v>0</v>
          </cell>
          <cell r="AL16">
            <v>0</v>
          </cell>
          <cell r="AM16">
            <v>0</v>
          </cell>
          <cell r="AN16">
            <v>0</v>
          </cell>
          <cell r="AO16">
            <v>0</v>
          </cell>
          <cell r="AP16">
            <v>0</v>
          </cell>
        </row>
        <row r="17">
          <cell r="A17">
            <v>13</v>
          </cell>
          <cell r="B17" t="str">
            <v>KOU031</v>
          </cell>
          <cell r="C17" t="str">
            <v>Youssouf</v>
          </cell>
          <cell r="D17" t="str">
            <v>Adef</v>
          </cell>
          <cell r="G17" t="str">
            <v>T</v>
          </cell>
          <cell r="H17" t="str">
            <v>T</v>
          </cell>
          <cell r="I17" t="str">
            <v>T</v>
          </cell>
          <cell r="J17" t="str">
            <v>T</v>
          </cell>
          <cell r="K17" t="str">
            <v>T</v>
          </cell>
          <cell r="N17" t="str">
            <v>T</v>
          </cell>
          <cell r="O17" t="str">
            <v>T</v>
          </cell>
          <cell r="P17" t="str">
            <v>T</v>
          </cell>
          <cell r="Q17" t="str">
            <v>T</v>
          </cell>
          <cell r="R17" t="str">
            <v>T</v>
          </cell>
          <cell r="U17" t="str">
            <v>T</v>
          </cell>
          <cell r="V17" t="str">
            <v>T</v>
          </cell>
          <cell r="W17" t="str">
            <v>T</v>
          </cell>
          <cell r="X17" t="str">
            <v>T</v>
          </cell>
          <cell r="Y17" t="str">
            <v>T</v>
          </cell>
          <cell r="AB17" t="str">
            <v>T</v>
          </cell>
          <cell r="AC17" t="str">
            <v>T</v>
          </cell>
          <cell r="AD17" t="str">
            <v>T</v>
          </cell>
          <cell r="AE17" t="str">
            <v>T</v>
          </cell>
          <cell r="AF17" t="str">
            <v>T</v>
          </cell>
          <cell r="AI17">
            <v>20</v>
          </cell>
          <cell r="AJ17">
            <v>0</v>
          </cell>
          <cell r="AK17">
            <v>0</v>
          </cell>
          <cell r="AL17">
            <v>0</v>
          </cell>
          <cell r="AM17">
            <v>0</v>
          </cell>
          <cell r="AN17">
            <v>0</v>
          </cell>
          <cell r="AO17">
            <v>0</v>
          </cell>
          <cell r="AP17">
            <v>0</v>
          </cell>
        </row>
        <row r="18">
          <cell r="A18">
            <v>14</v>
          </cell>
          <cell r="B18" t="str">
            <v>KOU035</v>
          </cell>
          <cell r="C18" t="str">
            <v>Abderahim Hassat</v>
          </cell>
          <cell r="D18" t="str">
            <v>Marssalouss</v>
          </cell>
          <cell r="G18" t="str">
            <v>T</v>
          </cell>
          <cell r="H18" t="str">
            <v>T</v>
          </cell>
          <cell r="I18" t="str">
            <v>T</v>
          </cell>
          <cell r="J18" t="str">
            <v>T</v>
          </cell>
          <cell r="K18" t="str">
            <v>T</v>
          </cell>
          <cell r="N18" t="str">
            <v>T</v>
          </cell>
          <cell r="O18" t="str">
            <v>T</v>
          </cell>
          <cell r="P18" t="str">
            <v>T</v>
          </cell>
          <cell r="Q18" t="str">
            <v>T</v>
          </cell>
          <cell r="R18" t="str">
            <v>T</v>
          </cell>
          <cell r="U18" t="str">
            <v>T</v>
          </cell>
          <cell r="V18" t="str">
            <v>T</v>
          </cell>
          <cell r="W18" t="str">
            <v>T</v>
          </cell>
          <cell r="X18" t="str">
            <v>T</v>
          </cell>
          <cell r="Y18" t="str">
            <v>T</v>
          </cell>
          <cell r="AB18" t="str">
            <v>T</v>
          </cell>
          <cell r="AC18" t="str">
            <v>T</v>
          </cell>
          <cell r="AD18" t="str">
            <v>T</v>
          </cell>
          <cell r="AE18" t="str">
            <v>T</v>
          </cell>
          <cell r="AF18" t="str">
            <v>T</v>
          </cell>
          <cell r="AI18">
            <v>20</v>
          </cell>
          <cell r="AJ18">
            <v>0</v>
          </cell>
          <cell r="AK18">
            <v>0</v>
          </cell>
          <cell r="AL18">
            <v>0</v>
          </cell>
          <cell r="AM18">
            <v>0</v>
          </cell>
          <cell r="AN18">
            <v>0</v>
          </cell>
          <cell r="AO18">
            <v>0</v>
          </cell>
          <cell r="AP18">
            <v>0</v>
          </cell>
        </row>
        <row r="19">
          <cell r="A19">
            <v>15</v>
          </cell>
          <cell r="B19" t="str">
            <v>KOU036</v>
          </cell>
          <cell r="C19" t="str">
            <v>Ahmat Adoum</v>
          </cell>
          <cell r="D19" t="str">
            <v>Doungous</v>
          </cell>
          <cell r="G19" t="str">
            <v>T</v>
          </cell>
          <cell r="H19" t="str">
            <v>T</v>
          </cell>
          <cell r="I19" t="str">
            <v>T</v>
          </cell>
          <cell r="J19" t="str">
            <v>T</v>
          </cell>
          <cell r="K19" t="str">
            <v>T</v>
          </cell>
          <cell r="N19" t="str">
            <v>T</v>
          </cell>
          <cell r="O19" t="str">
            <v>T</v>
          </cell>
          <cell r="P19" t="str">
            <v>T</v>
          </cell>
          <cell r="Q19" t="str">
            <v>T</v>
          </cell>
          <cell r="R19" t="str">
            <v>T</v>
          </cell>
          <cell r="U19" t="str">
            <v>T</v>
          </cell>
          <cell r="V19" t="str">
            <v>T</v>
          </cell>
          <cell r="W19" t="str">
            <v>T</v>
          </cell>
          <cell r="X19" t="str">
            <v>T</v>
          </cell>
          <cell r="Y19" t="str">
            <v>T</v>
          </cell>
          <cell r="AB19" t="str">
            <v>T</v>
          </cell>
          <cell r="AC19" t="str">
            <v>T</v>
          </cell>
          <cell r="AD19" t="str">
            <v>T</v>
          </cell>
          <cell r="AE19" t="str">
            <v>T</v>
          </cell>
          <cell r="AF19" t="str">
            <v>T</v>
          </cell>
          <cell r="AI19">
            <v>20</v>
          </cell>
          <cell r="AJ19">
            <v>0</v>
          </cell>
          <cell r="AK19">
            <v>0</v>
          </cell>
          <cell r="AL19">
            <v>0</v>
          </cell>
          <cell r="AM19">
            <v>0</v>
          </cell>
          <cell r="AN19">
            <v>0</v>
          </cell>
          <cell r="AO19">
            <v>0</v>
          </cell>
          <cell r="AP19">
            <v>0</v>
          </cell>
        </row>
        <row r="20">
          <cell r="A20">
            <v>16</v>
          </cell>
          <cell r="B20" t="str">
            <v>KOU037</v>
          </cell>
          <cell r="C20" t="str">
            <v>Abdoulatif Bachir</v>
          </cell>
          <cell r="D20" t="str">
            <v>Abakar</v>
          </cell>
          <cell r="G20" t="str">
            <v>T</v>
          </cell>
          <cell r="H20" t="str">
            <v>T</v>
          </cell>
          <cell r="I20" t="str">
            <v>T</v>
          </cell>
          <cell r="J20" t="str">
            <v>T</v>
          </cell>
          <cell r="K20" t="str">
            <v>T</v>
          </cell>
          <cell r="N20" t="str">
            <v>T</v>
          </cell>
          <cell r="O20" t="str">
            <v>T</v>
          </cell>
          <cell r="P20" t="str">
            <v>T</v>
          </cell>
          <cell r="Q20" t="str">
            <v>T</v>
          </cell>
          <cell r="R20" t="str">
            <v>T</v>
          </cell>
          <cell r="U20" t="str">
            <v>T</v>
          </cell>
          <cell r="V20" t="str">
            <v>T</v>
          </cell>
          <cell r="W20" t="str">
            <v>T</v>
          </cell>
          <cell r="X20" t="str">
            <v>T</v>
          </cell>
          <cell r="Y20" t="str">
            <v>T</v>
          </cell>
          <cell r="AB20" t="str">
            <v>T</v>
          </cell>
          <cell r="AC20" t="str">
            <v>T</v>
          </cell>
          <cell r="AD20" t="str">
            <v>T</v>
          </cell>
          <cell r="AE20" t="str">
            <v>T</v>
          </cell>
          <cell r="AF20" t="str">
            <v>T</v>
          </cell>
          <cell r="AI20">
            <v>20</v>
          </cell>
          <cell r="AJ20">
            <v>0</v>
          </cell>
          <cell r="AK20">
            <v>0</v>
          </cell>
          <cell r="AL20">
            <v>0</v>
          </cell>
          <cell r="AM20">
            <v>0</v>
          </cell>
          <cell r="AN20">
            <v>0</v>
          </cell>
          <cell r="AO20">
            <v>0</v>
          </cell>
          <cell r="AP20">
            <v>0</v>
          </cell>
        </row>
        <row r="21">
          <cell r="A21">
            <v>17</v>
          </cell>
          <cell r="B21" t="str">
            <v>KOU038</v>
          </cell>
          <cell r="C21" t="str">
            <v>Hassan</v>
          </cell>
          <cell r="D21" t="str">
            <v>Khamis</v>
          </cell>
          <cell r="G21" t="str">
            <v>T</v>
          </cell>
          <cell r="H21" t="str">
            <v>T</v>
          </cell>
          <cell r="I21" t="str">
            <v>T</v>
          </cell>
          <cell r="J21" t="str">
            <v>T</v>
          </cell>
          <cell r="K21" t="str">
            <v>T</v>
          </cell>
          <cell r="N21" t="str">
            <v>T</v>
          </cell>
          <cell r="O21" t="str">
            <v>T</v>
          </cell>
          <cell r="P21" t="str">
            <v>T</v>
          </cell>
          <cell r="Q21" t="str">
            <v>T</v>
          </cell>
          <cell r="R21" t="str">
            <v>T</v>
          </cell>
          <cell r="U21" t="str">
            <v>T</v>
          </cell>
          <cell r="V21" t="str">
            <v>T</v>
          </cell>
          <cell r="W21" t="str">
            <v>T</v>
          </cell>
          <cell r="X21" t="str">
            <v>T</v>
          </cell>
          <cell r="Y21" t="str">
            <v>T</v>
          </cell>
          <cell r="AB21" t="str">
            <v>T</v>
          </cell>
          <cell r="AC21" t="str">
            <v>T</v>
          </cell>
          <cell r="AD21" t="str">
            <v>T</v>
          </cell>
          <cell r="AE21" t="str">
            <v>T</v>
          </cell>
          <cell r="AF21" t="str">
            <v>T</v>
          </cell>
          <cell r="AI21">
            <v>20</v>
          </cell>
          <cell r="AJ21">
            <v>0</v>
          </cell>
          <cell r="AK21">
            <v>0</v>
          </cell>
          <cell r="AL21">
            <v>0</v>
          </cell>
          <cell r="AM21">
            <v>0</v>
          </cell>
          <cell r="AN21">
            <v>0</v>
          </cell>
          <cell r="AO21">
            <v>0</v>
          </cell>
          <cell r="AP21">
            <v>0</v>
          </cell>
        </row>
        <row r="22">
          <cell r="A22">
            <v>18</v>
          </cell>
          <cell r="B22" t="str">
            <v>KOU039</v>
          </cell>
          <cell r="C22" t="str">
            <v>Awad Oumar</v>
          </cell>
          <cell r="D22" t="str">
            <v>Mahamat</v>
          </cell>
          <cell r="G22" t="str">
            <v>T</v>
          </cell>
          <cell r="H22" t="str">
            <v>T</v>
          </cell>
          <cell r="I22" t="str">
            <v>T</v>
          </cell>
          <cell r="J22" t="str">
            <v>T</v>
          </cell>
          <cell r="K22" t="str">
            <v>T</v>
          </cell>
          <cell r="N22" t="str">
            <v>T</v>
          </cell>
          <cell r="O22" t="str">
            <v>T</v>
          </cell>
          <cell r="P22" t="str">
            <v>T</v>
          </cell>
          <cell r="Q22" t="str">
            <v>T</v>
          </cell>
          <cell r="R22" t="str">
            <v>T</v>
          </cell>
          <cell r="U22" t="str">
            <v>T</v>
          </cell>
          <cell r="V22" t="str">
            <v>T</v>
          </cell>
          <cell r="W22" t="str">
            <v>T</v>
          </cell>
          <cell r="X22" t="str">
            <v>T</v>
          </cell>
          <cell r="Y22" t="str">
            <v>T</v>
          </cell>
          <cell r="AB22" t="str">
            <v>T</v>
          </cell>
          <cell r="AC22" t="str">
            <v>T</v>
          </cell>
          <cell r="AD22" t="str">
            <v>T</v>
          </cell>
          <cell r="AE22" t="str">
            <v>T</v>
          </cell>
          <cell r="AF22" t="str">
            <v>T</v>
          </cell>
          <cell r="AI22">
            <v>20</v>
          </cell>
          <cell r="AJ22">
            <v>0</v>
          </cell>
          <cell r="AK22">
            <v>0</v>
          </cell>
          <cell r="AL22">
            <v>0</v>
          </cell>
          <cell r="AM22">
            <v>0</v>
          </cell>
          <cell r="AN22">
            <v>0</v>
          </cell>
          <cell r="AO22">
            <v>0</v>
          </cell>
          <cell r="AP22">
            <v>0</v>
          </cell>
        </row>
        <row r="23">
          <cell r="A23">
            <v>19</v>
          </cell>
          <cell r="B23" t="str">
            <v>KOU040</v>
          </cell>
          <cell r="C23" t="str">
            <v>Dingamadji</v>
          </cell>
          <cell r="D23" t="str">
            <v>Magloire</v>
          </cell>
          <cell r="G23" t="str">
            <v>T</v>
          </cell>
          <cell r="H23" t="str">
            <v>T</v>
          </cell>
          <cell r="I23" t="str">
            <v>T</v>
          </cell>
          <cell r="J23" t="str">
            <v>T</v>
          </cell>
          <cell r="K23" t="str">
            <v>T</v>
          </cell>
          <cell r="N23" t="str">
            <v>T</v>
          </cell>
          <cell r="O23" t="str">
            <v>T</v>
          </cell>
          <cell r="P23" t="str">
            <v>T</v>
          </cell>
          <cell r="Q23" t="str">
            <v>T</v>
          </cell>
          <cell r="R23" t="str">
            <v>T</v>
          </cell>
          <cell r="U23" t="str">
            <v>T</v>
          </cell>
          <cell r="V23" t="str">
            <v>T</v>
          </cell>
          <cell r="W23" t="str">
            <v>T</v>
          </cell>
          <cell r="X23" t="str">
            <v>T</v>
          </cell>
          <cell r="Y23" t="str">
            <v>T</v>
          </cell>
          <cell r="AB23" t="str">
            <v>T</v>
          </cell>
          <cell r="AC23" t="str">
            <v>T</v>
          </cell>
          <cell r="AD23" t="str">
            <v>T</v>
          </cell>
          <cell r="AE23" t="str">
            <v>T</v>
          </cell>
          <cell r="AF23" t="str">
            <v>T</v>
          </cell>
          <cell r="AI23">
            <v>20</v>
          </cell>
          <cell r="AJ23">
            <v>0</v>
          </cell>
          <cell r="AK23">
            <v>0</v>
          </cell>
          <cell r="AL23">
            <v>0</v>
          </cell>
          <cell r="AM23">
            <v>0</v>
          </cell>
          <cell r="AN23">
            <v>0</v>
          </cell>
          <cell r="AO23">
            <v>0</v>
          </cell>
          <cell r="AP23">
            <v>0</v>
          </cell>
        </row>
        <row r="24">
          <cell r="A24">
            <v>20</v>
          </cell>
          <cell r="B24" t="str">
            <v>KOU041</v>
          </cell>
          <cell r="C24" t="str">
            <v>Ali</v>
          </cell>
          <cell r="D24" t="str">
            <v>Idriss Hawane</v>
          </cell>
          <cell r="G24" t="str">
            <v>T</v>
          </cell>
          <cell r="H24" t="str">
            <v>T</v>
          </cell>
          <cell r="I24" t="str">
            <v>T</v>
          </cell>
          <cell r="J24" t="str">
            <v>T</v>
          </cell>
          <cell r="K24" t="str">
            <v>T</v>
          </cell>
          <cell r="N24" t="str">
            <v>T</v>
          </cell>
          <cell r="O24" t="str">
            <v>T</v>
          </cell>
          <cell r="P24" t="str">
            <v>T</v>
          </cell>
          <cell r="Q24" t="str">
            <v>T</v>
          </cell>
          <cell r="R24" t="str">
            <v>T</v>
          </cell>
          <cell r="U24" t="str">
            <v>T</v>
          </cell>
          <cell r="V24" t="str">
            <v>T</v>
          </cell>
          <cell r="W24" t="str">
            <v>T</v>
          </cell>
          <cell r="X24" t="str">
            <v>T</v>
          </cell>
          <cell r="Y24" t="str">
            <v>T</v>
          </cell>
          <cell r="AB24" t="str">
            <v>T</v>
          </cell>
          <cell r="AC24" t="str">
            <v>T</v>
          </cell>
          <cell r="AD24" t="str">
            <v>T</v>
          </cell>
          <cell r="AE24" t="str">
            <v>T</v>
          </cell>
          <cell r="AF24" t="str">
            <v>T</v>
          </cell>
          <cell r="AI24">
            <v>20</v>
          </cell>
          <cell r="AJ24">
            <v>0</v>
          </cell>
          <cell r="AK24">
            <v>0</v>
          </cell>
          <cell r="AL24">
            <v>0</v>
          </cell>
          <cell r="AM24">
            <v>0</v>
          </cell>
          <cell r="AN24">
            <v>0</v>
          </cell>
          <cell r="AO24">
            <v>0</v>
          </cell>
          <cell r="AP24">
            <v>0</v>
          </cell>
        </row>
        <row r="25">
          <cell r="A25">
            <v>21</v>
          </cell>
          <cell r="B25" t="str">
            <v>KOU043</v>
          </cell>
          <cell r="C25" t="str">
            <v>Masdingam</v>
          </cell>
          <cell r="D25" t="str">
            <v>Otoingar</v>
          </cell>
          <cell r="G25" t="str">
            <v>T</v>
          </cell>
          <cell r="H25" t="str">
            <v>T</v>
          </cell>
          <cell r="I25" t="str">
            <v>T</v>
          </cell>
          <cell r="J25" t="str">
            <v>T</v>
          </cell>
          <cell r="K25" t="str">
            <v>T</v>
          </cell>
          <cell r="N25" t="str">
            <v>T</v>
          </cell>
          <cell r="O25" t="str">
            <v>T</v>
          </cell>
          <cell r="P25" t="str">
            <v>T</v>
          </cell>
          <cell r="Q25" t="str">
            <v>T</v>
          </cell>
          <cell r="R25" t="str">
            <v>T</v>
          </cell>
          <cell r="U25" t="str">
            <v>T</v>
          </cell>
          <cell r="V25" t="str">
            <v>T</v>
          </cell>
          <cell r="W25" t="str">
            <v>T</v>
          </cell>
          <cell r="X25" t="str">
            <v>T</v>
          </cell>
          <cell r="Y25" t="str">
            <v>T</v>
          </cell>
          <cell r="AB25" t="str">
            <v>T</v>
          </cell>
          <cell r="AC25" t="str">
            <v>T</v>
          </cell>
          <cell r="AD25" t="str">
            <v>T</v>
          </cell>
          <cell r="AE25" t="str">
            <v>T</v>
          </cell>
          <cell r="AF25" t="str">
            <v>T</v>
          </cell>
          <cell r="AI25">
            <v>20</v>
          </cell>
          <cell r="AJ25">
            <v>0</v>
          </cell>
          <cell r="AK25">
            <v>0</v>
          </cell>
          <cell r="AL25">
            <v>0</v>
          </cell>
          <cell r="AM25">
            <v>0</v>
          </cell>
          <cell r="AN25">
            <v>0</v>
          </cell>
          <cell r="AO25">
            <v>1</v>
          </cell>
          <cell r="AP25">
            <v>0</v>
          </cell>
        </row>
        <row r="26">
          <cell r="A26">
            <v>22</v>
          </cell>
          <cell r="B26" t="str">
            <v>KOU044</v>
          </cell>
          <cell r="C26" t="str">
            <v>Oumar Hassane</v>
          </cell>
          <cell r="D26" t="str">
            <v>Djibrine</v>
          </cell>
          <cell r="G26" t="str">
            <v>T</v>
          </cell>
          <cell r="H26" t="str">
            <v>T</v>
          </cell>
          <cell r="I26" t="str">
            <v>T</v>
          </cell>
          <cell r="J26" t="str">
            <v>T</v>
          </cell>
          <cell r="K26" t="str">
            <v>T</v>
          </cell>
          <cell r="N26" t="str">
            <v>T</v>
          </cell>
          <cell r="O26" t="str">
            <v>T</v>
          </cell>
          <cell r="P26" t="str">
            <v>T</v>
          </cell>
          <cell r="Q26" t="str">
            <v>T</v>
          </cell>
          <cell r="R26" t="str">
            <v>T</v>
          </cell>
          <cell r="U26" t="str">
            <v>T</v>
          </cell>
          <cell r="V26" t="str">
            <v>T</v>
          </cell>
          <cell r="W26" t="str">
            <v>T</v>
          </cell>
          <cell r="X26" t="str">
            <v>T</v>
          </cell>
          <cell r="Y26" t="str">
            <v>T</v>
          </cell>
          <cell r="AB26" t="str">
            <v>T</v>
          </cell>
          <cell r="AC26" t="str">
            <v>T</v>
          </cell>
          <cell r="AD26" t="str">
            <v>T</v>
          </cell>
          <cell r="AE26" t="str">
            <v>T</v>
          </cell>
          <cell r="AF26" t="str">
            <v>T</v>
          </cell>
          <cell r="AI26">
            <v>20</v>
          </cell>
          <cell r="AJ26">
            <v>0</v>
          </cell>
          <cell r="AK26">
            <v>0</v>
          </cell>
          <cell r="AL26">
            <v>0</v>
          </cell>
          <cell r="AM26">
            <v>0</v>
          </cell>
          <cell r="AN26">
            <v>0</v>
          </cell>
          <cell r="AO26">
            <v>2</v>
          </cell>
          <cell r="AP26">
            <v>0</v>
          </cell>
        </row>
        <row r="27">
          <cell r="A27">
            <v>23</v>
          </cell>
          <cell r="B27" t="str">
            <v>KOU045</v>
          </cell>
          <cell r="C27" t="str">
            <v>Massede</v>
          </cell>
          <cell r="D27" t="str">
            <v>Soromian Alain</v>
          </cell>
          <cell r="G27" t="str">
            <v>T</v>
          </cell>
          <cell r="H27" t="str">
            <v>T</v>
          </cell>
          <cell r="I27" t="str">
            <v>T</v>
          </cell>
          <cell r="J27" t="str">
            <v>T</v>
          </cell>
          <cell r="K27" t="str">
            <v>T</v>
          </cell>
          <cell r="N27" t="str">
            <v>T</v>
          </cell>
          <cell r="O27" t="str">
            <v>T</v>
          </cell>
          <cell r="P27" t="str">
            <v>T</v>
          </cell>
          <cell r="Q27" t="str">
            <v>T</v>
          </cell>
          <cell r="R27" t="str">
            <v>T</v>
          </cell>
          <cell r="U27" t="str">
            <v>T</v>
          </cell>
          <cell r="V27" t="str">
            <v>T</v>
          </cell>
          <cell r="W27" t="str">
            <v>T</v>
          </cell>
          <cell r="X27" t="str">
            <v>T</v>
          </cell>
          <cell r="Y27" t="str">
            <v>T</v>
          </cell>
          <cell r="AB27" t="str">
            <v>T</v>
          </cell>
          <cell r="AC27" t="str">
            <v>T</v>
          </cell>
          <cell r="AD27" t="str">
            <v>T</v>
          </cell>
          <cell r="AE27" t="str">
            <v>T</v>
          </cell>
          <cell r="AF27" t="str">
            <v>T</v>
          </cell>
          <cell r="AI27">
            <v>20</v>
          </cell>
          <cell r="AJ27">
            <v>0</v>
          </cell>
          <cell r="AK27">
            <v>0</v>
          </cell>
          <cell r="AL27">
            <v>0</v>
          </cell>
          <cell r="AM27">
            <v>0</v>
          </cell>
          <cell r="AN27">
            <v>0</v>
          </cell>
          <cell r="AO27">
            <v>3</v>
          </cell>
          <cell r="AP27">
            <v>0</v>
          </cell>
        </row>
        <row r="28">
          <cell r="A28">
            <v>24</v>
          </cell>
          <cell r="B28" t="str">
            <v>KOU046</v>
          </cell>
          <cell r="C28" t="str">
            <v>Danbeube</v>
          </cell>
          <cell r="D28" t="str">
            <v>Pakpagne</v>
          </cell>
          <cell r="G28" t="str">
            <v>T</v>
          </cell>
          <cell r="H28" t="str">
            <v>T</v>
          </cell>
          <cell r="I28" t="str">
            <v>T</v>
          </cell>
          <cell r="J28" t="str">
            <v>T</v>
          </cell>
          <cell r="K28" t="str">
            <v>T</v>
          </cell>
          <cell r="N28" t="str">
            <v>T</v>
          </cell>
          <cell r="O28" t="str">
            <v>T</v>
          </cell>
          <cell r="P28" t="str">
            <v>T</v>
          </cell>
          <cell r="Q28" t="str">
            <v>T</v>
          </cell>
          <cell r="R28" t="str">
            <v>T</v>
          </cell>
          <cell r="U28" t="str">
            <v>T</v>
          </cell>
          <cell r="V28" t="str">
            <v>T</v>
          </cell>
          <cell r="W28" t="str">
            <v>T</v>
          </cell>
          <cell r="X28" t="str">
            <v>T</v>
          </cell>
          <cell r="Y28" t="str">
            <v>T</v>
          </cell>
          <cell r="AB28" t="str">
            <v>T</v>
          </cell>
          <cell r="AC28" t="str">
            <v>T</v>
          </cell>
          <cell r="AD28" t="str">
            <v>T</v>
          </cell>
          <cell r="AE28" t="str">
            <v>T</v>
          </cell>
          <cell r="AF28" t="str">
            <v>T</v>
          </cell>
          <cell r="AI28">
            <v>20</v>
          </cell>
          <cell r="AJ28">
            <v>0</v>
          </cell>
          <cell r="AK28">
            <v>0</v>
          </cell>
          <cell r="AL28">
            <v>0</v>
          </cell>
          <cell r="AM28">
            <v>0</v>
          </cell>
          <cell r="AN28">
            <v>0</v>
          </cell>
          <cell r="AO28">
            <v>4</v>
          </cell>
          <cell r="AP28">
            <v>0</v>
          </cell>
        </row>
        <row r="29">
          <cell r="A29">
            <v>25</v>
          </cell>
          <cell r="B29" t="str">
            <v>KOU047</v>
          </cell>
          <cell r="C29" t="str">
            <v>Ali Mahamat</v>
          </cell>
          <cell r="D29" t="str">
            <v xml:space="preserve"> Adoudou</v>
          </cell>
          <cell r="G29" t="str">
            <v>T</v>
          </cell>
          <cell r="H29" t="str">
            <v>T</v>
          </cell>
          <cell r="I29" t="str">
            <v>T</v>
          </cell>
          <cell r="J29" t="str">
            <v>T</v>
          </cell>
          <cell r="K29" t="str">
            <v>T</v>
          </cell>
          <cell r="N29" t="str">
            <v>T</v>
          </cell>
          <cell r="O29" t="str">
            <v>T</v>
          </cell>
          <cell r="P29" t="str">
            <v>T</v>
          </cell>
          <cell r="Q29" t="str">
            <v>T</v>
          </cell>
          <cell r="R29" t="str">
            <v>T</v>
          </cell>
          <cell r="U29" t="str">
            <v>T</v>
          </cell>
          <cell r="V29" t="str">
            <v>T</v>
          </cell>
          <cell r="W29" t="str">
            <v>T</v>
          </cell>
          <cell r="X29" t="str">
            <v>T</v>
          </cell>
          <cell r="Y29" t="str">
            <v>T</v>
          </cell>
          <cell r="AB29" t="str">
            <v>T</v>
          </cell>
          <cell r="AC29" t="str">
            <v>T</v>
          </cell>
          <cell r="AD29" t="str">
            <v>T</v>
          </cell>
          <cell r="AE29" t="str">
            <v>T</v>
          </cell>
          <cell r="AF29" t="str">
            <v>T</v>
          </cell>
          <cell r="AI29">
            <v>20</v>
          </cell>
          <cell r="AJ29">
            <v>0</v>
          </cell>
          <cell r="AK29">
            <v>0</v>
          </cell>
          <cell r="AL29">
            <v>0</v>
          </cell>
          <cell r="AM29">
            <v>0</v>
          </cell>
          <cell r="AN29">
            <v>0</v>
          </cell>
          <cell r="AO29">
            <v>5</v>
          </cell>
          <cell r="AP29">
            <v>0</v>
          </cell>
        </row>
        <row r="30">
          <cell r="A30">
            <v>26</v>
          </cell>
          <cell r="B30" t="str">
            <v>KOU048</v>
          </cell>
          <cell r="C30" t="str">
            <v>Ramadan</v>
          </cell>
          <cell r="D30" t="str">
            <v>Ali Mahamoud</v>
          </cell>
          <cell r="G30" t="str">
            <v>T</v>
          </cell>
          <cell r="H30" t="str">
            <v>T</v>
          </cell>
          <cell r="I30" t="str">
            <v>T</v>
          </cell>
          <cell r="J30" t="str">
            <v>T</v>
          </cell>
          <cell r="K30" t="str">
            <v>T</v>
          </cell>
          <cell r="N30" t="str">
            <v>T</v>
          </cell>
          <cell r="O30" t="str">
            <v>T</v>
          </cell>
          <cell r="P30" t="str">
            <v>T</v>
          </cell>
          <cell r="Q30" t="str">
            <v>T</v>
          </cell>
          <cell r="R30" t="str">
            <v>T</v>
          </cell>
          <cell r="U30" t="str">
            <v>T</v>
          </cell>
          <cell r="V30" t="str">
            <v>T</v>
          </cell>
          <cell r="W30" t="str">
            <v>T</v>
          </cell>
          <cell r="X30" t="str">
            <v>T</v>
          </cell>
          <cell r="Y30" t="str">
            <v>T</v>
          </cell>
          <cell r="AB30" t="str">
            <v>T</v>
          </cell>
          <cell r="AC30" t="str">
            <v>T</v>
          </cell>
          <cell r="AD30" t="str">
            <v>T</v>
          </cell>
          <cell r="AE30" t="str">
            <v>T</v>
          </cell>
          <cell r="AF30" t="str">
            <v>T</v>
          </cell>
          <cell r="AI30">
            <v>20</v>
          </cell>
          <cell r="AJ30">
            <v>0</v>
          </cell>
          <cell r="AK30">
            <v>0</v>
          </cell>
          <cell r="AL30">
            <v>0</v>
          </cell>
          <cell r="AM30">
            <v>0</v>
          </cell>
          <cell r="AN30">
            <v>0</v>
          </cell>
          <cell r="AO30">
            <v>6</v>
          </cell>
          <cell r="AP30">
            <v>0</v>
          </cell>
        </row>
        <row r="31">
          <cell r="A31">
            <v>27</v>
          </cell>
          <cell r="B31" t="str">
            <v>KOU049</v>
          </cell>
          <cell r="C31" t="str">
            <v>Nadji</v>
          </cell>
          <cell r="D31" t="str">
            <v>Dakor</v>
          </cell>
          <cell r="G31" t="str">
            <v>T</v>
          </cell>
          <cell r="H31" t="str">
            <v>T</v>
          </cell>
          <cell r="I31" t="str">
            <v>T</v>
          </cell>
          <cell r="J31" t="str">
            <v>T</v>
          </cell>
          <cell r="K31" t="str">
            <v>T</v>
          </cell>
          <cell r="N31" t="str">
            <v>T</v>
          </cell>
          <cell r="O31" t="str">
            <v>T</v>
          </cell>
          <cell r="P31" t="str">
            <v>T</v>
          </cell>
          <cell r="Q31" t="str">
            <v>T</v>
          </cell>
          <cell r="R31" t="str">
            <v>T</v>
          </cell>
          <cell r="U31" t="str">
            <v>T</v>
          </cell>
          <cell r="V31" t="str">
            <v>T</v>
          </cell>
          <cell r="W31" t="str">
            <v>T</v>
          </cell>
          <cell r="X31" t="str">
            <v>T</v>
          </cell>
          <cell r="Y31" t="str">
            <v>T</v>
          </cell>
          <cell r="AB31" t="str">
            <v>T</v>
          </cell>
          <cell r="AC31" t="str">
            <v>T</v>
          </cell>
          <cell r="AD31" t="str">
            <v>T</v>
          </cell>
          <cell r="AE31" t="str">
            <v>T</v>
          </cell>
          <cell r="AF31" t="str">
            <v>T</v>
          </cell>
          <cell r="AI31">
            <v>20</v>
          </cell>
          <cell r="AJ31">
            <v>0</v>
          </cell>
          <cell r="AK31">
            <v>0</v>
          </cell>
          <cell r="AL31">
            <v>0</v>
          </cell>
          <cell r="AM31">
            <v>0</v>
          </cell>
          <cell r="AN31">
            <v>0</v>
          </cell>
          <cell r="AO31">
            <v>7</v>
          </cell>
          <cell r="AP31">
            <v>0</v>
          </cell>
        </row>
        <row r="32">
          <cell r="A32">
            <v>28</v>
          </cell>
          <cell r="B32" t="str">
            <v>KOU051</v>
          </cell>
          <cell r="C32" t="str">
            <v>Abdel-Chafi</v>
          </cell>
          <cell r="D32" t="str">
            <v>Moukhtar</v>
          </cell>
          <cell r="G32" t="str">
            <v>T</v>
          </cell>
          <cell r="H32" t="str">
            <v>T</v>
          </cell>
          <cell r="I32" t="str">
            <v>T</v>
          </cell>
          <cell r="J32" t="str">
            <v>T</v>
          </cell>
          <cell r="K32" t="str">
            <v>T</v>
          </cell>
          <cell r="N32" t="str">
            <v>T</v>
          </cell>
          <cell r="O32" t="str">
            <v>T</v>
          </cell>
          <cell r="P32" t="str">
            <v>T</v>
          </cell>
          <cell r="Q32" t="str">
            <v>T</v>
          </cell>
          <cell r="R32" t="str">
            <v>T</v>
          </cell>
          <cell r="U32" t="str">
            <v>T</v>
          </cell>
          <cell r="V32" t="str">
            <v>T</v>
          </cell>
          <cell r="W32" t="str">
            <v>T</v>
          </cell>
          <cell r="X32" t="str">
            <v>T</v>
          </cell>
          <cell r="Y32" t="str">
            <v>T</v>
          </cell>
          <cell r="AB32" t="str">
            <v>T</v>
          </cell>
          <cell r="AC32" t="str">
            <v>T</v>
          </cell>
          <cell r="AD32" t="str">
            <v>T</v>
          </cell>
          <cell r="AE32" t="str">
            <v>T</v>
          </cell>
          <cell r="AF32" t="str">
            <v>T</v>
          </cell>
          <cell r="AI32">
            <v>20</v>
          </cell>
          <cell r="AJ32">
            <v>0</v>
          </cell>
          <cell r="AK32">
            <v>0</v>
          </cell>
          <cell r="AL32">
            <v>0</v>
          </cell>
          <cell r="AM32">
            <v>0</v>
          </cell>
          <cell r="AN32">
            <v>0</v>
          </cell>
          <cell r="AO32">
            <v>8</v>
          </cell>
          <cell r="AP32">
            <v>0</v>
          </cell>
        </row>
        <row r="33">
          <cell r="A33">
            <v>29</v>
          </cell>
          <cell r="B33" t="str">
            <v>KOU052</v>
          </cell>
          <cell r="C33" t="str">
            <v>Ramadingar</v>
          </cell>
          <cell r="D33" t="str">
            <v>Djasra</v>
          </cell>
          <cell r="G33" t="str">
            <v>T</v>
          </cell>
          <cell r="H33" t="str">
            <v>T</v>
          </cell>
          <cell r="I33" t="str">
            <v>T</v>
          </cell>
          <cell r="J33" t="str">
            <v>T</v>
          </cell>
          <cell r="K33" t="str">
            <v>T</v>
          </cell>
          <cell r="N33" t="str">
            <v>T</v>
          </cell>
          <cell r="O33" t="str">
            <v>T</v>
          </cell>
          <cell r="P33" t="str">
            <v>T</v>
          </cell>
          <cell r="Q33" t="str">
            <v>T</v>
          </cell>
          <cell r="R33" t="str">
            <v>T</v>
          </cell>
          <cell r="U33" t="str">
            <v>T</v>
          </cell>
          <cell r="V33" t="str">
            <v>T</v>
          </cell>
          <cell r="W33" t="str">
            <v>T</v>
          </cell>
          <cell r="X33" t="str">
            <v>T</v>
          </cell>
          <cell r="Y33" t="str">
            <v>T</v>
          </cell>
          <cell r="AB33" t="str">
            <v>T</v>
          </cell>
          <cell r="AC33" t="str">
            <v>T</v>
          </cell>
          <cell r="AD33" t="str">
            <v>T</v>
          </cell>
          <cell r="AE33" t="str">
            <v>T</v>
          </cell>
          <cell r="AF33" t="str">
            <v>T</v>
          </cell>
          <cell r="AI33">
            <v>20</v>
          </cell>
          <cell r="AJ33">
            <v>0</v>
          </cell>
          <cell r="AK33">
            <v>0</v>
          </cell>
          <cell r="AL33">
            <v>0</v>
          </cell>
          <cell r="AM33">
            <v>0</v>
          </cell>
          <cell r="AN33">
            <v>0</v>
          </cell>
          <cell r="AO33">
            <v>9</v>
          </cell>
          <cell r="AP33">
            <v>0</v>
          </cell>
        </row>
        <row r="34">
          <cell r="A34">
            <v>30</v>
          </cell>
          <cell r="B34" t="str">
            <v>KOU053</v>
          </cell>
          <cell r="C34" t="str">
            <v>Mahamat</v>
          </cell>
          <cell r="D34" t="str">
            <v>Dahiye</v>
          </cell>
          <cell r="G34" t="str">
            <v>T</v>
          </cell>
          <cell r="H34" t="str">
            <v>T</v>
          </cell>
          <cell r="I34" t="str">
            <v>T</v>
          </cell>
          <cell r="J34" t="str">
            <v>T</v>
          </cell>
          <cell r="K34" t="str">
            <v>T</v>
          </cell>
          <cell r="N34" t="str">
            <v>T</v>
          </cell>
          <cell r="O34" t="str">
            <v>T</v>
          </cell>
          <cell r="P34" t="str">
            <v>T</v>
          </cell>
          <cell r="Q34" t="str">
            <v>T</v>
          </cell>
          <cell r="R34" t="str">
            <v>T</v>
          </cell>
          <cell r="U34" t="str">
            <v>T</v>
          </cell>
          <cell r="V34" t="str">
            <v>T</v>
          </cell>
          <cell r="W34" t="str">
            <v>T</v>
          </cell>
          <cell r="X34" t="str">
            <v>T</v>
          </cell>
          <cell r="Y34" t="str">
            <v>T</v>
          </cell>
          <cell r="AB34" t="str">
            <v>T</v>
          </cell>
          <cell r="AC34" t="str">
            <v>T</v>
          </cell>
          <cell r="AD34" t="str">
            <v>T</v>
          </cell>
          <cell r="AE34" t="str">
            <v>T</v>
          </cell>
          <cell r="AF34" t="str">
            <v>T</v>
          </cell>
          <cell r="AI34">
            <v>20</v>
          </cell>
          <cell r="AJ34">
            <v>0</v>
          </cell>
          <cell r="AK34">
            <v>0</v>
          </cell>
          <cell r="AL34">
            <v>0</v>
          </cell>
          <cell r="AM34">
            <v>0</v>
          </cell>
          <cell r="AN34">
            <v>0</v>
          </cell>
          <cell r="AO34">
            <v>21</v>
          </cell>
          <cell r="AP34">
            <v>0</v>
          </cell>
        </row>
        <row r="35">
          <cell r="A35">
            <v>31</v>
          </cell>
          <cell r="B35" t="str">
            <v>KOU055</v>
          </cell>
          <cell r="C35" t="str">
            <v>Ahmat</v>
          </cell>
          <cell r="D35" t="str">
            <v>Wady</v>
          </cell>
          <cell r="G35" t="str">
            <v>T</v>
          </cell>
          <cell r="H35" t="str">
            <v>T</v>
          </cell>
          <cell r="I35" t="str">
            <v>T</v>
          </cell>
          <cell r="J35" t="str">
            <v>T</v>
          </cell>
          <cell r="K35" t="str">
            <v>T</v>
          </cell>
          <cell r="N35" t="str">
            <v>T</v>
          </cell>
          <cell r="O35" t="str">
            <v>T</v>
          </cell>
          <cell r="P35" t="str">
            <v>T</v>
          </cell>
          <cell r="Q35" t="str">
            <v>T</v>
          </cell>
          <cell r="R35" t="str">
            <v>T</v>
          </cell>
          <cell r="U35" t="str">
            <v>T</v>
          </cell>
          <cell r="V35" t="str">
            <v>T</v>
          </cell>
          <cell r="W35" t="str">
            <v>T</v>
          </cell>
          <cell r="X35" t="str">
            <v>T</v>
          </cell>
          <cell r="Y35" t="str">
            <v>T</v>
          </cell>
          <cell r="AB35" t="str">
            <v>T</v>
          </cell>
          <cell r="AC35" t="str">
            <v>T</v>
          </cell>
          <cell r="AD35" t="str">
            <v>T</v>
          </cell>
          <cell r="AE35" t="str">
            <v>T</v>
          </cell>
          <cell r="AF35" t="str">
            <v>T</v>
          </cell>
          <cell r="AI35">
            <v>20</v>
          </cell>
          <cell r="AJ35">
            <v>0</v>
          </cell>
          <cell r="AK35">
            <v>0</v>
          </cell>
          <cell r="AL35">
            <v>0</v>
          </cell>
          <cell r="AM35">
            <v>0</v>
          </cell>
          <cell r="AN35">
            <v>0</v>
          </cell>
          <cell r="AO35">
            <v>11</v>
          </cell>
          <cell r="AP35">
            <v>0</v>
          </cell>
        </row>
        <row r="36">
          <cell r="A36">
            <v>32</v>
          </cell>
          <cell r="B36" t="str">
            <v>KOU056</v>
          </cell>
          <cell r="C36" t="str">
            <v>Salahadine Tahir</v>
          </cell>
          <cell r="D36" t="str">
            <v>Ahamat</v>
          </cell>
          <cell r="G36" t="str">
            <v>T</v>
          </cell>
          <cell r="H36" t="str">
            <v>T</v>
          </cell>
          <cell r="I36" t="str">
            <v>T</v>
          </cell>
          <cell r="J36" t="str">
            <v>T</v>
          </cell>
          <cell r="K36" t="str">
            <v>T</v>
          </cell>
          <cell r="N36" t="str">
            <v>T</v>
          </cell>
          <cell r="O36" t="str">
            <v>T</v>
          </cell>
          <cell r="P36" t="str">
            <v>T</v>
          </cell>
          <cell r="Q36" t="str">
            <v>T</v>
          </cell>
          <cell r="R36" t="str">
            <v>T</v>
          </cell>
          <cell r="U36" t="str">
            <v>T</v>
          </cell>
          <cell r="V36" t="str">
            <v>T</v>
          </cell>
          <cell r="W36" t="str">
            <v>T</v>
          </cell>
          <cell r="X36" t="str">
            <v>T</v>
          </cell>
          <cell r="Y36" t="str">
            <v>T</v>
          </cell>
          <cell r="AB36" t="str">
            <v>T</v>
          </cell>
          <cell r="AC36" t="str">
            <v>T</v>
          </cell>
          <cell r="AD36" t="str">
            <v>T</v>
          </cell>
          <cell r="AE36" t="str">
            <v>T</v>
          </cell>
          <cell r="AF36" t="str">
            <v>T</v>
          </cell>
          <cell r="AI36">
            <v>20</v>
          </cell>
          <cell r="AJ36">
            <v>0</v>
          </cell>
          <cell r="AK36">
            <v>0</v>
          </cell>
          <cell r="AL36">
            <v>0</v>
          </cell>
          <cell r="AM36">
            <v>0</v>
          </cell>
          <cell r="AN36">
            <v>0</v>
          </cell>
          <cell r="AO36">
            <v>12</v>
          </cell>
          <cell r="AP36">
            <v>0</v>
          </cell>
        </row>
        <row r="37">
          <cell r="A37">
            <v>33</v>
          </cell>
          <cell r="B37" t="str">
            <v>KOU057</v>
          </cell>
          <cell r="C37" t="str">
            <v xml:space="preserve">Mahamat Saleh </v>
          </cell>
          <cell r="D37" t="str">
            <v>Safi</v>
          </cell>
          <cell r="G37" t="str">
            <v>T</v>
          </cell>
          <cell r="H37" t="str">
            <v>T</v>
          </cell>
          <cell r="I37" t="str">
            <v>T</v>
          </cell>
          <cell r="J37" t="str">
            <v>T</v>
          </cell>
          <cell r="K37" t="str">
            <v>T</v>
          </cell>
          <cell r="N37" t="str">
            <v>T</v>
          </cell>
          <cell r="O37" t="str">
            <v>T</v>
          </cell>
          <cell r="P37" t="str">
            <v>T</v>
          </cell>
          <cell r="Q37" t="str">
            <v>T</v>
          </cell>
          <cell r="R37" t="str">
            <v>T</v>
          </cell>
          <cell r="U37" t="str">
            <v>T</v>
          </cell>
          <cell r="V37" t="str">
            <v>T</v>
          </cell>
          <cell r="W37" t="str">
            <v>T</v>
          </cell>
          <cell r="X37" t="str">
            <v>T</v>
          </cell>
          <cell r="Y37" t="str">
            <v>T</v>
          </cell>
          <cell r="AB37" t="str">
            <v>T</v>
          </cell>
          <cell r="AC37" t="str">
            <v>T</v>
          </cell>
          <cell r="AD37" t="str">
            <v>T</v>
          </cell>
          <cell r="AE37" t="str">
            <v>T</v>
          </cell>
          <cell r="AF37" t="str">
            <v>T</v>
          </cell>
          <cell r="AI37">
            <v>20</v>
          </cell>
          <cell r="AJ37">
            <v>0</v>
          </cell>
          <cell r="AK37">
            <v>0</v>
          </cell>
          <cell r="AL37">
            <v>0</v>
          </cell>
          <cell r="AM37">
            <v>0</v>
          </cell>
          <cell r="AN37">
            <v>0</v>
          </cell>
          <cell r="AO37">
            <v>13</v>
          </cell>
          <cell r="AP37">
            <v>0</v>
          </cell>
        </row>
        <row r="38">
          <cell r="A38">
            <v>34</v>
          </cell>
          <cell r="B38" t="str">
            <v>KOU060</v>
          </cell>
          <cell r="C38" t="str">
            <v>Fatime</v>
          </cell>
          <cell r="D38" t="str">
            <v>Tchere</v>
          </cell>
          <cell r="G38" t="str">
            <v>T</v>
          </cell>
          <cell r="H38" t="str">
            <v>T</v>
          </cell>
          <cell r="I38" t="str">
            <v>T</v>
          </cell>
          <cell r="J38" t="str">
            <v>T</v>
          </cell>
          <cell r="K38" t="str">
            <v>T</v>
          </cell>
          <cell r="N38" t="str">
            <v>T</v>
          </cell>
          <cell r="O38" t="str">
            <v>T</v>
          </cell>
          <cell r="P38" t="str">
            <v>T</v>
          </cell>
          <cell r="Q38" t="str">
            <v>T</v>
          </cell>
          <cell r="R38" t="str">
            <v>T</v>
          </cell>
          <cell r="U38" t="str">
            <v>T</v>
          </cell>
          <cell r="V38" t="str">
            <v>T</v>
          </cell>
          <cell r="W38" t="str">
            <v>T</v>
          </cell>
          <cell r="X38" t="str">
            <v>T</v>
          </cell>
          <cell r="Y38" t="str">
            <v>T</v>
          </cell>
          <cell r="AB38" t="str">
            <v>T</v>
          </cell>
          <cell r="AC38" t="str">
            <v>T</v>
          </cell>
          <cell r="AD38" t="str">
            <v>T</v>
          </cell>
          <cell r="AE38" t="str">
            <v>T</v>
          </cell>
          <cell r="AF38" t="str">
            <v>T</v>
          </cell>
          <cell r="AI38">
            <v>20</v>
          </cell>
          <cell r="AJ38">
            <v>0</v>
          </cell>
          <cell r="AK38">
            <v>0</v>
          </cell>
          <cell r="AL38">
            <v>0</v>
          </cell>
          <cell r="AM38">
            <v>0</v>
          </cell>
          <cell r="AN38">
            <v>0</v>
          </cell>
          <cell r="AO38">
            <v>14</v>
          </cell>
          <cell r="AP38">
            <v>0</v>
          </cell>
        </row>
        <row r="39">
          <cell r="A39">
            <v>35</v>
          </cell>
          <cell r="B39" t="str">
            <v>KOU058</v>
          </cell>
          <cell r="C39" t="str">
            <v>Khatir</v>
          </cell>
          <cell r="D39" t="str">
            <v>Ahmat</v>
          </cell>
          <cell r="G39" t="str">
            <v>T</v>
          </cell>
          <cell r="H39" t="str">
            <v>T</v>
          </cell>
          <cell r="I39" t="str">
            <v>T</v>
          </cell>
          <cell r="J39" t="str">
            <v>T</v>
          </cell>
          <cell r="K39" t="str">
            <v>T</v>
          </cell>
          <cell r="N39" t="str">
            <v>T</v>
          </cell>
          <cell r="O39" t="str">
            <v>T</v>
          </cell>
          <cell r="P39" t="str">
            <v>T</v>
          </cell>
          <cell r="Q39" t="str">
            <v>T</v>
          </cell>
          <cell r="R39" t="str">
            <v>T</v>
          </cell>
          <cell r="U39" t="str">
            <v>T</v>
          </cell>
          <cell r="V39" t="str">
            <v>T</v>
          </cell>
          <cell r="W39" t="str">
            <v>T</v>
          </cell>
          <cell r="X39" t="str">
            <v>T</v>
          </cell>
          <cell r="Y39" t="str">
            <v>T</v>
          </cell>
          <cell r="AB39" t="str">
            <v>T</v>
          </cell>
          <cell r="AC39" t="str">
            <v>T</v>
          </cell>
          <cell r="AD39" t="str">
            <v>T</v>
          </cell>
          <cell r="AE39" t="str">
            <v>T</v>
          </cell>
          <cell r="AF39" t="str">
            <v>T</v>
          </cell>
          <cell r="AI39">
            <v>20</v>
          </cell>
          <cell r="AJ39">
            <v>0</v>
          </cell>
          <cell r="AK39">
            <v>0</v>
          </cell>
          <cell r="AL39">
            <v>0</v>
          </cell>
          <cell r="AM39">
            <v>0</v>
          </cell>
          <cell r="AN39">
            <v>0</v>
          </cell>
          <cell r="AO39">
            <v>15</v>
          </cell>
          <cell r="AP39">
            <v>0</v>
          </cell>
        </row>
        <row r="40">
          <cell r="A40">
            <v>36</v>
          </cell>
          <cell r="B40" t="str">
            <v>KOU059</v>
          </cell>
          <cell r="C40" t="str">
            <v>Oumar</v>
          </cell>
          <cell r="D40" t="str">
            <v>Mahamat</v>
          </cell>
          <cell r="G40" t="str">
            <v>T</v>
          </cell>
          <cell r="H40" t="str">
            <v>T</v>
          </cell>
          <cell r="I40" t="str">
            <v>T</v>
          </cell>
          <cell r="J40" t="str">
            <v>T</v>
          </cell>
          <cell r="K40" t="str">
            <v>T</v>
          </cell>
          <cell r="N40" t="str">
            <v>T</v>
          </cell>
          <cell r="O40" t="str">
            <v>T</v>
          </cell>
          <cell r="P40" t="str">
            <v>T</v>
          </cell>
          <cell r="Q40" t="str">
            <v>T</v>
          </cell>
          <cell r="R40" t="str">
            <v>T</v>
          </cell>
          <cell r="U40" t="str">
            <v>T</v>
          </cell>
          <cell r="V40" t="str">
            <v>T</v>
          </cell>
          <cell r="W40" t="str">
            <v>T</v>
          </cell>
          <cell r="X40" t="str">
            <v>T</v>
          </cell>
          <cell r="Y40" t="str">
            <v>T</v>
          </cell>
          <cell r="AB40" t="str">
            <v>T</v>
          </cell>
          <cell r="AC40" t="str">
            <v>T</v>
          </cell>
          <cell r="AD40" t="str">
            <v>T</v>
          </cell>
          <cell r="AE40" t="str">
            <v>T</v>
          </cell>
          <cell r="AF40" t="str">
            <v>T</v>
          </cell>
          <cell r="AI40">
            <v>20</v>
          </cell>
          <cell r="AJ40">
            <v>0</v>
          </cell>
          <cell r="AK40">
            <v>0</v>
          </cell>
          <cell r="AL40">
            <v>0</v>
          </cell>
          <cell r="AM40">
            <v>0</v>
          </cell>
          <cell r="AN40">
            <v>0</v>
          </cell>
          <cell r="AO40">
            <v>16</v>
          </cell>
          <cell r="AP40">
            <v>0</v>
          </cell>
        </row>
        <row r="41">
          <cell r="A41">
            <v>37</v>
          </cell>
          <cell r="B41" t="str">
            <v>KOU078</v>
          </cell>
          <cell r="C41" t="str">
            <v>Abdel-Wahit Adoum</v>
          </cell>
          <cell r="D41" t="str">
            <v>Doutoum</v>
          </cell>
          <cell r="G41" t="str">
            <v>T</v>
          </cell>
          <cell r="H41" t="str">
            <v>T</v>
          </cell>
          <cell r="I41" t="str">
            <v>T</v>
          </cell>
          <cell r="J41" t="str">
            <v>T</v>
          </cell>
          <cell r="K41" t="str">
            <v>T</v>
          </cell>
          <cell r="N41" t="str">
            <v>T</v>
          </cell>
          <cell r="O41" t="str">
            <v>T</v>
          </cell>
          <cell r="P41" t="str">
            <v>T</v>
          </cell>
          <cell r="Q41" t="str">
            <v>T</v>
          </cell>
          <cell r="R41" t="str">
            <v>T</v>
          </cell>
          <cell r="U41" t="str">
            <v>T</v>
          </cell>
          <cell r="V41" t="str">
            <v>T</v>
          </cell>
          <cell r="W41" t="str">
            <v>T</v>
          </cell>
          <cell r="X41" t="str">
            <v>T</v>
          </cell>
          <cell r="Y41" t="str">
            <v>T</v>
          </cell>
          <cell r="AB41" t="str">
            <v>T</v>
          </cell>
          <cell r="AC41" t="str">
            <v>T</v>
          </cell>
          <cell r="AD41" t="str">
            <v>T</v>
          </cell>
          <cell r="AE41" t="str">
            <v>T</v>
          </cell>
          <cell r="AF41" t="str">
            <v>T</v>
          </cell>
          <cell r="AI41">
            <v>20</v>
          </cell>
          <cell r="AJ41">
            <v>0</v>
          </cell>
          <cell r="AK41">
            <v>0</v>
          </cell>
          <cell r="AL41">
            <v>0</v>
          </cell>
          <cell r="AM41">
            <v>0</v>
          </cell>
          <cell r="AN41">
            <v>0</v>
          </cell>
          <cell r="AO41">
            <v>17</v>
          </cell>
          <cell r="AP41">
            <v>0</v>
          </cell>
        </row>
        <row r="42">
          <cell r="A42">
            <v>38</v>
          </cell>
          <cell r="B42" t="str">
            <v>KOU077</v>
          </cell>
          <cell r="C42" t="str">
            <v>Tchinselbe</v>
          </cell>
          <cell r="D42" t="str">
            <v>Jacques</v>
          </cell>
          <cell r="G42" t="str">
            <v>T</v>
          </cell>
          <cell r="H42" t="str">
            <v>T</v>
          </cell>
          <cell r="I42" t="str">
            <v>T</v>
          </cell>
          <cell r="J42" t="str">
            <v>T</v>
          </cell>
          <cell r="K42" t="str">
            <v>T</v>
          </cell>
          <cell r="N42" t="str">
            <v>T</v>
          </cell>
          <cell r="O42" t="str">
            <v>T</v>
          </cell>
          <cell r="P42" t="str">
            <v>T</v>
          </cell>
          <cell r="Q42" t="str">
            <v>T</v>
          </cell>
          <cell r="R42" t="str">
            <v>T</v>
          </cell>
          <cell r="U42" t="str">
            <v>T</v>
          </cell>
          <cell r="V42" t="str">
            <v>T</v>
          </cell>
          <cell r="W42" t="str">
            <v>T</v>
          </cell>
          <cell r="X42" t="str">
            <v>T</v>
          </cell>
          <cell r="Y42" t="str">
            <v>T</v>
          </cell>
          <cell r="AB42" t="str">
            <v>T</v>
          </cell>
          <cell r="AC42" t="str">
            <v>T</v>
          </cell>
          <cell r="AD42" t="str">
            <v>T</v>
          </cell>
          <cell r="AE42" t="str">
            <v>T</v>
          </cell>
          <cell r="AF42" t="str">
            <v>T</v>
          </cell>
          <cell r="AI42">
            <v>20</v>
          </cell>
          <cell r="AJ42">
            <v>0</v>
          </cell>
          <cell r="AK42">
            <v>0</v>
          </cell>
          <cell r="AL42">
            <v>0</v>
          </cell>
          <cell r="AM42">
            <v>0</v>
          </cell>
          <cell r="AN42">
            <v>0</v>
          </cell>
          <cell r="AO42">
            <v>18</v>
          </cell>
          <cell r="AP42">
            <v>0</v>
          </cell>
        </row>
        <row r="43">
          <cell r="A43">
            <v>39</v>
          </cell>
          <cell r="B43" t="str">
            <v>KOU083</v>
          </cell>
          <cell r="C43" t="str">
            <v xml:space="preserve">Ambatsana </v>
          </cell>
          <cell r="D43" t="str">
            <v>Idriss</v>
          </cell>
          <cell r="G43" t="str">
            <v>T</v>
          </cell>
          <cell r="H43" t="str">
            <v>T</v>
          </cell>
          <cell r="I43" t="str">
            <v>T</v>
          </cell>
          <cell r="J43" t="str">
            <v>T</v>
          </cell>
          <cell r="K43" t="str">
            <v>T</v>
          </cell>
          <cell r="N43" t="str">
            <v>T</v>
          </cell>
          <cell r="O43" t="str">
            <v>T</v>
          </cell>
          <cell r="P43" t="str">
            <v>T</v>
          </cell>
          <cell r="Q43" t="str">
            <v>T</v>
          </cell>
          <cell r="R43" t="str">
            <v>T</v>
          </cell>
          <cell r="U43" t="str">
            <v>T</v>
          </cell>
          <cell r="V43" t="str">
            <v>T</v>
          </cell>
          <cell r="W43" t="str">
            <v>T</v>
          </cell>
          <cell r="X43" t="str">
            <v>T</v>
          </cell>
          <cell r="Y43" t="str">
            <v>T</v>
          </cell>
          <cell r="AB43" t="str">
            <v>T</v>
          </cell>
          <cell r="AC43" t="str">
            <v>T</v>
          </cell>
          <cell r="AD43" t="str">
            <v>T</v>
          </cell>
          <cell r="AE43" t="str">
            <v>T</v>
          </cell>
          <cell r="AF43" t="str">
            <v>T</v>
          </cell>
          <cell r="AI43">
            <v>20</v>
          </cell>
          <cell r="AJ43">
            <v>0</v>
          </cell>
          <cell r="AK43">
            <v>0</v>
          </cell>
          <cell r="AL43">
            <v>0</v>
          </cell>
          <cell r="AM43">
            <v>0</v>
          </cell>
          <cell r="AN43">
            <v>0</v>
          </cell>
          <cell r="AO43">
            <v>19</v>
          </cell>
          <cell r="AP43">
            <v>0</v>
          </cell>
        </row>
        <row r="44">
          <cell r="A44">
            <v>40</v>
          </cell>
          <cell r="B44" t="str">
            <v>KOU084</v>
          </cell>
          <cell r="C44" t="str">
            <v>Khalie Adef</v>
          </cell>
          <cell r="D44" t="str">
            <v>Adam</v>
          </cell>
          <cell r="G44" t="str">
            <v>T</v>
          </cell>
          <cell r="H44" t="str">
            <v>T</v>
          </cell>
          <cell r="I44" t="str">
            <v>T</v>
          </cell>
          <cell r="J44" t="str">
            <v>T</v>
          </cell>
          <cell r="K44" t="str">
            <v>T</v>
          </cell>
          <cell r="N44" t="str">
            <v>T</v>
          </cell>
          <cell r="O44" t="str">
            <v>T</v>
          </cell>
          <cell r="P44" t="str">
            <v>T</v>
          </cell>
          <cell r="Q44" t="str">
            <v>T</v>
          </cell>
          <cell r="R44" t="str">
            <v>T</v>
          </cell>
          <cell r="U44" t="str">
            <v>T</v>
          </cell>
          <cell r="V44" t="str">
            <v>T</v>
          </cell>
          <cell r="W44" t="str">
            <v>T</v>
          </cell>
          <cell r="X44" t="str">
            <v>T</v>
          </cell>
          <cell r="Y44" t="str">
            <v>T</v>
          </cell>
          <cell r="AB44" t="str">
            <v>T</v>
          </cell>
          <cell r="AC44" t="str">
            <v>T</v>
          </cell>
          <cell r="AD44" t="str">
            <v>T</v>
          </cell>
          <cell r="AE44" t="str">
            <v>T</v>
          </cell>
          <cell r="AF44" t="str">
            <v>T</v>
          </cell>
          <cell r="AI44">
            <v>20</v>
          </cell>
          <cell r="AJ44">
            <v>0</v>
          </cell>
          <cell r="AK44">
            <v>0</v>
          </cell>
          <cell r="AL44">
            <v>0</v>
          </cell>
          <cell r="AM44">
            <v>0</v>
          </cell>
          <cell r="AN44">
            <v>0</v>
          </cell>
          <cell r="AO44">
            <v>19</v>
          </cell>
          <cell r="AP44">
            <v>0</v>
          </cell>
        </row>
        <row r="45">
          <cell r="A45">
            <v>41</v>
          </cell>
          <cell r="B45" t="str">
            <v>KOU085</v>
          </cell>
          <cell r="C45" t="str">
            <v>Lotade Manje</v>
          </cell>
          <cell r="D45" t="str">
            <v>Ruben</v>
          </cell>
          <cell r="G45" t="str">
            <v>T</v>
          </cell>
          <cell r="H45" t="str">
            <v>T</v>
          </cell>
          <cell r="I45" t="str">
            <v>T</v>
          </cell>
          <cell r="J45" t="str">
            <v>T</v>
          </cell>
          <cell r="K45" t="str">
            <v>T</v>
          </cell>
          <cell r="N45" t="str">
            <v>T</v>
          </cell>
          <cell r="O45" t="str">
            <v>T</v>
          </cell>
          <cell r="P45" t="str">
            <v>T</v>
          </cell>
          <cell r="Q45" t="str">
            <v>T</v>
          </cell>
          <cell r="R45" t="str">
            <v>T</v>
          </cell>
          <cell r="U45" t="str">
            <v>T</v>
          </cell>
          <cell r="V45" t="str">
            <v>T</v>
          </cell>
          <cell r="W45" t="str">
            <v>T</v>
          </cell>
          <cell r="X45" t="str">
            <v>T</v>
          </cell>
          <cell r="Y45" t="str">
            <v>T</v>
          </cell>
          <cell r="AB45" t="str">
            <v>T</v>
          </cell>
          <cell r="AC45" t="str">
            <v>T</v>
          </cell>
          <cell r="AD45" t="str">
            <v>T</v>
          </cell>
          <cell r="AE45" t="str">
            <v>T</v>
          </cell>
          <cell r="AF45" t="str">
            <v>T</v>
          </cell>
          <cell r="AI45">
            <v>20</v>
          </cell>
          <cell r="AJ45">
            <v>0</v>
          </cell>
          <cell r="AK45">
            <v>0</v>
          </cell>
          <cell r="AL45">
            <v>0</v>
          </cell>
          <cell r="AM45">
            <v>0</v>
          </cell>
          <cell r="AN45">
            <v>0</v>
          </cell>
          <cell r="AO45">
            <v>19</v>
          </cell>
          <cell r="AP45">
            <v>0</v>
          </cell>
        </row>
        <row r="46">
          <cell r="A46">
            <v>42</v>
          </cell>
          <cell r="B46" t="str">
            <v>KOU086</v>
          </cell>
          <cell r="C46" t="str">
            <v>Gabnon</v>
          </cell>
          <cell r="D46" t="str">
            <v>Patchanné</v>
          </cell>
          <cell r="G46" t="str">
            <v>T</v>
          </cell>
          <cell r="H46" t="str">
            <v>T</v>
          </cell>
          <cell r="I46" t="str">
            <v>T</v>
          </cell>
          <cell r="J46" t="str">
            <v>T</v>
          </cell>
          <cell r="K46" t="str">
            <v>T</v>
          </cell>
          <cell r="N46" t="str">
            <v>T</v>
          </cell>
          <cell r="O46" t="str">
            <v>T</v>
          </cell>
          <cell r="P46" t="str">
            <v>T</v>
          </cell>
          <cell r="Q46" t="str">
            <v>T</v>
          </cell>
          <cell r="R46" t="str">
            <v>T</v>
          </cell>
          <cell r="U46" t="str">
            <v>T</v>
          </cell>
          <cell r="V46" t="str">
            <v>T</v>
          </cell>
          <cell r="W46" t="str">
            <v>T</v>
          </cell>
          <cell r="X46" t="str">
            <v>T</v>
          </cell>
          <cell r="Y46" t="str">
            <v>T</v>
          </cell>
          <cell r="AB46" t="str">
            <v>T</v>
          </cell>
          <cell r="AC46" t="str">
            <v>T</v>
          </cell>
          <cell r="AD46" t="str">
            <v>T</v>
          </cell>
          <cell r="AE46" t="str">
            <v>T</v>
          </cell>
          <cell r="AF46" t="str">
            <v>T</v>
          </cell>
          <cell r="AI46">
            <v>20</v>
          </cell>
          <cell r="AJ46">
            <v>0</v>
          </cell>
          <cell r="AK46">
            <v>0</v>
          </cell>
          <cell r="AL46">
            <v>0</v>
          </cell>
          <cell r="AM46">
            <v>0</v>
          </cell>
          <cell r="AN46">
            <v>0</v>
          </cell>
          <cell r="AO46">
            <v>22</v>
          </cell>
          <cell r="AP46">
            <v>0</v>
          </cell>
        </row>
        <row r="47">
          <cell r="A47">
            <v>43</v>
          </cell>
          <cell r="B47" t="str">
            <v>KOU087</v>
          </cell>
          <cell r="C47" t="str">
            <v>Nadia</v>
          </cell>
          <cell r="D47" t="str">
            <v>Abdoulaye</v>
          </cell>
          <cell r="G47" t="str">
            <v>T</v>
          </cell>
          <cell r="H47" t="str">
            <v>T</v>
          </cell>
          <cell r="I47" t="str">
            <v>T</v>
          </cell>
          <cell r="J47" t="str">
            <v>T</v>
          </cell>
          <cell r="K47" t="str">
            <v>T</v>
          </cell>
          <cell r="N47" t="str">
            <v>T</v>
          </cell>
          <cell r="O47" t="str">
            <v>T</v>
          </cell>
          <cell r="P47" t="str">
            <v>T</v>
          </cell>
          <cell r="Q47" t="str">
            <v>T</v>
          </cell>
          <cell r="R47" t="str">
            <v>T</v>
          </cell>
          <cell r="U47" t="str">
            <v>T</v>
          </cell>
          <cell r="V47" t="str">
            <v>T</v>
          </cell>
          <cell r="W47" t="str">
            <v>T</v>
          </cell>
          <cell r="X47" t="str">
            <v>T</v>
          </cell>
          <cell r="Y47" t="str">
            <v>T</v>
          </cell>
          <cell r="AB47" t="str">
            <v>T</v>
          </cell>
          <cell r="AC47" t="str">
            <v>T</v>
          </cell>
          <cell r="AD47" t="str">
            <v>T</v>
          </cell>
          <cell r="AE47" t="str">
            <v>T</v>
          </cell>
          <cell r="AF47" t="str">
            <v>T</v>
          </cell>
          <cell r="AI47">
            <v>20</v>
          </cell>
          <cell r="AJ47">
            <v>0</v>
          </cell>
          <cell r="AK47">
            <v>0</v>
          </cell>
          <cell r="AL47">
            <v>0</v>
          </cell>
          <cell r="AM47">
            <v>0</v>
          </cell>
          <cell r="AN47">
            <v>0</v>
          </cell>
          <cell r="AO47">
            <v>23</v>
          </cell>
          <cell r="AP47">
            <v>0</v>
          </cell>
        </row>
        <row r="48">
          <cell r="A48">
            <v>44</v>
          </cell>
          <cell r="B48" t="str">
            <v>KOU088</v>
          </cell>
          <cell r="C48" t="str">
            <v>Abderaman</v>
          </cell>
          <cell r="D48" t="str">
            <v>Abdelkader</v>
          </cell>
          <cell r="G48" t="str">
            <v>T</v>
          </cell>
          <cell r="H48" t="str">
            <v>T</v>
          </cell>
          <cell r="I48" t="str">
            <v>T</v>
          </cell>
          <cell r="J48" t="str">
            <v>T</v>
          </cell>
          <cell r="K48" t="str">
            <v>T</v>
          </cell>
          <cell r="N48" t="str">
            <v>T</v>
          </cell>
          <cell r="O48" t="str">
            <v>T</v>
          </cell>
          <cell r="P48" t="str">
            <v>T</v>
          </cell>
          <cell r="Q48" t="str">
            <v>T</v>
          </cell>
          <cell r="R48" t="str">
            <v>T</v>
          </cell>
          <cell r="U48" t="str">
            <v>T</v>
          </cell>
          <cell r="V48" t="str">
            <v>T</v>
          </cell>
          <cell r="W48" t="str">
            <v>T</v>
          </cell>
          <cell r="X48" t="str">
            <v>T</v>
          </cell>
          <cell r="Y48" t="str">
            <v>T</v>
          </cell>
          <cell r="AB48" t="str">
            <v>T</v>
          </cell>
          <cell r="AC48" t="str">
            <v>T</v>
          </cell>
          <cell r="AD48" t="str">
            <v>T</v>
          </cell>
          <cell r="AE48" t="str">
            <v>T</v>
          </cell>
          <cell r="AF48" t="str">
            <v>T</v>
          </cell>
          <cell r="AI48">
            <v>20</v>
          </cell>
          <cell r="AJ48">
            <v>0</v>
          </cell>
          <cell r="AK48">
            <v>0</v>
          </cell>
          <cell r="AL48">
            <v>0</v>
          </cell>
          <cell r="AM48">
            <v>0</v>
          </cell>
          <cell r="AN48">
            <v>0</v>
          </cell>
          <cell r="AO48">
            <v>24</v>
          </cell>
          <cell r="AP48">
            <v>0</v>
          </cell>
        </row>
        <row r="49">
          <cell r="A49">
            <v>45</v>
          </cell>
          <cell r="B49" t="str">
            <v>KOU089</v>
          </cell>
          <cell r="C49" t="str">
            <v>Nourene</v>
          </cell>
          <cell r="D49" t="str">
            <v>Bahar</v>
          </cell>
          <cell r="G49" t="str">
            <v>T</v>
          </cell>
          <cell r="H49" t="str">
            <v>T</v>
          </cell>
          <cell r="I49" t="str">
            <v>T</v>
          </cell>
          <cell r="J49" t="str">
            <v>T</v>
          </cell>
          <cell r="K49" t="str">
            <v>T</v>
          </cell>
          <cell r="N49" t="str">
            <v>T</v>
          </cell>
          <cell r="O49" t="str">
            <v>T</v>
          </cell>
          <cell r="P49" t="str">
            <v>T</v>
          </cell>
          <cell r="Q49" t="str">
            <v>T</v>
          </cell>
          <cell r="R49" t="str">
            <v>T</v>
          </cell>
          <cell r="U49" t="str">
            <v>T</v>
          </cell>
          <cell r="V49" t="str">
            <v>T</v>
          </cell>
          <cell r="W49" t="str">
            <v>T</v>
          </cell>
          <cell r="X49" t="str">
            <v>T</v>
          </cell>
          <cell r="Y49" t="str">
            <v>T</v>
          </cell>
          <cell r="AB49" t="str">
            <v>T</v>
          </cell>
          <cell r="AC49" t="str">
            <v>T</v>
          </cell>
          <cell r="AD49" t="str">
            <v>T</v>
          </cell>
          <cell r="AE49" t="str">
            <v>T</v>
          </cell>
          <cell r="AF49" t="str">
            <v>T</v>
          </cell>
          <cell r="AI49">
            <v>20</v>
          </cell>
          <cell r="AJ49">
            <v>0</v>
          </cell>
          <cell r="AK49">
            <v>0</v>
          </cell>
          <cell r="AL49">
            <v>0</v>
          </cell>
          <cell r="AM49">
            <v>0</v>
          </cell>
          <cell r="AN49">
            <v>0</v>
          </cell>
          <cell r="AO49">
            <v>25</v>
          </cell>
          <cell r="AP49">
            <v>0</v>
          </cell>
        </row>
        <row r="50">
          <cell r="A50">
            <v>46</v>
          </cell>
          <cell r="B50" t="str">
            <v>KOU090</v>
          </cell>
          <cell r="C50" t="str">
            <v>Mahamat Aradi</v>
          </cell>
          <cell r="D50" t="str">
            <v>Ramadan</v>
          </cell>
          <cell r="G50" t="str">
            <v>T</v>
          </cell>
          <cell r="H50" t="str">
            <v>T</v>
          </cell>
          <cell r="I50" t="str">
            <v>T</v>
          </cell>
          <cell r="J50" t="str">
            <v>T</v>
          </cell>
          <cell r="K50" t="str">
            <v>T</v>
          </cell>
          <cell r="N50" t="str">
            <v>T</v>
          </cell>
          <cell r="O50" t="str">
            <v>T</v>
          </cell>
          <cell r="P50" t="str">
            <v>T</v>
          </cell>
          <cell r="Q50" t="str">
            <v>T</v>
          </cell>
          <cell r="R50" t="str">
            <v>T</v>
          </cell>
          <cell r="U50" t="str">
            <v>T</v>
          </cell>
          <cell r="V50" t="str">
            <v>T</v>
          </cell>
          <cell r="W50" t="str">
            <v>T</v>
          </cell>
          <cell r="X50" t="str">
            <v>T</v>
          </cell>
          <cell r="Y50" t="str">
            <v>T</v>
          </cell>
          <cell r="AB50" t="str">
            <v>T</v>
          </cell>
          <cell r="AC50" t="str">
            <v>T</v>
          </cell>
          <cell r="AD50" t="str">
            <v>T</v>
          </cell>
          <cell r="AE50" t="str">
            <v>T</v>
          </cell>
          <cell r="AF50" t="str">
            <v>T</v>
          </cell>
          <cell r="AI50">
            <v>20</v>
          </cell>
          <cell r="AJ50">
            <v>0</v>
          </cell>
          <cell r="AK50">
            <v>0</v>
          </cell>
          <cell r="AL50">
            <v>0</v>
          </cell>
          <cell r="AM50">
            <v>0</v>
          </cell>
          <cell r="AN50">
            <v>0</v>
          </cell>
          <cell r="AO50">
            <v>26</v>
          </cell>
          <cell r="AP50">
            <v>0</v>
          </cell>
        </row>
        <row r="51">
          <cell r="A51">
            <v>47</v>
          </cell>
          <cell r="B51" t="str">
            <v>KOU091</v>
          </cell>
          <cell r="C51" t="str">
            <v>Hassan</v>
          </cell>
          <cell r="D51" t="str">
            <v>Djaranabi</v>
          </cell>
          <cell r="G51" t="str">
            <v>T</v>
          </cell>
          <cell r="H51" t="str">
            <v>T</v>
          </cell>
          <cell r="I51" t="str">
            <v>T</v>
          </cell>
          <cell r="J51" t="str">
            <v>T</v>
          </cell>
          <cell r="K51" t="str">
            <v>T</v>
          </cell>
          <cell r="N51" t="str">
            <v>T</v>
          </cell>
          <cell r="O51" t="str">
            <v>T</v>
          </cell>
          <cell r="P51" t="str">
            <v>T</v>
          </cell>
          <cell r="Q51" t="str">
            <v>T</v>
          </cell>
          <cell r="R51" t="str">
            <v>T</v>
          </cell>
          <cell r="U51" t="str">
            <v>T</v>
          </cell>
          <cell r="V51" t="str">
            <v>T</v>
          </cell>
          <cell r="W51" t="str">
            <v>T</v>
          </cell>
          <cell r="X51" t="str">
            <v>T</v>
          </cell>
          <cell r="Y51" t="str">
            <v>T</v>
          </cell>
          <cell r="AB51" t="str">
            <v>T</v>
          </cell>
          <cell r="AC51" t="str">
            <v>T</v>
          </cell>
          <cell r="AD51" t="str">
            <v>T</v>
          </cell>
          <cell r="AE51" t="str">
            <v>T</v>
          </cell>
          <cell r="AF51" t="str">
            <v>T</v>
          </cell>
          <cell r="AI51">
            <v>20</v>
          </cell>
          <cell r="AJ51">
            <v>0</v>
          </cell>
          <cell r="AK51">
            <v>0</v>
          </cell>
          <cell r="AL51">
            <v>0</v>
          </cell>
          <cell r="AM51">
            <v>0</v>
          </cell>
          <cell r="AN51">
            <v>0</v>
          </cell>
          <cell r="AO51">
            <v>27</v>
          </cell>
          <cell r="AP51">
            <v>0</v>
          </cell>
        </row>
        <row r="52">
          <cell r="A52">
            <v>48</v>
          </cell>
          <cell r="B52" t="str">
            <v>KOU092</v>
          </cell>
          <cell r="C52" t="str">
            <v>Guina Gana</v>
          </cell>
          <cell r="D52" t="str">
            <v>Adoum</v>
          </cell>
          <cell r="G52" t="str">
            <v>T</v>
          </cell>
          <cell r="H52" t="str">
            <v>T</v>
          </cell>
          <cell r="I52" t="str">
            <v>T</v>
          </cell>
          <cell r="J52" t="str">
            <v>T</v>
          </cell>
          <cell r="K52" t="str">
            <v>T</v>
          </cell>
          <cell r="N52" t="str">
            <v>T</v>
          </cell>
          <cell r="O52" t="str">
            <v>T</v>
          </cell>
          <cell r="P52" t="str">
            <v>T</v>
          </cell>
          <cell r="Q52" t="str">
            <v>T</v>
          </cell>
          <cell r="R52" t="str">
            <v>T</v>
          </cell>
          <cell r="U52" t="str">
            <v>T</v>
          </cell>
          <cell r="V52" t="str">
            <v>T</v>
          </cell>
          <cell r="W52" t="str">
            <v>T</v>
          </cell>
          <cell r="X52" t="str">
            <v>T</v>
          </cell>
          <cell r="Y52" t="str">
            <v>T</v>
          </cell>
          <cell r="AB52" t="str">
            <v>T</v>
          </cell>
          <cell r="AC52" t="str">
            <v>T</v>
          </cell>
          <cell r="AD52" t="str">
            <v>T</v>
          </cell>
          <cell r="AE52" t="str">
            <v>T</v>
          </cell>
          <cell r="AF52" t="str">
            <v>T</v>
          </cell>
          <cell r="AI52">
            <v>20</v>
          </cell>
          <cell r="AJ52">
            <v>0</v>
          </cell>
          <cell r="AK52">
            <v>0</v>
          </cell>
          <cell r="AL52">
            <v>0</v>
          </cell>
          <cell r="AM52">
            <v>0</v>
          </cell>
          <cell r="AN52">
            <v>0</v>
          </cell>
          <cell r="AO52">
            <v>28</v>
          </cell>
          <cell r="AP52">
            <v>0</v>
          </cell>
        </row>
        <row r="53">
          <cell r="A53">
            <v>49</v>
          </cell>
          <cell r="B53" t="str">
            <v>KOU093</v>
          </cell>
          <cell r="C53" t="str">
            <v xml:space="preserve">Ahmat Issa </v>
          </cell>
          <cell r="D53" t="str">
            <v>Brahim</v>
          </cell>
          <cell r="G53" t="str">
            <v>T</v>
          </cell>
          <cell r="H53" t="str">
            <v>T</v>
          </cell>
          <cell r="I53" t="str">
            <v>T</v>
          </cell>
          <cell r="J53" t="str">
            <v>T</v>
          </cell>
          <cell r="K53" t="str">
            <v>T</v>
          </cell>
          <cell r="N53" t="str">
            <v>T</v>
          </cell>
          <cell r="O53" t="str">
            <v>T</v>
          </cell>
          <cell r="P53" t="str">
            <v>T</v>
          </cell>
          <cell r="Q53" t="str">
            <v>T</v>
          </cell>
          <cell r="R53" t="str">
            <v>T</v>
          </cell>
          <cell r="U53" t="str">
            <v>T</v>
          </cell>
          <cell r="V53" t="str">
            <v>T</v>
          </cell>
          <cell r="W53" t="str">
            <v>T</v>
          </cell>
          <cell r="X53" t="str">
            <v>T</v>
          </cell>
          <cell r="Y53" t="str">
            <v>T</v>
          </cell>
          <cell r="AB53" t="str">
            <v>T</v>
          </cell>
          <cell r="AC53" t="str">
            <v>T</v>
          </cell>
          <cell r="AD53" t="str">
            <v>T</v>
          </cell>
          <cell r="AE53" t="str">
            <v>T</v>
          </cell>
          <cell r="AF53" t="str">
            <v>T</v>
          </cell>
          <cell r="AI53">
            <v>20</v>
          </cell>
          <cell r="AJ53">
            <v>0</v>
          </cell>
          <cell r="AK53">
            <v>0</v>
          </cell>
          <cell r="AL53">
            <v>0</v>
          </cell>
          <cell r="AM53">
            <v>0</v>
          </cell>
          <cell r="AN53">
            <v>0</v>
          </cell>
          <cell r="AO53">
            <v>29</v>
          </cell>
          <cell r="AP53">
            <v>0</v>
          </cell>
        </row>
        <row r="54">
          <cell r="A54">
            <v>50</v>
          </cell>
          <cell r="B54" t="str">
            <v>KOU094</v>
          </cell>
          <cell r="C54" t="str">
            <v>Abbas Adef</v>
          </cell>
          <cell r="D54" t="str">
            <v>Abdel-Aziz</v>
          </cell>
          <cell r="G54" t="str">
            <v>T</v>
          </cell>
          <cell r="H54" t="str">
            <v>T</v>
          </cell>
          <cell r="I54" t="str">
            <v>T</v>
          </cell>
          <cell r="J54" t="str">
            <v>T</v>
          </cell>
          <cell r="K54" t="str">
            <v>T</v>
          </cell>
          <cell r="N54" t="str">
            <v>T</v>
          </cell>
          <cell r="O54" t="str">
            <v>T</v>
          </cell>
          <cell r="P54" t="str">
            <v>T</v>
          </cell>
          <cell r="Q54" t="str">
            <v>T</v>
          </cell>
          <cell r="R54" t="str">
            <v>T</v>
          </cell>
          <cell r="U54" t="str">
            <v>T</v>
          </cell>
          <cell r="V54" t="str">
            <v>T</v>
          </cell>
          <cell r="W54" t="str">
            <v>T</v>
          </cell>
          <cell r="X54" t="str">
            <v>T</v>
          </cell>
          <cell r="Y54" t="str">
            <v>T</v>
          </cell>
          <cell r="AB54" t="str">
            <v>T</v>
          </cell>
          <cell r="AC54" t="str">
            <v>T</v>
          </cell>
          <cell r="AD54" t="str">
            <v>T</v>
          </cell>
          <cell r="AE54" t="str">
            <v>T</v>
          </cell>
          <cell r="AF54" t="str">
            <v>T</v>
          </cell>
          <cell r="AI54">
            <v>20</v>
          </cell>
          <cell r="AJ54">
            <v>0</v>
          </cell>
          <cell r="AK54">
            <v>0</v>
          </cell>
          <cell r="AL54">
            <v>0</v>
          </cell>
          <cell r="AM54">
            <v>0</v>
          </cell>
          <cell r="AN54">
            <v>0</v>
          </cell>
          <cell r="AO54">
            <v>30</v>
          </cell>
          <cell r="AP54">
            <v>0</v>
          </cell>
        </row>
        <row r="55">
          <cell r="A55">
            <v>51</v>
          </cell>
          <cell r="B55" t="str">
            <v>KOU095</v>
          </cell>
          <cell r="C55" t="str">
            <v>Moukhtar</v>
          </cell>
          <cell r="D55" t="str">
            <v>Abdoulaye Mahamat</v>
          </cell>
          <cell r="G55" t="str">
            <v>T</v>
          </cell>
          <cell r="H55" t="str">
            <v>T</v>
          </cell>
          <cell r="I55" t="str">
            <v>T</v>
          </cell>
          <cell r="J55" t="str">
            <v>T</v>
          </cell>
          <cell r="K55" t="str">
            <v>T</v>
          </cell>
          <cell r="N55" t="str">
            <v>T</v>
          </cell>
          <cell r="O55" t="str">
            <v>T</v>
          </cell>
          <cell r="P55" t="str">
            <v>T</v>
          </cell>
          <cell r="Q55" t="str">
            <v>T</v>
          </cell>
          <cell r="R55" t="str">
            <v>T</v>
          </cell>
          <cell r="U55" t="str">
            <v>T</v>
          </cell>
          <cell r="V55" t="str">
            <v>T</v>
          </cell>
          <cell r="W55" t="str">
            <v>T</v>
          </cell>
          <cell r="X55" t="str">
            <v>T</v>
          </cell>
          <cell r="Y55" t="str">
            <v>T</v>
          </cell>
          <cell r="AB55" t="str">
            <v>T</v>
          </cell>
          <cell r="AC55" t="str">
            <v>T</v>
          </cell>
          <cell r="AD55" t="str">
            <v>T</v>
          </cell>
          <cell r="AE55" t="str">
            <v>T</v>
          </cell>
          <cell r="AF55" t="str">
            <v>T</v>
          </cell>
          <cell r="AI55">
            <v>20</v>
          </cell>
          <cell r="AJ55">
            <v>0</v>
          </cell>
          <cell r="AK55">
            <v>0</v>
          </cell>
          <cell r="AL55">
            <v>0</v>
          </cell>
          <cell r="AM55">
            <v>0</v>
          </cell>
          <cell r="AN55">
            <v>0</v>
          </cell>
          <cell r="AO55">
            <v>31</v>
          </cell>
          <cell r="AP55">
            <v>0</v>
          </cell>
        </row>
        <row r="56">
          <cell r="A56">
            <v>52</v>
          </cell>
          <cell r="B56" t="str">
            <v>KOU096</v>
          </cell>
          <cell r="C56" t="str">
            <v xml:space="preserve">Souleymane </v>
          </cell>
          <cell r="D56" t="str">
            <v>Daoud</v>
          </cell>
          <cell r="G56" t="str">
            <v>T</v>
          </cell>
          <cell r="H56" t="str">
            <v>T</v>
          </cell>
          <cell r="I56" t="str">
            <v>T</v>
          </cell>
          <cell r="J56" t="str">
            <v>T</v>
          </cell>
          <cell r="K56" t="str">
            <v>T</v>
          </cell>
          <cell r="N56" t="str">
            <v>T</v>
          </cell>
          <cell r="O56" t="str">
            <v>T</v>
          </cell>
          <cell r="P56" t="str">
            <v>T</v>
          </cell>
          <cell r="Q56" t="str">
            <v>T</v>
          </cell>
          <cell r="R56" t="str">
            <v>T</v>
          </cell>
          <cell r="U56" t="str">
            <v>T</v>
          </cell>
          <cell r="V56" t="str">
            <v>T</v>
          </cell>
          <cell r="W56" t="str">
            <v>T</v>
          </cell>
          <cell r="X56" t="str">
            <v>T</v>
          </cell>
          <cell r="Y56" t="str">
            <v>T</v>
          </cell>
          <cell r="AB56" t="str">
            <v>T</v>
          </cell>
          <cell r="AC56" t="str">
            <v>T</v>
          </cell>
          <cell r="AD56" t="str">
            <v>T</v>
          </cell>
          <cell r="AE56" t="str">
            <v>T</v>
          </cell>
          <cell r="AF56" t="str">
            <v>T</v>
          </cell>
          <cell r="AI56">
            <v>20</v>
          </cell>
          <cell r="AJ56">
            <v>0</v>
          </cell>
          <cell r="AK56">
            <v>0</v>
          </cell>
          <cell r="AL56">
            <v>0</v>
          </cell>
          <cell r="AM56">
            <v>0</v>
          </cell>
          <cell r="AN56">
            <v>0</v>
          </cell>
          <cell r="AO56">
            <v>32</v>
          </cell>
          <cell r="AP56">
            <v>0</v>
          </cell>
        </row>
        <row r="57">
          <cell r="A57">
            <v>53</v>
          </cell>
          <cell r="B57" t="str">
            <v>KOU097</v>
          </cell>
          <cell r="C57" t="str">
            <v>Bourma</v>
          </cell>
          <cell r="D57" t="str">
            <v>Togolloh</v>
          </cell>
          <cell r="G57" t="str">
            <v>T</v>
          </cell>
          <cell r="H57" t="str">
            <v>T</v>
          </cell>
          <cell r="I57" t="str">
            <v>T</v>
          </cell>
          <cell r="J57" t="str">
            <v>T</v>
          </cell>
          <cell r="K57" t="str">
            <v>T</v>
          </cell>
          <cell r="N57" t="str">
            <v>T</v>
          </cell>
          <cell r="O57" t="str">
            <v>T</v>
          </cell>
          <cell r="P57" t="str">
            <v>T</v>
          </cell>
          <cell r="Q57" t="str">
            <v>T</v>
          </cell>
          <cell r="R57" t="str">
            <v>T</v>
          </cell>
          <cell r="U57" t="str">
            <v>T</v>
          </cell>
          <cell r="V57" t="str">
            <v>T</v>
          </cell>
          <cell r="W57" t="str">
            <v>T</v>
          </cell>
          <cell r="X57" t="str">
            <v>T</v>
          </cell>
          <cell r="Y57" t="str">
            <v>T</v>
          </cell>
          <cell r="AB57" t="str">
            <v>T</v>
          </cell>
          <cell r="AC57" t="str">
            <v>T</v>
          </cell>
          <cell r="AD57" t="str">
            <v>T</v>
          </cell>
          <cell r="AE57" t="str">
            <v>T</v>
          </cell>
          <cell r="AF57" t="str">
            <v>T</v>
          </cell>
          <cell r="AI57">
            <v>20</v>
          </cell>
          <cell r="AJ57">
            <v>0</v>
          </cell>
          <cell r="AK57">
            <v>0</v>
          </cell>
          <cell r="AL57">
            <v>0</v>
          </cell>
          <cell r="AM57">
            <v>0</v>
          </cell>
          <cell r="AN57">
            <v>0</v>
          </cell>
          <cell r="AO57">
            <v>33</v>
          </cell>
          <cell r="AP57">
            <v>0</v>
          </cell>
        </row>
        <row r="58">
          <cell r="A58">
            <v>54</v>
          </cell>
          <cell r="B58" t="str">
            <v>KOU098</v>
          </cell>
          <cell r="C58" t="str">
            <v xml:space="preserve">Souleymane </v>
          </cell>
          <cell r="D58" t="str">
            <v>Hissein</v>
          </cell>
          <cell r="G58" t="str">
            <v>T</v>
          </cell>
          <cell r="H58" t="str">
            <v>T</v>
          </cell>
          <cell r="I58" t="str">
            <v>T</v>
          </cell>
          <cell r="J58" t="str">
            <v>T</v>
          </cell>
          <cell r="K58" t="str">
            <v>T</v>
          </cell>
          <cell r="N58" t="str">
            <v>T</v>
          </cell>
          <cell r="O58" t="str">
            <v>T</v>
          </cell>
          <cell r="P58" t="str">
            <v>T</v>
          </cell>
          <cell r="Q58" t="str">
            <v>T</v>
          </cell>
          <cell r="R58" t="str">
            <v>T</v>
          </cell>
          <cell r="U58" t="str">
            <v>T</v>
          </cell>
          <cell r="V58" t="str">
            <v>T</v>
          </cell>
          <cell r="W58" t="str">
            <v>T</v>
          </cell>
          <cell r="X58" t="str">
            <v>T</v>
          </cell>
          <cell r="Y58" t="str">
            <v>T</v>
          </cell>
          <cell r="AB58" t="str">
            <v>T</v>
          </cell>
          <cell r="AC58" t="str">
            <v>T</v>
          </cell>
          <cell r="AD58" t="str">
            <v>T</v>
          </cell>
          <cell r="AE58" t="str">
            <v>T</v>
          </cell>
          <cell r="AF58" t="str">
            <v>T</v>
          </cell>
          <cell r="AI58">
            <v>20</v>
          </cell>
          <cell r="AJ58">
            <v>0</v>
          </cell>
          <cell r="AK58">
            <v>0</v>
          </cell>
          <cell r="AL58">
            <v>0</v>
          </cell>
          <cell r="AM58">
            <v>0</v>
          </cell>
          <cell r="AN58">
            <v>0</v>
          </cell>
          <cell r="AO58">
            <v>34</v>
          </cell>
          <cell r="AP58">
            <v>0</v>
          </cell>
        </row>
        <row r="59">
          <cell r="A59">
            <v>55</v>
          </cell>
          <cell r="B59" t="str">
            <v>KOU099</v>
          </cell>
          <cell r="C59" t="str">
            <v xml:space="preserve">Abdalhadi Ahmat </v>
          </cell>
          <cell r="D59" t="str">
            <v>Ibrahim</v>
          </cell>
          <cell r="G59" t="str">
            <v>T</v>
          </cell>
          <cell r="H59" t="str">
            <v>T</v>
          </cell>
          <cell r="I59" t="str">
            <v>T</v>
          </cell>
          <cell r="J59" t="str">
            <v>T</v>
          </cell>
          <cell r="K59" t="str">
            <v>T</v>
          </cell>
          <cell r="N59" t="str">
            <v>T</v>
          </cell>
          <cell r="O59" t="str">
            <v>T</v>
          </cell>
          <cell r="P59" t="str">
            <v>T</v>
          </cell>
          <cell r="Q59" t="str">
            <v>T</v>
          </cell>
          <cell r="R59" t="str">
            <v>T</v>
          </cell>
          <cell r="U59" t="str">
            <v>T</v>
          </cell>
          <cell r="V59" t="str">
            <v>T</v>
          </cell>
          <cell r="W59" t="str">
            <v>T</v>
          </cell>
          <cell r="X59" t="str">
            <v>T</v>
          </cell>
          <cell r="Y59" t="str">
            <v>T</v>
          </cell>
          <cell r="AB59" t="str">
            <v>T</v>
          </cell>
          <cell r="AC59" t="str">
            <v>T</v>
          </cell>
          <cell r="AD59" t="str">
            <v>T</v>
          </cell>
          <cell r="AE59" t="str">
            <v>T</v>
          </cell>
          <cell r="AF59" t="str">
            <v>T</v>
          </cell>
          <cell r="AI59">
            <v>20</v>
          </cell>
          <cell r="AJ59">
            <v>0</v>
          </cell>
          <cell r="AK59">
            <v>0</v>
          </cell>
          <cell r="AL59">
            <v>0</v>
          </cell>
          <cell r="AM59">
            <v>0</v>
          </cell>
          <cell r="AN59">
            <v>0</v>
          </cell>
          <cell r="AO59">
            <v>35</v>
          </cell>
          <cell r="AP59">
            <v>0</v>
          </cell>
        </row>
        <row r="60">
          <cell r="A60">
            <v>56</v>
          </cell>
          <cell r="B60" t="str">
            <v>KOU100</v>
          </cell>
          <cell r="C60" t="str">
            <v>Adoum</v>
          </cell>
          <cell r="D60" t="str">
            <v>Mahamat</v>
          </cell>
          <cell r="G60" t="str">
            <v>T</v>
          </cell>
          <cell r="H60" t="str">
            <v>T</v>
          </cell>
          <cell r="I60" t="str">
            <v>T</v>
          </cell>
          <cell r="J60" t="str">
            <v>T</v>
          </cell>
          <cell r="K60" t="str">
            <v>T</v>
          </cell>
          <cell r="N60" t="str">
            <v>T</v>
          </cell>
          <cell r="O60" t="str">
            <v>T</v>
          </cell>
          <cell r="P60" t="str">
            <v>T</v>
          </cell>
          <cell r="Q60" t="str">
            <v>T</v>
          </cell>
          <cell r="R60" t="str">
            <v>T</v>
          </cell>
          <cell r="U60" t="str">
            <v>T</v>
          </cell>
          <cell r="V60" t="str">
            <v>T</v>
          </cell>
          <cell r="W60" t="str">
            <v>T</v>
          </cell>
          <cell r="X60" t="str">
            <v>T</v>
          </cell>
          <cell r="Y60" t="str">
            <v>T</v>
          </cell>
          <cell r="AB60" t="str">
            <v>T</v>
          </cell>
          <cell r="AC60" t="str">
            <v>T</v>
          </cell>
          <cell r="AD60" t="str">
            <v>T</v>
          </cell>
          <cell r="AE60" t="str">
            <v>T</v>
          </cell>
          <cell r="AF60" t="str">
            <v>T</v>
          </cell>
          <cell r="AI60">
            <v>20</v>
          </cell>
          <cell r="AJ60">
            <v>0</v>
          </cell>
          <cell r="AK60">
            <v>0</v>
          </cell>
          <cell r="AL60">
            <v>0</v>
          </cell>
          <cell r="AM60">
            <v>0</v>
          </cell>
          <cell r="AN60">
            <v>0</v>
          </cell>
          <cell r="AO60">
            <v>36</v>
          </cell>
          <cell r="AP60">
            <v>0</v>
          </cell>
        </row>
        <row r="61">
          <cell r="A61">
            <v>57</v>
          </cell>
          <cell r="B61" t="str">
            <v>KOU135</v>
          </cell>
          <cell r="C61" t="str">
            <v xml:space="preserve">Nassour </v>
          </cell>
          <cell r="D61" t="str">
            <v>Mahamat</v>
          </cell>
          <cell r="G61" t="str">
            <v>T</v>
          </cell>
          <cell r="H61" t="str">
            <v>T</v>
          </cell>
          <cell r="I61" t="str">
            <v>T</v>
          </cell>
          <cell r="J61" t="str">
            <v>T</v>
          </cell>
          <cell r="K61" t="str">
            <v>T</v>
          </cell>
          <cell r="N61" t="str">
            <v>T</v>
          </cell>
          <cell r="O61" t="str">
            <v>T</v>
          </cell>
          <cell r="P61" t="str">
            <v>T</v>
          </cell>
          <cell r="Q61" t="str">
            <v>T</v>
          </cell>
          <cell r="R61" t="str">
            <v>T</v>
          </cell>
          <cell r="U61" t="str">
            <v>T</v>
          </cell>
          <cell r="V61" t="str">
            <v>T</v>
          </cell>
          <cell r="W61" t="str">
            <v>T</v>
          </cell>
          <cell r="X61" t="str">
            <v>T</v>
          </cell>
          <cell r="Y61" t="str">
            <v>T</v>
          </cell>
          <cell r="AB61" t="str">
            <v>T</v>
          </cell>
          <cell r="AC61" t="str">
            <v>T</v>
          </cell>
          <cell r="AD61" t="str">
            <v>T</v>
          </cell>
          <cell r="AE61" t="str">
            <v>T</v>
          </cell>
          <cell r="AF61" t="str">
            <v>T</v>
          </cell>
          <cell r="AI61">
            <v>20</v>
          </cell>
          <cell r="AJ61">
            <v>0</v>
          </cell>
          <cell r="AK61">
            <v>0</v>
          </cell>
          <cell r="AL61">
            <v>0</v>
          </cell>
          <cell r="AM61">
            <v>0</v>
          </cell>
          <cell r="AN61">
            <v>0</v>
          </cell>
          <cell r="AO61">
            <v>37</v>
          </cell>
          <cell r="AP61">
            <v>0</v>
          </cell>
        </row>
        <row r="62">
          <cell r="A62">
            <v>58</v>
          </cell>
          <cell r="B62" t="str">
            <v>KOU136</v>
          </cell>
          <cell r="C62" t="str">
            <v>Annazir Youssouf</v>
          </cell>
          <cell r="D62" t="str">
            <v>Adam</v>
          </cell>
          <cell r="G62" t="str">
            <v>T</v>
          </cell>
          <cell r="H62" t="str">
            <v>T</v>
          </cell>
          <cell r="I62" t="str">
            <v>T</v>
          </cell>
          <cell r="J62" t="str">
            <v>T</v>
          </cell>
          <cell r="K62" t="str">
            <v>T</v>
          </cell>
          <cell r="N62" t="str">
            <v>T</v>
          </cell>
          <cell r="O62" t="str">
            <v>T</v>
          </cell>
          <cell r="P62" t="str">
            <v>T</v>
          </cell>
          <cell r="Q62" t="str">
            <v>T</v>
          </cell>
          <cell r="R62" t="str">
            <v>T</v>
          </cell>
          <cell r="U62" t="str">
            <v>T</v>
          </cell>
          <cell r="V62" t="str">
            <v>T</v>
          </cell>
          <cell r="W62" t="str">
            <v>T</v>
          </cell>
          <cell r="X62" t="str">
            <v>T</v>
          </cell>
          <cell r="Y62" t="str">
            <v>T</v>
          </cell>
          <cell r="AB62" t="str">
            <v>T</v>
          </cell>
          <cell r="AC62" t="str">
            <v>T</v>
          </cell>
          <cell r="AD62" t="str">
            <v>T</v>
          </cell>
          <cell r="AE62" t="str">
            <v>T</v>
          </cell>
          <cell r="AF62" t="str">
            <v>T</v>
          </cell>
          <cell r="AI62">
            <v>20</v>
          </cell>
          <cell r="AJ62">
            <v>0</v>
          </cell>
          <cell r="AK62">
            <v>0</v>
          </cell>
          <cell r="AL62">
            <v>0</v>
          </cell>
          <cell r="AM62">
            <v>0</v>
          </cell>
          <cell r="AN62">
            <v>0</v>
          </cell>
          <cell r="AO62">
            <v>38</v>
          </cell>
          <cell r="AP62">
            <v>0</v>
          </cell>
        </row>
        <row r="63">
          <cell r="A63">
            <v>59</v>
          </cell>
          <cell r="B63" t="str">
            <v>KOU137</v>
          </cell>
          <cell r="C63" t="str">
            <v>Said Awad</v>
          </cell>
          <cell r="D63" t="str">
            <v>Mahamat</v>
          </cell>
          <cell r="G63" t="str">
            <v>T</v>
          </cell>
          <cell r="H63" t="str">
            <v>T</v>
          </cell>
          <cell r="I63" t="str">
            <v>T</v>
          </cell>
          <cell r="J63" t="str">
            <v>T</v>
          </cell>
          <cell r="K63" t="str">
            <v>T</v>
          </cell>
          <cell r="N63" t="str">
            <v>T</v>
          </cell>
          <cell r="O63" t="str">
            <v>T</v>
          </cell>
          <cell r="P63" t="str">
            <v>T</v>
          </cell>
          <cell r="Q63" t="str">
            <v>T</v>
          </cell>
          <cell r="R63" t="str">
            <v>T</v>
          </cell>
          <cell r="U63" t="str">
            <v>T</v>
          </cell>
          <cell r="V63" t="str">
            <v>T</v>
          </cell>
          <cell r="W63" t="str">
            <v>T</v>
          </cell>
          <cell r="X63" t="str">
            <v>T</v>
          </cell>
          <cell r="Y63" t="str">
            <v>T</v>
          </cell>
          <cell r="AB63" t="str">
            <v>T</v>
          </cell>
          <cell r="AC63" t="str">
            <v>T</v>
          </cell>
          <cell r="AD63" t="str">
            <v>T</v>
          </cell>
          <cell r="AE63" t="str">
            <v>T</v>
          </cell>
          <cell r="AF63" t="str">
            <v>T</v>
          </cell>
          <cell r="AI63">
            <v>20</v>
          </cell>
          <cell r="AJ63">
            <v>0</v>
          </cell>
          <cell r="AK63">
            <v>0</v>
          </cell>
          <cell r="AL63">
            <v>0</v>
          </cell>
          <cell r="AM63">
            <v>0</v>
          </cell>
          <cell r="AN63">
            <v>0</v>
          </cell>
          <cell r="AO63">
            <v>39</v>
          </cell>
          <cell r="AP63">
            <v>0</v>
          </cell>
        </row>
        <row r="64">
          <cell r="A64">
            <v>60</v>
          </cell>
          <cell r="B64" t="str">
            <v>KOU138</v>
          </cell>
          <cell r="C64" t="str">
            <v>Memadji Mbaiybi</v>
          </cell>
          <cell r="D64" t="str">
            <v>Helene</v>
          </cell>
          <cell r="G64" t="str">
            <v>T</v>
          </cell>
          <cell r="H64" t="str">
            <v>T</v>
          </cell>
          <cell r="I64" t="str">
            <v>T</v>
          </cell>
          <cell r="J64" t="str">
            <v>T</v>
          </cell>
          <cell r="K64" t="str">
            <v>T</v>
          </cell>
          <cell r="N64" t="str">
            <v>T</v>
          </cell>
          <cell r="O64" t="str">
            <v>T</v>
          </cell>
          <cell r="P64" t="str">
            <v>T</v>
          </cell>
          <cell r="Q64" t="str">
            <v>T</v>
          </cell>
          <cell r="R64" t="str">
            <v>T</v>
          </cell>
          <cell r="U64" t="str">
            <v>T</v>
          </cell>
          <cell r="V64" t="str">
            <v>T</v>
          </cell>
          <cell r="W64" t="str">
            <v>T</v>
          </cell>
          <cell r="X64" t="str">
            <v>T</v>
          </cell>
          <cell r="Y64" t="str">
            <v>T</v>
          </cell>
          <cell r="AB64" t="str">
            <v>T</v>
          </cell>
          <cell r="AC64" t="str">
            <v>T</v>
          </cell>
          <cell r="AD64" t="str">
            <v>T</v>
          </cell>
          <cell r="AE64" t="str">
            <v>T</v>
          </cell>
          <cell r="AF64" t="str">
            <v>T</v>
          </cell>
          <cell r="AI64">
            <v>20</v>
          </cell>
          <cell r="AJ64">
            <v>0</v>
          </cell>
          <cell r="AK64">
            <v>0</v>
          </cell>
          <cell r="AL64">
            <v>0</v>
          </cell>
          <cell r="AM64">
            <v>0</v>
          </cell>
          <cell r="AN64">
            <v>0</v>
          </cell>
          <cell r="AO64">
            <v>40</v>
          </cell>
          <cell r="AP64">
            <v>0</v>
          </cell>
        </row>
        <row r="65">
          <cell r="A65">
            <v>61</v>
          </cell>
          <cell r="B65" t="str">
            <v>KOU139</v>
          </cell>
          <cell r="C65" t="str">
            <v xml:space="preserve">Ousman Adam </v>
          </cell>
          <cell r="D65" t="str">
            <v>Mahamat</v>
          </cell>
          <cell r="G65" t="str">
            <v>T</v>
          </cell>
          <cell r="H65" t="str">
            <v>T</v>
          </cell>
          <cell r="I65" t="str">
            <v>T</v>
          </cell>
          <cell r="J65" t="str">
            <v>T</v>
          </cell>
          <cell r="K65" t="str">
            <v>T</v>
          </cell>
          <cell r="N65" t="str">
            <v>T</v>
          </cell>
          <cell r="O65" t="str">
            <v>T</v>
          </cell>
          <cell r="P65" t="str">
            <v>T</v>
          </cell>
          <cell r="Q65" t="str">
            <v>T</v>
          </cell>
          <cell r="R65" t="str">
            <v>T</v>
          </cell>
          <cell r="U65" t="str">
            <v>T</v>
          </cell>
          <cell r="V65" t="str">
            <v>T</v>
          </cell>
          <cell r="W65" t="str">
            <v>T</v>
          </cell>
          <cell r="X65" t="str">
            <v>T</v>
          </cell>
          <cell r="Y65" t="str">
            <v>T</v>
          </cell>
          <cell r="AB65" t="str">
            <v>T</v>
          </cell>
          <cell r="AC65" t="str">
            <v>T</v>
          </cell>
          <cell r="AD65" t="str">
            <v>T</v>
          </cell>
          <cell r="AE65" t="str">
            <v>T</v>
          </cell>
          <cell r="AF65" t="str">
            <v>T</v>
          </cell>
          <cell r="AI65">
            <v>20</v>
          </cell>
          <cell r="AJ65">
            <v>0</v>
          </cell>
          <cell r="AK65">
            <v>0</v>
          </cell>
          <cell r="AL65">
            <v>0</v>
          </cell>
          <cell r="AM65">
            <v>0</v>
          </cell>
          <cell r="AN65">
            <v>0</v>
          </cell>
          <cell r="AO65">
            <v>41</v>
          </cell>
          <cell r="AP65">
            <v>0</v>
          </cell>
        </row>
        <row r="66">
          <cell r="A66">
            <v>62</v>
          </cell>
          <cell r="B66" t="str">
            <v>KOU140</v>
          </cell>
          <cell r="C66" t="str">
            <v xml:space="preserve">Yacoub </v>
          </cell>
          <cell r="D66" t="str">
            <v>Idriss</v>
          </cell>
          <cell r="G66" t="str">
            <v>T</v>
          </cell>
          <cell r="H66" t="str">
            <v>T</v>
          </cell>
          <cell r="I66" t="str">
            <v>T</v>
          </cell>
          <cell r="J66" t="str">
            <v>T</v>
          </cell>
          <cell r="K66" t="str">
            <v>T</v>
          </cell>
          <cell r="N66" t="str">
            <v>T</v>
          </cell>
          <cell r="O66" t="str">
            <v>T</v>
          </cell>
          <cell r="P66" t="str">
            <v>T</v>
          </cell>
          <cell r="Q66" t="str">
            <v>T</v>
          </cell>
          <cell r="R66" t="str">
            <v>T</v>
          </cell>
          <cell r="U66" t="str">
            <v>T</v>
          </cell>
          <cell r="V66" t="str">
            <v>T</v>
          </cell>
          <cell r="W66" t="str">
            <v>T</v>
          </cell>
          <cell r="X66" t="str">
            <v>T</v>
          </cell>
          <cell r="Y66" t="str">
            <v>T</v>
          </cell>
          <cell r="AB66" t="str">
            <v>T</v>
          </cell>
          <cell r="AC66" t="str">
            <v>T</v>
          </cell>
          <cell r="AD66" t="str">
            <v>T</v>
          </cell>
          <cell r="AE66" t="str">
            <v>T</v>
          </cell>
          <cell r="AF66" t="str">
            <v>T</v>
          </cell>
          <cell r="AI66">
            <v>20</v>
          </cell>
          <cell r="AJ66">
            <v>0</v>
          </cell>
          <cell r="AK66">
            <v>0</v>
          </cell>
          <cell r="AL66">
            <v>0</v>
          </cell>
          <cell r="AM66">
            <v>0</v>
          </cell>
          <cell r="AN66">
            <v>0</v>
          </cell>
          <cell r="AO66">
            <v>42</v>
          </cell>
          <cell r="AP66">
            <v>0</v>
          </cell>
        </row>
        <row r="67">
          <cell r="A67">
            <v>63</v>
          </cell>
          <cell r="B67" t="str">
            <v>KOU141</v>
          </cell>
          <cell r="C67" t="str">
            <v xml:space="preserve">Bakid </v>
          </cell>
          <cell r="D67" t="str">
            <v>Annour</v>
          </cell>
          <cell r="G67" t="str">
            <v>T</v>
          </cell>
          <cell r="H67" t="str">
            <v>T</v>
          </cell>
          <cell r="I67" t="str">
            <v>T</v>
          </cell>
          <cell r="J67" t="str">
            <v>T</v>
          </cell>
          <cell r="K67" t="str">
            <v>T</v>
          </cell>
          <cell r="N67" t="str">
            <v>T</v>
          </cell>
          <cell r="O67" t="str">
            <v>T</v>
          </cell>
          <cell r="P67" t="str">
            <v>T</v>
          </cell>
          <cell r="Q67" t="str">
            <v>T</v>
          </cell>
          <cell r="R67" t="str">
            <v>T</v>
          </cell>
          <cell r="U67" t="str">
            <v>T</v>
          </cell>
          <cell r="V67" t="str">
            <v>T</v>
          </cell>
          <cell r="W67" t="str">
            <v>T</v>
          </cell>
          <cell r="X67" t="str">
            <v>T</v>
          </cell>
          <cell r="Y67" t="str">
            <v>T</v>
          </cell>
          <cell r="AB67" t="str">
            <v>T</v>
          </cell>
          <cell r="AC67" t="str">
            <v>T</v>
          </cell>
          <cell r="AD67" t="str">
            <v>T</v>
          </cell>
          <cell r="AE67" t="str">
            <v>T</v>
          </cell>
          <cell r="AF67" t="str">
            <v>T</v>
          </cell>
          <cell r="AI67">
            <v>20</v>
          </cell>
          <cell r="AJ67">
            <v>0</v>
          </cell>
          <cell r="AK67">
            <v>0</v>
          </cell>
          <cell r="AL67">
            <v>0</v>
          </cell>
          <cell r="AM67">
            <v>0</v>
          </cell>
          <cell r="AN67">
            <v>0</v>
          </cell>
          <cell r="AO67">
            <v>43</v>
          </cell>
          <cell r="AP67">
            <v>0</v>
          </cell>
        </row>
        <row r="68">
          <cell r="A68">
            <v>64</v>
          </cell>
          <cell r="B68" t="str">
            <v>KOU142</v>
          </cell>
          <cell r="C68" t="str">
            <v xml:space="preserve">Adam Annour </v>
          </cell>
          <cell r="D68" t="str">
            <v>Adam</v>
          </cell>
          <cell r="G68" t="str">
            <v>T</v>
          </cell>
          <cell r="H68" t="str">
            <v>T</v>
          </cell>
          <cell r="I68" t="str">
            <v>T</v>
          </cell>
          <cell r="J68" t="str">
            <v>T</v>
          </cell>
          <cell r="K68" t="str">
            <v>T</v>
          </cell>
          <cell r="N68" t="str">
            <v>T</v>
          </cell>
          <cell r="O68" t="str">
            <v>T</v>
          </cell>
          <cell r="P68" t="str">
            <v>T</v>
          </cell>
          <cell r="Q68" t="str">
            <v>T</v>
          </cell>
          <cell r="R68" t="str">
            <v>T</v>
          </cell>
          <cell r="U68" t="str">
            <v>T</v>
          </cell>
          <cell r="V68" t="str">
            <v>T</v>
          </cell>
          <cell r="W68" t="str">
            <v>T</v>
          </cell>
          <cell r="X68" t="str">
            <v>T</v>
          </cell>
          <cell r="Y68" t="str">
            <v>T</v>
          </cell>
          <cell r="AB68" t="str">
            <v>T</v>
          </cell>
          <cell r="AC68" t="str">
            <v>T</v>
          </cell>
          <cell r="AD68" t="str">
            <v>T</v>
          </cell>
          <cell r="AE68" t="str">
            <v>T</v>
          </cell>
          <cell r="AF68" t="str">
            <v>T</v>
          </cell>
          <cell r="AI68">
            <v>20</v>
          </cell>
          <cell r="AJ68">
            <v>0</v>
          </cell>
          <cell r="AK68">
            <v>0</v>
          </cell>
          <cell r="AL68">
            <v>0</v>
          </cell>
          <cell r="AM68">
            <v>0</v>
          </cell>
          <cell r="AN68">
            <v>0</v>
          </cell>
          <cell r="AO68">
            <v>44</v>
          </cell>
          <cell r="AP68">
            <v>0</v>
          </cell>
        </row>
        <row r="69">
          <cell r="A69">
            <v>65</v>
          </cell>
          <cell r="B69" t="str">
            <v>KOU143</v>
          </cell>
          <cell r="C69" t="str">
            <v>Fourissou</v>
          </cell>
          <cell r="D69" t="str">
            <v>Dorsouna</v>
          </cell>
          <cell r="G69" t="str">
            <v>T</v>
          </cell>
          <cell r="H69" t="str">
            <v>T</v>
          </cell>
          <cell r="I69" t="str">
            <v>T</v>
          </cell>
          <cell r="J69" t="str">
            <v>T</v>
          </cell>
          <cell r="K69" t="str">
            <v>T</v>
          </cell>
          <cell r="N69" t="str">
            <v>T</v>
          </cell>
          <cell r="O69" t="str">
            <v>T</v>
          </cell>
          <cell r="P69" t="str">
            <v>T</v>
          </cell>
          <cell r="Q69" t="str">
            <v>T</v>
          </cell>
          <cell r="R69" t="str">
            <v>T</v>
          </cell>
          <cell r="U69" t="str">
            <v>T</v>
          </cell>
          <cell r="V69" t="str">
            <v>T</v>
          </cell>
          <cell r="W69" t="str">
            <v>T</v>
          </cell>
          <cell r="X69" t="str">
            <v>T</v>
          </cell>
          <cell r="Y69" t="str">
            <v>T</v>
          </cell>
          <cell r="AB69" t="str">
            <v>T</v>
          </cell>
          <cell r="AC69" t="str">
            <v>T</v>
          </cell>
          <cell r="AD69" t="str">
            <v>T</v>
          </cell>
          <cell r="AE69" t="str">
            <v>T</v>
          </cell>
          <cell r="AF69" t="str">
            <v>T</v>
          </cell>
          <cell r="AI69">
            <v>20</v>
          </cell>
          <cell r="AJ69">
            <v>0</v>
          </cell>
          <cell r="AK69">
            <v>0</v>
          </cell>
          <cell r="AL69">
            <v>0</v>
          </cell>
          <cell r="AM69">
            <v>0</v>
          </cell>
          <cell r="AN69">
            <v>0</v>
          </cell>
          <cell r="AO69">
            <v>45</v>
          </cell>
          <cell r="AP69">
            <v>0</v>
          </cell>
        </row>
        <row r="70">
          <cell r="A70">
            <v>0</v>
          </cell>
          <cell r="B70">
            <v>0</v>
          </cell>
          <cell r="C70">
            <v>0</v>
          </cell>
          <cell r="D70">
            <v>0</v>
          </cell>
          <cell r="G70" t="str">
            <v>T</v>
          </cell>
          <cell r="H70" t="str">
            <v>T</v>
          </cell>
          <cell r="I70" t="str">
            <v>T</v>
          </cell>
          <cell r="J70" t="str">
            <v>T</v>
          </cell>
          <cell r="K70" t="str">
            <v>T</v>
          </cell>
          <cell r="N70" t="str">
            <v>T</v>
          </cell>
          <cell r="O70" t="str">
            <v>T</v>
          </cell>
          <cell r="P70" t="str">
            <v>T</v>
          </cell>
          <cell r="Q70" t="str">
            <v>T</v>
          </cell>
          <cell r="R70" t="str">
            <v>T</v>
          </cell>
          <cell r="U70" t="str">
            <v>T</v>
          </cell>
          <cell r="V70" t="str">
            <v>T</v>
          </cell>
          <cell r="W70" t="str">
            <v>T</v>
          </cell>
          <cell r="X70" t="str">
            <v>T</v>
          </cell>
          <cell r="Y70" t="str">
            <v>T</v>
          </cell>
          <cell r="AB70" t="str">
            <v>T</v>
          </cell>
          <cell r="AC70" t="str">
            <v>T</v>
          </cell>
          <cell r="AD70" t="str">
            <v>T</v>
          </cell>
          <cell r="AE70" t="str">
            <v>T</v>
          </cell>
          <cell r="AF70" t="str">
            <v>T</v>
          </cell>
          <cell r="AI70">
            <v>20</v>
          </cell>
          <cell r="AJ70">
            <v>0</v>
          </cell>
          <cell r="AK70">
            <v>0</v>
          </cell>
          <cell r="AL70">
            <v>0</v>
          </cell>
          <cell r="AM70">
            <v>0</v>
          </cell>
          <cell r="AN70">
            <v>0</v>
          </cell>
          <cell r="AO70">
            <v>46</v>
          </cell>
          <cell r="AP70">
            <v>0</v>
          </cell>
        </row>
        <row r="71">
          <cell r="A71">
            <v>0</v>
          </cell>
          <cell r="B71">
            <v>0</v>
          </cell>
          <cell r="C71">
            <v>0</v>
          </cell>
          <cell r="D71">
            <v>0</v>
          </cell>
          <cell r="G71" t="str">
            <v>T</v>
          </cell>
          <cell r="H71" t="str">
            <v>T</v>
          </cell>
          <cell r="I71" t="str">
            <v>T</v>
          </cell>
          <cell r="J71" t="str">
            <v>T</v>
          </cell>
          <cell r="K71" t="str">
            <v>T</v>
          </cell>
          <cell r="N71" t="str">
            <v>T</v>
          </cell>
          <cell r="O71" t="str">
            <v>T</v>
          </cell>
          <cell r="P71" t="str">
            <v>T</v>
          </cell>
          <cell r="Q71" t="str">
            <v>T</v>
          </cell>
          <cell r="R71" t="str">
            <v>T</v>
          </cell>
          <cell r="U71" t="str">
            <v>T</v>
          </cell>
          <cell r="V71" t="str">
            <v>T</v>
          </cell>
          <cell r="W71" t="str">
            <v>T</v>
          </cell>
          <cell r="X71" t="str">
            <v>T</v>
          </cell>
          <cell r="Y71" t="str">
            <v>T</v>
          </cell>
          <cell r="AB71" t="str">
            <v>T</v>
          </cell>
          <cell r="AC71" t="str">
            <v>T</v>
          </cell>
          <cell r="AD71" t="str">
            <v>T</v>
          </cell>
          <cell r="AE71" t="str">
            <v>T</v>
          </cell>
          <cell r="AF71" t="str">
            <v>T</v>
          </cell>
          <cell r="AI71">
            <v>20</v>
          </cell>
          <cell r="AJ71">
            <v>0</v>
          </cell>
          <cell r="AK71">
            <v>0</v>
          </cell>
          <cell r="AL71">
            <v>0</v>
          </cell>
          <cell r="AM71">
            <v>0</v>
          </cell>
          <cell r="AN71">
            <v>0</v>
          </cell>
          <cell r="AO71">
            <v>47</v>
          </cell>
          <cell r="AP71">
            <v>0</v>
          </cell>
        </row>
        <row r="72">
          <cell r="A72">
            <v>0</v>
          </cell>
          <cell r="B72">
            <v>0</v>
          </cell>
          <cell r="C72">
            <v>0</v>
          </cell>
          <cell r="D72">
            <v>0</v>
          </cell>
          <cell r="G72" t="str">
            <v>T</v>
          </cell>
          <cell r="H72" t="str">
            <v>T</v>
          </cell>
          <cell r="I72" t="str">
            <v>T</v>
          </cell>
          <cell r="J72" t="str">
            <v>T</v>
          </cell>
          <cell r="K72" t="str">
            <v>T</v>
          </cell>
          <cell r="N72" t="str">
            <v>T</v>
          </cell>
          <cell r="O72" t="str">
            <v>T</v>
          </cell>
          <cell r="P72" t="str">
            <v>T</v>
          </cell>
          <cell r="Q72" t="str">
            <v>T</v>
          </cell>
          <cell r="R72" t="str">
            <v>T</v>
          </cell>
          <cell r="U72" t="str">
            <v>T</v>
          </cell>
          <cell r="V72" t="str">
            <v>T</v>
          </cell>
          <cell r="W72" t="str">
            <v>T</v>
          </cell>
          <cell r="X72" t="str">
            <v>T</v>
          </cell>
          <cell r="Y72" t="str">
            <v>T</v>
          </cell>
          <cell r="AB72" t="str">
            <v>T</v>
          </cell>
          <cell r="AC72" t="str">
            <v>T</v>
          </cell>
          <cell r="AD72" t="str">
            <v>T</v>
          </cell>
          <cell r="AE72" t="str">
            <v>T</v>
          </cell>
          <cell r="AF72" t="str">
            <v>T</v>
          </cell>
          <cell r="AI72">
            <v>20</v>
          </cell>
          <cell r="AJ72">
            <v>0</v>
          </cell>
          <cell r="AK72">
            <v>0</v>
          </cell>
          <cell r="AL72">
            <v>0</v>
          </cell>
          <cell r="AM72">
            <v>0</v>
          </cell>
          <cell r="AN72">
            <v>0</v>
          </cell>
          <cell r="AO72">
            <v>48</v>
          </cell>
          <cell r="AP72">
            <v>0</v>
          </cell>
        </row>
        <row r="73">
          <cell r="A73">
            <v>0</v>
          </cell>
          <cell r="B73">
            <v>0</v>
          </cell>
          <cell r="C73">
            <v>0</v>
          </cell>
          <cell r="D73">
            <v>0</v>
          </cell>
          <cell r="G73" t="str">
            <v>T</v>
          </cell>
          <cell r="H73" t="str">
            <v>T</v>
          </cell>
          <cell r="I73" t="str">
            <v>T</v>
          </cell>
          <cell r="J73" t="str">
            <v>T</v>
          </cell>
          <cell r="K73" t="str">
            <v>T</v>
          </cell>
          <cell r="N73" t="str">
            <v>T</v>
          </cell>
          <cell r="O73" t="str">
            <v>T</v>
          </cell>
          <cell r="P73" t="str">
            <v>T</v>
          </cell>
          <cell r="Q73" t="str">
            <v>T</v>
          </cell>
          <cell r="R73" t="str">
            <v>T</v>
          </cell>
          <cell r="U73" t="str">
            <v>T</v>
          </cell>
          <cell r="V73" t="str">
            <v>T</v>
          </cell>
          <cell r="W73" t="str">
            <v>T</v>
          </cell>
          <cell r="X73" t="str">
            <v>T</v>
          </cell>
          <cell r="Y73" t="str">
            <v>T</v>
          </cell>
          <cell r="AB73" t="str">
            <v>T</v>
          </cell>
          <cell r="AC73" t="str">
            <v>T</v>
          </cell>
          <cell r="AD73" t="str">
            <v>T</v>
          </cell>
          <cell r="AE73" t="str">
            <v>T</v>
          </cell>
          <cell r="AF73" t="str">
            <v>T</v>
          </cell>
          <cell r="AI73">
            <v>20</v>
          </cell>
          <cell r="AJ73">
            <v>0</v>
          </cell>
          <cell r="AK73">
            <v>0</v>
          </cell>
          <cell r="AL73">
            <v>0</v>
          </cell>
          <cell r="AM73">
            <v>0</v>
          </cell>
          <cell r="AN73">
            <v>0</v>
          </cell>
          <cell r="AO73">
            <v>49</v>
          </cell>
          <cell r="AP73">
            <v>0</v>
          </cell>
        </row>
        <row r="74">
          <cell r="A74">
            <v>0</v>
          </cell>
          <cell r="B74">
            <v>0</v>
          </cell>
          <cell r="C74">
            <v>0</v>
          </cell>
          <cell r="D74">
            <v>0</v>
          </cell>
          <cell r="G74" t="str">
            <v>T</v>
          </cell>
          <cell r="H74" t="str">
            <v>T</v>
          </cell>
          <cell r="I74" t="str">
            <v>T</v>
          </cell>
          <cell r="J74" t="str">
            <v>T</v>
          </cell>
          <cell r="K74" t="str">
            <v>T</v>
          </cell>
          <cell r="N74" t="str">
            <v>T</v>
          </cell>
          <cell r="O74" t="str">
            <v>T</v>
          </cell>
          <cell r="P74" t="str">
            <v>T</v>
          </cell>
          <cell r="Q74" t="str">
            <v>T</v>
          </cell>
          <cell r="R74" t="str">
            <v>T</v>
          </cell>
          <cell r="U74" t="str">
            <v>T</v>
          </cell>
          <cell r="V74" t="str">
            <v>T</v>
          </cell>
          <cell r="W74" t="str">
            <v>T</v>
          </cell>
          <cell r="X74" t="str">
            <v>T</v>
          </cell>
          <cell r="Y74" t="str">
            <v>T</v>
          </cell>
          <cell r="AB74" t="str">
            <v>T</v>
          </cell>
          <cell r="AC74" t="str">
            <v>T</v>
          </cell>
          <cell r="AD74" t="str">
            <v>T</v>
          </cell>
          <cell r="AE74" t="str">
            <v>T</v>
          </cell>
          <cell r="AF74" t="str">
            <v>T</v>
          </cell>
          <cell r="AI74">
            <v>20</v>
          </cell>
          <cell r="AJ74">
            <v>0</v>
          </cell>
          <cell r="AK74">
            <v>0</v>
          </cell>
          <cell r="AL74">
            <v>0</v>
          </cell>
          <cell r="AM74">
            <v>0</v>
          </cell>
          <cell r="AN74">
            <v>0</v>
          </cell>
          <cell r="AO74">
            <v>50</v>
          </cell>
          <cell r="AP74">
            <v>0</v>
          </cell>
        </row>
        <row r="75">
          <cell r="A75">
            <v>0</v>
          </cell>
          <cell r="B75">
            <v>0</v>
          </cell>
          <cell r="C75">
            <v>0</v>
          </cell>
          <cell r="D75">
            <v>0</v>
          </cell>
          <cell r="G75" t="str">
            <v>T</v>
          </cell>
          <cell r="H75" t="str">
            <v>T</v>
          </cell>
          <cell r="I75" t="str">
            <v>T</v>
          </cell>
          <cell r="J75" t="str">
            <v>T</v>
          </cell>
          <cell r="K75" t="str">
            <v>T</v>
          </cell>
          <cell r="N75" t="str">
            <v>T</v>
          </cell>
          <cell r="O75" t="str">
            <v>T</v>
          </cell>
          <cell r="P75" t="str">
            <v>T</v>
          </cell>
          <cell r="Q75" t="str">
            <v>T</v>
          </cell>
          <cell r="R75" t="str">
            <v>T</v>
          </cell>
          <cell r="U75" t="str">
            <v>T</v>
          </cell>
          <cell r="V75" t="str">
            <v>T</v>
          </cell>
          <cell r="W75" t="str">
            <v>T</v>
          </cell>
          <cell r="X75" t="str">
            <v>T</v>
          </cell>
          <cell r="Y75" t="str">
            <v>T</v>
          </cell>
          <cell r="AB75" t="str">
            <v>T</v>
          </cell>
          <cell r="AC75" t="str">
            <v>T</v>
          </cell>
          <cell r="AD75" t="str">
            <v>T</v>
          </cell>
          <cell r="AE75" t="str">
            <v>T</v>
          </cell>
          <cell r="AF75" t="str">
            <v>T</v>
          </cell>
          <cell r="AI75">
            <v>20</v>
          </cell>
          <cell r="AJ75">
            <v>0</v>
          </cell>
          <cell r="AK75">
            <v>0</v>
          </cell>
          <cell r="AL75">
            <v>0</v>
          </cell>
          <cell r="AM75">
            <v>0</v>
          </cell>
          <cell r="AN75">
            <v>0</v>
          </cell>
          <cell r="AO75">
            <v>51</v>
          </cell>
          <cell r="AP75">
            <v>0</v>
          </cell>
        </row>
        <row r="76">
          <cell r="A76">
            <v>0</v>
          </cell>
          <cell r="B76">
            <v>0</v>
          </cell>
          <cell r="C76">
            <v>0</v>
          </cell>
          <cell r="D76">
            <v>0</v>
          </cell>
          <cell r="G76" t="str">
            <v>T</v>
          </cell>
          <cell r="H76" t="str">
            <v>T</v>
          </cell>
          <cell r="I76" t="str">
            <v>T</v>
          </cell>
          <cell r="J76" t="str">
            <v>T</v>
          </cell>
          <cell r="K76" t="str">
            <v>T</v>
          </cell>
          <cell r="N76" t="str">
            <v>T</v>
          </cell>
          <cell r="O76" t="str">
            <v>T</v>
          </cell>
          <cell r="P76" t="str">
            <v>T</v>
          </cell>
          <cell r="Q76" t="str">
            <v>T</v>
          </cell>
          <cell r="R76" t="str">
            <v>T</v>
          </cell>
          <cell r="U76" t="str">
            <v>T</v>
          </cell>
          <cell r="V76" t="str">
            <v>T</v>
          </cell>
          <cell r="W76" t="str">
            <v>T</v>
          </cell>
          <cell r="X76" t="str">
            <v>T</v>
          </cell>
          <cell r="Y76" t="str">
            <v>T</v>
          </cell>
          <cell r="AB76" t="str">
            <v>T</v>
          </cell>
          <cell r="AC76" t="str">
            <v>T</v>
          </cell>
          <cell r="AD76" t="str">
            <v>T</v>
          </cell>
          <cell r="AE76" t="str">
            <v>T</v>
          </cell>
          <cell r="AF76" t="str">
            <v>T</v>
          </cell>
          <cell r="AI76">
            <v>20</v>
          </cell>
          <cell r="AJ76">
            <v>0</v>
          </cell>
          <cell r="AK76">
            <v>0</v>
          </cell>
          <cell r="AL76">
            <v>0</v>
          </cell>
          <cell r="AM76">
            <v>0</v>
          </cell>
          <cell r="AN76">
            <v>0</v>
          </cell>
          <cell r="AO76">
            <v>52</v>
          </cell>
          <cell r="AP76">
            <v>0</v>
          </cell>
        </row>
        <row r="77">
          <cell r="A77">
            <v>0</v>
          </cell>
          <cell r="B77">
            <v>0</v>
          </cell>
          <cell r="C77">
            <v>0</v>
          </cell>
          <cell r="D77">
            <v>0</v>
          </cell>
          <cell r="G77" t="str">
            <v>T</v>
          </cell>
          <cell r="H77" t="str">
            <v>T</v>
          </cell>
          <cell r="I77" t="str">
            <v>T</v>
          </cell>
          <cell r="J77" t="str">
            <v>T</v>
          </cell>
          <cell r="K77" t="str">
            <v>T</v>
          </cell>
          <cell r="N77" t="str">
            <v>T</v>
          </cell>
          <cell r="O77" t="str">
            <v>T</v>
          </cell>
          <cell r="P77" t="str">
            <v>T</v>
          </cell>
          <cell r="Q77" t="str">
            <v>T</v>
          </cell>
          <cell r="R77" t="str">
            <v>T</v>
          </cell>
          <cell r="U77" t="str">
            <v>T</v>
          </cell>
          <cell r="V77" t="str">
            <v>T</v>
          </cell>
          <cell r="W77" t="str">
            <v>T</v>
          </cell>
          <cell r="X77" t="str">
            <v>T</v>
          </cell>
          <cell r="Y77" t="str">
            <v>T</v>
          </cell>
          <cell r="AB77" t="str">
            <v>T</v>
          </cell>
          <cell r="AC77" t="str">
            <v>T</v>
          </cell>
          <cell r="AD77" t="str">
            <v>T</v>
          </cell>
          <cell r="AE77" t="str">
            <v>T</v>
          </cell>
          <cell r="AF77" t="str">
            <v>T</v>
          </cell>
          <cell r="AI77">
            <v>20</v>
          </cell>
          <cell r="AJ77">
            <v>0</v>
          </cell>
          <cell r="AK77">
            <v>0</v>
          </cell>
          <cell r="AL77">
            <v>0</v>
          </cell>
          <cell r="AM77">
            <v>0</v>
          </cell>
          <cell r="AN77">
            <v>0</v>
          </cell>
          <cell r="AO77">
            <v>53</v>
          </cell>
          <cell r="AP77">
            <v>0</v>
          </cell>
        </row>
        <row r="78">
          <cell r="A78">
            <v>0</v>
          </cell>
          <cell r="B78">
            <v>0</v>
          </cell>
          <cell r="C78">
            <v>0</v>
          </cell>
          <cell r="D78">
            <v>0</v>
          </cell>
          <cell r="G78" t="str">
            <v>T</v>
          </cell>
          <cell r="H78" t="str">
            <v>T</v>
          </cell>
          <cell r="I78" t="str">
            <v>T</v>
          </cell>
          <cell r="J78" t="str">
            <v>T</v>
          </cell>
          <cell r="K78" t="str">
            <v>T</v>
          </cell>
          <cell r="N78" t="str">
            <v>T</v>
          </cell>
          <cell r="O78" t="str">
            <v>T</v>
          </cell>
          <cell r="P78" t="str">
            <v>T</v>
          </cell>
          <cell r="Q78" t="str">
            <v>T</v>
          </cell>
          <cell r="R78" t="str">
            <v>T</v>
          </cell>
          <cell r="U78" t="str">
            <v>T</v>
          </cell>
          <cell r="V78" t="str">
            <v>T</v>
          </cell>
          <cell r="W78" t="str">
            <v>T</v>
          </cell>
          <cell r="X78" t="str">
            <v>T</v>
          </cell>
          <cell r="Y78" t="str">
            <v>T</v>
          </cell>
          <cell r="AB78" t="str">
            <v>T</v>
          </cell>
          <cell r="AC78" t="str">
            <v>T</v>
          </cell>
          <cell r="AD78" t="str">
            <v>T</v>
          </cell>
          <cell r="AE78" t="str">
            <v>T</v>
          </cell>
          <cell r="AF78" t="str">
            <v>T</v>
          </cell>
          <cell r="AI78">
            <v>20</v>
          </cell>
          <cell r="AJ78">
            <v>0</v>
          </cell>
          <cell r="AK78">
            <v>0</v>
          </cell>
          <cell r="AL78">
            <v>0</v>
          </cell>
          <cell r="AM78">
            <v>0</v>
          </cell>
          <cell r="AN78">
            <v>0</v>
          </cell>
          <cell r="AO78">
            <v>54</v>
          </cell>
          <cell r="AP78">
            <v>0</v>
          </cell>
        </row>
        <row r="79">
          <cell r="A79">
            <v>0</v>
          </cell>
          <cell r="B79">
            <v>0</v>
          </cell>
          <cell r="C79">
            <v>0</v>
          </cell>
          <cell r="D79">
            <v>0</v>
          </cell>
          <cell r="G79" t="str">
            <v>T</v>
          </cell>
          <cell r="H79" t="str">
            <v>T</v>
          </cell>
          <cell r="I79" t="str">
            <v>T</v>
          </cell>
          <cell r="J79" t="str">
            <v>T</v>
          </cell>
          <cell r="K79" t="str">
            <v>T</v>
          </cell>
          <cell r="N79" t="str">
            <v>T</v>
          </cell>
          <cell r="O79" t="str">
            <v>T</v>
          </cell>
          <cell r="P79" t="str">
            <v>T</v>
          </cell>
          <cell r="Q79" t="str">
            <v>T</v>
          </cell>
          <cell r="R79" t="str">
            <v>T</v>
          </cell>
          <cell r="U79" t="str">
            <v>T</v>
          </cell>
          <cell r="V79" t="str">
            <v>T</v>
          </cell>
          <cell r="W79" t="str">
            <v>T</v>
          </cell>
          <cell r="X79" t="str">
            <v>T</v>
          </cell>
          <cell r="Y79" t="str">
            <v>T</v>
          </cell>
          <cell r="AB79" t="str">
            <v>T</v>
          </cell>
          <cell r="AC79" t="str">
            <v>T</v>
          </cell>
          <cell r="AD79" t="str">
            <v>T</v>
          </cell>
          <cell r="AE79" t="str">
            <v>T</v>
          </cell>
          <cell r="AF79" t="str">
            <v>T</v>
          </cell>
          <cell r="AI79">
            <v>20</v>
          </cell>
          <cell r="AJ79">
            <v>0</v>
          </cell>
          <cell r="AK79">
            <v>0</v>
          </cell>
          <cell r="AL79">
            <v>0</v>
          </cell>
          <cell r="AM79">
            <v>0</v>
          </cell>
          <cell r="AN79">
            <v>0</v>
          </cell>
          <cell r="AO79">
            <v>55</v>
          </cell>
          <cell r="AP79">
            <v>0</v>
          </cell>
        </row>
        <row r="80">
          <cell r="A80">
            <v>0</v>
          </cell>
          <cell r="B80">
            <v>0</v>
          </cell>
          <cell r="C80">
            <v>0</v>
          </cell>
          <cell r="D80">
            <v>0</v>
          </cell>
          <cell r="G80" t="str">
            <v>T</v>
          </cell>
          <cell r="H80" t="str">
            <v>T</v>
          </cell>
          <cell r="I80" t="str">
            <v>T</v>
          </cell>
          <cell r="J80" t="str">
            <v>T</v>
          </cell>
          <cell r="K80" t="str">
            <v>T</v>
          </cell>
          <cell r="N80" t="str">
            <v>T</v>
          </cell>
          <cell r="O80" t="str">
            <v>T</v>
          </cell>
          <cell r="P80" t="str">
            <v>T</v>
          </cell>
          <cell r="Q80" t="str">
            <v>T</v>
          </cell>
          <cell r="R80" t="str">
            <v>T</v>
          </cell>
          <cell r="U80" t="str">
            <v>T</v>
          </cell>
          <cell r="V80" t="str">
            <v>T</v>
          </cell>
          <cell r="W80" t="str">
            <v>T</v>
          </cell>
          <cell r="X80" t="str">
            <v>T</v>
          </cell>
          <cell r="Y80" t="str">
            <v>T</v>
          </cell>
          <cell r="AB80" t="str">
            <v>T</v>
          </cell>
          <cell r="AC80" t="str">
            <v>T</v>
          </cell>
          <cell r="AD80" t="str">
            <v>T</v>
          </cell>
          <cell r="AE80" t="str">
            <v>T</v>
          </cell>
          <cell r="AF80" t="str">
            <v>T</v>
          </cell>
          <cell r="AI80">
            <v>20</v>
          </cell>
          <cell r="AJ80">
            <v>0</v>
          </cell>
          <cell r="AK80">
            <v>0</v>
          </cell>
          <cell r="AL80">
            <v>0</v>
          </cell>
          <cell r="AM80">
            <v>0</v>
          </cell>
          <cell r="AN80">
            <v>0</v>
          </cell>
          <cell r="AO80">
            <v>56</v>
          </cell>
          <cell r="AP80">
            <v>0</v>
          </cell>
        </row>
        <row r="81">
          <cell r="A81">
            <v>0</v>
          </cell>
          <cell r="B81">
            <v>0</v>
          </cell>
          <cell r="C81">
            <v>0</v>
          </cell>
          <cell r="D81">
            <v>0</v>
          </cell>
          <cell r="G81" t="str">
            <v>T</v>
          </cell>
          <cell r="H81" t="str">
            <v>T</v>
          </cell>
          <cell r="I81" t="str">
            <v>T</v>
          </cell>
          <cell r="J81" t="str">
            <v>T</v>
          </cell>
          <cell r="K81" t="str">
            <v>T</v>
          </cell>
          <cell r="N81" t="str">
            <v>T</v>
          </cell>
          <cell r="O81" t="str">
            <v>T</v>
          </cell>
          <cell r="P81" t="str">
            <v>T</v>
          </cell>
          <cell r="Q81" t="str">
            <v>T</v>
          </cell>
          <cell r="R81" t="str">
            <v>T</v>
          </cell>
          <cell r="U81" t="str">
            <v>T</v>
          </cell>
          <cell r="V81" t="str">
            <v>T</v>
          </cell>
          <cell r="W81" t="str">
            <v>T</v>
          </cell>
          <cell r="X81" t="str">
            <v>T</v>
          </cell>
          <cell r="Y81" t="str">
            <v>T</v>
          </cell>
          <cell r="AB81" t="str">
            <v>T</v>
          </cell>
          <cell r="AC81" t="str">
            <v>T</v>
          </cell>
          <cell r="AD81" t="str">
            <v>T</v>
          </cell>
          <cell r="AE81" t="str">
            <v>T</v>
          </cell>
          <cell r="AF81" t="str">
            <v>T</v>
          </cell>
          <cell r="AI81">
            <v>20</v>
          </cell>
          <cell r="AJ81">
            <v>0</v>
          </cell>
          <cell r="AK81">
            <v>0</v>
          </cell>
          <cell r="AL81">
            <v>0</v>
          </cell>
          <cell r="AM81">
            <v>0</v>
          </cell>
          <cell r="AN81">
            <v>0</v>
          </cell>
          <cell r="AO81">
            <v>57</v>
          </cell>
          <cell r="AP81">
            <v>0</v>
          </cell>
        </row>
        <row r="82">
          <cell r="A82">
            <v>0</v>
          </cell>
          <cell r="B82">
            <v>0</v>
          </cell>
          <cell r="C82">
            <v>0</v>
          </cell>
          <cell r="D82">
            <v>0</v>
          </cell>
          <cell r="G82" t="str">
            <v>T</v>
          </cell>
          <cell r="H82" t="str">
            <v>T</v>
          </cell>
          <cell r="I82" t="str">
            <v>T</v>
          </cell>
          <cell r="J82" t="str">
            <v>T</v>
          </cell>
          <cell r="K82" t="str">
            <v>T</v>
          </cell>
          <cell r="N82" t="str">
            <v>T</v>
          </cell>
          <cell r="O82" t="str">
            <v>T</v>
          </cell>
          <cell r="P82" t="str">
            <v>T</v>
          </cell>
          <cell r="Q82" t="str">
            <v>T</v>
          </cell>
          <cell r="R82" t="str">
            <v>T</v>
          </cell>
          <cell r="U82" t="str">
            <v>T</v>
          </cell>
          <cell r="V82" t="str">
            <v>T</v>
          </cell>
          <cell r="W82" t="str">
            <v>T</v>
          </cell>
          <cell r="X82" t="str">
            <v>T</v>
          </cell>
          <cell r="Y82" t="str">
            <v>T</v>
          </cell>
          <cell r="AB82" t="str">
            <v>T</v>
          </cell>
          <cell r="AC82" t="str">
            <v>T</v>
          </cell>
          <cell r="AD82" t="str">
            <v>T</v>
          </cell>
          <cell r="AE82" t="str">
            <v>T</v>
          </cell>
          <cell r="AF82" t="str">
            <v>T</v>
          </cell>
          <cell r="AI82">
            <v>20</v>
          </cell>
          <cell r="AJ82">
            <v>0</v>
          </cell>
          <cell r="AK82">
            <v>0</v>
          </cell>
          <cell r="AL82">
            <v>0</v>
          </cell>
          <cell r="AM82">
            <v>0</v>
          </cell>
          <cell r="AN82">
            <v>0</v>
          </cell>
          <cell r="AO82">
            <v>58</v>
          </cell>
          <cell r="AP82">
            <v>0</v>
          </cell>
        </row>
        <row r="83">
          <cell r="A83">
            <v>0</v>
          </cell>
          <cell r="B83">
            <v>0</v>
          </cell>
          <cell r="C83">
            <v>0</v>
          </cell>
          <cell r="D83">
            <v>0</v>
          </cell>
          <cell r="G83" t="str">
            <v>T</v>
          </cell>
          <cell r="H83" t="str">
            <v>T</v>
          </cell>
          <cell r="I83" t="str">
            <v>T</v>
          </cell>
          <cell r="J83" t="str">
            <v>T</v>
          </cell>
          <cell r="K83" t="str">
            <v>T</v>
          </cell>
          <cell r="N83" t="str">
            <v>T</v>
          </cell>
          <cell r="O83" t="str">
            <v>T</v>
          </cell>
          <cell r="P83" t="str">
            <v>T</v>
          </cell>
          <cell r="Q83" t="str">
            <v>T</v>
          </cell>
          <cell r="R83" t="str">
            <v>T</v>
          </cell>
          <cell r="U83" t="str">
            <v>T</v>
          </cell>
          <cell r="V83" t="str">
            <v>T</v>
          </cell>
          <cell r="W83" t="str">
            <v>T</v>
          </cell>
          <cell r="X83" t="str">
            <v>T</v>
          </cell>
          <cell r="Y83" t="str">
            <v>T</v>
          </cell>
          <cell r="AB83" t="str">
            <v>T</v>
          </cell>
          <cell r="AC83" t="str">
            <v>T</v>
          </cell>
          <cell r="AD83" t="str">
            <v>T</v>
          </cell>
          <cell r="AE83" t="str">
            <v>T</v>
          </cell>
          <cell r="AF83" t="str">
            <v>T</v>
          </cell>
          <cell r="AI83">
            <v>20</v>
          </cell>
          <cell r="AJ83">
            <v>0</v>
          </cell>
          <cell r="AK83">
            <v>0</v>
          </cell>
          <cell r="AL83">
            <v>0</v>
          </cell>
          <cell r="AM83">
            <v>0</v>
          </cell>
          <cell r="AN83">
            <v>0</v>
          </cell>
          <cell r="AO83">
            <v>59</v>
          </cell>
          <cell r="AP83">
            <v>0</v>
          </cell>
        </row>
        <row r="84">
          <cell r="A84">
            <v>0</v>
          </cell>
          <cell r="B84">
            <v>0</v>
          </cell>
          <cell r="C84">
            <v>0</v>
          </cell>
          <cell r="D84">
            <v>0</v>
          </cell>
          <cell r="G84" t="str">
            <v>T</v>
          </cell>
          <cell r="H84" t="str">
            <v>T</v>
          </cell>
          <cell r="I84" t="str">
            <v>T</v>
          </cell>
          <cell r="J84" t="str">
            <v>T</v>
          </cell>
          <cell r="K84" t="str">
            <v>T</v>
          </cell>
          <cell r="N84" t="str">
            <v>T</v>
          </cell>
          <cell r="O84" t="str">
            <v>T</v>
          </cell>
          <cell r="P84" t="str">
            <v>T</v>
          </cell>
          <cell r="Q84" t="str">
            <v>T</v>
          </cell>
          <cell r="R84" t="str">
            <v>T</v>
          </cell>
          <cell r="U84" t="str">
            <v>T</v>
          </cell>
          <cell r="V84" t="str">
            <v>T</v>
          </cell>
          <cell r="W84" t="str">
            <v>T</v>
          </cell>
          <cell r="X84" t="str">
            <v>T</v>
          </cell>
          <cell r="Y84" t="str">
            <v>T</v>
          </cell>
          <cell r="AB84" t="str">
            <v>T</v>
          </cell>
          <cell r="AC84" t="str">
            <v>T</v>
          </cell>
          <cell r="AD84" t="str">
            <v>T</v>
          </cell>
          <cell r="AE84" t="str">
            <v>T</v>
          </cell>
          <cell r="AF84" t="str">
            <v>T</v>
          </cell>
          <cell r="AI84">
            <v>20</v>
          </cell>
          <cell r="AJ84">
            <v>0</v>
          </cell>
          <cell r="AK84">
            <v>0</v>
          </cell>
          <cell r="AL84">
            <v>0</v>
          </cell>
          <cell r="AM84">
            <v>0</v>
          </cell>
          <cell r="AN84">
            <v>0</v>
          </cell>
          <cell r="AO84">
            <v>60</v>
          </cell>
          <cell r="AP84">
            <v>0</v>
          </cell>
        </row>
        <row r="85">
          <cell r="A85">
            <v>0</v>
          </cell>
          <cell r="B85">
            <v>0</v>
          </cell>
          <cell r="C85">
            <v>0</v>
          </cell>
          <cell r="D85">
            <v>0</v>
          </cell>
          <cell r="G85" t="str">
            <v>T</v>
          </cell>
          <cell r="H85" t="str">
            <v>T</v>
          </cell>
          <cell r="I85" t="str">
            <v>T</v>
          </cell>
          <cell r="J85" t="str">
            <v>T</v>
          </cell>
          <cell r="K85" t="str">
            <v>T</v>
          </cell>
          <cell r="N85" t="str">
            <v>T</v>
          </cell>
          <cell r="O85" t="str">
            <v>T</v>
          </cell>
          <cell r="P85" t="str">
            <v>T</v>
          </cell>
          <cell r="Q85" t="str">
            <v>T</v>
          </cell>
          <cell r="R85" t="str">
            <v>T</v>
          </cell>
          <cell r="U85" t="str">
            <v>T</v>
          </cell>
          <cell r="V85" t="str">
            <v>T</v>
          </cell>
          <cell r="W85" t="str">
            <v>T</v>
          </cell>
          <cell r="X85" t="str">
            <v>T</v>
          </cell>
          <cell r="Y85" t="str">
            <v>T</v>
          </cell>
          <cell r="AB85" t="str">
            <v>T</v>
          </cell>
          <cell r="AC85" t="str">
            <v>T</v>
          </cell>
          <cell r="AD85" t="str">
            <v>T</v>
          </cell>
          <cell r="AE85" t="str">
            <v>T</v>
          </cell>
          <cell r="AF85" t="str">
            <v>T</v>
          </cell>
          <cell r="AI85">
            <v>20</v>
          </cell>
          <cell r="AJ85">
            <v>0</v>
          </cell>
          <cell r="AK85">
            <v>0</v>
          </cell>
          <cell r="AL85">
            <v>0</v>
          </cell>
          <cell r="AM85">
            <v>0</v>
          </cell>
          <cell r="AN85">
            <v>0</v>
          </cell>
          <cell r="AO85">
            <v>61</v>
          </cell>
          <cell r="AP85">
            <v>0</v>
          </cell>
        </row>
        <row r="86">
          <cell r="A86">
            <v>0</v>
          </cell>
          <cell r="B86">
            <v>0</v>
          </cell>
          <cell r="C86">
            <v>0</v>
          </cell>
          <cell r="D86">
            <v>0</v>
          </cell>
          <cell r="G86" t="str">
            <v>T</v>
          </cell>
          <cell r="H86" t="str">
            <v>T</v>
          </cell>
          <cell r="I86" t="str">
            <v>T</v>
          </cell>
          <cell r="J86" t="str">
            <v>T</v>
          </cell>
          <cell r="K86" t="str">
            <v>T</v>
          </cell>
          <cell r="N86" t="str">
            <v>T</v>
          </cell>
          <cell r="O86" t="str">
            <v>T</v>
          </cell>
          <cell r="P86" t="str">
            <v>T</v>
          </cell>
          <cell r="Q86" t="str">
            <v>T</v>
          </cell>
          <cell r="R86" t="str">
            <v>T</v>
          </cell>
          <cell r="U86" t="str">
            <v>T</v>
          </cell>
          <cell r="V86" t="str">
            <v>T</v>
          </cell>
          <cell r="W86" t="str">
            <v>T</v>
          </cell>
          <cell r="X86" t="str">
            <v>T</v>
          </cell>
          <cell r="Y86" t="str">
            <v>T</v>
          </cell>
          <cell r="AB86" t="str">
            <v>T</v>
          </cell>
          <cell r="AC86" t="str">
            <v>T</v>
          </cell>
          <cell r="AD86" t="str">
            <v>T</v>
          </cell>
          <cell r="AE86" t="str">
            <v>T</v>
          </cell>
          <cell r="AF86" t="str">
            <v>T</v>
          </cell>
          <cell r="AI86">
            <v>20</v>
          </cell>
          <cell r="AJ86">
            <v>0</v>
          </cell>
          <cell r="AK86">
            <v>0</v>
          </cell>
          <cell r="AL86">
            <v>0</v>
          </cell>
          <cell r="AM86">
            <v>0</v>
          </cell>
          <cell r="AN86">
            <v>0</v>
          </cell>
          <cell r="AO86">
            <v>62</v>
          </cell>
          <cell r="AP86">
            <v>0</v>
          </cell>
        </row>
        <row r="87">
          <cell r="A87">
            <v>0</v>
          </cell>
          <cell r="B87">
            <v>0</v>
          </cell>
          <cell r="C87">
            <v>0</v>
          </cell>
          <cell r="D87">
            <v>0</v>
          </cell>
          <cell r="G87" t="str">
            <v>T</v>
          </cell>
          <cell r="H87" t="str">
            <v>T</v>
          </cell>
          <cell r="I87" t="str">
            <v>T</v>
          </cell>
          <cell r="J87" t="str">
            <v>T</v>
          </cell>
          <cell r="K87" t="str">
            <v>T</v>
          </cell>
          <cell r="N87" t="str">
            <v>T</v>
          </cell>
          <cell r="O87" t="str">
            <v>T</v>
          </cell>
          <cell r="P87" t="str">
            <v>T</v>
          </cell>
          <cell r="Q87" t="str">
            <v>T</v>
          </cell>
          <cell r="R87" t="str">
            <v>T</v>
          </cell>
          <cell r="U87" t="str">
            <v>T</v>
          </cell>
          <cell r="V87" t="str">
            <v>T</v>
          </cell>
          <cell r="W87" t="str">
            <v>T</v>
          </cell>
          <cell r="X87" t="str">
            <v>T</v>
          </cell>
          <cell r="Y87" t="str">
            <v>T</v>
          </cell>
          <cell r="AB87" t="str">
            <v>T</v>
          </cell>
          <cell r="AC87" t="str">
            <v>T</v>
          </cell>
          <cell r="AD87" t="str">
            <v>T</v>
          </cell>
          <cell r="AE87" t="str">
            <v>T</v>
          </cell>
          <cell r="AF87" t="str">
            <v>T</v>
          </cell>
          <cell r="AI87">
            <v>20</v>
          </cell>
          <cell r="AJ87">
            <v>0</v>
          </cell>
          <cell r="AK87">
            <v>0</v>
          </cell>
          <cell r="AL87">
            <v>0</v>
          </cell>
          <cell r="AM87">
            <v>0</v>
          </cell>
          <cell r="AN87">
            <v>0</v>
          </cell>
          <cell r="AO87">
            <v>63</v>
          </cell>
          <cell r="AP87">
            <v>0</v>
          </cell>
        </row>
        <row r="88">
          <cell r="A88">
            <v>0</v>
          </cell>
          <cell r="B88">
            <v>0</v>
          </cell>
          <cell r="C88">
            <v>0</v>
          </cell>
          <cell r="D88">
            <v>0</v>
          </cell>
          <cell r="G88" t="str">
            <v>T</v>
          </cell>
          <cell r="H88" t="str">
            <v>T</v>
          </cell>
          <cell r="I88" t="str">
            <v>T</v>
          </cell>
          <cell r="J88" t="str">
            <v>T</v>
          </cell>
          <cell r="K88" t="str">
            <v>T</v>
          </cell>
          <cell r="N88" t="str">
            <v>T</v>
          </cell>
          <cell r="O88" t="str">
            <v>T</v>
          </cell>
          <cell r="P88" t="str">
            <v>T</v>
          </cell>
          <cell r="Q88" t="str">
            <v>T</v>
          </cell>
          <cell r="R88" t="str">
            <v>T</v>
          </cell>
          <cell r="U88" t="str">
            <v>T</v>
          </cell>
          <cell r="V88" t="str">
            <v>T</v>
          </cell>
          <cell r="W88" t="str">
            <v>T</v>
          </cell>
          <cell r="X88" t="str">
            <v>T</v>
          </cell>
          <cell r="Y88" t="str">
            <v>T</v>
          </cell>
          <cell r="AB88" t="str">
            <v>T</v>
          </cell>
          <cell r="AC88" t="str">
            <v>T</v>
          </cell>
          <cell r="AD88" t="str">
            <v>T</v>
          </cell>
          <cell r="AE88" t="str">
            <v>T</v>
          </cell>
          <cell r="AF88" t="str">
            <v>T</v>
          </cell>
          <cell r="AI88">
            <v>20</v>
          </cell>
          <cell r="AJ88">
            <v>0</v>
          </cell>
          <cell r="AK88">
            <v>0</v>
          </cell>
          <cell r="AL88">
            <v>0</v>
          </cell>
          <cell r="AM88">
            <v>0</v>
          </cell>
          <cell r="AN88">
            <v>0</v>
          </cell>
          <cell r="AO88">
            <v>64</v>
          </cell>
          <cell r="AP88">
            <v>0</v>
          </cell>
        </row>
        <row r="89">
          <cell r="A89">
            <v>0</v>
          </cell>
          <cell r="B89">
            <v>0</v>
          </cell>
          <cell r="C89">
            <v>0</v>
          </cell>
          <cell r="D89">
            <v>0</v>
          </cell>
          <cell r="G89" t="str">
            <v>T</v>
          </cell>
          <cell r="H89" t="str">
            <v>T</v>
          </cell>
          <cell r="I89" t="str">
            <v>T</v>
          </cell>
          <cell r="J89" t="str">
            <v>T</v>
          </cell>
          <cell r="K89" t="str">
            <v>T</v>
          </cell>
          <cell r="N89" t="str">
            <v>T</v>
          </cell>
          <cell r="O89" t="str">
            <v>T</v>
          </cell>
          <cell r="P89" t="str">
            <v>T</v>
          </cell>
          <cell r="Q89" t="str">
            <v>T</v>
          </cell>
          <cell r="R89" t="str">
            <v>T</v>
          </cell>
          <cell r="U89" t="str">
            <v>T</v>
          </cell>
          <cell r="V89" t="str">
            <v>T</v>
          </cell>
          <cell r="W89" t="str">
            <v>T</v>
          </cell>
          <cell r="X89" t="str">
            <v>T</v>
          </cell>
          <cell r="Y89" t="str">
            <v>T</v>
          </cell>
          <cell r="AB89" t="str">
            <v>T</v>
          </cell>
          <cell r="AC89" t="str">
            <v>T</v>
          </cell>
          <cell r="AD89" t="str">
            <v>T</v>
          </cell>
          <cell r="AE89" t="str">
            <v>T</v>
          </cell>
          <cell r="AF89" t="str">
            <v>T</v>
          </cell>
          <cell r="AI89">
            <v>20</v>
          </cell>
          <cell r="AJ89">
            <v>0</v>
          </cell>
          <cell r="AK89">
            <v>0</v>
          </cell>
          <cell r="AL89">
            <v>0</v>
          </cell>
          <cell r="AM89">
            <v>0</v>
          </cell>
          <cell r="AN89">
            <v>0</v>
          </cell>
          <cell r="AO89">
            <v>65</v>
          </cell>
          <cell r="AP89">
            <v>0</v>
          </cell>
        </row>
        <row r="90">
          <cell r="A90">
            <v>0</v>
          </cell>
          <cell r="B90">
            <v>0</v>
          </cell>
          <cell r="C90">
            <v>0</v>
          </cell>
          <cell r="D90">
            <v>0</v>
          </cell>
          <cell r="G90" t="str">
            <v>T</v>
          </cell>
          <cell r="H90" t="str">
            <v>T</v>
          </cell>
          <cell r="I90" t="str">
            <v>T</v>
          </cell>
          <cell r="J90" t="str">
            <v>T</v>
          </cell>
          <cell r="K90" t="str">
            <v>T</v>
          </cell>
          <cell r="N90" t="str">
            <v>T</v>
          </cell>
          <cell r="O90" t="str">
            <v>T</v>
          </cell>
          <cell r="P90" t="str">
            <v>T</v>
          </cell>
          <cell r="Q90" t="str">
            <v>T</v>
          </cell>
          <cell r="R90" t="str">
            <v>T</v>
          </cell>
          <cell r="U90" t="str">
            <v>T</v>
          </cell>
          <cell r="V90" t="str">
            <v>T</v>
          </cell>
          <cell r="W90" t="str">
            <v>T</v>
          </cell>
          <cell r="X90" t="str">
            <v>T</v>
          </cell>
          <cell r="Y90" t="str">
            <v>T</v>
          </cell>
          <cell r="AB90" t="str">
            <v>T</v>
          </cell>
          <cell r="AC90" t="str">
            <v>T</v>
          </cell>
          <cell r="AD90" t="str">
            <v>T</v>
          </cell>
          <cell r="AE90" t="str">
            <v>T</v>
          </cell>
          <cell r="AF90" t="str">
            <v>T</v>
          </cell>
          <cell r="AI90">
            <v>20</v>
          </cell>
          <cell r="AJ90">
            <v>0</v>
          </cell>
          <cell r="AK90">
            <v>0</v>
          </cell>
          <cell r="AL90">
            <v>0</v>
          </cell>
          <cell r="AM90">
            <v>0</v>
          </cell>
          <cell r="AN90">
            <v>0</v>
          </cell>
          <cell r="AO90">
            <v>66</v>
          </cell>
          <cell r="AP90">
            <v>0</v>
          </cell>
        </row>
        <row r="91">
          <cell r="A91">
            <v>0</v>
          </cell>
          <cell r="B91">
            <v>0</v>
          </cell>
          <cell r="C91">
            <v>0</v>
          </cell>
          <cell r="D91">
            <v>0</v>
          </cell>
          <cell r="G91" t="str">
            <v>T</v>
          </cell>
          <cell r="H91" t="str">
            <v>T</v>
          </cell>
          <cell r="I91" t="str">
            <v>T</v>
          </cell>
          <cell r="J91" t="str">
            <v>T</v>
          </cell>
          <cell r="K91" t="str">
            <v>T</v>
          </cell>
          <cell r="N91" t="str">
            <v>T</v>
          </cell>
          <cell r="O91" t="str">
            <v>T</v>
          </cell>
          <cell r="P91" t="str">
            <v>T</v>
          </cell>
          <cell r="Q91" t="str">
            <v>T</v>
          </cell>
          <cell r="R91" t="str">
            <v>T</v>
          </cell>
          <cell r="U91" t="str">
            <v>T</v>
          </cell>
          <cell r="V91" t="str">
            <v>T</v>
          </cell>
          <cell r="W91" t="str">
            <v>T</v>
          </cell>
          <cell r="X91" t="str">
            <v>T</v>
          </cell>
          <cell r="Y91" t="str">
            <v>T</v>
          </cell>
          <cell r="AB91" t="str">
            <v>T</v>
          </cell>
          <cell r="AC91" t="str">
            <v>T</v>
          </cell>
          <cell r="AD91" t="str">
            <v>T</v>
          </cell>
          <cell r="AE91" t="str">
            <v>T</v>
          </cell>
          <cell r="AF91" t="str">
            <v>T</v>
          </cell>
          <cell r="AI91">
            <v>20</v>
          </cell>
          <cell r="AJ91">
            <v>0</v>
          </cell>
          <cell r="AK91">
            <v>0</v>
          </cell>
          <cell r="AL91">
            <v>0</v>
          </cell>
          <cell r="AM91">
            <v>0</v>
          </cell>
          <cell r="AN91">
            <v>0</v>
          </cell>
          <cell r="AO91">
            <v>67</v>
          </cell>
          <cell r="AP91">
            <v>0</v>
          </cell>
        </row>
        <row r="92">
          <cell r="A92">
            <v>0</v>
          </cell>
          <cell r="B92">
            <v>0</v>
          </cell>
          <cell r="C92">
            <v>0</v>
          </cell>
          <cell r="D92">
            <v>0</v>
          </cell>
          <cell r="G92" t="str">
            <v>T</v>
          </cell>
          <cell r="H92" t="str">
            <v>T</v>
          </cell>
          <cell r="I92" t="str">
            <v>T</v>
          </cell>
          <cell r="J92" t="str">
            <v>T</v>
          </cell>
          <cell r="K92" t="str">
            <v>T</v>
          </cell>
          <cell r="N92" t="str">
            <v>T</v>
          </cell>
          <cell r="O92" t="str">
            <v>T</v>
          </cell>
          <cell r="P92" t="str">
            <v>T</v>
          </cell>
          <cell r="Q92" t="str">
            <v>T</v>
          </cell>
          <cell r="R92" t="str">
            <v>T</v>
          </cell>
          <cell r="U92" t="str">
            <v>T</v>
          </cell>
          <cell r="V92" t="str">
            <v>T</v>
          </cell>
          <cell r="W92" t="str">
            <v>T</v>
          </cell>
          <cell r="X92" t="str">
            <v>T</v>
          </cell>
          <cell r="Y92" t="str">
            <v>T</v>
          </cell>
          <cell r="AB92" t="str">
            <v>T</v>
          </cell>
          <cell r="AC92" t="str">
            <v>T</v>
          </cell>
          <cell r="AD92" t="str">
            <v>T</v>
          </cell>
          <cell r="AE92" t="str">
            <v>T</v>
          </cell>
          <cell r="AF92" t="str">
            <v>T</v>
          </cell>
          <cell r="AI92">
            <v>20</v>
          </cell>
          <cell r="AJ92">
            <v>0</v>
          </cell>
          <cell r="AK92">
            <v>0</v>
          </cell>
          <cell r="AL92">
            <v>0</v>
          </cell>
          <cell r="AM92">
            <v>0</v>
          </cell>
          <cell r="AN92">
            <v>0</v>
          </cell>
          <cell r="AO92">
            <v>68</v>
          </cell>
          <cell r="AP92">
            <v>0</v>
          </cell>
        </row>
        <row r="93">
          <cell r="A93">
            <v>0</v>
          </cell>
          <cell r="B93">
            <v>0</v>
          </cell>
          <cell r="C93">
            <v>0</v>
          </cell>
          <cell r="D93">
            <v>0</v>
          </cell>
          <cell r="G93" t="str">
            <v>T</v>
          </cell>
          <cell r="H93" t="str">
            <v>T</v>
          </cell>
          <cell r="I93" t="str">
            <v>T</v>
          </cell>
          <cell r="J93" t="str">
            <v>T</v>
          </cell>
          <cell r="K93" t="str">
            <v>T</v>
          </cell>
          <cell r="N93" t="str">
            <v>T</v>
          </cell>
          <cell r="O93" t="str">
            <v>T</v>
          </cell>
          <cell r="P93" t="str">
            <v>T</v>
          </cell>
          <cell r="Q93" t="str">
            <v>T</v>
          </cell>
          <cell r="R93" t="str">
            <v>T</v>
          </cell>
          <cell r="U93" t="str">
            <v>T</v>
          </cell>
          <cell r="V93" t="str">
            <v>T</v>
          </cell>
          <cell r="W93" t="str">
            <v>T</v>
          </cell>
          <cell r="X93" t="str">
            <v>T</v>
          </cell>
          <cell r="Y93" t="str">
            <v>T</v>
          </cell>
          <cell r="AB93" t="str">
            <v>T</v>
          </cell>
          <cell r="AC93" t="str">
            <v>T</v>
          </cell>
          <cell r="AD93" t="str">
            <v>T</v>
          </cell>
          <cell r="AE93" t="str">
            <v>T</v>
          </cell>
          <cell r="AF93" t="str">
            <v>T</v>
          </cell>
          <cell r="AI93">
            <v>20</v>
          </cell>
          <cell r="AJ93">
            <v>0</v>
          </cell>
          <cell r="AK93">
            <v>0</v>
          </cell>
          <cell r="AL93">
            <v>0</v>
          </cell>
          <cell r="AM93">
            <v>0</v>
          </cell>
          <cell r="AN93">
            <v>0</v>
          </cell>
          <cell r="AO93">
            <v>69</v>
          </cell>
          <cell r="AP93">
            <v>0</v>
          </cell>
        </row>
        <row r="94">
          <cell r="A94">
            <v>0</v>
          </cell>
          <cell r="B94">
            <v>0</v>
          </cell>
          <cell r="C94">
            <v>0</v>
          </cell>
          <cell r="D94">
            <v>0</v>
          </cell>
          <cell r="G94" t="str">
            <v>T</v>
          </cell>
          <cell r="H94" t="str">
            <v>T</v>
          </cell>
          <cell r="I94" t="str">
            <v>T</v>
          </cell>
          <cell r="J94" t="str">
            <v>T</v>
          </cell>
          <cell r="K94" t="str">
            <v>T</v>
          </cell>
          <cell r="N94" t="str">
            <v>T</v>
          </cell>
          <cell r="O94" t="str">
            <v>T</v>
          </cell>
          <cell r="P94" t="str">
            <v>T</v>
          </cell>
          <cell r="Q94" t="str">
            <v>T</v>
          </cell>
          <cell r="R94" t="str">
            <v>T</v>
          </cell>
          <cell r="U94" t="str">
            <v>T</v>
          </cell>
          <cell r="V94" t="str">
            <v>T</v>
          </cell>
          <cell r="W94" t="str">
            <v>T</v>
          </cell>
          <cell r="X94" t="str">
            <v>T</v>
          </cell>
          <cell r="Y94" t="str">
            <v>T</v>
          </cell>
          <cell r="AB94" t="str">
            <v>T</v>
          </cell>
          <cell r="AC94" t="str">
            <v>T</v>
          </cell>
          <cell r="AD94" t="str">
            <v>T</v>
          </cell>
          <cell r="AE94" t="str">
            <v>T</v>
          </cell>
          <cell r="AF94" t="str">
            <v>T</v>
          </cell>
          <cell r="AI94">
            <v>20</v>
          </cell>
          <cell r="AJ94">
            <v>0</v>
          </cell>
          <cell r="AK94">
            <v>0</v>
          </cell>
          <cell r="AL94">
            <v>0</v>
          </cell>
          <cell r="AM94">
            <v>0</v>
          </cell>
          <cell r="AN94">
            <v>0</v>
          </cell>
          <cell r="AO94">
            <v>70</v>
          </cell>
          <cell r="AP94">
            <v>0</v>
          </cell>
        </row>
        <row r="95">
          <cell r="A95">
            <v>0</v>
          </cell>
          <cell r="B95">
            <v>0</v>
          </cell>
          <cell r="C95">
            <v>0</v>
          </cell>
          <cell r="D95">
            <v>0</v>
          </cell>
          <cell r="G95" t="str">
            <v>T</v>
          </cell>
          <cell r="H95" t="str">
            <v>T</v>
          </cell>
          <cell r="I95" t="str">
            <v>T</v>
          </cell>
          <cell r="J95" t="str">
            <v>T</v>
          </cell>
          <cell r="K95" t="str">
            <v>T</v>
          </cell>
          <cell r="N95" t="str">
            <v>T</v>
          </cell>
          <cell r="O95" t="str">
            <v>T</v>
          </cell>
          <cell r="P95" t="str">
            <v>T</v>
          </cell>
          <cell r="Q95" t="str">
            <v>T</v>
          </cell>
          <cell r="R95" t="str">
            <v>T</v>
          </cell>
          <cell r="U95" t="str">
            <v>T</v>
          </cell>
          <cell r="V95" t="str">
            <v>T</v>
          </cell>
          <cell r="W95" t="str">
            <v>T</v>
          </cell>
          <cell r="X95" t="str">
            <v>T</v>
          </cell>
          <cell r="Y95" t="str">
            <v>T</v>
          </cell>
          <cell r="AB95" t="str">
            <v>T</v>
          </cell>
          <cell r="AC95" t="str">
            <v>T</v>
          </cell>
          <cell r="AD95" t="str">
            <v>T</v>
          </cell>
          <cell r="AE95" t="str">
            <v>T</v>
          </cell>
          <cell r="AF95" t="str">
            <v>T</v>
          </cell>
          <cell r="AI95">
            <v>20</v>
          </cell>
          <cell r="AJ95">
            <v>0</v>
          </cell>
          <cell r="AK95">
            <v>0</v>
          </cell>
          <cell r="AL95">
            <v>0</v>
          </cell>
          <cell r="AM95">
            <v>0</v>
          </cell>
          <cell r="AN95">
            <v>0</v>
          </cell>
          <cell r="AO95">
            <v>71</v>
          </cell>
          <cell r="AP95">
            <v>0</v>
          </cell>
        </row>
        <row r="96">
          <cell r="A96">
            <v>0</v>
          </cell>
          <cell r="B96">
            <v>0</v>
          </cell>
          <cell r="C96">
            <v>0</v>
          </cell>
          <cell r="D96">
            <v>0</v>
          </cell>
          <cell r="G96" t="str">
            <v>T</v>
          </cell>
          <cell r="H96" t="str">
            <v>T</v>
          </cell>
          <cell r="I96" t="str">
            <v>T</v>
          </cell>
          <cell r="J96" t="str">
            <v>T</v>
          </cell>
          <cell r="K96" t="str">
            <v>T</v>
          </cell>
          <cell r="N96" t="str">
            <v>T</v>
          </cell>
          <cell r="O96" t="str">
            <v>T</v>
          </cell>
          <cell r="P96" t="str">
            <v>T</v>
          </cell>
          <cell r="Q96" t="str">
            <v>T</v>
          </cell>
          <cell r="R96" t="str">
            <v>T</v>
          </cell>
          <cell r="U96" t="str">
            <v>T</v>
          </cell>
          <cell r="V96" t="str">
            <v>T</v>
          </cell>
          <cell r="W96" t="str">
            <v>T</v>
          </cell>
          <cell r="X96" t="str">
            <v>T</v>
          </cell>
          <cell r="Y96" t="str">
            <v>T</v>
          </cell>
          <cell r="AB96" t="str">
            <v>T</v>
          </cell>
          <cell r="AC96" t="str">
            <v>T</v>
          </cell>
          <cell r="AD96" t="str">
            <v>T</v>
          </cell>
          <cell r="AE96" t="str">
            <v>T</v>
          </cell>
          <cell r="AF96" t="str">
            <v>T</v>
          </cell>
          <cell r="AI96">
            <v>20</v>
          </cell>
          <cell r="AJ96">
            <v>0</v>
          </cell>
          <cell r="AK96">
            <v>0</v>
          </cell>
          <cell r="AL96">
            <v>0</v>
          </cell>
          <cell r="AM96">
            <v>0</v>
          </cell>
          <cell r="AN96">
            <v>0</v>
          </cell>
          <cell r="AO96">
            <v>72</v>
          </cell>
          <cell r="AP96">
            <v>0</v>
          </cell>
        </row>
        <row r="97">
          <cell r="A97">
            <v>0</v>
          </cell>
          <cell r="B97">
            <v>0</v>
          </cell>
          <cell r="C97">
            <v>0</v>
          </cell>
          <cell r="D97">
            <v>0</v>
          </cell>
          <cell r="G97" t="str">
            <v>T</v>
          </cell>
          <cell r="H97" t="str">
            <v>T</v>
          </cell>
          <cell r="I97" t="str">
            <v>T</v>
          </cell>
          <cell r="J97" t="str">
            <v>T</v>
          </cell>
          <cell r="K97" t="str">
            <v>T</v>
          </cell>
          <cell r="N97" t="str">
            <v>T</v>
          </cell>
          <cell r="O97" t="str">
            <v>T</v>
          </cell>
          <cell r="P97" t="str">
            <v>T</v>
          </cell>
          <cell r="Q97" t="str">
            <v>T</v>
          </cell>
          <cell r="R97" t="str">
            <v>T</v>
          </cell>
          <cell r="U97" t="str">
            <v>T</v>
          </cell>
          <cell r="V97" t="str">
            <v>T</v>
          </cell>
          <cell r="W97" t="str">
            <v>T</v>
          </cell>
          <cell r="X97" t="str">
            <v>T</v>
          </cell>
          <cell r="Y97" t="str">
            <v>T</v>
          </cell>
          <cell r="AB97" t="str">
            <v>T</v>
          </cell>
          <cell r="AC97" t="str">
            <v>T</v>
          </cell>
          <cell r="AD97" t="str">
            <v>T</v>
          </cell>
          <cell r="AE97" t="str">
            <v>T</v>
          </cell>
          <cell r="AF97" t="str">
            <v>T</v>
          </cell>
          <cell r="AI97">
            <v>20</v>
          </cell>
          <cell r="AJ97">
            <v>0</v>
          </cell>
          <cell r="AK97">
            <v>0</v>
          </cell>
          <cell r="AL97">
            <v>0</v>
          </cell>
          <cell r="AM97">
            <v>0</v>
          </cell>
          <cell r="AN97">
            <v>0</v>
          </cell>
          <cell r="AO97">
            <v>73</v>
          </cell>
          <cell r="AP97">
            <v>0</v>
          </cell>
        </row>
        <row r="98">
          <cell r="A98">
            <v>0</v>
          </cell>
          <cell r="B98">
            <v>0</v>
          </cell>
          <cell r="C98">
            <v>0</v>
          </cell>
          <cell r="D98">
            <v>0</v>
          </cell>
          <cell r="G98" t="str">
            <v>T</v>
          </cell>
          <cell r="H98" t="str">
            <v>T</v>
          </cell>
          <cell r="I98" t="str">
            <v>T</v>
          </cell>
          <cell r="J98" t="str">
            <v>T</v>
          </cell>
          <cell r="K98" t="str">
            <v>T</v>
          </cell>
          <cell r="N98" t="str">
            <v>T</v>
          </cell>
          <cell r="O98" t="str">
            <v>T</v>
          </cell>
          <cell r="P98" t="str">
            <v>T</v>
          </cell>
          <cell r="Q98" t="str">
            <v>T</v>
          </cell>
          <cell r="R98" t="str">
            <v>T</v>
          </cell>
          <cell r="U98" t="str">
            <v>T</v>
          </cell>
          <cell r="V98" t="str">
            <v>T</v>
          </cell>
          <cell r="W98" t="str">
            <v>T</v>
          </cell>
          <cell r="X98" t="str">
            <v>T</v>
          </cell>
          <cell r="Y98" t="str">
            <v>T</v>
          </cell>
          <cell r="AB98" t="str">
            <v>T</v>
          </cell>
          <cell r="AC98" t="str">
            <v>T</v>
          </cell>
          <cell r="AD98" t="str">
            <v>T</v>
          </cell>
          <cell r="AE98" t="str">
            <v>T</v>
          </cell>
          <cell r="AF98" t="str">
            <v>T</v>
          </cell>
          <cell r="AI98">
            <v>20</v>
          </cell>
          <cell r="AJ98">
            <v>0</v>
          </cell>
          <cell r="AK98">
            <v>0</v>
          </cell>
          <cell r="AL98">
            <v>0</v>
          </cell>
          <cell r="AM98">
            <v>0</v>
          </cell>
          <cell r="AN98">
            <v>0</v>
          </cell>
          <cell r="AO98">
            <v>74</v>
          </cell>
          <cell r="AP98">
            <v>0</v>
          </cell>
        </row>
        <row r="99">
          <cell r="A99">
            <v>0</v>
          </cell>
          <cell r="B99">
            <v>0</v>
          </cell>
          <cell r="C99">
            <v>0</v>
          </cell>
          <cell r="D99">
            <v>0</v>
          </cell>
          <cell r="G99" t="str">
            <v>T</v>
          </cell>
          <cell r="H99" t="str">
            <v>T</v>
          </cell>
          <cell r="I99" t="str">
            <v>T</v>
          </cell>
          <cell r="J99" t="str">
            <v>T</v>
          </cell>
          <cell r="K99" t="str">
            <v>T</v>
          </cell>
          <cell r="N99" t="str">
            <v>T</v>
          </cell>
          <cell r="O99" t="str">
            <v>T</v>
          </cell>
          <cell r="P99" t="str">
            <v>T</v>
          </cell>
          <cell r="Q99" t="str">
            <v>T</v>
          </cell>
          <cell r="R99" t="str">
            <v>T</v>
          </cell>
          <cell r="U99" t="str">
            <v>T</v>
          </cell>
          <cell r="V99" t="str">
            <v>T</v>
          </cell>
          <cell r="W99" t="str">
            <v>T</v>
          </cell>
          <cell r="X99" t="str">
            <v>T</v>
          </cell>
          <cell r="Y99" t="str">
            <v>T</v>
          </cell>
          <cell r="AB99" t="str">
            <v>T</v>
          </cell>
          <cell r="AC99" t="str">
            <v>T</v>
          </cell>
          <cell r="AD99" t="str">
            <v>T</v>
          </cell>
          <cell r="AE99" t="str">
            <v>T</v>
          </cell>
          <cell r="AF99" t="str">
            <v>T</v>
          </cell>
          <cell r="AI99">
            <v>20</v>
          </cell>
          <cell r="AJ99">
            <v>0</v>
          </cell>
          <cell r="AK99">
            <v>0</v>
          </cell>
          <cell r="AL99">
            <v>0</v>
          </cell>
          <cell r="AM99">
            <v>0</v>
          </cell>
          <cell r="AN99">
            <v>0</v>
          </cell>
          <cell r="AO99">
            <v>75</v>
          </cell>
          <cell r="AP99">
            <v>0</v>
          </cell>
        </row>
        <row r="100">
          <cell r="A100">
            <v>0</v>
          </cell>
          <cell r="B100">
            <v>0</v>
          </cell>
          <cell r="C100">
            <v>0</v>
          </cell>
          <cell r="D100">
            <v>0</v>
          </cell>
          <cell r="G100" t="str">
            <v>T</v>
          </cell>
          <cell r="H100" t="str">
            <v>T</v>
          </cell>
          <cell r="I100" t="str">
            <v>T</v>
          </cell>
          <cell r="J100" t="str">
            <v>T</v>
          </cell>
          <cell r="K100" t="str">
            <v>T</v>
          </cell>
          <cell r="N100" t="str">
            <v>T</v>
          </cell>
          <cell r="O100" t="str">
            <v>T</v>
          </cell>
          <cell r="P100" t="str">
            <v>T</v>
          </cell>
          <cell r="Q100" t="str">
            <v>T</v>
          </cell>
          <cell r="R100" t="str">
            <v>T</v>
          </cell>
          <cell r="U100" t="str">
            <v>T</v>
          </cell>
          <cell r="V100" t="str">
            <v>T</v>
          </cell>
          <cell r="W100" t="str">
            <v>T</v>
          </cell>
          <cell r="X100" t="str">
            <v>T</v>
          </cell>
          <cell r="Y100" t="str">
            <v>T</v>
          </cell>
          <cell r="AB100" t="str">
            <v>T</v>
          </cell>
          <cell r="AC100" t="str">
            <v>T</v>
          </cell>
          <cell r="AD100" t="str">
            <v>T</v>
          </cell>
          <cell r="AE100" t="str">
            <v>T</v>
          </cell>
          <cell r="AF100" t="str">
            <v>T</v>
          </cell>
          <cell r="AI100">
            <v>20</v>
          </cell>
          <cell r="AJ100">
            <v>0</v>
          </cell>
          <cell r="AK100">
            <v>0</v>
          </cell>
          <cell r="AL100">
            <v>0</v>
          </cell>
          <cell r="AM100">
            <v>0</v>
          </cell>
          <cell r="AN100">
            <v>0</v>
          </cell>
          <cell r="AO100">
            <v>76</v>
          </cell>
          <cell r="AP100">
            <v>0</v>
          </cell>
        </row>
        <row r="101">
          <cell r="A101">
            <v>0</v>
          </cell>
          <cell r="B101">
            <v>0</v>
          </cell>
          <cell r="C101">
            <v>0</v>
          </cell>
          <cell r="D101">
            <v>0</v>
          </cell>
          <cell r="G101" t="str">
            <v>T</v>
          </cell>
          <cell r="H101" t="str">
            <v>T</v>
          </cell>
          <cell r="I101" t="str">
            <v>T</v>
          </cell>
          <cell r="J101" t="str">
            <v>T</v>
          </cell>
          <cell r="K101" t="str">
            <v>T</v>
          </cell>
          <cell r="N101" t="str">
            <v>T</v>
          </cell>
          <cell r="O101" t="str">
            <v>T</v>
          </cell>
          <cell r="P101" t="str">
            <v>T</v>
          </cell>
          <cell r="Q101" t="str">
            <v>T</v>
          </cell>
          <cell r="R101" t="str">
            <v>T</v>
          </cell>
          <cell r="U101" t="str">
            <v>T</v>
          </cell>
          <cell r="V101" t="str">
            <v>T</v>
          </cell>
          <cell r="W101" t="str">
            <v>T</v>
          </cell>
          <cell r="X101" t="str">
            <v>T</v>
          </cell>
          <cell r="Y101" t="str">
            <v>T</v>
          </cell>
          <cell r="AB101" t="str">
            <v>T</v>
          </cell>
          <cell r="AC101" t="str">
            <v>T</v>
          </cell>
          <cell r="AD101" t="str">
            <v>T</v>
          </cell>
          <cell r="AE101" t="str">
            <v>T</v>
          </cell>
          <cell r="AF101" t="str">
            <v>T</v>
          </cell>
          <cell r="AI101">
            <v>20</v>
          </cell>
          <cell r="AJ101">
            <v>0</v>
          </cell>
          <cell r="AK101">
            <v>0</v>
          </cell>
          <cell r="AL101">
            <v>0</v>
          </cell>
          <cell r="AM101">
            <v>0</v>
          </cell>
          <cell r="AN101">
            <v>0</v>
          </cell>
          <cell r="AO101">
            <v>77</v>
          </cell>
          <cell r="AP101">
            <v>0</v>
          </cell>
        </row>
        <row r="102">
          <cell r="A102">
            <v>0</v>
          </cell>
          <cell r="B102">
            <v>0</v>
          </cell>
          <cell r="C102">
            <v>0</v>
          </cell>
          <cell r="D102">
            <v>0</v>
          </cell>
          <cell r="G102" t="str">
            <v>T</v>
          </cell>
          <cell r="H102" t="str">
            <v>T</v>
          </cell>
          <cell r="I102" t="str">
            <v>T</v>
          </cell>
          <cell r="J102" t="str">
            <v>T</v>
          </cell>
          <cell r="K102" t="str">
            <v>T</v>
          </cell>
          <cell r="N102" t="str">
            <v>T</v>
          </cell>
          <cell r="O102" t="str">
            <v>T</v>
          </cell>
          <cell r="P102" t="str">
            <v>T</v>
          </cell>
          <cell r="Q102" t="str">
            <v>T</v>
          </cell>
          <cell r="R102" t="str">
            <v>T</v>
          </cell>
          <cell r="U102" t="str">
            <v>T</v>
          </cell>
          <cell r="V102" t="str">
            <v>T</v>
          </cell>
          <cell r="W102" t="str">
            <v>T</v>
          </cell>
          <cell r="X102" t="str">
            <v>T</v>
          </cell>
          <cell r="Y102" t="str">
            <v>T</v>
          </cell>
          <cell r="AB102" t="str">
            <v>T</v>
          </cell>
          <cell r="AC102" t="str">
            <v>T</v>
          </cell>
          <cell r="AD102" t="str">
            <v>T</v>
          </cell>
          <cell r="AE102" t="str">
            <v>T</v>
          </cell>
          <cell r="AF102" t="str">
            <v>T</v>
          </cell>
          <cell r="AI102">
            <v>20</v>
          </cell>
          <cell r="AJ102">
            <v>0</v>
          </cell>
          <cell r="AK102">
            <v>0</v>
          </cell>
          <cell r="AL102">
            <v>0</v>
          </cell>
          <cell r="AM102">
            <v>0</v>
          </cell>
          <cell r="AN102">
            <v>0</v>
          </cell>
          <cell r="AO102">
            <v>78</v>
          </cell>
          <cell r="AP102">
            <v>0</v>
          </cell>
        </row>
        <row r="103">
          <cell r="A103">
            <v>0</v>
          </cell>
          <cell r="B103">
            <v>0</v>
          </cell>
          <cell r="C103">
            <v>0</v>
          </cell>
          <cell r="D103">
            <v>0</v>
          </cell>
          <cell r="G103" t="str">
            <v>T</v>
          </cell>
          <cell r="H103" t="str">
            <v>T</v>
          </cell>
          <cell r="I103" t="str">
            <v>T</v>
          </cell>
          <cell r="J103" t="str">
            <v>T</v>
          </cell>
          <cell r="K103" t="str">
            <v>T</v>
          </cell>
          <cell r="N103" t="str">
            <v>T</v>
          </cell>
          <cell r="O103" t="str">
            <v>T</v>
          </cell>
          <cell r="P103" t="str">
            <v>T</v>
          </cell>
          <cell r="Q103" t="str">
            <v>T</v>
          </cell>
          <cell r="R103" t="str">
            <v>T</v>
          </cell>
          <cell r="U103" t="str">
            <v>T</v>
          </cell>
          <cell r="V103" t="str">
            <v>T</v>
          </cell>
          <cell r="W103" t="str">
            <v>T</v>
          </cell>
          <cell r="X103" t="str">
            <v>T</v>
          </cell>
          <cell r="Y103" t="str">
            <v>T</v>
          </cell>
          <cell r="AB103" t="str">
            <v>T</v>
          </cell>
          <cell r="AC103" t="str">
            <v>T</v>
          </cell>
          <cell r="AD103" t="str">
            <v>T</v>
          </cell>
          <cell r="AE103" t="str">
            <v>T</v>
          </cell>
          <cell r="AF103" t="str">
            <v>T</v>
          </cell>
          <cell r="AI103">
            <v>20</v>
          </cell>
          <cell r="AJ103">
            <v>0</v>
          </cell>
          <cell r="AK103">
            <v>0</v>
          </cell>
          <cell r="AL103">
            <v>0</v>
          </cell>
          <cell r="AM103">
            <v>0</v>
          </cell>
          <cell r="AN103">
            <v>0</v>
          </cell>
          <cell r="AO103">
            <v>79</v>
          </cell>
          <cell r="AP103">
            <v>0</v>
          </cell>
        </row>
      </sheetData>
      <sheetData sheetId="12"/>
      <sheetData sheetId="13"/>
      <sheetData sheetId="14"/>
      <sheetData sheetId="15"/>
      <sheetData sheetId="16" refreshError="1"/>
      <sheetData sheetId="17" refreshError="1"/>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488"/>
    </inkml:context>
    <inkml:brush xml:id="br0">
      <inkml:brushProperty name="width" value="0.2" units="cm"/>
      <inkml:brushProperty name="height" value="0.2" units="cm"/>
    </inkml:brush>
  </inkml:definitions>
  <inkml:trace contextRef="#ctx0" brushRef="#br0">-2147483648-2147483648 7536</inkml:trace>
</inkml:ink>
</file>

<file path=xl/ink/ink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497"/>
    </inkml:context>
    <inkml:brush xml:id="br0">
      <inkml:brushProperty name="width" value="0.2" units="cm"/>
      <inkml:brushProperty name="height" value="0.2" units="cm"/>
    </inkml:brush>
  </inkml:definitions>
  <inkml:trace contextRef="#ctx0" brushRef="#br0">-2147483648-2147483648 7536</inkml:trace>
</inkml:ink>
</file>

<file path=xl/ink/ink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498"/>
    </inkml:context>
    <inkml:brush xml:id="br0">
      <inkml:brushProperty name="width" value="0.2" units="cm"/>
      <inkml:brushProperty name="height" value="0.2" units="cm"/>
    </inkml:brush>
  </inkml:definitions>
  <inkml:trace contextRef="#ctx0" brushRef="#br0">-2147483648-2147483648 7536</inkml:trace>
</inkml:ink>
</file>

<file path=xl/ink/ink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499"/>
    </inkml:context>
    <inkml:brush xml:id="br0">
      <inkml:brushProperty name="width" value="0.2" units="cm"/>
      <inkml:brushProperty name="height" value="0.2" units="cm"/>
    </inkml:brush>
  </inkml:definitions>
  <inkml:trace contextRef="#ctx0" brushRef="#br0">-2147483648-2147483648 7536</inkml:trace>
</inkml:ink>
</file>

<file path=xl/ink/ink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500"/>
    </inkml:context>
    <inkml:brush xml:id="br0">
      <inkml:brushProperty name="width" value="0.2" units="cm"/>
      <inkml:brushProperty name="height" value="0.2" units="cm"/>
    </inkml:brush>
  </inkml:definitions>
  <inkml:trace contextRef="#ctx0" brushRef="#br0">-2147483648-2147483648 7536</inkml:trace>
</inkml:ink>
</file>

<file path=xl/ink/ink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501"/>
    </inkml:context>
    <inkml:brush xml:id="br0">
      <inkml:brushProperty name="width" value="0.2" units="cm"/>
      <inkml:brushProperty name="height" value="0.2" units="cm"/>
    </inkml:brush>
  </inkml:definitions>
  <inkml:trace contextRef="#ctx0" brushRef="#br0">-2147483648-2147483648 7536</inkml:trace>
</inkml:ink>
</file>

<file path=xl/ink/ink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502"/>
    </inkml:context>
    <inkml:brush xml:id="br0">
      <inkml:brushProperty name="width" value="0.2" units="cm"/>
      <inkml:brushProperty name="height" value="0.2" units="cm"/>
    </inkml:brush>
  </inkml:definitions>
  <inkml:trace contextRef="#ctx0" brushRef="#br0">-2147483648-2147483648 7536</inkml:trace>
</inkml:ink>
</file>

<file path=xl/ink/ink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503"/>
    </inkml:context>
    <inkml:brush xml:id="br0">
      <inkml:brushProperty name="width" value="0.2" units="cm"/>
      <inkml:brushProperty name="height" value="0.2" units="cm"/>
    </inkml:brush>
  </inkml:definitions>
  <inkml:trace contextRef="#ctx0" brushRef="#br0">-2147483648-2147483648 7536</inkml:trace>
</inkml:ink>
</file>

<file path=xl/ink/ink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504"/>
    </inkml:context>
    <inkml:brush xml:id="br0">
      <inkml:brushProperty name="width" value="0.2" units="cm"/>
      <inkml:brushProperty name="height" value="0.2" units="cm"/>
    </inkml:brush>
  </inkml:definitions>
  <inkml:trace contextRef="#ctx0" brushRef="#br0">-2147483648-2147483648 7536</inkml:trace>
</inkml:ink>
</file>

<file path=xl/ink/ink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505"/>
    </inkml:context>
    <inkml:brush xml:id="br0">
      <inkml:brushProperty name="width" value="0.2" units="cm"/>
      <inkml:brushProperty name="height" value="0.2" units="cm"/>
    </inkml:brush>
  </inkml:definitions>
  <inkml:trace contextRef="#ctx0" brushRef="#br0">-2147483648-2147483648 7536</inkml:trace>
</inkml:ink>
</file>

<file path=xl/ink/ink1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506"/>
    </inkml:context>
    <inkml:brush xml:id="br0">
      <inkml:brushProperty name="width" value="0.2" units="cm"/>
      <inkml:brushProperty name="height" value="0.2" units="cm"/>
    </inkml:brush>
  </inkml:definitions>
  <inkml:trace contextRef="#ctx0" brushRef="#br0">-2147483648-2147483648 7536</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489"/>
    </inkml:context>
    <inkml:brush xml:id="br0">
      <inkml:brushProperty name="width" value="0.2" units="cm"/>
      <inkml:brushProperty name="height" value="0.2" units="cm"/>
    </inkml:brush>
  </inkml:definitions>
  <inkml:trace contextRef="#ctx0" brushRef="#br0">-2147483648-2147483648 7536</inkml:trace>
</inkml:ink>
</file>

<file path=xl/ink/ink2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507"/>
    </inkml:context>
    <inkml:brush xml:id="br0">
      <inkml:brushProperty name="width" value="0.2" units="cm"/>
      <inkml:brushProperty name="height" value="0.2" units="cm"/>
    </inkml:brush>
  </inkml:definitions>
  <inkml:trace contextRef="#ctx0" brushRef="#br0">-2147483648-2147483648 7536</inkml:trace>
</inkml:ink>
</file>

<file path=xl/ink/ink2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508"/>
    </inkml:context>
    <inkml:brush xml:id="br0">
      <inkml:brushProperty name="width" value="0.2" units="cm"/>
      <inkml:brushProperty name="height" value="0.2" units="cm"/>
    </inkml:brush>
  </inkml:definitions>
  <inkml:trace contextRef="#ctx0" brushRef="#br0">-2147483648-2147483648 7536</inkml:trace>
</inkml:ink>
</file>

<file path=xl/ink/ink2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509"/>
    </inkml:context>
    <inkml:brush xml:id="br0">
      <inkml:brushProperty name="width" value="0.2" units="cm"/>
      <inkml:brushProperty name="height" value="0.2" units="cm"/>
    </inkml:brush>
  </inkml:definitions>
  <inkml:trace contextRef="#ctx0" brushRef="#br0">-2147483648-2147483648 7536</inkml:trace>
</inkml:ink>
</file>

<file path=xl/ink/ink2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510"/>
    </inkml:context>
    <inkml:brush xml:id="br0">
      <inkml:brushProperty name="width" value="0.2" units="cm"/>
      <inkml:brushProperty name="height" value="0.2" units="cm"/>
    </inkml:brush>
  </inkml:definitions>
  <inkml:trace contextRef="#ctx0" brushRef="#br0">-2147483648-2147483648 7536</inkml:trace>
</inkml:ink>
</file>

<file path=xl/ink/ink2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511"/>
    </inkml:context>
    <inkml:brush xml:id="br0">
      <inkml:brushProperty name="width" value="0.2" units="cm"/>
      <inkml:brushProperty name="height" value="0.2" units="cm"/>
    </inkml:brush>
  </inkml:definitions>
  <inkml:trace contextRef="#ctx0" brushRef="#br0">-2147483648-2147483648 7536</inkml:trace>
</inkml:ink>
</file>

<file path=xl/ink/ink2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512"/>
    </inkml:context>
    <inkml:brush xml:id="br0">
      <inkml:brushProperty name="width" value="0.2" units="cm"/>
      <inkml:brushProperty name="height" value="0.2" units="cm"/>
    </inkml:brush>
  </inkml:definitions>
  <inkml:trace contextRef="#ctx0" brushRef="#br0">-2147483648-2147483648 7536</inkml:trace>
</inkml:ink>
</file>

<file path=xl/ink/ink2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513"/>
    </inkml:context>
    <inkml:brush xml:id="br0">
      <inkml:brushProperty name="width" value="0.2" units="cm"/>
      <inkml:brushProperty name="height" value="0.2" units="cm"/>
    </inkml:brush>
  </inkml:definitions>
  <inkml:trace contextRef="#ctx0" brushRef="#br0">-2147483648-2147483648 7536</inkml:trace>
</inkml:ink>
</file>

<file path=xl/ink/ink2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514"/>
    </inkml:context>
    <inkml:brush xml:id="br0">
      <inkml:brushProperty name="width" value="0.2" units="cm"/>
      <inkml:brushProperty name="height" value="0.2" units="cm"/>
    </inkml:brush>
  </inkml:definitions>
  <inkml:trace contextRef="#ctx0" brushRef="#br0">-2147483648-2147483648 7536</inkml:trace>
</inkml:ink>
</file>

<file path=xl/ink/ink2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515"/>
    </inkml:context>
    <inkml:brush xml:id="br0">
      <inkml:brushProperty name="width" value="0.2" units="cm"/>
      <inkml:brushProperty name="height" value="0.2" units="cm"/>
    </inkml:brush>
  </inkml:definitions>
  <inkml:trace contextRef="#ctx0" brushRef="#br0">-2147483648-2147483648 7536</inkml:trace>
</inkml:ink>
</file>

<file path=xl/ink/ink2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516"/>
    </inkml:context>
    <inkml:brush xml:id="br0">
      <inkml:brushProperty name="width" value="0.2" units="cm"/>
      <inkml:brushProperty name="height" value="0.2" units="cm"/>
    </inkml:brush>
  </inkml:definitions>
  <inkml:trace contextRef="#ctx0" brushRef="#br0">-2147483648-2147483648 7536</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490"/>
    </inkml:context>
    <inkml:brush xml:id="br0">
      <inkml:brushProperty name="width" value="0.2" units="cm"/>
      <inkml:brushProperty name="height" value="0.2" units="cm"/>
    </inkml:brush>
  </inkml:definitions>
  <inkml:trace contextRef="#ctx0" brushRef="#br0">-2147483648-2147483648 7536</inkml:trace>
</inkml:ink>
</file>

<file path=xl/ink/ink3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517"/>
    </inkml:context>
    <inkml:brush xml:id="br0">
      <inkml:brushProperty name="width" value="0.2" units="cm"/>
      <inkml:brushProperty name="height" value="0.2" units="cm"/>
    </inkml:brush>
  </inkml:definitions>
  <inkml:trace contextRef="#ctx0" brushRef="#br0">-2147483648-2147483648 7536</inkml:trace>
</inkml:ink>
</file>

<file path=xl/ink/ink3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518"/>
    </inkml:context>
    <inkml:brush xml:id="br0">
      <inkml:brushProperty name="width" value="0.2" units="cm"/>
      <inkml:brushProperty name="height" value="0.2" units="cm"/>
    </inkml:brush>
  </inkml:definitions>
  <inkml:trace contextRef="#ctx0" brushRef="#br0">-2147483648-2147483648 7536</inkml:trace>
</inkml:ink>
</file>

<file path=xl/ink/ink3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519"/>
    </inkml:context>
    <inkml:brush xml:id="br0">
      <inkml:brushProperty name="width" value="0.2" units="cm"/>
      <inkml:brushProperty name="height" value="0.2" units="cm"/>
    </inkml:brush>
  </inkml:definitions>
  <inkml:trace contextRef="#ctx0" brushRef="#br0">-2147483648-2147483648 7536</inkml:trace>
</inkml:ink>
</file>

<file path=xl/ink/ink3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520"/>
    </inkml:context>
    <inkml:brush xml:id="br0">
      <inkml:brushProperty name="width" value="0.2" units="cm"/>
      <inkml:brushProperty name="height" value="0.2" units="cm"/>
    </inkml:brush>
  </inkml:definitions>
  <inkml:trace contextRef="#ctx0" brushRef="#br0">-2147483648-2147483648 7536</inkml:trace>
</inkml:ink>
</file>

<file path=xl/ink/ink3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521"/>
    </inkml:context>
    <inkml:brush xml:id="br0">
      <inkml:brushProperty name="width" value="0.2" units="cm"/>
      <inkml:brushProperty name="height" value="0.2" units="cm"/>
    </inkml:brush>
  </inkml:definitions>
  <inkml:trace contextRef="#ctx0" brushRef="#br0">-2147483648-2147483648 7536</inkml:trace>
</inkml:ink>
</file>

<file path=xl/ink/ink3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522"/>
    </inkml:context>
    <inkml:brush xml:id="br0">
      <inkml:brushProperty name="width" value="0.2" units="cm"/>
      <inkml:brushProperty name="height" value="0.2" units="cm"/>
    </inkml:brush>
  </inkml:definitions>
  <inkml:trace contextRef="#ctx0" brushRef="#br0">-2147483648-2147483648 7536</inkml:trace>
</inkml:ink>
</file>

<file path=xl/ink/ink3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523"/>
    </inkml:context>
    <inkml:brush xml:id="br0">
      <inkml:brushProperty name="width" value="0.2" units="cm"/>
      <inkml:brushProperty name="height" value="0.2" units="cm"/>
    </inkml:brush>
  </inkml:definitions>
  <inkml:trace contextRef="#ctx0" brushRef="#br0">-2147483648-2147483648 7536</inkml:trace>
</inkml:ink>
</file>

<file path=xl/ink/ink3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524"/>
    </inkml:context>
    <inkml:brush xml:id="br0">
      <inkml:brushProperty name="width" value="0.2" units="cm"/>
      <inkml:brushProperty name="height" value="0.2" units="cm"/>
    </inkml:brush>
  </inkml:definitions>
  <inkml:trace contextRef="#ctx0" brushRef="#br0">-2147483648-2147483648 7536</inkml:trace>
</inkml:ink>
</file>

<file path=xl/ink/ink3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525"/>
    </inkml:context>
    <inkml:brush xml:id="br0">
      <inkml:brushProperty name="width" value="0.2" units="cm"/>
      <inkml:brushProperty name="height" value="0.2" units="cm"/>
    </inkml:brush>
  </inkml:definitions>
  <inkml:trace contextRef="#ctx0" brushRef="#br0">-2147483648-2147483648 7536</inkml:trace>
</inkml:ink>
</file>

<file path=xl/ink/ink3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526"/>
    </inkml:context>
    <inkml:brush xml:id="br0">
      <inkml:brushProperty name="width" value="0.2" units="cm"/>
      <inkml:brushProperty name="height" value="0.2" units="cm"/>
    </inkml:brush>
  </inkml:definitions>
  <inkml:trace contextRef="#ctx0" brushRef="#br0">-2147483648-2147483648 7536</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491"/>
    </inkml:context>
    <inkml:brush xml:id="br0">
      <inkml:brushProperty name="width" value="0.2" units="cm"/>
      <inkml:brushProperty name="height" value="0.2" units="cm"/>
    </inkml:brush>
  </inkml:definitions>
  <inkml:trace contextRef="#ctx0" brushRef="#br0">-2147483648-2147483648 7536</inkml:trace>
</inkml:ink>
</file>

<file path=xl/ink/ink4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527"/>
    </inkml:context>
    <inkml:brush xml:id="br0">
      <inkml:brushProperty name="width" value="0.2" units="cm"/>
      <inkml:brushProperty name="height" value="0.2" units="cm"/>
    </inkml:brush>
  </inkml:definitions>
  <inkml:trace contextRef="#ctx0" brushRef="#br0">-2147483648-2147483648 7536</inkml:trace>
</inkml:ink>
</file>

<file path=xl/ink/ink4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528"/>
    </inkml:context>
    <inkml:brush xml:id="br0">
      <inkml:brushProperty name="width" value="0.2" units="cm"/>
      <inkml:brushProperty name="height" value="0.2" units="cm"/>
    </inkml:brush>
  </inkml:definitions>
  <inkml:trace contextRef="#ctx0" brushRef="#br0">-2147483648-2147483648 7536</inkml:trace>
</inkml:ink>
</file>

<file path=xl/ink/ink4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529"/>
    </inkml:context>
    <inkml:brush xml:id="br0">
      <inkml:brushProperty name="width" value="0.2" units="cm"/>
      <inkml:brushProperty name="height" value="0.2" units="cm"/>
    </inkml:brush>
  </inkml:definitions>
  <inkml:trace contextRef="#ctx0" brushRef="#br0">-2147483648-2147483648 7536</inkml:trace>
</inkml:ink>
</file>

<file path=xl/ink/ink4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530"/>
    </inkml:context>
    <inkml:brush xml:id="br0">
      <inkml:brushProperty name="width" value="0.2" units="cm"/>
      <inkml:brushProperty name="height" value="0.2" units="cm"/>
    </inkml:brush>
  </inkml:definitions>
  <inkml:trace contextRef="#ctx0" brushRef="#br0">-2147483648-2147483648 7536</inkml:trace>
</inkml:ink>
</file>

<file path=xl/ink/ink4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531"/>
    </inkml:context>
    <inkml:brush xml:id="br0">
      <inkml:brushProperty name="width" value="0.2" units="cm"/>
      <inkml:brushProperty name="height" value="0.2" units="cm"/>
    </inkml:brush>
  </inkml:definitions>
  <inkml:trace contextRef="#ctx0" brushRef="#br0">-2147483648-2147483648 7536</inkml:trace>
</inkml:ink>
</file>

<file path=xl/ink/ink4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532"/>
    </inkml:context>
    <inkml:brush xml:id="br0">
      <inkml:brushProperty name="width" value="0.2" units="cm"/>
      <inkml:brushProperty name="height" value="0.2" units="cm"/>
    </inkml:brush>
  </inkml:definitions>
  <inkml:trace contextRef="#ctx0" brushRef="#br0">-2147483648-2147483648 7536</inkml:trace>
</inkml:ink>
</file>

<file path=xl/ink/ink4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533"/>
    </inkml:context>
    <inkml:brush xml:id="br0">
      <inkml:brushProperty name="width" value="0.2" units="cm"/>
      <inkml:brushProperty name="height" value="0.2" units="cm"/>
    </inkml:brush>
  </inkml:definitions>
  <inkml:trace contextRef="#ctx0" brushRef="#br0">-2147483648-2147483648 7536</inkml:trace>
</inkml:ink>
</file>

<file path=xl/ink/ink4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534"/>
    </inkml:context>
    <inkml:brush xml:id="br0">
      <inkml:brushProperty name="width" value="0.2" units="cm"/>
      <inkml:brushProperty name="height" value="0.2" units="cm"/>
    </inkml:brush>
  </inkml:definitions>
  <inkml:trace contextRef="#ctx0" brushRef="#br0">-2147483648-2147483648 7536</inkml:trace>
</inkml:ink>
</file>

<file path=xl/ink/ink4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535"/>
    </inkml:context>
    <inkml:brush xml:id="br0">
      <inkml:brushProperty name="width" value="0.2" units="cm"/>
      <inkml:brushProperty name="height" value="0.2" units="cm"/>
    </inkml:brush>
  </inkml:definitions>
  <inkml:trace contextRef="#ctx0" brushRef="#br0">-2147483648-2147483648 7536</inkml:trace>
</inkml:ink>
</file>

<file path=xl/ink/ink4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536"/>
    </inkml:context>
    <inkml:brush xml:id="br0">
      <inkml:brushProperty name="width" value="0.2" units="cm"/>
      <inkml:brushProperty name="height" value="0.2" units="cm"/>
    </inkml:brush>
  </inkml:definitions>
  <inkml:trace contextRef="#ctx0" brushRef="#br0">-2147483648-2147483648 7536</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492"/>
    </inkml:context>
    <inkml:brush xml:id="br0">
      <inkml:brushProperty name="width" value="0.2" units="cm"/>
      <inkml:brushProperty name="height" value="0.2" units="cm"/>
    </inkml:brush>
  </inkml:definitions>
  <inkml:trace contextRef="#ctx0" brushRef="#br0">-2147483648-2147483648 7536</inkml:trace>
</inkml:ink>
</file>

<file path=xl/ink/ink5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537"/>
    </inkml:context>
    <inkml:brush xml:id="br0">
      <inkml:brushProperty name="width" value="0.2" units="cm"/>
      <inkml:brushProperty name="height" value="0.2" units="cm"/>
    </inkml:brush>
  </inkml:definitions>
  <inkml:trace contextRef="#ctx0" brushRef="#br0">-2147483648-2147483648 7536</inkml:trace>
</inkml:ink>
</file>

<file path=xl/ink/ink5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538"/>
    </inkml:context>
    <inkml:brush xml:id="br0">
      <inkml:brushProperty name="width" value="0.2" units="cm"/>
      <inkml:brushProperty name="height" value="0.2" units="cm"/>
    </inkml:brush>
  </inkml:definitions>
  <inkml:trace contextRef="#ctx0" brushRef="#br0">-2147483648-2147483648 7536</inkml:trace>
</inkml:ink>
</file>

<file path=xl/ink/ink5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539"/>
    </inkml:context>
    <inkml:brush xml:id="br0">
      <inkml:brushProperty name="width" value="0.2" units="cm"/>
      <inkml:brushProperty name="height" value="0.2" units="cm"/>
    </inkml:brush>
  </inkml:definitions>
  <inkml:trace contextRef="#ctx0" brushRef="#br0">-2147483648-2147483648 7536</inkml:trace>
</inkml:ink>
</file>

<file path=xl/ink/ink5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540"/>
    </inkml:context>
    <inkml:brush xml:id="br0">
      <inkml:brushProperty name="width" value="0.2" units="cm"/>
      <inkml:brushProperty name="height" value="0.2" units="cm"/>
    </inkml:brush>
  </inkml:definitions>
  <inkml:trace contextRef="#ctx0" brushRef="#br0">-2147483648-2147483648 7536</inkml:trace>
</inkml:ink>
</file>

<file path=xl/ink/ink5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541"/>
    </inkml:context>
    <inkml:brush xml:id="br0">
      <inkml:brushProperty name="width" value="0.2" units="cm"/>
      <inkml:brushProperty name="height" value="0.2" units="cm"/>
    </inkml:brush>
  </inkml:definitions>
  <inkml:trace contextRef="#ctx0" brushRef="#br0">-2147483648-2147483648 7536</inkml:trace>
</inkml:ink>
</file>

<file path=xl/ink/ink5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542"/>
    </inkml:context>
    <inkml:brush xml:id="br0">
      <inkml:brushProperty name="width" value="0.2" units="cm"/>
      <inkml:brushProperty name="height" value="0.2" units="cm"/>
    </inkml:brush>
  </inkml:definitions>
  <inkml:trace contextRef="#ctx0" brushRef="#br0">-2147483648-2147483648 7536</inkml:trace>
</inkml:ink>
</file>

<file path=xl/ink/ink5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543"/>
    </inkml:context>
    <inkml:brush xml:id="br0">
      <inkml:brushProperty name="width" value="0.2" units="cm"/>
      <inkml:brushProperty name="height" value="0.2" units="cm"/>
    </inkml:brush>
  </inkml:definitions>
  <inkml:trace contextRef="#ctx0" brushRef="#br0">-2147483648-2147483648 7536</inkml:trace>
</inkml:ink>
</file>

<file path=xl/ink/ink5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544"/>
    </inkml:context>
    <inkml:brush xml:id="br0">
      <inkml:brushProperty name="width" value="0.2" units="cm"/>
      <inkml:brushProperty name="height" value="0.2" units="cm"/>
    </inkml:brush>
  </inkml:definitions>
  <inkml:trace contextRef="#ctx0" brushRef="#br0">-2147483648-2147483648 7536</inkml:trace>
</inkml:ink>
</file>

<file path=xl/ink/ink5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545"/>
    </inkml:context>
    <inkml:brush xml:id="br0">
      <inkml:brushProperty name="width" value="0.2" units="cm"/>
      <inkml:brushProperty name="height" value="0.2" units="cm"/>
    </inkml:brush>
  </inkml:definitions>
  <inkml:trace contextRef="#ctx0" brushRef="#br0">-2147483648-2147483648 7536</inkml:trace>
</inkml:ink>
</file>

<file path=xl/ink/ink5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546"/>
    </inkml:context>
    <inkml:brush xml:id="br0">
      <inkml:brushProperty name="width" value="0.2" units="cm"/>
      <inkml:brushProperty name="height" value="0.2" units="cm"/>
    </inkml:brush>
  </inkml:definitions>
  <inkml:trace contextRef="#ctx0" brushRef="#br0">-2147483648-2147483648 7536</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493"/>
    </inkml:context>
    <inkml:brush xml:id="br0">
      <inkml:brushProperty name="width" value="0.2" units="cm"/>
      <inkml:brushProperty name="height" value="0.2" units="cm"/>
    </inkml:brush>
  </inkml:definitions>
  <inkml:trace contextRef="#ctx0" brushRef="#br0">-2147483648-2147483648 7536</inkml:trace>
</inkml:ink>
</file>

<file path=xl/ink/ink6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547"/>
    </inkml:context>
    <inkml:brush xml:id="br0">
      <inkml:brushProperty name="width" value="0.2" units="cm"/>
      <inkml:brushProperty name="height" value="0.2" units="cm"/>
    </inkml:brush>
  </inkml:definitions>
  <inkml:trace contextRef="#ctx0" brushRef="#br0">-2147483648-2147483648 7536</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494"/>
    </inkml:context>
    <inkml:brush xml:id="br0">
      <inkml:brushProperty name="width" value="0.2" units="cm"/>
      <inkml:brushProperty name="height" value="0.2" units="cm"/>
    </inkml:brush>
  </inkml:definitions>
  <inkml:trace contextRef="#ctx0" brushRef="#br0">-2147483648-2147483648 7536</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495"/>
    </inkml:context>
    <inkml:brush xml:id="br0">
      <inkml:brushProperty name="width" value="0.2" units="cm"/>
      <inkml:brushProperty name="height" value="0.2" units="cm"/>
    </inkml:brush>
  </inkml:definitions>
  <inkml:trace contextRef="#ctx0" brushRef="#br0">-2147483648-2147483648 7536</inkml:trace>
</inkml:ink>
</file>

<file path=xl/ink/ink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3T10:04:31.496"/>
    </inkml:context>
    <inkml:brush xml:id="br0">
      <inkml:brushProperty name="width" value="0.2" units="cm"/>
      <inkml:brushProperty name="height" value="0.2" units="cm"/>
    </inkml:brush>
  </inkml:definitions>
  <inkml:trace contextRef="#ctx0" brushRef="#br0">-2147483648-2147483648 7536</inkml:trace>
</inkml:ink>
</file>

<file path=xl/persons/person.xml><?xml version="1.0" encoding="utf-8"?>
<personList xmlns="http://schemas.microsoft.com/office/spreadsheetml/2018/threadedcomments" xmlns:x="http://schemas.openxmlformats.org/spreadsheetml/2006/main">
  <person displayName="Caitlin Hannahan" id="{AC726FBB-99BD-4084-9768-8E52E73D82E6}" userId="S::caitlin.hannahan@one.un.org::56a8037b-9266-493e-94b7-3738e1eaaa00"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5" dT="2020-04-09T13:08:32.14" personId="{AC726FBB-99BD-4084-9768-8E52E73D82E6}" id="{A936B787-CDB2-4D27-B50A-4830F0A2788E}">
    <text>Il s'agit du budget total tel qu'indiqué dans l'AAP. Il comprend les coûts directs et indirects des partenaires</text>
  </threadedComment>
  <threadedComment ref="B6" dT="2020-04-09T13:07:50.45" personId="{AC726FBB-99BD-4084-9768-8E52E73D82E6}" id="{58C1ECD0-09CA-4E72-A438-259AF1373014}">
    <text>Ceci ne s'applique qu'aux les Organisations Participantes non-Nations Unies (PNUNO)</text>
  </threadedComment>
  <threadedComment ref="F10" dT="2020-04-09T13:09:28.21" personId="{AC726FBB-99BD-4084-9768-8E52E73D82E6}" id="{AB514005-DD15-4C26-A39B-86336A49B98D}">
    <text>Ce montant ne peut dépasser 20 % du budget total sans dérogation.</text>
  </threadedComment>
  <threadedComment ref="F16" dT="2020-04-09T13:09:43.67" personId="{AC726FBB-99BD-4084-9768-8E52E73D82E6}" id="{5958930C-9DF8-4469-B858-0A0409C586B4}">
    <text>Ce montant ne peut dépasser 10 % du budget total.</text>
  </threadedComment>
  <threadedComment ref="F18" dT="2020-04-09T13:09:43.67" personId="{AC726FBB-99BD-4084-9768-8E52E73D82E6}" id="{F0A8C284-4E55-489A-B74C-A5432BE66BD6}">
    <text>Ce montant ne peut dépasser 10 % du budget total.</text>
  </threadedComment>
  <threadedComment ref="B20" dT="2020-04-09T13:47:18.32" personId="{AC726FBB-99BD-4084-9768-8E52E73D82E6}" id="{98D176DA-AAA5-4B90-B3A0-00FB8AC18C46}">
    <text>Ceci ne s'applique qu'aux les Organisations Participantes non-Nations Unies (PNUNO)</text>
  </threadedComment>
</ThreadedComment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X22"/>
  <sheetViews>
    <sheetView zoomScale="80" zoomScaleNormal="80" workbookViewId="0">
      <pane xSplit="2" ySplit="4" topLeftCell="C5" activePane="bottomRight" state="frozen"/>
      <selection pane="topRight" activeCell="C1" sqref="C1"/>
      <selection pane="bottomLeft" activeCell="A5" sqref="A5"/>
      <selection pane="bottomRight" activeCell="M8" sqref="M8"/>
    </sheetView>
  </sheetViews>
  <sheetFormatPr baseColWidth="10" defaultColWidth="10.81640625" defaultRowHeight="14.5"/>
  <cols>
    <col min="2" max="2" width="18.81640625" bestFit="1" customWidth="1"/>
    <col min="3" max="12" width="10.08984375" customWidth="1"/>
    <col min="13" max="13" width="10.08984375" style="23" customWidth="1"/>
    <col min="14" max="14" width="10.08984375" customWidth="1"/>
    <col min="15" max="15" width="12" customWidth="1"/>
    <col min="16" max="16" width="16.36328125" customWidth="1"/>
  </cols>
  <sheetData>
    <row r="4" spans="2:24">
      <c r="B4" s="30" t="s">
        <v>52</v>
      </c>
      <c r="C4" s="30" t="s">
        <v>51</v>
      </c>
      <c r="D4" s="31" t="s">
        <v>54</v>
      </c>
      <c r="E4" s="31" t="s">
        <v>55</v>
      </c>
      <c r="F4" s="32" t="s">
        <v>56</v>
      </c>
      <c r="G4" s="33" t="s">
        <v>53</v>
      </c>
      <c r="H4" s="34" t="s">
        <v>57</v>
      </c>
      <c r="I4" s="34" t="s">
        <v>58</v>
      </c>
      <c r="J4" s="34" t="s">
        <v>59</v>
      </c>
      <c r="K4" s="34" t="s">
        <v>60</v>
      </c>
      <c r="L4" s="34" t="s">
        <v>61</v>
      </c>
      <c r="M4" s="36" t="s">
        <v>62</v>
      </c>
      <c r="N4" s="35" t="s">
        <v>63</v>
      </c>
      <c r="O4" s="36" t="s">
        <v>64</v>
      </c>
      <c r="P4" s="35" t="s">
        <v>65</v>
      </c>
      <c r="Q4" s="37"/>
      <c r="R4" s="38"/>
      <c r="S4" s="38"/>
      <c r="T4" s="27"/>
      <c r="U4" s="27"/>
      <c r="V4" s="27"/>
      <c r="W4" s="27"/>
      <c r="X4" s="27"/>
    </row>
    <row r="5" spans="2:24" ht="15" thickBot="1">
      <c r="B5" s="39" t="s">
        <v>66</v>
      </c>
      <c r="C5" s="39">
        <v>186.16666666666666</v>
      </c>
      <c r="D5" s="40"/>
      <c r="E5" s="40"/>
      <c r="F5" s="40"/>
      <c r="G5" s="40">
        <v>154.90000000000003</v>
      </c>
      <c r="H5" s="40"/>
      <c r="I5" s="40"/>
      <c r="J5" s="40"/>
      <c r="K5" s="40">
        <v>7565115.8822845323</v>
      </c>
      <c r="L5" s="40">
        <v>48838.708084470825</v>
      </c>
      <c r="M5" s="41">
        <v>37.367029903956258</v>
      </c>
      <c r="N5" s="39">
        <v>269.8271164887891</v>
      </c>
      <c r="O5" s="41"/>
      <c r="P5" s="39"/>
      <c r="Q5" s="37"/>
      <c r="R5" s="38"/>
      <c r="S5" s="38"/>
      <c r="T5" s="27"/>
      <c r="U5" s="27"/>
      <c r="V5" s="27">
        <v>1.03</v>
      </c>
      <c r="W5" s="27"/>
      <c r="X5" s="27"/>
    </row>
    <row r="6" spans="2:24" ht="15" thickTop="1">
      <c r="B6" s="37" t="s">
        <v>67</v>
      </c>
      <c r="C6" s="42">
        <v>8.6666666666666679</v>
      </c>
      <c r="D6" s="31">
        <v>429746.60347501974</v>
      </c>
      <c r="E6" s="43">
        <v>0</v>
      </c>
      <c r="F6" s="31">
        <v>80647.308478318315</v>
      </c>
      <c r="G6" s="43">
        <v>7</v>
      </c>
      <c r="H6" s="31">
        <v>429746.60347501974</v>
      </c>
      <c r="I6" s="43">
        <v>222131.93403176882</v>
      </c>
      <c r="J6" s="31"/>
      <c r="K6" s="43">
        <v>651878.5375067885</v>
      </c>
      <c r="L6" s="44">
        <v>93125.505358112641</v>
      </c>
      <c r="M6" s="26">
        <v>71.251343043697503</v>
      </c>
      <c r="N6" s="45">
        <v>514.50555446471071</v>
      </c>
      <c r="O6" s="46">
        <v>7760.4587798427201</v>
      </c>
      <c r="P6" s="37">
        <v>31733.13343310983</v>
      </c>
      <c r="Q6" s="37"/>
      <c r="R6" s="47">
        <v>68.180000000000007</v>
      </c>
      <c r="S6" s="37" t="s">
        <v>67</v>
      </c>
      <c r="T6" s="27"/>
      <c r="U6" s="27">
        <v>1307</v>
      </c>
      <c r="V6" s="27">
        <v>71</v>
      </c>
      <c r="W6" s="48">
        <v>93125.505358112641</v>
      </c>
      <c r="X6" s="48">
        <v>7760.4587798427201</v>
      </c>
    </row>
    <row r="7" spans="2:24">
      <c r="B7" s="37" t="s">
        <v>68</v>
      </c>
      <c r="C7" s="42">
        <v>42</v>
      </c>
      <c r="D7" s="31">
        <v>1579342.8579827892</v>
      </c>
      <c r="E7" s="43">
        <v>0</v>
      </c>
      <c r="F7" s="31">
        <v>0</v>
      </c>
      <c r="G7" s="43">
        <v>42</v>
      </c>
      <c r="H7" s="31">
        <v>1579342.8579827892</v>
      </c>
      <c r="I7" s="43">
        <v>816347.30956837151</v>
      </c>
      <c r="J7" s="31"/>
      <c r="K7" s="43">
        <v>2395690.1675511608</v>
      </c>
      <c r="L7" s="44">
        <v>57040.24208455145</v>
      </c>
      <c r="M7" s="26">
        <v>43.64211330111052</v>
      </c>
      <c r="N7" s="45">
        <v>315.13945903067099</v>
      </c>
      <c r="O7" s="46">
        <v>4753.3535070459538</v>
      </c>
      <c r="P7" s="37">
        <v>19436.840704008846</v>
      </c>
      <c r="Q7" s="37"/>
      <c r="R7" s="47">
        <v>40.369999999999997</v>
      </c>
      <c r="S7" s="37" t="s">
        <v>68</v>
      </c>
      <c r="T7" s="27"/>
      <c r="U7" s="27">
        <v>1307</v>
      </c>
      <c r="V7" s="29">
        <v>43.64211330111052</v>
      </c>
      <c r="W7" s="48">
        <v>57040.24208455145</v>
      </c>
      <c r="X7" s="48">
        <v>4753.3535070459538</v>
      </c>
    </row>
    <row r="8" spans="2:24">
      <c r="B8" s="37" t="s">
        <v>69</v>
      </c>
      <c r="C8" s="42">
        <v>16.833333333333336</v>
      </c>
      <c r="D8" s="31">
        <v>521813.26549462404</v>
      </c>
      <c r="E8" s="43">
        <v>0</v>
      </c>
      <c r="F8" s="31">
        <v>0</v>
      </c>
      <c r="G8" s="43">
        <v>16.833333333333336</v>
      </c>
      <c r="H8" s="31">
        <v>521813.26549462404</v>
      </c>
      <c r="I8" s="43">
        <v>269720.31641546503</v>
      </c>
      <c r="J8" s="31"/>
      <c r="K8" s="43">
        <v>791533.58191008912</v>
      </c>
      <c r="L8" s="44">
        <v>47021.796945153801</v>
      </c>
      <c r="M8" s="26">
        <v>35.976891312282937</v>
      </c>
      <c r="N8" s="45">
        <v>259.78893339863981</v>
      </c>
      <c r="O8" s="46">
        <v>3918.4830787628166</v>
      </c>
      <c r="P8" s="37">
        <v>16022.989093988019</v>
      </c>
      <c r="Q8" s="37"/>
      <c r="R8" s="47">
        <v>30.67</v>
      </c>
      <c r="S8" s="37" t="s">
        <v>69</v>
      </c>
      <c r="T8" s="27"/>
      <c r="U8" s="27">
        <v>1307</v>
      </c>
      <c r="V8" s="29">
        <v>35.976891312282937</v>
      </c>
      <c r="W8" s="48">
        <v>47021.796945153801</v>
      </c>
      <c r="X8" s="48">
        <v>3918.4830787628166</v>
      </c>
    </row>
    <row r="9" spans="2:24">
      <c r="B9" s="37" t="s">
        <v>70</v>
      </c>
      <c r="C9" s="42">
        <v>8</v>
      </c>
      <c r="D9" s="31">
        <v>256259.27327002923</v>
      </c>
      <c r="E9" s="43">
        <v>52979.393156143007</v>
      </c>
      <c r="F9" s="31">
        <v>157821.64842506635</v>
      </c>
      <c r="G9" s="43">
        <v>5.2</v>
      </c>
      <c r="H9" s="31">
        <v>309238.66642617225</v>
      </c>
      <c r="I9" s="43">
        <v>159842.52695703635</v>
      </c>
      <c r="J9" s="31"/>
      <c r="K9" s="43">
        <v>469081.19338320859</v>
      </c>
      <c r="L9" s="44">
        <v>90207.921804463185</v>
      </c>
      <c r="M9" s="26">
        <v>69.0190679452664</v>
      </c>
      <c r="N9" s="45">
        <v>498.38630831195132</v>
      </c>
      <c r="O9" s="46">
        <v>7517.3268170385991</v>
      </c>
      <c r="P9" s="37">
        <v>30738.947491737759</v>
      </c>
      <c r="Q9" s="37"/>
      <c r="R9" s="47">
        <v>66.52</v>
      </c>
      <c r="S9" s="37" t="s">
        <v>70</v>
      </c>
      <c r="T9" s="27"/>
      <c r="U9" s="27">
        <v>1307</v>
      </c>
      <c r="V9" s="29">
        <v>69.0190679452664</v>
      </c>
      <c r="W9" s="48">
        <v>90207.921804463185</v>
      </c>
      <c r="X9" s="48">
        <v>7517.3268170385991</v>
      </c>
    </row>
    <row r="10" spans="2:24">
      <c r="B10" s="37" t="s">
        <v>71</v>
      </c>
      <c r="C10" s="42">
        <v>5</v>
      </c>
      <c r="D10" s="31">
        <v>122485.8168735403</v>
      </c>
      <c r="E10" s="43">
        <v>12544.40619047403</v>
      </c>
      <c r="F10" s="31">
        <v>50177.624761896121</v>
      </c>
      <c r="G10" s="43">
        <v>3.4000000000000004</v>
      </c>
      <c r="H10" s="31">
        <v>135030.22306401434</v>
      </c>
      <c r="I10" s="43">
        <v>69795.838662618262</v>
      </c>
      <c r="J10" s="31"/>
      <c r="K10" s="43">
        <v>204826.06172663259</v>
      </c>
      <c r="L10" s="44">
        <v>60242.959331362516</v>
      </c>
      <c r="M10" s="26">
        <v>46.092547307851966</v>
      </c>
      <c r="N10" s="45">
        <v>332.8340294550415</v>
      </c>
      <c r="O10" s="46">
        <v>5020.2466109468796</v>
      </c>
      <c r="P10" s="37">
        <v>20528.187841946547</v>
      </c>
      <c r="Q10" s="37"/>
      <c r="R10" s="47">
        <v>46.1</v>
      </c>
      <c r="S10" s="37" t="s">
        <v>71</v>
      </c>
      <c r="T10" s="27"/>
      <c r="U10" s="27">
        <v>1307</v>
      </c>
      <c r="V10" s="29">
        <v>46.092547307851966</v>
      </c>
      <c r="W10" s="48">
        <v>60242.959331362523</v>
      </c>
      <c r="X10" s="48">
        <v>5020.2466109468769</v>
      </c>
    </row>
    <row r="11" spans="2:24">
      <c r="B11" s="37" t="s">
        <v>72</v>
      </c>
      <c r="C11" s="42">
        <v>34.833333333333329</v>
      </c>
      <c r="D11" s="31">
        <v>693354.18487896281</v>
      </c>
      <c r="E11" s="43">
        <v>75480.506128108944</v>
      </c>
      <c r="F11" s="31">
        <v>122385.64710939085</v>
      </c>
      <c r="G11" s="43">
        <v>29.633333333333333</v>
      </c>
      <c r="H11" s="31">
        <v>768834.69100707176</v>
      </c>
      <c r="I11" s="43">
        <v>397403.34300058166</v>
      </c>
      <c r="J11" s="31"/>
      <c r="K11" s="43">
        <v>1166238.0340076534</v>
      </c>
      <c r="L11" s="44">
        <v>39355.614195983806</v>
      </c>
      <c r="M11" s="26">
        <v>30.111411014524716</v>
      </c>
      <c r="N11" s="45">
        <v>217.43433257449615</v>
      </c>
      <c r="O11" s="46">
        <v>3279.6345163319802</v>
      </c>
      <c r="P11" s="37">
        <v>13410.686490458324</v>
      </c>
      <c r="Q11" s="37"/>
      <c r="R11" s="47">
        <v>28.47</v>
      </c>
      <c r="S11" s="37" t="s">
        <v>72</v>
      </c>
      <c r="T11" s="27"/>
      <c r="U11" s="27">
        <v>1307</v>
      </c>
      <c r="V11" s="29">
        <v>30.111411014524716</v>
      </c>
      <c r="W11" s="48">
        <v>39355.614195983806</v>
      </c>
      <c r="X11" s="48">
        <v>3279.6345163319838</v>
      </c>
    </row>
    <row r="12" spans="2:24">
      <c r="B12" s="37" t="s">
        <v>73</v>
      </c>
      <c r="C12" s="42">
        <v>2</v>
      </c>
      <c r="D12" s="31">
        <v>114160.25025352914</v>
      </c>
      <c r="E12" s="43">
        <v>0</v>
      </c>
      <c r="F12" s="31">
        <v>0</v>
      </c>
      <c r="G12" s="43">
        <v>2</v>
      </c>
      <c r="H12" s="31">
        <v>114160.25025352914</v>
      </c>
      <c r="I12" s="43">
        <v>59008.348113311382</v>
      </c>
      <c r="J12" s="31"/>
      <c r="K12" s="43">
        <v>173168.59836684051</v>
      </c>
      <c r="L12" s="44">
        <v>86584.299183420255</v>
      </c>
      <c r="M12" s="26">
        <v>66.246594631538073</v>
      </c>
      <c r="N12" s="45">
        <v>478.36629383105111</v>
      </c>
      <c r="O12" s="46">
        <v>7215.3582652850209</v>
      </c>
      <c r="P12" s="37">
        <v>29504.174056655691</v>
      </c>
      <c r="Q12" s="37"/>
      <c r="R12" s="47">
        <v>58.95</v>
      </c>
      <c r="S12" s="37" t="s">
        <v>73</v>
      </c>
      <c r="T12" s="27"/>
      <c r="U12" s="27">
        <v>1307</v>
      </c>
      <c r="V12" s="29">
        <v>66.246594631538073</v>
      </c>
      <c r="W12" s="48">
        <v>86584.299183420255</v>
      </c>
      <c r="X12" s="48">
        <v>7215.3582652850209</v>
      </c>
    </row>
    <row r="13" spans="2:24">
      <c r="B13" s="37" t="s">
        <v>74</v>
      </c>
      <c r="C13" s="42">
        <v>6</v>
      </c>
      <c r="D13" s="31">
        <v>251277.0350185557</v>
      </c>
      <c r="E13" s="43">
        <v>49690.296553635177</v>
      </c>
      <c r="F13" s="31">
        <v>-49690.296553635177</v>
      </c>
      <c r="G13" s="43">
        <v>7</v>
      </c>
      <c r="H13" s="31">
        <v>300967.33157219086</v>
      </c>
      <c r="I13" s="43">
        <v>155567.15260088729</v>
      </c>
      <c r="J13" s="31"/>
      <c r="K13" s="43">
        <v>456534.48417307815</v>
      </c>
      <c r="L13" s="44">
        <v>65219.21202472545</v>
      </c>
      <c r="M13" s="26">
        <v>49.899932689154895</v>
      </c>
      <c r="N13" s="45">
        <v>360.32713825815165</v>
      </c>
      <c r="O13" s="46">
        <v>5434.9343353937875</v>
      </c>
      <c r="P13" s="37">
        <v>22223.878942983898</v>
      </c>
      <c r="Q13" s="37"/>
      <c r="R13" s="47">
        <v>45.91</v>
      </c>
      <c r="S13" s="37" t="s">
        <v>74</v>
      </c>
      <c r="T13" s="27"/>
      <c r="U13" s="27">
        <v>1307</v>
      </c>
      <c r="V13" s="29">
        <v>49.899932689154895</v>
      </c>
      <c r="W13" s="48">
        <v>65219.21202472545</v>
      </c>
      <c r="X13" s="48">
        <v>5434.9343353937875</v>
      </c>
    </row>
    <row r="14" spans="2:24">
      <c r="B14" s="37" t="s">
        <v>75</v>
      </c>
      <c r="C14" s="42">
        <v>22</v>
      </c>
      <c r="D14" s="31">
        <v>540762.27812909079</v>
      </c>
      <c r="E14" s="43">
        <v>0</v>
      </c>
      <c r="F14" s="31">
        <v>0</v>
      </c>
      <c r="G14" s="43">
        <v>22</v>
      </c>
      <c r="H14" s="31">
        <v>540762.27812909079</v>
      </c>
      <c r="I14" s="43">
        <v>279514.88091103104</v>
      </c>
      <c r="J14" s="31"/>
      <c r="K14" s="43">
        <v>820277.15904012183</v>
      </c>
      <c r="L14" s="44">
        <v>37285.325410914629</v>
      </c>
      <c r="M14" s="26">
        <v>28.527410413859702</v>
      </c>
      <c r="N14" s="45">
        <v>205.99627298847861</v>
      </c>
      <c r="O14" s="46">
        <v>3107.1104509095526</v>
      </c>
      <c r="P14" s="37">
        <v>12705.22185959232</v>
      </c>
      <c r="Q14" s="37"/>
      <c r="R14" s="47">
        <v>29.03</v>
      </c>
      <c r="S14" s="37" t="s">
        <v>75</v>
      </c>
      <c r="T14" s="27"/>
      <c r="U14" s="27">
        <v>1307</v>
      </c>
      <c r="V14" s="29">
        <v>28.527410413859702</v>
      </c>
      <c r="W14" s="48">
        <v>37285.325410914629</v>
      </c>
      <c r="X14" s="48">
        <v>3107.1104509095526</v>
      </c>
    </row>
    <row r="15" spans="2:24">
      <c r="B15" s="37" t="s">
        <v>76</v>
      </c>
      <c r="C15" s="42">
        <v>0</v>
      </c>
      <c r="D15" s="31">
        <v>0</v>
      </c>
      <c r="E15" s="43">
        <v>0</v>
      </c>
      <c r="F15" s="31">
        <v>0</v>
      </c>
      <c r="G15" s="43">
        <v>0</v>
      </c>
      <c r="H15" s="31">
        <v>0</v>
      </c>
      <c r="I15" s="43">
        <v>0</v>
      </c>
      <c r="J15" s="31"/>
      <c r="K15" s="43">
        <v>0</v>
      </c>
      <c r="L15" s="44"/>
      <c r="M15" s="26"/>
      <c r="N15" s="45"/>
      <c r="O15" s="46"/>
      <c r="P15" s="37"/>
      <c r="Q15" s="37"/>
      <c r="R15" s="47"/>
      <c r="S15" s="37" t="s">
        <v>76</v>
      </c>
      <c r="T15" s="27"/>
      <c r="U15" s="27">
        <v>1307</v>
      </c>
      <c r="V15" s="29"/>
      <c r="W15" s="27"/>
      <c r="X15" s="48">
        <v>0</v>
      </c>
    </row>
    <row r="16" spans="2:24">
      <c r="B16" s="37" t="s">
        <v>78</v>
      </c>
      <c r="C16" s="42">
        <v>5</v>
      </c>
      <c r="D16" s="31">
        <v>0</v>
      </c>
      <c r="E16" s="43">
        <v>0</v>
      </c>
      <c r="F16" s="31">
        <v>137271.09207974447</v>
      </c>
      <c r="G16" s="43">
        <v>0</v>
      </c>
      <c r="H16" s="31">
        <v>0</v>
      </c>
      <c r="I16" s="43">
        <v>0</v>
      </c>
      <c r="J16" s="31"/>
      <c r="K16" s="43">
        <v>0</v>
      </c>
      <c r="L16" s="44"/>
      <c r="M16" s="26"/>
      <c r="N16" s="45"/>
      <c r="O16" s="46"/>
      <c r="P16" s="37"/>
      <c r="Q16" s="37"/>
      <c r="R16" s="47">
        <v>32.54</v>
      </c>
      <c r="S16" s="37" t="s">
        <v>78</v>
      </c>
      <c r="T16" s="27"/>
      <c r="U16" s="27">
        <v>1307</v>
      </c>
      <c r="V16" s="29"/>
      <c r="W16" s="27"/>
      <c r="X16" s="48">
        <v>0</v>
      </c>
    </row>
    <row r="17" spans="2:24">
      <c r="B17" s="37" t="s">
        <v>79</v>
      </c>
      <c r="C17" s="42">
        <v>35.833333333333336</v>
      </c>
      <c r="D17" s="31">
        <v>273646.39752141607</v>
      </c>
      <c r="E17" s="43">
        <v>13709.918858837575</v>
      </c>
      <c r="F17" s="31">
        <v>225568.88130479213</v>
      </c>
      <c r="G17" s="43">
        <v>19.833333333333332</v>
      </c>
      <c r="H17" s="31">
        <v>287356.31638025364</v>
      </c>
      <c r="I17" s="43">
        <v>148531.74823870586</v>
      </c>
      <c r="J17" s="31"/>
      <c r="K17" s="43">
        <v>435888.0646189595</v>
      </c>
      <c r="L17" s="44">
        <v>21977.549476586195</v>
      </c>
      <c r="M17" s="26">
        <v>16.815263562805047</v>
      </c>
      <c r="N17" s="45">
        <v>121.4229252850066</v>
      </c>
      <c r="O17" s="46">
        <v>1831.4624563821828</v>
      </c>
      <c r="P17" s="37">
        <v>7488.995709514581</v>
      </c>
      <c r="Q17" s="37"/>
      <c r="R17" s="47">
        <v>18.75</v>
      </c>
      <c r="S17" s="37" t="s">
        <v>79</v>
      </c>
      <c r="T17" s="27"/>
      <c r="U17" s="27">
        <v>1307</v>
      </c>
      <c r="V17" s="29">
        <v>16.815263562805047</v>
      </c>
      <c r="W17" s="48">
        <v>21977.549476586195</v>
      </c>
      <c r="X17" s="48">
        <v>1831.4624563821828</v>
      </c>
    </row>
    <row r="18" spans="2:24">
      <c r="B18" s="42"/>
      <c r="C18" s="42"/>
      <c r="D18" s="43"/>
      <c r="E18" s="43"/>
      <c r="F18" s="43"/>
      <c r="G18" s="43"/>
      <c r="H18" s="43"/>
      <c r="I18" s="43"/>
      <c r="J18" s="43"/>
      <c r="K18" s="43"/>
      <c r="L18" s="49"/>
      <c r="M18" s="26"/>
      <c r="N18" s="50"/>
      <c r="O18" s="46"/>
      <c r="P18" s="42"/>
      <c r="Q18" s="37"/>
      <c r="R18" s="47"/>
      <c r="S18" s="42"/>
      <c r="T18" s="27"/>
      <c r="U18" s="27">
        <v>1307</v>
      </c>
      <c r="V18" s="29">
        <v>135</v>
      </c>
      <c r="W18" s="48">
        <v>176445</v>
      </c>
      <c r="X18" s="48">
        <v>14703.75</v>
      </c>
    </row>
    <row r="19" spans="2:24" ht="15" thickBot="1">
      <c r="B19" s="39" t="s">
        <v>77</v>
      </c>
      <c r="C19" s="39">
        <v>7.333333333333333</v>
      </c>
      <c r="D19" s="40">
        <v>324889.58556816663</v>
      </c>
      <c r="E19" s="40">
        <v>196665.98627465966</v>
      </c>
      <c r="F19" s="40">
        <v>364397.4188416464</v>
      </c>
      <c r="G19" s="40">
        <v>4.5</v>
      </c>
      <c r="H19" s="40">
        <v>521555.57184282632</v>
      </c>
      <c r="I19" s="40">
        <v>269587.11701656651</v>
      </c>
      <c r="J19" s="40"/>
      <c r="K19" s="40">
        <v>791142.68885939289</v>
      </c>
      <c r="L19" s="40">
        <v>175809.48641319841</v>
      </c>
      <c r="M19" s="25">
        <v>134.51376160152901</v>
      </c>
      <c r="N19" s="39">
        <v>971.32312935468735</v>
      </c>
      <c r="O19" s="41">
        <v>14650.790534433201</v>
      </c>
      <c r="P19" s="37">
        <v>59908.24822590367</v>
      </c>
      <c r="Q19" s="37"/>
      <c r="R19" s="47">
        <v>134.13999999999999</v>
      </c>
      <c r="S19" s="39" t="s">
        <v>77</v>
      </c>
      <c r="T19" s="27"/>
      <c r="U19" s="28"/>
      <c r="V19" s="28"/>
      <c r="W19" s="28"/>
      <c r="X19" s="28"/>
    </row>
    <row r="20" spans="2:24" ht="15" thickTop="1">
      <c r="B20" s="28"/>
      <c r="C20" s="28"/>
      <c r="D20" s="28"/>
      <c r="E20" s="28"/>
      <c r="F20" s="28"/>
      <c r="G20" s="28"/>
      <c r="H20" s="28"/>
      <c r="I20" s="28"/>
      <c r="J20" s="28"/>
      <c r="K20" s="28"/>
      <c r="L20" s="28"/>
      <c r="M20" s="24"/>
      <c r="N20" s="28"/>
      <c r="O20" s="28"/>
      <c r="P20" s="28"/>
      <c r="Q20" s="28"/>
      <c r="R20" s="28"/>
      <c r="S20" s="28"/>
      <c r="T20" s="28"/>
      <c r="U20" s="28"/>
      <c r="V20" s="28"/>
      <c r="W20" s="28"/>
      <c r="X20" s="28"/>
    </row>
    <row r="21" spans="2:24">
      <c r="B21" s="51"/>
      <c r="C21" s="51"/>
      <c r="D21" s="52"/>
      <c r="E21" s="52"/>
      <c r="F21" s="52"/>
      <c r="G21" s="52"/>
      <c r="H21" s="52"/>
      <c r="I21" s="52"/>
      <c r="J21" s="52"/>
      <c r="K21" s="52"/>
      <c r="L21" s="53"/>
      <c r="M21" s="55"/>
      <c r="N21" s="54"/>
      <c r="O21" s="55"/>
      <c r="P21" s="54"/>
      <c r="Q21" s="51"/>
      <c r="R21" s="56"/>
      <c r="S21" s="57"/>
      <c r="T21" s="27"/>
      <c r="U21" s="27"/>
      <c r="V21" s="27"/>
      <c r="W21" s="27"/>
      <c r="X21" s="27"/>
    </row>
    <row r="22" spans="2:24">
      <c r="B22" s="27"/>
      <c r="C22" s="27"/>
      <c r="D22" s="27"/>
      <c r="E22" s="27"/>
      <c r="F22" s="27"/>
      <c r="G22" s="27"/>
      <c r="H22" s="27"/>
      <c r="I22" s="27"/>
      <c r="J22" s="27"/>
      <c r="K22" s="27"/>
      <c r="L22" s="27"/>
      <c r="N22" s="27"/>
      <c r="O22" s="58"/>
      <c r="P22" s="27"/>
      <c r="Q22" s="27"/>
      <c r="R22" s="27"/>
      <c r="S22" s="27"/>
      <c r="T22" s="27"/>
      <c r="U22" s="27"/>
      <c r="V22" s="27"/>
      <c r="W22" s="27"/>
      <c r="X22" s="2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65"/>
  <sheetViews>
    <sheetView tabSelected="1" topLeftCell="A21" zoomScale="90" zoomScaleNormal="90" workbookViewId="0">
      <selection activeCell="C16" sqref="C16"/>
    </sheetView>
  </sheetViews>
  <sheetFormatPr baseColWidth="10" defaultColWidth="10.26953125" defaultRowHeight="13"/>
  <cols>
    <col min="1" max="1" width="5.6328125" style="446" customWidth="1"/>
    <col min="2" max="2" width="28.6328125" style="446" customWidth="1"/>
    <col min="3" max="10" width="16.08984375" style="446" customWidth="1"/>
    <col min="11" max="16384" width="10.26953125" style="446"/>
  </cols>
  <sheetData>
    <row r="1" spans="2:13">
      <c r="C1" s="447" t="s">
        <v>448</v>
      </c>
    </row>
    <row r="2" spans="2:13">
      <c r="B2" s="447" t="s">
        <v>83</v>
      </c>
      <c r="C2" s="446" t="str">
        <f>'Project Budget '!C2</f>
        <v>CORDAID</v>
      </c>
    </row>
    <row r="3" spans="2:13">
      <c r="B3" s="447" t="s">
        <v>84</v>
      </c>
      <c r="C3" s="446" t="str">
        <f>'Project Budget '!C3</f>
        <v>ESPAD</v>
      </c>
    </row>
    <row r="4" spans="2:13">
      <c r="B4" s="447" t="s">
        <v>85</v>
      </c>
      <c r="C4" s="446" t="str">
        <f>'Project Budget '!C4</f>
        <v>1er juillet 2020-30 juin 2022</v>
      </c>
    </row>
    <row r="5" spans="2:13">
      <c r="B5" s="447" t="s">
        <v>86</v>
      </c>
      <c r="C5" s="448">
        <f>'Project Budget '!C5</f>
        <v>2300000</v>
      </c>
    </row>
    <row r="6" spans="2:13">
      <c r="B6" s="447" t="s">
        <v>88</v>
      </c>
      <c r="C6" s="448">
        <f>'Project Budget '!C6</f>
        <v>184000</v>
      </c>
    </row>
    <row r="7" spans="2:13">
      <c r="B7" s="447" t="s">
        <v>89</v>
      </c>
      <c r="C7" s="448">
        <f>'Project Budget '!C7</f>
        <v>2484000</v>
      </c>
    </row>
    <row r="9" spans="2:13">
      <c r="B9" s="501" t="s">
        <v>447</v>
      </c>
      <c r="C9" s="501" t="s">
        <v>446</v>
      </c>
      <c r="D9" s="501" t="s">
        <v>445</v>
      </c>
      <c r="E9" s="501" t="s">
        <v>2</v>
      </c>
      <c r="F9" s="449" t="s">
        <v>444</v>
      </c>
    </row>
    <row r="10" spans="2:13" ht="13.4" customHeight="1">
      <c r="B10" s="450" t="s">
        <v>443</v>
      </c>
      <c r="C10" s="502">
        <f>SUMIF('Project Budget '!$D$14:$D$187,'Budget UNDG Cordaid'!B10,'Project Budget '!$J$14:$J$187)</f>
        <v>247924.42714738238</v>
      </c>
      <c r="D10" s="502">
        <f>SUMIF('Project Budget '!$D$14:$D$187,'Budget UNDG Cordaid'!B10,'Project Budget '!$P$14:$P$187)</f>
        <v>247924.42714738238</v>
      </c>
      <c r="E10" s="452">
        <f>SUM(C10:D10)</f>
        <v>495848.85429476475</v>
      </c>
      <c r="F10" s="453">
        <f>E10/E21</f>
        <v>0.19961709110095199</v>
      </c>
      <c r="M10" s="454"/>
    </row>
    <row r="11" spans="2:13" ht="27.25" customHeight="1">
      <c r="B11" s="450" t="s">
        <v>442</v>
      </c>
      <c r="C11" s="502">
        <f>SUMIF('Project Budget '!$D$14:$D$187,'Budget UNDG Cordaid'!B11,'Project Budget '!$J$14:$J$187)</f>
        <v>0</v>
      </c>
      <c r="D11" s="502">
        <f>SUMIF('Project Budget '!$D$14:$D$187,'Budget UNDG Cordaid'!B11,'Project Budget '!$P$14:$P$187)</f>
        <v>0</v>
      </c>
      <c r="E11" s="452">
        <f t="shared" ref="E11:E16" si="0">SUM(C11:D11)</f>
        <v>0</v>
      </c>
      <c r="F11" s="453">
        <f>E11/E21</f>
        <v>0</v>
      </c>
    </row>
    <row r="12" spans="2:13" ht="16.5" customHeight="1">
      <c r="B12" s="450" t="s">
        <v>441</v>
      </c>
      <c r="C12" s="502">
        <f>SUMIF('Project Budget '!$D$14:$D$187,'Budget UNDG Cordaid'!B12,'Project Budget '!$J$14:$J$187)</f>
        <v>26300</v>
      </c>
      <c r="D12" s="502">
        <f>SUMIF('Project Budget '!$D$14:$D$187,'Budget UNDG Cordaid'!B12,'Project Budget '!$P$14:$P$187)</f>
        <v>0</v>
      </c>
      <c r="E12" s="452">
        <f t="shared" si="0"/>
        <v>26300</v>
      </c>
      <c r="F12" s="453">
        <f>E12/E21</f>
        <v>1.0587761674718196E-2</v>
      </c>
    </row>
    <row r="13" spans="2:13" ht="15.75" customHeight="1">
      <c r="B13" s="450" t="s">
        <v>440</v>
      </c>
      <c r="C13" s="502">
        <f>SUMIF('Project Budget '!$D$14:$D$187,'Budget UNDG Cordaid'!B13,'Project Budget '!$J$14:$J$187)</f>
        <v>6264</v>
      </c>
      <c r="D13" s="502">
        <f>SUMIF('Project Budget '!$D$14:$D$187,'Budget UNDG Cordaid'!B13,'Project Budget '!$P$14:$P$187)</f>
        <v>6264</v>
      </c>
      <c r="E13" s="452">
        <f t="shared" si="0"/>
        <v>12528</v>
      </c>
      <c r="F13" s="453">
        <f>E13/E21</f>
        <v>5.0434782608695652E-3</v>
      </c>
    </row>
    <row r="14" spans="2:13" ht="15" customHeight="1">
      <c r="B14" s="455" t="s">
        <v>439</v>
      </c>
      <c r="C14" s="502">
        <f>SUMIF('Project Budget '!$D$14:$D$187,'Budget UNDG Cordaid'!B14,'Project Budget '!$J$14:$J$187)</f>
        <v>85920</v>
      </c>
      <c r="D14" s="502">
        <f>SUMIF('Project Budget '!$D$14:$D$187,'Budget UNDG Cordaid'!B14,'Project Budget '!$P$14:$P$187)</f>
        <v>85920</v>
      </c>
      <c r="E14" s="452">
        <f t="shared" si="0"/>
        <v>171840</v>
      </c>
      <c r="F14" s="453">
        <f>E14/E21</f>
        <v>6.9178743961352651E-2</v>
      </c>
    </row>
    <row r="15" spans="2:13">
      <c r="B15" s="455" t="s">
        <v>438</v>
      </c>
      <c r="C15" s="502">
        <f>SUMIF('Project Budget '!$D$14:$D$187,'Budget UNDG Cordaid'!B15,'Project Budget '!$J$14:$J$187)</f>
        <v>796507.14573982649</v>
      </c>
      <c r="D15" s="502">
        <f>SUMIF('Project Budget '!$D$14:$D$187,'Budget UNDG Cordaid'!B15,'Project Budget '!$P$14:$P$187)</f>
        <v>503228.71024578222</v>
      </c>
      <c r="E15" s="452">
        <f t="shared" si="0"/>
        <v>1299735.8559856087</v>
      </c>
      <c r="F15" s="453">
        <f>E15/E21</f>
        <v>0.52324309822286985</v>
      </c>
    </row>
    <row r="16" spans="2:13" ht="26">
      <c r="B16" s="455" t="s">
        <v>437</v>
      </c>
      <c r="C16" s="502">
        <f>SUMIF('Project Budget '!$D$14:$D$187,'Budget UNDG Cordaid'!B16,'Project Budget '!$J$14:$J$187)</f>
        <v>71640</v>
      </c>
      <c r="D16" s="502">
        <f>SUMIF('Project Budget '!$D$14:$D$187,'Budget UNDG Cordaid'!B16,'Project Budget '!$P$14:$P$187)</f>
        <v>71640</v>
      </c>
      <c r="E16" s="452">
        <f t="shared" si="0"/>
        <v>143280</v>
      </c>
      <c r="F16" s="453">
        <f>E16/E21</f>
        <v>5.7681159420289854E-2</v>
      </c>
    </row>
    <row r="17" spans="2:12">
      <c r="B17" s="456" t="s">
        <v>436</v>
      </c>
      <c r="C17" s="451">
        <f>SUM(C10:C16)</f>
        <v>1234555.5728872088</v>
      </c>
      <c r="D17" s="451">
        <f>SUM(D10:D16)</f>
        <v>914977.13739316468</v>
      </c>
      <c r="E17" s="451">
        <f>SUM(E10:E16)</f>
        <v>2149532.7102803737</v>
      </c>
      <c r="F17" s="453">
        <f>E17/E21</f>
        <v>0.86535133264105224</v>
      </c>
    </row>
    <row r="18" spans="2:12">
      <c r="B18" s="455" t="s">
        <v>450</v>
      </c>
      <c r="C18" s="502">
        <f>SUMIF('Project Budget '!$D$14:$D$187,'Budget UNDG Cordaid'!B18,'Project Budget '!$J$14:$J$187)</f>
        <v>86418.890102104633</v>
      </c>
      <c r="D18" s="502">
        <f>SUMIF('Project Budget '!$D$14:$D$187,'Budget UNDG Cordaid'!B18,'Project Budget '!$P$14:$P$187)</f>
        <v>64048.399617521536</v>
      </c>
      <c r="E18" s="452">
        <f t="shared" ref="E18" si="1">SUM(C18:D18)</f>
        <v>150467.28971962616</v>
      </c>
      <c r="F18" s="453">
        <f>E18/E21</f>
        <v>6.0574593284873655E-2</v>
      </c>
    </row>
    <row r="19" spans="2:12">
      <c r="B19" s="457" t="s">
        <v>435</v>
      </c>
      <c r="C19" s="458">
        <f>SUM(C17:C18)</f>
        <v>1320974.4629893135</v>
      </c>
      <c r="D19" s="458">
        <f t="shared" ref="D19" si="2">SUM(D17:D18)</f>
        <v>979025.53701068624</v>
      </c>
      <c r="E19" s="458">
        <f>SUM(E17:E18)</f>
        <v>2300000</v>
      </c>
      <c r="F19" s="459">
        <f>E19/E21</f>
        <v>0.92592592592592593</v>
      </c>
      <c r="I19" s="460"/>
      <c r="J19" s="461"/>
    </row>
    <row r="20" spans="2:12">
      <c r="B20" s="462" t="s">
        <v>434</v>
      </c>
      <c r="C20" s="502">
        <f>SUMIF('Project Budget '!$D$14:$D$187,'Budget UNDG Cordaid'!B20,'Project Budget '!$J$14:$J$187)</f>
        <v>105677.95703914508</v>
      </c>
      <c r="D20" s="502">
        <f>SUMIF('Project Budget '!$D$14:$D$187,'Budget UNDG Cordaid'!B20,'Project Budget '!$P$14:$P$187)</f>
        <v>78322.042960854917</v>
      </c>
      <c r="E20" s="452">
        <f t="shared" ref="E20" si="3">SUM(C20:D20)</f>
        <v>184000</v>
      </c>
      <c r="F20" s="463"/>
    </row>
    <row r="21" spans="2:12">
      <c r="B21" s="464" t="s">
        <v>433</v>
      </c>
      <c r="C21" s="465">
        <f>C20+C19</f>
        <v>1426652.4200284586</v>
      </c>
      <c r="D21" s="465">
        <f>D20+D19</f>
        <v>1057347.5799715412</v>
      </c>
      <c r="E21" s="465">
        <f>E20+E19</f>
        <v>2484000</v>
      </c>
      <c r="F21" s="466"/>
      <c r="H21" s="454"/>
      <c r="K21" s="454"/>
      <c r="L21" s="454"/>
    </row>
    <row r="22" spans="2:12">
      <c r="E22" s="454"/>
    </row>
    <row r="23" spans="2:12">
      <c r="B23" s="446" t="s">
        <v>432</v>
      </c>
    </row>
    <row r="25" spans="2:12">
      <c r="B25" s="467" t="s">
        <v>431</v>
      </c>
      <c r="C25" s="468" t="s">
        <v>116</v>
      </c>
      <c r="D25" s="468" t="s">
        <v>133</v>
      </c>
      <c r="E25" s="468" t="s">
        <v>123</v>
      </c>
      <c r="F25" s="468" t="s">
        <v>87</v>
      </c>
      <c r="G25" s="468" t="s">
        <v>430</v>
      </c>
    </row>
    <row r="26" spans="2:12">
      <c r="B26" s="469" t="s">
        <v>429</v>
      </c>
      <c r="C26" s="470">
        <f>SUMIF('Project Budget '!$E$14:$E$180,'Budget UNDG Cordaid'!C25,'Project Budget '!$S$14:$S$180)</f>
        <v>1023942.7102803737</v>
      </c>
      <c r="D26" s="470">
        <f>SUMIF('Project Budget '!$E$14:$E$180,'Budget UNDG Cordaid'!D25,'Project Budget '!$S$14:$S$180)</f>
        <v>506290</v>
      </c>
      <c r="E26" s="470">
        <f>SUMIF('Project Budget '!$E$14:$E$180,'Budget UNDG Cordaid'!E25,'Project Budget '!$S$14:$S$180)</f>
        <v>355983</v>
      </c>
      <c r="F26" s="470">
        <f>SUMIF('Project Budget '!$E$14:$E$180,'Budget UNDG Cordaid'!F25,'Project Budget '!$S$14:$S$180)</f>
        <v>263317</v>
      </c>
      <c r="G26" s="471">
        <f>SUM(C26:F26)</f>
        <v>2149532.7102803737</v>
      </c>
    </row>
    <row r="27" spans="2:12">
      <c r="B27" s="472" t="s">
        <v>428</v>
      </c>
      <c r="C27" s="473">
        <f>7/100*C26</f>
        <v>71675.989719626159</v>
      </c>
      <c r="D27" s="473">
        <f t="shared" ref="D27:F27" si="4">7/100*D26</f>
        <v>35440.300000000003</v>
      </c>
      <c r="E27" s="473">
        <f t="shared" si="4"/>
        <v>24918.81</v>
      </c>
      <c r="F27" s="473">
        <f t="shared" si="4"/>
        <v>18432.190000000002</v>
      </c>
      <c r="G27" s="500">
        <f t="shared" ref="G27:G31" si="5">SUM(C27:F27)</f>
        <v>150467.28971962616</v>
      </c>
    </row>
    <row r="28" spans="2:12">
      <c r="B28" s="474" t="s">
        <v>427</v>
      </c>
      <c r="C28" s="475">
        <f t="shared" ref="C28:F28" si="6">SUM(C26:C27)</f>
        <v>1095618.7</v>
      </c>
      <c r="D28" s="475">
        <f t="shared" si="6"/>
        <v>541730.30000000005</v>
      </c>
      <c r="E28" s="475">
        <f t="shared" si="6"/>
        <v>380901.81</v>
      </c>
      <c r="F28" s="475">
        <f t="shared" si="6"/>
        <v>281749.19</v>
      </c>
      <c r="G28" s="476">
        <f t="shared" si="5"/>
        <v>2300000</v>
      </c>
    </row>
    <row r="29" spans="2:12">
      <c r="B29" s="477" t="s">
        <v>492</v>
      </c>
      <c r="C29" s="478">
        <f>7/100*C28</f>
        <v>76693.309000000008</v>
      </c>
      <c r="D29" s="478">
        <f>7/100*D28</f>
        <v>37921.121000000006</v>
      </c>
      <c r="E29" s="478">
        <f>7/100*E28</f>
        <v>26663.126700000001</v>
      </c>
      <c r="F29" s="478">
        <f>7/100*F28</f>
        <v>19722.443300000003</v>
      </c>
      <c r="G29" s="479">
        <f t="shared" si="5"/>
        <v>161000.00000000003</v>
      </c>
    </row>
    <row r="30" spans="2:12">
      <c r="B30" s="477" t="s">
        <v>229</v>
      </c>
      <c r="C30" s="478">
        <f>1/100*C28</f>
        <v>10956.187</v>
      </c>
      <c r="D30" s="478">
        <f t="shared" ref="D30:F30" si="7">1/100*D28</f>
        <v>5417.3030000000008</v>
      </c>
      <c r="E30" s="478">
        <f t="shared" si="7"/>
        <v>3809.0181000000002</v>
      </c>
      <c r="F30" s="478">
        <f t="shared" si="7"/>
        <v>2817.4919</v>
      </c>
      <c r="G30" s="479">
        <f t="shared" si="5"/>
        <v>23000.000000000004</v>
      </c>
    </row>
    <row r="31" spans="2:12">
      <c r="B31" s="477" t="s">
        <v>2</v>
      </c>
      <c r="C31" s="479">
        <f>C28+C29+C30</f>
        <v>1183268.196</v>
      </c>
      <c r="D31" s="479">
        <f t="shared" ref="D31:F31" si="8">D28+D29+D30</f>
        <v>585068.72400000005</v>
      </c>
      <c r="E31" s="479">
        <f t="shared" si="8"/>
        <v>411373.95480000001</v>
      </c>
      <c r="F31" s="479">
        <f t="shared" si="8"/>
        <v>304289.12520000001</v>
      </c>
      <c r="G31" s="479">
        <f t="shared" si="5"/>
        <v>2484000</v>
      </c>
    </row>
    <row r="33" spans="2:20" ht="26.5">
      <c r="B33" s="495" t="s">
        <v>426</v>
      </c>
      <c r="C33" s="496" t="s">
        <v>116</v>
      </c>
      <c r="D33" s="496" t="s">
        <v>44</v>
      </c>
      <c r="E33" s="496" t="s">
        <v>133</v>
      </c>
      <c r="F33" s="496" t="s">
        <v>44</v>
      </c>
      <c r="G33" s="496" t="s">
        <v>465</v>
      </c>
      <c r="H33" s="496" t="s">
        <v>44</v>
      </c>
      <c r="I33" s="496" t="s">
        <v>87</v>
      </c>
      <c r="J33" s="496" t="s">
        <v>44</v>
      </c>
      <c r="K33"/>
      <c r="L33"/>
      <c r="M33"/>
      <c r="N33"/>
      <c r="O33"/>
      <c r="P33"/>
      <c r="Q33"/>
      <c r="R33"/>
      <c r="S33"/>
      <c r="T33"/>
    </row>
    <row r="34" spans="2:20" ht="39.5">
      <c r="B34" s="455" t="s">
        <v>489</v>
      </c>
      <c r="C34" s="480">
        <f>SUMIF('Project Budget '!$E$14:$E$123,'Budget UNDG Cordaid'!C25,'Project Budget '!$S$14:$S$123)</f>
        <v>626317.30066448601</v>
      </c>
      <c r="D34" s="481">
        <f>C34/$C$37</f>
        <v>0.57165627116850615</v>
      </c>
      <c r="E34" s="480">
        <f>SUMIF('Project Budget '!$E$14:$E$123,'Budget UNDG Cordaid'!D25,'Project Budget '!$S$14:$S$123)</f>
        <v>386850</v>
      </c>
      <c r="F34" s="481">
        <f>E34/$E$37</f>
        <v>0.71410072502867195</v>
      </c>
      <c r="G34" s="480">
        <f>SUMIF('Project Budget '!$E$14:$E$123,'Budget UNDG Cordaid'!E25,'Project Budget '!$S$14:$S$123)</f>
        <v>271533</v>
      </c>
      <c r="H34" s="481">
        <f>G34/$G$37</f>
        <v>0.71286875743646372</v>
      </c>
      <c r="I34" s="480">
        <f>SUMIF('Project Budget '!$E$14:$E$123,'Budget UNDG Cordaid'!F25,'Project Budget '!$S$14:$S$123)</f>
        <v>200347</v>
      </c>
      <c r="J34" s="481">
        <f>I34/$I$37</f>
        <v>0.7110827896257661</v>
      </c>
      <c r="K34"/>
      <c r="L34"/>
      <c r="M34"/>
      <c r="N34"/>
      <c r="O34"/>
      <c r="P34"/>
      <c r="Q34"/>
      <c r="R34"/>
      <c r="S34"/>
      <c r="T34"/>
    </row>
    <row r="35" spans="2:20" ht="39.5">
      <c r="B35" s="455" t="s">
        <v>490</v>
      </c>
      <c r="C35" s="480">
        <f>SUMIF('Project Budget '!$E$129:$E$180,'Budget UNDG Cordaid'!C25,'Project Budget '!$S$129:$S$180)</f>
        <v>397625.40961588756</v>
      </c>
      <c r="D35" s="481">
        <f t="shared" ref="D35:D36" si="9">C35/$C$37</f>
        <v>0.36292316808383029</v>
      </c>
      <c r="E35" s="480">
        <f>SUMIF('Project Budget '!$E$129:$E$180,'Budget UNDG Cordaid'!D25,'Project Budget '!$S$129:$S$180)</f>
        <v>119440</v>
      </c>
      <c r="F35" s="481">
        <f t="shared" ref="F35:F36" si="10">E35/$E$37</f>
        <v>0.22047871422366441</v>
      </c>
      <c r="G35" s="480">
        <f>SUMIF('Project Budget '!$E$129:$E$180,'Budget UNDG Cordaid'!E25,'Project Budget '!$S$129:$S$180)</f>
        <v>84450</v>
      </c>
      <c r="H35" s="481">
        <f t="shared" ref="H35:H36" si="11">G35/$G$37</f>
        <v>0.2217106818158727</v>
      </c>
      <c r="I35" s="480">
        <f>SUMIF('Project Budget '!$E$129:$E$180,'Budget UNDG Cordaid'!F25,'Project Budget '!$S$129:$S$180)</f>
        <v>62970</v>
      </c>
      <c r="J35" s="481">
        <f t="shared" ref="J35:J36" si="12">I35/$I$37</f>
        <v>0.22349664962657034</v>
      </c>
      <c r="K35"/>
      <c r="L35"/>
      <c r="M35"/>
      <c r="N35"/>
      <c r="O35"/>
      <c r="P35"/>
      <c r="Q35"/>
      <c r="R35"/>
      <c r="S35"/>
      <c r="T35"/>
    </row>
    <row r="36" spans="2:20" ht="14.5">
      <c r="B36" s="455" t="s">
        <v>491</v>
      </c>
      <c r="C36" s="482">
        <f>C27</f>
        <v>71675.989719626159</v>
      </c>
      <c r="D36" s="481">
        <f t="shared" si="9"/>
        <v>6.5420560747663559E-2</v>
      </c>
      <c r="E36" s="480">
        <f>D27</f>
        <v>35440.300000000003</v>
      </c>
      <c r="F36" s="481">
        <f t="shared" si="10"/>
        <v>6.5420560747663545E-2</v>
      </c>
      <c r="G36" s="480">
        <f>E27</f>
        <v>24918.81</v>
      </c>
      <c r="H36" s="481">
        <f t="shared" si="11"/>
        <v>6.5420560747663559E-2</v>
      </c>
      <c r="I36" s="480">
        <f>F27</f>
        <v>18432.190000000002</v>
      </c>
      <c r="J36" s="481">
        <f t="shared" si="12"/>
        <v>6.5420560747663559E-2</v>
      </c>
      <c r="K36"/>
      <c r="L36"/>
      <c r="M36"/>
      <c r="N36"/>
      <c r="O36"/>
      <c r="P36"/>
      <c r="Q36"/>
      <c r="R36"/>
      <c r="S36"/>
      <c r="T36"/>
    </row>
    <row r="37" spans="2:20" ht="14.5">
      <c r="B37" s="456" t="s">
        <v>2</v>
      </c>
      <c r="C37" s="497">
        <f t="shared" ref="C37:J37" si="13">SUM(C34:C36)</f>
        <v>1095618.6999999997</v>
      </c>
      <c r="D37" s="498">
        <f t="shared" si="13"/>
        <v>1</v>
      </c>
      <c r="E37" s="497">
        <f t="shared" si="13"/>
        <v>541730.30000000005</v>
      </c>
      <c r="F37" s="498">
        <f t="shared" si="13"/>
        <v>0.99999999999999989</v>
      </c>
      <c r="G37" s="499">
        <f t="shared" si="13"/>
        <v>380901.81</v>
      </c>
      <c r="H37" s="498">
        <f t="shared" si="13"/>
        <v>1</v>
      </c>
      <c r="I37" s="499">
        <f t="shared" si="13"/>
        <v>281749.19</v>
      </c>
      <c r="J37" s="498">
        <f t="shared" si="13"/>
        <v>1</v>
      </c>
      <c r="K37"/>
      <c r="L37"/>
      <c r="M37"/>
      <c r="N37"/>
      <c r="O37"/>
      <c r="P37"/>
      <c r="Q37"/>
      <c r="R37"/>
      <c r="S37"/>
      <c r="T37"/>
    </row>
    <row r="38" spans="2:20" ht="14.5">
      <c r="I38" s="594"/>
      <c r="K38"/>
      <c r="L38"/>
      <c r="M38"/>
      <c r="N38"/>
      <c r="O38"/>
      <c r="P38"/>
      <c r="Q38"/>
      <c r="R38"/>
      <c r="S38"/>
      <c r="T38"/>
    </row>
    <row r="39" spans="2:20" ht="14.5">
      <c r="G39"/>
      <c r="H39"/>
      <c r="I39"/>
      <c r="J39"/>
      <c r="K39"/>
      <c r="L39"/>
      <c r="M39"/>
      <c r="N39"/>
      <c r="O39"/>
      <c r="P39"/>
      <c r="Q39"/>
      <c r="R39"/>
      <c r="S39"/>
      <c r="T39"/>
    </row>
    <row r="40" spans="2:20" s="487" customFormat="1" ht="14.5">
      <c r="B40" s="483"/>
      <c r="C40" s="484"/>
      <c r="D40" s="485"/>
      <c r="E40" s="486"/>
      <c r="G40"/>
      <c r="H40"/>
      <c r="I40"/>
      <c r="J40"/>
      <c r="K40"/>
      <c r="L40"/>
      <c r="M40"/>
      <c r="N40"/>
      <c r="O40"/>
      <c r="P40"/>
      <c r="Q40"/>
      <c r="R40"/>
      <c r="S40"/>
      <c r="T40"/>
    </row>
    <row r="41" spans="2:20" ht="45" customHeight="1">
      <c r="D41" s="488"/>
      <c r="E41" s="489"/>
      <c r="G41"/>
      <c r="H41"/>
      <c r="I41"/>
      <c r="J41"/>
      <c r="K41"/>
      <c r="L41"/>
      <c r="M41"/>
      <c r="N41"/>
      <c r="O41"/>
      <c r="P41"/>
      <c r="Q41"/>
      <c r="R41"/>
      <c r="S41"/>
      <c r="T41"/>
    </row>
    <row r="42" spans="2:20" ht="14.25" customHeight="1">
      <c r="D42" s="488"/>
      <c r="E42" s="489"/>
      <c r="G42"/>
      <c r="H42"/>
      <c r="I42"/>
      <c r="J42"/>
    </row>
    <row r="43" spans="2:20" ht="14.5">
      <c r="D43" s="488"/>
      <c r="E43" s="489"/>
      <c r="G43"/>
      <c r="H43"/>
      <c r="I43"/>
      <c r="J43"/>
    </row>
    <row r="44" spans="2:20" s="490" customFormat="1" ht="14.5">
      <c r="D44" s="491"/>
      <c r="E44" s="489"/>
      <c r="G44"/>
      <c r="H44"/>
      <c r="I44"/>
      <c r="J44"/>
    </row>
    <row r="45" spans="2:20" s="490" customFormat="1" ht="14.5">
      <c r="D45" s="491"/>
      <c r="E45" s="489"/>
      <c r="G45"/>
      <c r="H45"/>
      <c r="I45"/>
      <c r="J45"/>
    </row>
    <row r="46" spans="2:20" s="490" customFormat="1" ht="14.5">
      <c r="D46" s="491"/>
      <c r="E46" s="489"/>
      <c r="G46"/>
      <c r="H46"/>
      <c r="I46"/>
      <c r="J46"/>
    </row>
    <row r="47" spans="2:20" s="490" customFormat="1" ht="14.5">
      <c r="D47" s="491"/>
      <c r="E47" s="489"/>
      <c r="G47"/>
      <c r="H47"/>
      <c r="I47"/>
      <c r="J47"/>
    </row>
    <row r="48" spans="2:20" s="490" customFormat="1" ht="14.5">
      <c r="D48" s="491"/>
      <c r="E48" s="489"/>
      <c r="G48"/>
      <c r="H48"/>
      <c r="I48"/>
      <c r="J48"/>
    </row>
    <row r="49" spans="2:10" s="490" customFormat="1" ht="14.5">
      <c r="D49" s="491"/>
      <c r="E49" s="489"/>
      <c r="G49"/>
      <c r="H49"/>
      <c r="I49"/>
      <c r="J49"/>
    </row>
    <row r="50" spans="2:10" s="490" customFormat="1" ht="14.5">
      <c r="D50" s="491"/>
      <c r="E50" s="489"/>
      <c r="G50"/>
      <c r="H50"/>
      <c r="I50"/>
      <c r="J50"/>
    </row>
    <row r="51" spans="2:10" s="490" customFormat="1" ht="14.5">
      <c r="D51" s="491"/>
      <c r="E51" s="489"/>
      <c r="G51"/>
      <c r="H51"/>
      <c r="I51"/>
      <c r="J51"/>
    </row>
    <row r="52" spans="2:10" s="490" customFormat="1" ht="14.5">
      <c r="B52" s="490" t="s">
        <v>80</v>
      </c>
      <c r="C52" s="493"/>
      <c r="D52" s="494"/>
      <c r="E52" s="489"/>
      <c r="F52" s="492"/>
      <c r="G52"/>
      <c r="H52"/>
      <c r="I52"/>
      <c r="J52"/>
    </row>
    <row r="53" spans="2:10" s="490" customFormat="1" ht="14.5">
      <c r="B53" s="490" t="s">
        <v>133</v>
      </c>
      <c r="C53" s="493"/>
      <c r="D53" s="494"/>
      <c r="E53" s="489"/>
      <c r="F53" s="492"/>
      <c r="G53"/>
      <c r="H53"/>
      <c r="I53"/>
      <c r="J53"/>
    </row>
    <row r="54" spans="2:10" s="490" customFormat="1" ht="14.5">
      <c r="B54" s="490" t="s">
        <v>123</v>
      </c>
      <c r="C54" s="493"/>
      <c r="D54" s="494"/>
      <c r="E54" s="489"/>
      <c r="F54" s="492"/>
      <c r="G54"/>
      <c r="H54"/>
      <c r="I54"/>
      <c r="J54"/>
    </row>
    <row r="55" spans="2:10" s="490" customFormat="1" ht="14.5">
      <c r="B55" s="490" t="s">
        <v>87</v>
      </c>
      <c r="C55" s="493"/>
      <c r="D55" s="494"/>
      <c r="E55" s="489"/>
      <c r="F55" s="492"/>
      <c r="G55"/>
      <c r="H55"/>
      <c r="I55"/>
      <c r="J55"/>
    </row>
    <row r="56" spans="2:10" s="490" customFormat="1" ht="14.5">
      <c r="C56" s="492"/>
      <c r="D56" s="491"/>
      <c r="E56" s="489"/>
      <c r="F56" s="492"/>
      <c r="G56"/>
      <c r="H56"/>
      <c r="I56"/>
      <c r="J56"/>
    </row>
    <row r="57" spans="2:10" s="490" customFormat="1" ht="14.5">
      <c r="D57" s="491"/>
      <c r="E57" s="489"/>
      <c r="G57"/>
      <c r="H57"/>
      <c r="I57"/>
      <c r="J57"/>
    </row>
    <row r="58" spans="2:10" s="490" customFormat="1" ht="14.5">
      <c r="D58" s="491"/>
      <c r="E58" s="489"/>
      <c r="F58" s="492"/>
      <c r="G58"/>
      <c r="H58"/>
      <c r="I58"/>
      <c r="J58"/>
    </row>
    <row r="59" spans="2:10" s="490" customFormat="1" ht="14.5">
      <c r="D59" s="491"/>
      <c r="E59" s="489"/>
      <c r="G59"/>
      <c r="H59"/>
      <c r="I59"/>
      <c r="J59"/>
    </row>
    <row r="60" spans="2:10" s="490" customFormat="1" ht="14.5">
      <c r="D60" s="491"/>
      <c r="E60" s="489"/>
      <c r="G60"/>
      <c r="H60"/>
      <c r="I60"/>
      <c r="J60"/>
    </row>
    <row r="61" spans="2:10" s="490" customFormat="1" ht="14.5">
      <c r="D61" s="491"/>
      <c r="E61" s="489"/>
      <c r="G61"/>
      <c r="H61"/>
      <c r="I61"/>
      <c r="J61"/>
    </row>
    <row r="62" spans="2:10" s="490" customFormat="1" ht="14.5">
      <c r="D62" s="491"/>
      <c r="E62" s="489"/>
      <c r="G62"/>
      <c r="H62"/>
      <c r="I62"/>
      <c r="J62"/>
    </row>
    <row r="63" spans="2:10" s="490" customFormat="1" ht="14.5">
      <c r="D63" s="491"/>
      <c r="E63" s="489"/>
      <c r="G63"/>
      <c r="H63"/>
      <c r="I63"/>
      <c r="J63"/>
    </row>
    <row r="64" spans="2:10" ht="14.5">
      <c r="D64" s="488"/>
      <c r="E64" s="489"/>
      <c r="G64"/>
      <c r="H64"/>
      <c r="I64"/>
      <c r="J64"/>
    </row>
    <row r="65" spans="7:10" ht="14.5">
      <c r="G65"/>
      <c r="H65"/>
      <c r="I65"/>
      <c r="J65"/>
    </row>
  </sheetData>
  <pageMargins left="0.28000000000000003" right="0.25" top="1" bottom="1" header="0" footer="0"/>
  <pageSetup paperSize="9" scale="89" fitToHeight="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I686"/>
  <sheetViews>
    <sheetView topLeftCell="B1" zoomScale="60" zoomScaleNormal="60" zoomScaleSheetLayoutView="55" workbookViewId="0">
      <pane xSplit="1" ySplit="10" topLeftCell="C79" activePane="bottomRight" state="frozen"/>
      <selection activeCell="B1" sqref="B1"/>
      <selection pane="topRight" activeCell="C1" sqref="C1"/>
      <selection pane="bottomLeft" activeCell="B11" sqref="B11"/>
      <selection pane="bottomRight" activeCell="C81" sqref="C81"/>
    </sheetView>
  </sheetViews>
  <sheetFormatPr baseColWidth="10" defaultColWidth="11.36328125" defaultRowHeight="13" outlineLevelRow="1" outlineLevelCol="1"/>
  <cols>
    <col min="1" max="1" width="5" style="220" customWidth="1"/>
    <col min="2" max="2" width="47" style="220" customWidth="1"/>
    <col min="3" max="3" width="20.08984375" style="220" bestFit="1" customWidth="1"/>
    <col min="4" max="4" width="27" style="220" hidden="1" customWidth="1"/>
    <col min="5" max="5" width="16.7265625" style="220" bestFit="1" customWidth="1"/>
    <col min="6" max="6" width="2.7265625" style="224" customWidth="1"/>
    <col min="7" max="7" width="8.81640625" style="220" bestFit="1" customWidth="1" outlineLevel="1"/>
    <col min="8" max="8" width="9.7265625" style="222" bestFit="1" customWidth="1" outlineLevel="1"/>
    <col min="9" max="9" width="11" style="567" bestFit="1" customWidth="1" outlineLevel="1"/>
    <col min="10" max="10" width="11.36328125" style="222" bestFit="1" customWidth="1"/>
    <col min="11" max="11" width="12.6328125" style="223" hidden="1" customWidth="1"/>
    <col min="12" max="12" width="2.7265625" style="258" customWidth="1"/>
    <col min="13" max="13" width="8.81640625" style="220" bestFit="1" customWidth="1" outlineLevel="1"/>
    <col min="14" max="14" width="8.7265625" style="222" bestFit="1" customWidth="1" outlineLevel="1"/>
    <col min="15" max="15" width="11" style="567" bestFit="1" customWidth="1" outlineLevel="1"/>
    <col min="16" max="16" width="11.36328125" style="222" bestFit="1" customWidth="1"/>
    <col min="17" max="17" width="17.36328125" style="223" hidden="1" customWidth="1"/>
    <col min="18" max="18" width="2.7265625" style="258" customWidth="1"/>
    <col min="19" max="19" width="12.81640625" style="222" customWidth="1"/>
    <col min="20" max="20" width="18.26953125" style="222" hidden="1" customWidth="1"/>
    <col min="21" max="21" width="15.36328125" style="222" customWidth="1"/>
    <col min="22" max="23" width="35.36328125" style="220" customWidth="1"/>
    <col min="24" max="25" width="12.81640625" style="220" customWidth="1"/>
    <col min="26" max="26" width="13.81640625" style="220" bestFit="1" customWidth="1"/>
    <col min="27" max="27" width="12.81640625" style="220" bestFit="1" customWidth="1"/>
    <col min="28" max="28" width="11.36328125" style="220"/>
    <col min="29" max="29" width="12.6328125" style="220" bestFit="1" customWidth="1"/>
    <col min="30" max="30" width="11.6328125" style="220" bestFit="1" customWidth="1"/>
    <col min="31" max="31" width="12.6328125" style="220" bestFit="1" customWidth="1"/>
    <col min="32" max="33" width="11.6328125" style="220" bestFit="1" customWidth="1"/>
    <col min="34" max="35" width="12.6328125" style="220" bestFit="1" customWidth="1"/>
    <col min="36" max="16384" width="11.36328125" style="220"/>
  </cols>
  <sheetData>
    <row r="1" spans="1:35" outlineLevel="1">
      <c r="B1" s="219" t="s">
        <v>82</v>
      </c>
      <c r="G1" s="219"/>
      <c r="H1" s="221"/>
      <c r="I1" s="238"/>
      <c r="M1" s="224"/>
      <c r="S1" s="225"/>
      <c r="T1" s="225"/>
      <c r="U1" s="224"/>
      <c r="V1" s="224"/>
      <c r="W1" s="225"/>
      <c r="X1" s="224"/>
      <c r="Y1" s="224"/>
      <c r="Z1" s="224"/>
      <c r="AB1" s="226"/>
      <c r="AC1" s="226"/>
      <c r="AD1" s="226"/>
      <c r="AE1" s="226"/>
      <c r="AF1" s="226"/>
      <c r="AG1" s="226"/>
      <c r="AH1" s="226"/>
      <c r="AI1" s="226"/>
    </row>
    <row r="2" spans="1:35" outlineLevel="1">
      <c r="B2" s="219" t="s">
        <v>83</v>
      </c>
      <c r="C2" s="227" t="s">
        <v>116</v>
      </c>
      <c r="S2" s="228"/>
      <c r="T2" s="229"/>
      <c r="U2" s="229"/>
      <c r="V2" s="229"/>
      <c r="W2" s="229"/>
      <c r="X2" s="230"/>
      <c r="Y2" s="230"/>
      <c r="Z2" s="230"/>
      <c r="AB2" s="226"/>
      <c r="AC2" s="226"/>
      <c r="AD2" s="226"/>
      <c r="AE2" s="226"/>
      <c r="AF2" s="226"/>
      <c r="AG2" s="226"/>
      <c r="AH2" s="226"/>
      <c r="AI2" s="226"/>
    </row>
    <row r="3" spans="1:35" outlineLevel="1">
      <c r="B3" s="219" t="s">
        <v>84</v>
      </c>
      <c r="C3" s="227" t="s">
        <v>305</v>
      </c>
      <c r="E3" s="224"/>
      <c r="G3" s="224"/>
      <c r="H3" s="231"/>
      <c r="I3" s="568"/>
      <c r="J3" s="231"/>
      <c r="S3" s="232"/>
      <c r="T3" s="229"/>
      <c r="U3" s="229"/>
      <c r="V3" s="229"/>
      <c r="W3" s="229"/>
      <c r="X3" s="230"/>
      <c r="Y3" s="230"/>
      <c r="Z3" s="230"/>
      <c r="AB3" s="226"/>
      <c r="AC3" s="226"/>
      <c r="AD3" s="226"/>
      <c r="AE3" s="226"/>
      <c r="AF3" s="226"/>
      <c r="AG3" s="226"/>
      <c r="AH3" s="226"/>
      <c r="AI3" s="226"/>
    </row>
    <row r="4" spans="1:35" outlineLevel="1">
      <c r="B4" s="219" t="s">
        <v>85</v>
      </c>
      <c r="C4" s="264" t="s">
        <v>306</v>
      </c>
      <c r="D4" s="233"/>
      <c r="E4" s="234"/>
      <c r="F4" s="234"/>
      <c r="G4" s="234"/>
      <c r="H4" s="235"/>
      <c r="I4" s="236"/>
      <c r="J4" s="235"/>
      <c r="K4" s="237"/>
      <c r="L4" s="263"/>
      <c r="M4" s="238"/>
      <c r="N4" s="239"/>
      <c r="O4" s="238"/>
      <c r="P4" s="239"/>
      <c r="Q4" s="237"/>
      <c r="R4" s="263"/>
      <c r="S4" s="240"/>
      <c r="T4" s="229"/>
      <c r="U4" s="229"/>
      <c r="V4" s="229"/>
      <c r="W4" s="229"/>
      <c r="X4" s="230"/>
      <c r="Y4" s="230"/>
      <c r="Z4" s="230"/>
      <c r="AB4" s="226"/>
      <c r="AC4" s="226"/>
      <c r="AD4" s="226"/>
      <c r="AE4" s="226"/>
      <c r="AF4" s="226"/>
      <c r="AG4" s="226"/>
      <c r="AH4" s="226"/>
      <c r="AI4" s="226"/>
    </row>
    <row r="5" spans="1:35" outlineLevel="1">
      <c r="B5" s="219" t="s">
        <v>86</v>
      </c>
      <c r="C5" s="444">
        <f>S184</f>
        <v>2300000</v>
      </c>
      <c r="D5" s="221"/>
      <c r="E5" s="235"/>
      <c r="F5" s="235"/>
      <c r="G5" s="236"/>
      <c r="H5" s="235"/>
      <c r="I5" s="236"/>
      <c r="J5" s="235"/>
      <c r="K5" s="237"/>
      <c r="L5" s="263"/>
      <c r="M5" s="238"/>
      <c r="N5" s="239"/>
      <c r="O5" s="238"/>
      <c r="P5" s="235"/>
      <c r="Q5" s="237"/>
      <c r="R5" s="263"/>
      <c r="S5" s="235"/>
      <c r="T5" s="229"/>
      <c r="U5" s="229"/>
      <c r="V5" s="229"/>
      <c r="W5" s="229"/>
      <c r="X5" s="230"/>
      <c r="Y5" s="230"/>
      <c r="Z5" s="230"/>
      <c r="AB5" s="226"/>
      <c r="AC5" s="226"/>
      <c r="AD5" s="226"/>
      <c r="AE5" s="226"/>
      <c r="AF5" s="226"/>
      <c r="AG5" s="226"/>
      <c r="AH5" s="226"/>
      <c r="AI5" s="226"/>
    </row>
    <row r="6" spans="1:35" outlineLevel="1">
      <c r="B6" s="219" t="s">
        <v>88</v>
      </c>
      <c r="C6" s="241">
        <f>S185+S186</f>
        <v>184000</v>
      </c>
      <c r="D6" s="242"/>
      <c r="E6" s="236"/>
      <c r="F6" s="236"/>
      <c r="G6" s="236"/>
      <c r="H6" s="235"/>
      <c r="I6" s="236"/>
      <c r="J6" s="235"/>
      <c r="K6" s="237"/>
      <c r="L6" s="263"/>
      <c r="M6" s="238"/>
      <c r="N6" s="239"/>
      <c r="O6" s="238"/>
      <c r="P6" s="239"/>
      <c r="Q6" s="237"/>
      <c r="R6" s="263"/>
      <c r="S6" s="231"/>
      <c r="T6" s="229"/>
      <c r="U6" s="229"/>
      <c r="V6" s="229"/>
      <c r="W6" s="229"/>
      <c r="X6" s="230"/>
      <c r="Y6" s="230"/>
      <c r="Z6" s="230"/>
      <c r="AB6" s="226"/>
      <c r="AC6" s="226"/>
      <c r="AD6" s="226"/>
      <c r="AE6" s="226"/>
      <c r="AF6" s="226"/>
      <c r="AG6" s="226"/>
      <c r="AH6" s="226"/>
      <c r="AI6" s="226"/>
    </row>
    <row r="7" spans="1:35" outlineLevel="1">
      <c r="B7" s="219" t="s">
        <v>89</v>
      </c>
      <c r="C7" s="445">
        <f>S187</f>
        <v>2484000</v>
      </c>
      <c r="D7" s="221"/>
      <c r="E7" s="235"/>
      <c r="F7" s="235"/>
      <c r="G7" s="236"/>
      <c r="H7" s="235"/>
      <c r="I7" s="235"/>
      <c r="J7" s="235"/>
      <c r="K7" s="237"/>
      <c r="L7" s="263"/>
      <c r="M7" s="238"/>
      <c r="N7" s="239"/>
      <c r="O7" s="238"/>
      <c r="P7" s="239"/>
      <c r="Q7" s="237"/>
      <c r="R7" s="263"/>
      <c r="S7" s="231"/>
      <c r="T7" s="229"/>
      <c r="U7" s="229"/>
      <c r="V7" s="229"/>
      <c r="W7" s="229"/>
      <c r="X7" s="243"/>
      <c r="Y7" s="243"/>
      <c r="Z7" s="230"/>
      <c r="AB7" s="226"/>
      <c r="AC7" s="226"/>
      <c r="AD7" s="226"/>
      <c r="AE7" s="226"/>
      <c r="AF7" s="226"/>
      <c r="AG7" s="226"/>
      <c r="AH7" s="226"/>
      <c r="AI7" s="226"/>
    </row>
    <row r="8" spans="1:35" outlineLevel="1">
      <c r="B8" s="219" t="s">
        <v>230</v>
      </c>
      <c r="C8" s="227">
        <v>1.1000000000000001</v>
      </c>
      <c r="D8" s="238"/>
      <c r="E8" s="238"/>
      <c r="F8" s="236"/>
      <c r="G8" s="238"/>
      <c r="H8" s="239"/>
      <c r="I8" s="238"/>
      <c r="J8" s="239"/>
      <c r="K8" s="237"/>
      <c r="L8" s="263"/>
      <c r="M8" s="238"/>
      <c r="N8" s="239"/>
      <c r="O8" s="238"/>
      <c r="P8" s="239"/>
      <c r="Q8" s="237"/>
      <c r="R8" s="263"/>
      <c r="S8" s="244"/>
      <c r="T8" s="245"/>
      <c r="U8" s="246"/>
      <c r="V8" s="246"/>
      <c r="W8" s="246"/>
      <c r="X8" s="243"/>
      <c r="Y8" s="243"/>
      <c r="Z8" s="247"/>
      <c r="AB8" s="226"/>
      <c r="AC8" s="226"/>
      <c r="AD8" s="226"/>
      <c r="AE8" s="226"/>
      <c r="AF8" s="226"/>
      <c r="AG8" s="226"/>
      <c r="AH8" s="226"/>
      <c r="AI8" s="226"/>
    </row>
    <row r="9" spans="1:35" s="243" customFormat="1" outlineLevel="1">
      <c r="A9" s="220"/>
      <c r="B9" s="220"/>
      <c r="C9" s="220"/>
      <c r="D9" s="220"/>
      <c r="E9" s="220"/>
      <c r="F9" s="224"/>
      <c r="G9" s="220"/>
      <c r="H9" s="222"/>
      <c r="I9" s="567"/>
      <c r="J9" s="222"/>
      <c r="K9" s="223"/>
      <c r="L9" s="258"/>
      <c r="M9" s="220"/>
      <c r="N9" s="222"/>
      <c r="O9" s="567"/>
      <c r="P9" s="222"/>
      <c r="Q9" s="223"/>
      <c r="R9" s="258"/>
      <c r="S9" s="235"/>
      <c r="T9" s="235"/>
      <c r="U9" s="235"/>
      <c r="V9" s="248"/>
      <c r="W9" s="249"/>
    </row>
    <row r="10" spans="1:35" s="243" customFormat="1" ht="26">
      <c r="A10" s="220"/>
      <c r="B10" s="265" t="s">
        <v>90</v>
      </c>
      <c r="C10" s="265" t="s">
        <v>91</v>
      </c>
      <c r="D10" s="265"/>
      <c r="E10" s="265" t="s">
        <v>92</v>
      </c>
      <c r="F10" s="266"/>
      <c r="G10" s="265" t="s">
        <v>93</v>
      </c>
      <c r="H10" s="267" t="s">
        <v>94</v>
      </c>
      <c r="I10" s="265" t="s">
        <v>95</v>
      </c>
      <c r="J10" s="268" t="s">
        <v>117</v>
      </c>
      <c r="K10" s="269" t="s">
        <v>403</v>
      </c>
      <c r="L10" s="270"/>
      <c r="M10" s="265" t="s">
        <v>93</v>
      </c>
      <c r="N10" s="267" t="s">
        <v>94</v>
      </c>
      <c r="O10" s="265" t="s">
        <v>95</v>
      </c>
      <c r="P10" s="268" t="s">
        <v>118</v>
      </c>
      <c r="Q10" s="269" t="s">
        <v>404</v>
      </c>
      <c r="R10" s="270"/>
      <c r="S10" s="268" t="s">
        <v>96</v>
      </c>
      <c r="T10" s="271" t="s">
        <v>96</v>
      </c>
      <c r="U10" s="268" t="s">
        <v>309</v>
      </c>
      <c r="V10" s="272" t="s">
        <v>386</v>
      </c>
      <c r="W10" s="272" t="s">
        <v>97</v>
      </c>
    </row>
    <row r="11" spans="1:35" s="243" customFormat="1">
      <c r="A11" s="250"/>
      <c r="B11" s="273" t="s">
        <v>98</v>
      </c>
      <c r="C11" s="273"/>
      <c r="D11" s="273"/>
      <c r="E11" s="273"/>
      <c r="F11" s="274"/>
      <c r="G11" s="273"/>
      <c r="H11" s="275"/>
      <c r="I11" s="569"/>
      <c r="J11" s="275"/>
      <c r="K11" s="276" t="s">
        <v>231</v>
      </c>
      <c r="L11" s="277"/>
      <c r="M11" s="273"/>
      <c r="N11" s="275"/>
      <c r="O11" s="569"/>
      <c r="P11" s="275"/>
      <c r="Q11" s="276" t="s">
        <v>231</v>
      </c>
      <c r="R11" s="277"/>
      <c r="S11" s="275" t="s">
        <v>232</v>
      </c>
      <c r="T11" s="278" t="s">
        <v>231</v>
      </c>
      <c r="U11" s="275"/>
      <c r="V11" s="273"/>
      <c r="W11" s="273"/>
    </row>
    <row r="12" spans="1:35" s="243" customFormat="1">
      <c r="A12" s="220"/>
      <c r="B12" s="279" t="s">
        <v>384</v>
      </c>
      <c r="C12" s="279"/>
      <c r="D12" s="279"/>
      <c r="E12" s="279"/>
      <c r="F12" s="274"/>
      <c r="G12" s="279"/>
      <c r="H12" s="280"/>
      <c r="I12" s="570"/>
      <c r="J12" s="280"/>
      <c r="K12" s="281"/>
      <c r="L12" s="277"/>
      <c r="M12" s="279"/>
      <c r="N12" s="280"/>
      <c r="O12" s="570"/>
      <c r="P12" s="280"/>
      <c r="Q12" s="281"/>
      <c r="R12" s="277"/>
      <c r="S12" s="280"/>
      <c r="T12" s="282"/>
      <c r="U12" s="280"/>
      <c r="V12" s="279"/>
      <c r="W12" s="279"/>
    </row>
    <row r="13" spans="1:35" s="243" customFormat="1" outlineLevel="1">
      <c r="A13" s="220"/>
      <c r="B13" s="283" t="s">
        <v>119</v>
      </c>
      <c r="C13" s="283"/>
      <c r="D13" s="283"/>
      <c r="E13" s="283"/>
      <c r="F13" s="284"/>
      <c r="G13" s="283"/>
      <c r="H13" s="285"/>
      <c r="I13" s="571"/>
      <c r="J13" s="285"/>
      <c r="K13" s="286"/>
      <c r="L13" s="287"/>
      <c r="M13" s="283"/>
      <c r="N13" s="285"/>
      <c r="O13" s="571"/>
      <c r="P13" s="285"/>
      <c r="Q13" s="286"/>
      <c r="R13" s="287"/>
      <c r="S13" s="285"/>
      <c r="T13" s="288"/>
      <c r="U13" s="285"/>
      <c r="V13" s="283"/>
      <c r="W13" s="283"/>
    </row>
    <row r="14" spans="1:35" s="243" customFormat="1" ht="65" outlineLevel="1">
      <c r="A14" s="220"/>
      <c r="B14" s="291" t="s">
        <v>263</v>
      </c>
      <c r="C14" s="289" t="s">
        <v>265</v>
      </c>
      <c r="D14" s="289" t="s">
        <v>438</v>
      </c>
      <c r="E14" s="290" t="s">
        <v>80</v>
      </c>
      <c r="F14" s="291"/>
      <c r="G14" s="289">
        <v>1</v>
      </c>
      <c r="H14" s="292">
        <v>4000</v>
      </c>
      <c r="I14" s="339">
        <v>1</v>
      </c>
      <c r="J14" s="293">
        <f>G14*H14*I14</f>
        <v>4000</v>
      </c>
      <c r="K14" s="294">
        <f>J14/$C$8</f>
        <v>3636.363636363636</v>
      </c>
      <c r="L14" s="295"/>
      <c r="M14" s="289">
        <v>1</v>
      </c>
      <c r="N14" s="297">
        <v>3500</v>
      </c>
      <c r="O14" s="339">
        <v>1</v>
      </c>
      <c r="P14" s="293">
        <f>M14*N14*O14</f>
        <v>3500</v>
      </c>
      <c r="Q14" s="294">
        <f>P14/$C$8</f>
        <v>3181.8181818181815</v>
      </c>
      <c r="R14" s="295"/>
      <c r="S14" s="293">
        <f>J14+P14</f>
        <v>7500</v>
      </c>
      <c r="T14" s="296">
        <f>K14+Q14</f>
        <v>6818.181818181818</v>
      </c>
      <c r="U14" s="293">
        <v>1500</v>
      </c>
      <c r="V14" s="291" t="s">
        <v>387</v>
      </c>
      <c r="W14" s="289" t="s">
        <v>120</v>
      </c>
    </row>
    <row r="15" spans="1:35" ht="65" outlineLevel="1">
      <c r="B15" s="289" t="s">
        <v>264</v>
      </c>
      <c r="C15" s="289" t="s">
        <v>265</v>
      </c>
      <c r="D15" s="289" t="s">
        <v>438</v>
      </c>
      <c r="E15" s="290" t="s">
        <v>80</v>
      </c>
      <c r="F15" s="291"/>
      <c r="G15" s="289">
        <v>1</v>
      </c>
      <c r="H15" s="292">
        <v>4275</v>
      </c>
      <c r="I15" s="339">
        <v>1</v>
      </c>
      <c r="J15" s="293">
        <f t="shared" ref="J15:J41" si="0">G15*H15*I15</f>
        <v>4275</v>
      </c>
      <c r="K15" s="294">
        <f t="shared" ref="K15:K18" si="1">J15/$C$8</f>
        <v>3886.363636363636</v>
      </c>
      <c r="L15" s="295"/>
      <c r="M15" s="289">
        <v>0</v>
      </c>
      <c r="N15" s="292">
        <v>0</v>
      </c>
      <c r="O15" s="339">
        <v>0</v>
      </c>
      <c r="P15" s="293">
        <f t="shared" ref="P15:P18" si="2">M15*N15*O15</f>
        <v>0</v>
      </c>
      <c r="Q15" s="294">
        <f t="shared" ref="Q15:Q18" si="3">P15/$C$8</f>
        <v>0</v>
      </c>
      <c r="R15" s="295"/>
      <c r="S15" s="293">
        <f t="shared" ref="S15:S34" si="4">J15+P15</f>
        <v>4275</v>
      </c>
      <c r="T15" s="296">
        <f t="shared" ref="T15:T34" si="5">K15+Q15</f>
        <v>3886.363636363636</v>
      </c>
      <c r="U15" s="293">
        <v>750</v>
      </c>
      <c r="V15" s="297" t="s">
        <v>388</v>
      </c>
      <c r="W15" s="289" t="s">
        <v>121</v>
      </c>
    </row>
    <row r="16" spans="1:35" ht="91" outlineLevel="1">
      <c r="B16" s="289" t="s">
        <v>122</v>
      </c>
      <c r="C16" s="289" t="s">
        <v>265</v>
      </c>
      <c r="D16" s="289" t="s">
        <v>438</v>
      </c>
      <c r="E16" s="298" t="s">
        <v>123</v>
      </c>
      <c r="F16" s="291"/>
      <c r="G16" s="289">
        <v>1</v>
      </c>
      <c r="H16" s="297">
        <v>4000</v>
      </c>
      <c r="I16" s="339">
        <v>1</v>
      </c>
      <c r="J16" s="293">
        <f t="shared" si="0"/>
        <v>4000</v>
      </c>
      <c r="K16" s="294">
        <f t="shared" si="1"/>
        <v>3636.363636363636</v>
      </c>
      <c r="L16" s="295"/>
      <c r="M16" s="289">
        <v>1</v>
      </c>
      <c r="N16" s="292">
        <v>4000</v>
      </c>
      <c r="O16" s="339">
        <v>1</v>
      </c>
      <c r="P16" s="293">
        <f t="shared" si="2"/>
        <v>4000</v>
      </c>
      <c r="Q16" s="294">
        <f t="shared" si="3"/>
        <v>3636.363636363636</v>
      </c>
      <c r="R16" s="295"/>
      <c r="S16" s="293">
        <f t="shared" si="4"/>
        <v>8000</v>
      </c>
      <c r="T16" s="296">
        <f t="shared" si="5"/>
        <v>7272.7272727272721</v>
      </c>
      <c r="U16" s="299">
        <f>S16*0.25</f>
        <v>2000</v>
      </c>
      <c r="V16" s="291" t="s">
        <v>389</v>
      </c>
      <c r="W16" s="291" t="s">
        <v>341</v>
      </c>
    </row>
    <row r="17" spans="1:23" ht="78" outlineLevel="1">
      <c r="B17" s="302" t="s">
        <v>124</v>
      </c>
      <c r="C17" s="289" t="s">
        <v>265</v>
      </c>
      <c r="D17" s="289" t="s">
        <v>438</v>
      </c>
      <c r="E17" s="301" t="s">
        <v>87</v>
      </c>
      <c r="F17" s="302"/>
      <c r="G17" s="289">
        <v>1</v>
      </c>
      <c r="H17" s="297">
        <v>2000</v>
      </c>
      <c r="I17" s="339">
        <v>6</v>
      </c>
      <c r="J17" s="293">
        <f t="shared" si="0"/>
        <v>12000</v>
      </c>
      <c r="K17" s="294">
        <f t="shared" si="1"/>
        <v>10909.090909090908</v>
      </c>
      <c r="L17" s="295"/>
      <c r="M17" s="289">
        <v>1</v>
      </c>
      <c r="N17" s="292">
        <v>1000</v>
      </c>
      <c r="O17" s="339">
        <v>6</v>
      </c>
      <c r="P17" s="293">
        <f t="shared" si="2"/>
        <v>6000</v>
      </c>
      <c r="Q17" s="294">
        <f t="shared" si="3"/>
        <v>5454.545454545454</v>
      </c>
      <c r="R17" s="295"/>
      <c r="S17" s="293">
        <f t="shared" si="4"/>
        <v>18000</v>
      </c>
      <c r="T17" s="296">
        <f t="shared" si="5"/>
        <v>16363.636363636362</v>
      </c>
      <c r="U17" s="299">
        <f>S17*0.75</f>
        <v>13500</v>
      </c>
      <c r="V17" s="291" t="s">
        <v>390</v>
      </c>
      <c r="W17" s="289" t="s">
        <v>310</v>
      </c>
    </row>
    <row r="18" spans="1:23" ht="91" outlineLevel="1">
      <c r="B18" s="289" t="s">
        <v>471</v>
      </c>
      <c r="C18" s="289" t="s">
        <v>265</v>
      </c>
      <c r="D18" s="289" t="s">
        <v>438</v>
      </c>
      <c r="E18" s="298" t="s">
        <v>123</v>
      </c>
      <c r="F18" s="291"/>
      <c r="G18" s="289">
        <v>1</v>
      </c>
      <c r="H18" s="297">
        <v>100000</v>
      </c>
      <c r="I18" s="339">
        <v>1</v>
      </c>
      <c r="J18" s="293">
        <f t="shared" si="0"/>
        <v>100000</v>
      </c>
      <c r="K18" s="294">
        <f t="shared" si="1"/>
        <v>90909.090909090897</v>
      </c>
      <c r="L18" s="295"/>
      <c r="M18" s="289">
        <v>0</v>
      </c>
      <c r="N18" s="292">
        <v>0</v>
      </c>
      <c r="O18" s="339">
        <v>0</v>
      </c>
      <c r="P18" s="293">
        <f t="shared" si="2"/>
        <v>0</v>
      </c>
      <c r="Q18" s="294">
        <f t="shared" si="3"/>
        <v>0</v>
      </c>
      <c r="R18" s="295"/>
      <c r="S18" s="293">
        <f t="shared" si="4"/>
        <v>100000</v>
      </c>
      <c r="T18" s="296">
        <f t="shared" si="5"/>
        <v>90909.090909090897</v>
      </c>
      <c r="U18" s="293">
        <v>6795</v>
      </c>
      <c r="V18" s="291" t="s">
        <v>391</v>
      </c>
      <c r="W18" s="291" t="s">
        <v>342</v>
      </c>
    </row>
    <row r="19" spans="1:23" outlineLevel="1">
      <c r="B19" s="283" t="s">
        <v>126</v>
      </c>
      <c r="C19" s="283"/>
      <c r="D19" s="283"/>
      <c r="E19" s="283"/>
      <c r="F19" s="284"/>
      <c r="G19" s="283"/>
      <c r="H19" s="285"/>
      <c r="I19" s="571"/>
      <c r="J19" s="285"/>
      <c r="K19" s="286"/>
      <c r="L19" s="287"/>
      <c r="M19" s="283"/>
      <c r="N19" s="285"/>
      <c r="O19" s="571"/>
      <c r="P19" s="285"/>
      <c r="Q19" s="286"/>
      <c r="R19" s="287"/>
      <c r="S19" s="285"/>
      <c r="T19" s="288"/>
      <c r="U19" s="285"/>
      <c r="V19" s="283"/>
      <c r="W19" s="283"/>
    </row>
    <row r="20" spans="1:23" ht="52" outlineLevel="1">
      <c r="A20" s="609" t="s">
        <v>259</v>
      </c>
      <c r="B20" s="300" t="s">
        <v>275</v>
      </c>
      <c r="C20" s="289" t="s">
        <v>265</v>
      </c>
      <c r="D20" s="289" t="s">
        <v>438</v>
      </c>
      <c r="E20" s="290" t="s">
        <v>80</v>
      </c>
      <c r="F20" s="291"/>
      <c r="G20" s="289">
        <v>1</v>
      </c>
      <c r="H20" s="292">
        <v>4500</v>
      </c>
      <c r="I20" s="339">
        <v>1</v>
      </c>
      <c r="J20" s="293">
        <f t="shared" si="0"/>
        <v>4500</v>
      </c>
      <c r="K20" s="294">
        <f t="shared" ref="K20:K28" si="6">J20/$C$8</f>
        <v>4090.9090909090905</v>
      </c>
      <c r="L20" s="295"/>
      <c r="M20" s="289">
        <v>0</v>
      </c>
      <c r="N20" s="292">
        <v>0</v>
      </c>
      <c r="O20" s="339">
        <v>0</v>
      </c>
      <c r="P20" s="293">
        <f t="shared" ref="P20:P28" si="7">M20*N20*O20</f>
        <v>0</v>
      </c>
      <c r="Q20" s="294">
        <f t="shared" ref="Q20:Q28" si="8">P20/$C$8</f>
        <v>0</v>
      </c>
      <c r="R20" s="295"/>
      <c r="S20" s="293">
        <f t="shared" si="4"/>
        <v>4500</v>
      </c>
      <c r="T20" s="296">
        <f t="shared" si="5"/>
        <v>4090.9090909090905</v>
      </c>
      <c r="U20" s="293">
        <v>750</v>
      </c>
      <c r="V20" s="291" t="s">
        <v>392</v>
      </c>
      <c r="W20" s="289" t="s">
        <v>127</v>
      </c>
    </row>
    <row r="21" spans="1:23" ht="39" outlineLevel="1">
      <c r="A21" s="609"/>
      <c r="B21" s="300" t="s">
        <v>276</v>
      </c>
      <c r="C21" s="289" t="s">
        <v>265</v>
      </c>
      <c r="D21" s="289" t="s">
        <v>438</v>
      </c>
      <c r="E21" s="290" t="s">
        <v>80</v>
      </c>
      <c r="F21" s="291"/>
      <c r="G21" s="289">
        <v>2</v>
      </c>
      <c r="H21" s="297">
        <v>2250</v>
      </c>
      <c r="I21" s="561">
        <v>1</v>
      </c>
      <c r="J21" s="299">
        <f t="shared" si="0"/>
        <v>4500</v>
      </c>
      <c r="K21" s="295">
        <f t="shared" si="6"/>
        <v>4090.9090909090905</v>
      </c>
      <c r="L21" s="295"/>
      <c r="M21" s="291">
        <v>0</v>
      </c>
      <c r="N21" s="297">
        <v>0</v>
      </c>
      <c r="O21" s="561">
        <v>0</v>
      </c>
      <c r="P21" s="293">
        <f t="shared" si="7"/>
        <v>0</v>
      </c>
      <c r="Q21" s="294">
        <f t="shared" si="8"/>
        <v>0</v>
      </c>
      <c r="R21" s="295"/>
      <c r="S21" s="293">
        <f t="shared" si="4"/>
        <v>4500</v>
      </c>
      <c r="T21" s="296">
        <f t="shared" si="5"/>
        <v>4090.9090909090905</v>
      </c>
      <c r="U21" s="293">
        <v>750</v>
      </c>
      <c r="V21" s="291" t="s">
        <v>392</v>
      </c>
      <c r="W21" s="289" t="s">
        <v>128</v>
      </c>
    </row>
    <row r="22" spans="1:23" ht="65" outlineLevel="1">
      <c r="A22" s="609"/>
      <c r="B22" s="300" t="s">
        <v>277</v>
      </c>
      <c r="C22" s="289" t="s">
        <v>265</v>
      </c>
      <c r="D22" s="289" t="s">
        <v>438</v>
      </c>
      <c r="E22" s="290" t="s">
        <v>80</v>
      </c>
      <c r="F22" s="291"/>
      <c r="G22" s="289">
        <v>1</v>
      </c>
      <c r="H22" s="297">
        <v>2399</v>
      </c>
      <c r="I22" s="561">
        <v>1</v>
      </c>
      <c r="J22" s="299">
        <f t="shared" si="0"/>
        <v>2399</v>
      </c>
      <c r="K22" s="295">
        <f t="shared" si="6"/>
        <v>2180.9090909090905</v>
      </c>
      <c r="L22" s="295"/>
      <c r="M22" s="291">
        <v>0</v>
      </c>
      <c r="N22" s="297">
        <v>0</v>
      </c>
      <c r="O22" s="561">
        <v>0</v>
      </c>
      <c r="P22" s="293">
        <f t="shared" si="7"/>
        <v>0</v>
      </c>
      <c r="Q22" s="294">
        <f t="shared" si="8"/>
        <v>0</v>
      </c>
      <c r="R22" s="295"/>
      <c r="S22" s="293">
        <f t="shared" si="4"/>
        <v>2399</v>
      </c>
      <c r="T22" s="296">
        <f t="shared" si="5"/>
        <v>2180.9090909090905</v>
      </c>
      <c r="U22" s="293">
        <v>375</v>
      </c>
      <c r="V22" s="297" t="s">
        <v>388</v>
      </c>
      <c r="W22" s="289" t="s">
        <v>129</v>
      </c>
    </row>
    <row r="23" spans="1:23" ht="39" outlineLevel="1">
      <c r="A23" s="609"/>
      <c r="B23" s="302" t="s">
        <v>278</v>
      </c>
      <c r="C23" s="289" t="s">
        <v>265</v>
      </c>
      <c r="D23" s="289" t="s">
        <v>438</v>
      </c>
      <c r="E23" s="290" t="s">
        <v>80</v>
      </c>
      <c r="F23" s="291"/>
      <c r="G23" s="289">
        <v>1</v>
      </c>
      <c r="H23" s="297">
        <v>1150</v>
      </c>
      <c r="I23" s="561">
        <v>4</v>
      </c>
      <c r="J23" s="299">
        <f t="shared" si="0"/>
        <v>4600</v>
      </c>
      <c r="K23" s="295">
        <f t="shared" si="6"/>
        <v>4181.8181818181811</v>
      </c>
      <c r="L23" s="295"/>
      <c r="M23" s="291">
        <v>1</v>
      </c>
      <c r="N23" s="297">
        <v>1150</v>
      </c>
      <c r="O23" s="561">
        <v>4</v>
      </c>
      <c r="P23" s="293">
        <f t="shared" si="7"/>
        <v>4600</v>
      </c>
      <c r="Q23" s="294">
        <f t="shared" si="8"/>
        <v>4181.8181818181811</v>
      </c>
      <c r="R23" s="295"/>
      <c r="S23" s="293">
        <f t="shared" si="4"/>
        <v>9200</v>
      </c>
      <c r="T23" s="296">
        <f t="shared" si="5"/>
        <v>8363.6363636363621</v>
      </c>
      <c r="U23" s="293">
        <v>1800</v>
      </c>
      <c r="V23" s="291" t="s">
        <v>393</v>
      </c>
      <c r="W23" s="289" t="s">
        <v>130</v>
      </c>
    </row>
    <row r="24" spans="1:23" ht="78" outlineLevel="1">
      <c r="A24" s="609"/>
      <c r="B24" s="302" t="s">
        <v>279</v>
      </c>
      <c r="C24" s="289" t="s">
        <v>265</v>
      </c>
      <c r="D24" s="289" t="s">
        <v>438</v>
      </c>
      <c r="E24" s="298" t="s">
        <v>123</v>
      </c>
      <c r="F24" s="291"/>
      <c r="G24" s="289">
        <v>1</v>
      </c>
      <c r="H24" s="292">
        <v>1200</v>
      </c>
      <c r="I24" s="339">
        <v>2</v>
      </c>
      <c r="J24" s="293">
        <f t="shared" si="0"/>
        <v>2400</v>
      </c>
      <c r="K24" s="294">
        <f t="shared" si="6"/>
        <v>2181.8181818181815</v>
      </c>
      <c r="L24" s="295"/>
      <c r="M24" s="289">
        <v>1</v>
      </c>
      <c r="N24" s="292">
        <v>1200</v>
      </c>
      <c r="O24" s="339">
        <v>2</v>
      </c>
      <c r="P24" s="293">
        <f t="shared" si="7"/>
        <v>2400</v>
      </c>
      <c r="Q24" s="294">
        <f t="shared" si="8"/>
        <v>2181.8181818181815</v>
      </c>
      <c r="R24" s="295"/>
      <c r="S24" s="293">
        <f t="shared" si="4"/>
        <v>4800</v>
      </c>
      <c r="T24" s="296">
        <f t="shared" si="5"/>
        <v>4363.6363636363631</v>
      </c>
      <c r="U24" s="293">
        <v>900</v>
      </c>
      <c r="V24" s="291" t="s">
        <v>392</v>
      </c>
      <c r="W24" s="291" t="s">
        <v>343</v>
      </c>
    </row>
    <row r="25" spans="1:23" ht="65" outlineLevel="1">
      <c r="A25" s="609"/>
      <c r="B25" s="302" t="s">
        <v>280</v>
      </c>
      <c r="C25" s="289" t="s">
        <v>265</v>
      </c>
      <c r="D25" s="289" t="s">
        <v>438</v>
      </c>
      <c r="E25" s="290" t="s">
        <v>80</v>
      </c>
      <c r="F25" s="291"/>
      <c r="G25" s="291">
        <v>6</v>
      </c>
      <c r="H25" s="297">
        <v>2500</v>
      </c>
      <c r="I25" s="561">
        <v>3</v>
      </c>
      <c r="J25" s="299">
        <f t="shared" si="0"/>
        <v>45000</v>
      </c>
      <c r="K25" s="295">
        <f t="shared" si="6"/>
        <v>40909.090909090904</v>
      </c>
      <c r="L25" s="295"/>
      <c r="M25" s="291">
        <v>6</v>
      </c>
      <c r="N25" s="297">
        <v>2000</v>
      </c>
      <c r="O25" s="561">
        <v>3</v>
      </c>
      <c r="P25" s="293">
        <f t="shared" si="7"/>
        <v>36000</v>
      </c>
      <c r="Q25" s="294">
        <f t="shared" si="8"/>
        <v>32727.272727272724</v>
      </c>
      <c r="R25" s="295"/>
      <c r="S25" s="293">
        <f t="shared" si="4"/>
        <v>81000</v>
      </c>
      <c r="T25" s="296">
        <f t="shared" si="5"/>
        <v>73636.363636363632</v>
      </c>
      <c r="U25" s="293">
        <v>12150</v>
      </c>
      <c r="V25" s="297" t="s">
        <v>388</v>
      </c>
      <c r="W25" s="289" t="s">
        <v>131</v>
      </c>
    </row>
    <row r="26" spans="1:23" ht="39" outlineLevel="1">
      <c r="A26" s="609"/>
      <c r="B26" s="302" t="s">
        <v>477</v>
      </c>
      <c r="C26" s="289" t="s">
        <v>265</v>
      </c>
      <c r="D26" s="289" t="s">
        <v>438</v>
      </c>
      <c r="E26" s="290" t="s">
        <v>80</v>
      </c>
      <c r="F26" s="291"/>
      <c r="G26" s="291">
        <v>1</v>
      </c>
      <c r="H26" s="297">
        <v>5000</v>
      </c>
      <c r="I26" s="561">
        <v>1</v>
      </c>
      <c r="J26" s="299">
        <f t="shared" si="0"/>
        <v>5000</v>
      </c>
      <c r="K26" s="295">
        <f t="shared" si="6"/>
        <v>4545.454545454545</v>
      </c>
      <c r="L26" s="295"/>
      <c r="M26" s="291">
        <v>1</v>
      </c>
      <c r="N26" s="297">
        <v>5000</v>
      </c>
      <c r="O26" s="561">
        <v>1</v>
      </c>
      <c r="P26" s="293">
        <f t="shared" si="7"/>
        <v>5000</v>
      </c>
      <c r="Q26" s="294">
        <f t="shared" si="8"/>
        <v>4545.454545454545</v>
      </c>
      <c r="R26" s="295"/>
      <c r="S26" s="293">
        <f t="shared" si="4"/>
        <v>10000</v>
      </c>
      <c r="T26" s="296">
        <f t="shared" si="5"/>
        <v>9090.9090909090901</v>
      </c>
      <c r="U26" s="293">
        <v>1500</v>
      </c>
      <c r="V26" s="291" t="s">
        <v>392</v>
      </c>
      <c r="W26" s="289" t="s">
        <v>132</v>
      </c>
    </row>
    <row r="27" spans="1:23" ht="52" outlineLevel="1">
      <c r="B27" s="291" t="s">
        <v>282</v>
      </c>
      <c r="C27" s="289" t="s">
        <v>265</v>
      </c>
      <c r="D27" s="289" t="s">
        <v>438</v>
      </c>
      <c r="E27" s="303" t="s">
        <v>133</v>
      </c>
      <c r="F27" s="291"/>
      <c r="G27" s="291">
        <v>1</v>
      </c>
      <c r="H27" s="297">
        <v>8375</v>
      </c>
      <c r="I27" s="561">
        <v>1</v>
      </c>
      <c r="J27" s="299">
        <f t="shared" si="0"/>
        <v>8375</v>
      </c>
      <c r="K27" s="295">
        <f t="shared" si="6"/>
        <v>7613.6363636363631</v>
      </c>
      <c r="L27" s="295"/>
      <c r="M27" s="291">
        <v>1</v>
      </c>
      <c r="N27" s="297">
        <v>8375</v>
      </c>
      <c r="O27" s="561">
        <v>1</v>
      </c>
      <c r="P27" s="293">
        <f t="shared" si="7"/>
        <v>8375</v>
      </c>
      <c r="Q27" s="294">
        <f t="shared" si="8"/>
        <v>7613.6363636363631</v>
      </c>
      <c r="R27" s="295"/>
      <c r="S27" s="293">
        <f t="shared" si="4"/>
        <v>16750</v>
      </c>
      <c r="T27" s="296">
        <f t="shared" si="5"/>
        <v>15227.272727272726</v>
      </c>
      <c r="U27" s="293">
        <v>3600</v>
      </c>
      <c r="V27" s="291" t="s">
        <v>394</v>
      </c>
      <c r="W27" s="289" t="s">
        <v>134</v>
      </c>
    </row>
    <row r="28" spans="1:23" ht="65" outlineLevel="1">
      <c r="B28" s="289" t="s">
        <v>271</v>
      </c>
      <c r="C28" s="289" t="s">
        <v>265</v>
      </c>
      <c r="D28" s="289" t="s">
        <v>438</v>
      </c>
      <c r="E28" s="298" t="s">
        <v>123</v>
      </c>
      <c r="F28" s="291"/>
      <c r="G28" s="291">
        <v>7</v>
      </c>
      <c r="H28" s="297">
        <v>600</v>
      </c>
      <c r="I28" s="561">
        <v>1</v>
      </c>
      <c r="J28" s="299">
        <f t="shared" si="0"/>
        <v>4200</v>
      </c>
      <c r="K28" s="295">
        <f t="shared" si="6"/>
        <v>3818.181818181818</v>
      </c>
      <c r="L28" s="295"/>
      <c r="M28" s="291">
        <v>7</v>
      </c>
      <c r="N28" s="297">
        <v>600</v>
      </c>
      <c r="O28" s="561">
        <v>1</v>
      </c>
      <c r="P28" s="293">
        <f t="shared" si="7"/>
        <v>4200</v>
      </c>
      <c r="Q28" s="294">
        <f t="shared" si="8"/>
        <v>3818.181818181818</v>
      </c>
      <c r="R28" s="295"/>
      <c r="S28" s="293">
        <f t="shared" si="4"/>
        <v>8400</v>
      </c>
      <c r="T28" s="296">
        <f t="shared" si="5"/>
        <v>7636.363636363636</v>
      </c>
      <c r="U28" s="293">
        <v>1680</v>
      </c>
      <c r="V28" s="291" t="s">
        <v>393</v>
      </c>
      <c r="W28" s="291" t="s">
        <v>344</v>
      </c>
    </row>
    <row r="29" spans="1:23" outlineLevel="1">
      <c r="B29" s="283" t="s">
        <v>135</v>
      </c>
      <c r="C29" s="283"/>
      <c r="D29" s="283"/>
      <c r="E29" s="283"/>
      <c r="F29" s="284"/>
      <c r="G29" s="283"/>
      <c r="H29" s="285"/>
      <c r="I29" s="571"/>
      <c r="J29" s="304"/>
      <c r="K29" s="305"/>
      <c r="L29" s="295"/>
      <c r="M29" s="283"/>
      <c r="N29" s="285"/>
      <c r="O29" s="571"/>
      <c r="P29" s="304"/>
      <c r="Q29" s="305"/>
      <c r="R29" s="295"/>
      <c r="S29" s="285"/>
      <c r="T29" s="288"/>
      <c r="U29" s="285"/>
      <c r="V29" s="283"/>
      <c r="W29" s="283"/>
    </row>
    <row r="30" spans="1:23" ht="91" outlineLevel="1">
      <c r="B30" s="289" t="s">
        <v>482</v>
      </c>
      <c r="C30" s="289" t="s">
        <v>265</v>
      </c>
      <c r="D30" s="289" t="s">
        <v>438</v>
      </c>
      <c r="E30" s="290" t="s">
        <v>80</v>
      </c>
      <c r="F30" s="291"/>
      <c r="G30" s="289">
        <v>1</v>
      </c>
      <c r="H30" s="292">
        <v>2500</v>
      </c>
      <c r="I30" s="339">
        <v>1</v>
      </c>
      <c r="J30" s="293">
        <f t="shared" si="0"/>
        <v>2500</v>
      </c>
      <c r="K30" s="294">
        <f t="shared" ref="K30:K34" si="9">J30/$C$8</f>
        <v>2272.7272727272725</v>
      </c>
      <c r="L30" s="295"/>
      <c r="M30" s="289">
        <v>0</v>
      </c>
      <c r="N30" s="292">
        <v>0</v>
      </c>
      <c r="O30" s="339">
        <v>0</v>
      </c>
      <c r="P30" s="293">
        <f t="shared" ref="P30:P34" si="10">M30*N30*O30</f>
        <v>0</v>
      </c>
      <c r="Q30" s="294">
        <f t="shared" ref="Q30:Q34" si="11">P30/$C$8</f>
        <v>0</v>
      </c>
      <c r="R30" s="295"/>
      <c r="S30" s="293">
        <f t="shared" si="4"/>
        <v>2500</v>
      </c>
      <c r="T30" s="296">
        <f t="shared" si="5"/>
        <v>2272.7272727272725</v>
      </c>
      <c r="U30" s="293">
        <v>750</v>
      </c>
      <c r="V30" s="291" t="s">
        <v>391</v>
      </c>
      <c r="W30" s="289" t="s">
        <v>311</v>
      </c>
    </row>
    <row r="31" spans="1:23" ht="117" outlineLevel="1">
      <c r="B31" s="289" t="s">
        <v>472</v>
      </c>
      <c r="C31" s="289" t="s">
        <v>265</v>
      </c>
      <c r="D31" s="289" t="s">
        <v>438</v>
      </c>
      <c r="E31" s="298" t="s">
        <v>123</v>
      </c>
      <c r="F31" s="291"/>
      <c r="G31" s="289">
        <v>1</v>
      </c>
      <c r="H31" s="292">
        <v>8000</v>
      </c>
      <c r="I31" s="339">
        <v>1</v>
      </c>
      <c r="J31" s="293">
        <f t="shared" si="0"/>
        <v>8000</v>
      </c>
      <c r="K31" s="294">
        <f t="shared" si="9"/>
        <v>7272.7272727272721</v>
      </c>
      <c r="L31" s="295"/>
      <c r="M31" s="289">
        <v>1</v>
      </c>
      <c r="N31" s="292">
        <v>3500</v>
      </c>
      <c r="O31" s="339">
        <v>1</v>
      </c>
      <c r="P31" s="293">
        <f t="shared" si="10"/>
        <v>3500</v>
      </c>
      <c r="Q31" s="294">
        <f t="shared" si="11"/>
        <v>3181.8181818181815</v>
      </c>
      <c r="R31" s="295"/>
      <c r="S31" s="293">
        <f t="shared" si="4"/>
        <v>11500</v>
      </c>
      <c r="T31" s="296">
        <f t="shared" si="5"/>
        <v>10454.545454545454</v>
      </c>
      <c r="U31" s="299">
        <f>S31*30/100</f>
        <v>3450</v>
      </c>
      <c r="V31" s="291" t="s">
        <v>392</v>
      </c>
      <c r="W31" s="291" t="s">
        <v>345</v>
      </c>
    </row>
    <row r="32" spans="1:23" ht="52" outlineLevel="1">
      <c r="B32" s="289" t="s">
        <v>137</v>
      </c>
      <c r="C32" s="289" t="s">
        <v>265</v>
      </c>
      <c r="D32" s="289" t="s">
        <v>438</v>
      </c>
      <c r="E32" s="290" t="s">
        <v>80</v>
      </c>
      <c r="F32" s="291"/>
      <c r="G32" s="289">
        <v>1</v>
      </c>
      <c r="H32" s="292">
        <f>4000+3270</f>
        <v>7270</v>
      </c>
      <c r="I32" s="339">
        <v>6</v>
      </c>
      <c r="J32" s="293">
        <f t="shared" si="0"/>
        <v>43620</v>
      </c>
      <c r="K32" s="294">
        <f t="shared" si="9"/>
        <v>39654.545454545449</v>
      </c>
      <c r="L32" s="295"/>
      <c r="M32" s="289">
        <v>1</v>
      </c>
      <c r="N32" s="292">
        <f>4000+3270</f>
        <v>7270</v>
      </c>
      <c r="O32" s="339">
        <v>6</v>
      </c>
      <c r="P32" s="293">
        <f t="shared" si="10"/>
        <v>43620</v>
      </c>
      <c r="Q32" s="294">
        <f t="shared" si="11"/>
        <v>39654.545454545449</v>
      </c>
      <c r="R32" s="295"/>
      <c r="S32" s="293">
        <f t="shared" si="4"/>
        <v>87240</v>
      </c>
      <c r="T32" s="296">
        <f t="shared" si="5"/>
        <v>79309.090909090897</v>
      </c>
      <c r="U32" s="299">
        <f>S32*25/100</f>
        <v>21810</v>
      </c>
      <c r="V32" s="291" t="s">
        <v>392</v>
      </c>
      <c r="W32" s="289" t="s">
        <v>138</v>
      </c>
    </row>
    <row r="33" spans="1:23" ht="65" outlineLevel="1">
      <c r="B33" s="289" t="s">
        <v>139</v>
      </c>
      <c r="C33" s="289" t="s">
        <v>265</v>
      </c>
      <c r="D33" s="289" t="s">
        <v>438</v>
      </c>
      <c r="E33" s="298" t="s">
        <v>123</v>
      </c>
      <c r="F33" s="291"/>
      <c r="G33" s="289">
        <v>7</v>
      </c>
      <c r="H33" s="292">
        <v>950</v>
      </c>
      <c r="I33" s="339">
        <v>1</v>
      </c>
      <c r="J33" s="293">
        <f t="shared" si="0"/>
        <v>6650</v>
      </c>
      <c r="K33" s="294">
        <f t="shared" si="9"/>
        <v>6045.454545454545</v>
      </c>
      <c r="L33" s="295"/>
      <c r="M33" s="289">
        <v>7</v>
      </c>
      <c r="N33" s="292">
        <v>950</v>
      </c>
      <c r="O33" s="339">
        <v>1</v>
      </c>
      <c r="P33" s="293">
        <f t="shared" si="10"/>
        <v>6650</v>
      </c>
      <c r="Q33" s="294">
        <f t="shared" si="11"/>
        <v>6045.454545454545</v>
      </c>
      <c r="R33" s="295"/>
      <c r="S33" s="293">
        <f t="shared" si="4"/>
        <v>13300</v>
      </c>
      <c r="T33" s="296">
        <f t="shared" si="5"/>
        <v>12090.90909090909</v>
      </c>
      <c r="U33" s="299">
        <f>S33*75/100</f>
        <v>9975</v>
      </c>
      <c r="V33" s="291" t="s">
        <v>395</v>
      </c>
      <c r="W33" s="291" t="s">
        <v>346</v>
      </c>
    </row>
    <row r="34" spans="1:23" ht="91" outlineLevel="1">
      <c r="B34" s="289" t="s">
        <v>140</v>
      </c>
      <c r="C34" s="289" t="s">
        <v>265</v>
      </c>
      <c r="D34" s="289" t="s">
        <v>438</v>
      </c>
      <c r="E34" s="303" t="s">
        <v>133</v>
      </c>
      <c r="F34" s="306"/>
      <c r="G34" s="289">
        <v>1</v>
      </c>
      <c r="H34" s="292">
        <v>11000</v>
      </c>
      <c r="I34" s="339">
        <v>1</v>
      </c>
      <c r="J34" s="293">
        <f t="shared" si="0"/>
        <v>11000</v>
      </c>
      <c r="K34" s="307">
        <f t="shared" si="9"/>
        <v>10000</v>
      </c>
      <c r="L34" s="308"/>
      <c r="M34" s="289">
        <v>1</v>
      </c>
      <c r="N34" s="292">
        <v>11000</v>
      </c>
      <c r="O34" s="339">
        <v>1</v>
      </c>
      <c r="P34" s="293">
        <f t="shared" si="10"/>
        <v>11000</v>
      </c>
      <c r="Q34" s="307">
        <f t="shared" si="11"/>
        <v>10000</v>
      </c>
      <c r="R34" s="308"/>
      <c r="S34" s="293">
        <f t="shared" si="4"/>
        <v>22000</v>
      </c>
      <c r="T34" s="296">
        <f t="shared" si="5"/>
        <v>20000</v>
      </c>
      <c r="U34" s="299">
        <v>3000</v>
      </c>
      <c r="V34" s="291" t="s">
        <v>396</v>
      </c>
      <c r="W34" s="289" t="s">
        <v>312</v>
      </c>
    </row>
    <row r="35" spans="1:23" s="219" customFormat="1">
      <c r="B35" s="316" t="s">
        <v>99</v>
      </c>
      <c r="C35" s="316"/>
      <c r="D35" s="316"/>
      <c r="E35" s="317"/>
      <c r="F35" s="274"/>
      <c r="G35" s="317"/>
      <c r="H35" s="318"/>
      <c r="I35" s="572"/>
      <c r="J35" s="319">
        <f>SUM(J14:J34)</f>
        <v>277019</v>
      </c>
      <c r="K35" s="320">
        <f>SUM(K13:K34)</f>
        <v>251835.4545454545</v>
      </c>
      <c r="L35" s="321"/>
      <c r="M35" s="322"/>
      <c r="N35" s="319"/>
      <c r="O35" s="586"/>
      <c r="P35" s="319">
        <f>SUM(P14:P34)</f>
        <v>138845</v>
      </c>
      <c r="Q35" s="320">
        <f>SUM(Q13:Q34)</f>
        <v>126222.72727272725</v>
      </c>
      <c r="R35" s="321"/>
      <c r="S35" s="319">
        <f>J35+P35</f>
        <v>415864</v>
      </c>
      <c r="T35" s="323">
        <f>SUM(T13:T34)</f>
        <v>378058.18181818177</v>
      </c>
      <c r="U35" s="319">
        <f>SUM(U14:U34)</f>
        <v>87035</v>
      </c>
      <c r="V35" s="322"/>
      <c r="W35" s="322"/>
    </row>
    <row r="36" spans="1:23" s="219" customFormat="1">
      <c r="B36" s="324"/>
      <c r="C36" s="324"/>
      <c r="D36" s="324"/>
      <c r="E36" s="324"/>
      <c r="F36" s="284"/>
      <c r="G36" s="324"/>
      <c r="H36" s="325"/>
      <c r="I36" s="573"/>
      <c r="J36" s="325"/>
      <c r="K36" s="326"/>
      <c r="L36" s="287"/>
      <c r="M36" s="324"/>
      <c r="N36" s="325"/>
      <c r="O36" s="573"/>
      <c r="P36" s="325"/>
      <c r="Q36" s="326"/>
      <c r="R36" s="287"/>
      <c r="S36" s="325"/>
      <c r="T36" s="327"/>
      <c r="U36" s="325"/>
      <c r="V36" s="324"/>
      <c r="W36" s="324"/>
    </row>
    <row r="37" spans="1:23">
      <c r="B37" s="279" t="s">
        <v>150</v>
      </c>
      <c r="C37" s="279"/>
      <c r="D37" s="279"/>
      <c r="E37" s="279"/>
      <c r="F37" s="274"/>
      <c r="G37" s="279"/>
      <c r="H37" s="280"/>
      <c r="I37" s="570"/>
      <c r="J37" s="280">
        <f t="shared" si="0"/>
        <v>0</v>
      </c>
      <c r="K37" s="281"/>
      <c r="L37" s="277"/>
      <c r="M37" s="279"/>
      <c r="N37" s="280"/>
      <c r="O37" s="570"/>
      <c r="P37" s="280"/>
      <c r="Q37" s="281"/>
      <c r="R37" s="277"/>
      <c r="S37" s="280"/>
      <c r="T37" s="282"/>
      <c r="U37" s="280"/>
      <c r="V37" s="279"/>
      <c r="W37" s="279"/>
    </row>
    <row r="38" spans="1:23" outlineLevel="1">
      <c r="B38" s="328" t="s">
        <v>151</v>
      </c>
      <c r="C38" s="328"/>
      <c r="D38" s="328"/>
      <c r="E38" s="328"/>
      <c r="F38" s="329"/>
      <c r="G38" s="328"/>
      <c r="H38" s="328"/>
      <c r="I38" s="574"/>
      <c r="J38" s="328">
        <f t="shared" si="0"/>
        <v>0</v>
      </c>
      <c r="K38" s="328"/>
      <c r="L38" s="329"/>
      <c r="M38" s="328"/>
      <c r="N38" s="328"/>
      <c r="O38" s="574"/>
      <c r="P38" s="328"/>
      <c r="Q38" s="328"/>
      <c r="R38" s="329"/>
      <c r="S38" s="328"/>
      <c r="T38" s="330"/>
      <c r="U38" s="328"/>
      <c r="V38" s="328"/>
      <c r="W38" s="328"/>
    </row>
    <row r="39" spans="1:23" ht="65" outlineLevel="1">
      <c r="B39" s="289" t="s">
        <v>284</v>
      </c>
      <c r="C39" s="289" t="s">
        <v>265</v>
      </c>
      <c r="D39" s="289" t="s">
        <v>438</v>
      </c>
      <c r="E39" s="303" t="s">
        <v>133</v>
      </c>
      <c r="F39" s="291"/>
      <c r="G39" s="289">
        <v>6</v>
      </c>
      <c r="H39" s="292">
        <v>2000</v>
      </c>
      <c r="I39" s="339">
        <v>1</v>
      </c>
      <c r="J39" s="293">
        <f t="shared" si="0"/>
        <v>12000</v>
      </c>
      <c r="K39" s="331">
        <f t="shared" ref="K39:K41" si="12">J39/$C$8</f>
        <v>10909.090909090908</v>
      </c>
      <c r="L39" s="332"/>
      <c r="M39" s="289">
        <v>0</v>
      </c>
      <c r="N39" s="292">
        <v>0</v>
      </c>
      <c r="O39" s="339">
        <v>0</v>
      </c>
      <c r="P39" s="293">
        <f t="shared" ref="P39:P41" si="13">M39*N39*O39</f>
        <v>0</v>
      </c>
      <c r="Q39" s="331">
        <f t="shared" ref="Q39:Q41" si="14">P39/$C$8</f>
        <v>0</v>
      </c>
      <c r="R39" s="332"/>
      <c r="S39" s="293">
        <f t="shared" ref="S39:S41" si="15">J39+P39</f>
        <v>12000</v>
      </c>
      <c r="T39" s="296">
        <f t="shared" ref="T39:T41" si="16">K39+Q39</f>
        <v>10909.090909090908</v>
      </c>
      <c r="U39" s="299">
        <f>S39*25/100</f>
        <v>3000</v>
      </c>
      <c r="V39" s="291" t="s">
        <v>399</v>
      </c>
      <c r="W39" s="289" t="s">
        <v>313</v>
      </c>
    </row>
    <row r="40" spans="1:23" ht="39" outlineLevel="1">
      <c r="B40" s="289" t="s">
        <v>152</v>
      </c>
      <c r="C40" s="289" t="s">
        <v>265</v>
      </c>
      <c r="D40" s="289" t="s">
        <v>438</v>
      </c>
      <c r="E40" s="290" t="s">
        <v>80</v>
      </c>
      <c r="F40" s="291"/>
      <c r="G40" s="289">
        <v>0</v>
      </c>
      <c r="H40" s="292">
        <v>0</v>
      </c>
      <c r="I40" s="339">
        <v>0</v>
      </c>
      <c r="J40" s="293">
        <f t="shared" si="0"/>
        <v>0</v>
      </c>
      <c r="K40" s="331">
        <f t="shared" si="12"/>
        <v>0</v>
      </c>
      <c r="L40" s="332"/>
      <c r="M40" s="289">
        <v>0</v>
      </c>
      <c r="N40" s="292">
        <v>0</v>
      </c>
      <c r="O40" s="339">
        <v>0</v>
      </c>
      <c r="P40" s="293">
        <f t="shared" si="13"/>
        <v>0</v>
      </c>
      <c r="Q40" s="331">
        <f t="shared" si="14"/>
        <v>0</v>
      </c>
      <c r="R40" s="332"/>
      <c r="S40" s="293">
        <f t="shared" si="15"/>
        <v>0</v>
      </c>
      <c r="T40" s="296">
        <f t="shared" si="16"/>
        <v>0</v>
      </c>
      <c r="U40" s="299">
        <f t="shared" ref="U40" si="17">T40*15/100</f>
        <v>0</v>
      </c>
      <c r="V40" s="333"/>
      <c r="W40" s="289" t="s">
        <v>262</v>
      </c>
    </row>
    <row r="41" spans="1:23" ht="52" outlineLevel="1">
      <c r="B41" s="289" t="s">
        <v>153</v>
      </c>
      <c r="C41" s="289" t="s">
        <v>265</v>
      </c>
      <c r="D41" s="289" t="s">
        <v>438</v>
      </c>
      <c r="E41" s="303" t="s">
        <v>133</v>
      </c>
      <c r="F41" s="291"/>
      <c r="G41" s="289">
        <v>6</v>
      </c>
      <c r="H41" s="292">
        <v>2400</v>
      </c>
      <c r="I41" s="339">
        <v>1</v>
      </c>
      <c r="J41" s="293">
        <f t="shared" si="0"/>
        <v>14400</v>
      </c>
      <c r="K41" s="331">
        <f t="shared" si="12"/>
        <v>13090.90909090909</v>
      </c>
      <c r="L41" s="332"/>
      <c r="M41" s="289">
        <v>0</v>
      </c>
      <c r="N41" s="292">
        <v>0</v>
      </c>
      <c r="O41" s="339">
        <v>0</v>
      </c>
      <c r="P41" s="293">
        <f t="shared" si="13"/>
        <v>0</v>
      </c>
      <c r="Q41" s="331">
        <f t="shared" si="14"/>
        <v>0</v>
      </c>
      <c r="R41" s="332"/>
      <c r="S41" s="293">
        <f t="shared" si="15"/>
        <v>14400</v>
      </c>
      <c r="T41" s="296">
        <f t="shared" si="16"/>
        <v>13090.90909090909</v>
      </c>
      <c r="U41" s="299">
        <f>S41*15/100</f>
        <v>2160</v>
      </c>
      <c r="V41" s="291" t="s">
        <v>400</v>
      </c>
      <c r="W41" s="289" t="s">
        <v>314</v>
      </c>
    </row>
    <row r="42" spans="1:23" outlineLevel="1">
      <c r="B42" s="283" t="s">
        <v>154</v>
      </c>
      <c r="C42" s="283"/>
      <c r="D42" s="283"/>
      <c r="E42" s="283"/>
      <c r="F42" s="284"/>
      <c r="G42" s="283"/>
      <c r="H42" s="283"/>
      <c r="I42" s="571"/>
      <c r="J42" s="283"/>
      <c r="K42" s="283"/>
      <c r="L42" s="284"/>
      <c r="M42" s="283"/>
      <c r="N42" s="283"/>
      <c r="O42" s="571"/>
      <c r="P42" s="283"/>
      <c r="Q42" s="283"/>
      <c r="R42" s="284"/>
      <c r="S42" s="283"/>
      <c r="T42" s="283"/>
      <c r="U42" s="283"/>
      <c r="V42" s="283"/>
      <c r="W42" s="283"/>
    </row>
    <row r="43" spans="1:23" ht="52" outlineLevel="1">
      <c r="A43" s="609" t="s">
        <v>260</v>
      </c>
      <c r="B43" s="300" t="s">
        <v>534</v>
      </c>
      <c r="C43" s="289" t="s">
        <v>265</v>
      </c>
      <c r="D43" s="289" t="s">
        <v>438</v>
      </c>
      <c r="E43" s="290" t="s">
        <v>80</v>
      </c>
      <c r="F43" s="291"/>
      <c r="G43" s="289">
        <v>0</v>
      </c>
      <c r="H43" s="292">
        <v>0</v>
      </c>
      <c r="I43" s="339">
        <v>0</v>
      </c>
      <c r="J43" s="293">
        <f t="shared" ref="J43:J52" si="18">G43*H43*I43</f>
        <v>0</v>
      </c>
      <c r="K43" s="331">
        <f t="shared" ref="K43:K52" si="19">J43/$C$8</f>
        <v>0</v>
      </c>
      <c r="L43" s="332"/>
      <c r="M43" s="289">
        <v>0</v>
      </c>
      <c r="N43" s="292">
        <v>0</v>
      </c>
      <c r="O43" s="339">
        <v>0</v>
      </c>
      <c r="P43" s="293">
        <f t="shared" ref="P43:P52" si="20">M43*N43*O43</f>
        <v>0</v>
      </c>
      <c r="Q43" s="331">
        <f t="shared" ref="Q43:Q52" si="21">P43/$C$8</f>
        <v>0</v>
      </c>
      <c r="R43" s="332"/>
      <c r="S43" s="293">
        <f t="shared" ref="S43:S52" si="22">J43+P43</f>
        <v>0</v>
      </c>
      <c r="T43" s="296">
        <f t="shared" ref="T43:T52" si="23">K43+Q43</f>
        <v>0</v>
      </c>
      <c r="U43" s="299">
        <v>0</v>
      </c>
      <c r="V43" s="334"/>
      <c r="W43" s="289" t="s">
        <v>295</v>
      </c>
    </row>
    <row r="44" spans="1:23" ht="39" outlineLevel="1">
      <c r="A44" s="610"/>
      <c r="B44" s="300" t="s">
        <v>286</v>
      </c>
      <c r="C44" s="289" t="s">
        <v>265</v>
      </c>
      <c r="D44" s="289" t="s">
        <v>438</v>
      </c>
      <c r="E44" s="290" t="s">
        <v>80</v>
      </c>
      <c r="F44" s="291"/>
      <c r="G44" s="289">
        <v>0</v>
      </c>
      <c r="H44" s="292">
        <v>0</v>
      </c>
      <c r="I44" s="339">
        <v>0</v>
      </c>
      <c r="J44" s="293">
        <f t="shared" si="18"/>
        <v>0</v>
      </c>
      <c r="K44" s="331">
        <f t="shared" si="19"/>
        <v>0</v>
      </c>
      <c r="L44" s="332"/>
      <c r="M44" s="289">
        <v>0</v>
      </c>
      <c r="N44" s="292">
        <v>0</v>
      </c>
      <c r="O44" s="339">
        <v>0</v>
      </c>
      <c r="P44" s="293">
        <f t="shared" si="20"/>
        <v>0</v>
      </c>
      <c r="Q44" s="331">
        <f t="shared" si="21"/>
        <v>0</v>
      </c>
      <c r="R44" s="332"/>
      <c r="S44" s="293">
        <f t="shared" si="22"/>
        <v>0</v>
      </c>
      <c r="T44" s="296">
        <f t="shared" si="23"/>
        <v>0</v>
      </c>
      <c r="U44" s="299">
        <v>0</v>
      </c>
      <c r="V44" s="334"/>
      <c r="W44" s="289" t="s">
        <v>295</v>
      </c>
    </row>
    <row r="45" spans="1:23" ht="39" outlineLevel="1">
      <c r="A45" s="610"/>
      <c r="B45" s="300" t="s">
        <v>288</v>
      </c>
      <c r="C45" s="289" t="s">
        <v>265</v>
      </c>
      <c r="D45" s="289" t="s">
        <v>438</v>
      </c>
      <c r="E45" s="290" t="s">
        <v>80</v>
      </c>
      <c r="F45" s="291"/>
      <c r="G45" s="289">
        <v>0</v>
      </c>
      <c r="H45" s="292">
        <v>0</v>
      </c>
      <c r="I45" s="339">
        <v>0</v>
      </c>
      <c r="J45" s="293">
        <f t="shared" si="18"/>
        <v>0</v>
      </c>
      <c r="K45" s="331">
        <f t="shared" si="19"/>
        <v>0</v>
      </c>
      <c r="L45" s="332"/>
      <c r="M45" s="289">
        <v>0</v>
      </c>
      <c r="N45" s="292">
        <v>0</v>
      </c>
      <c r="O45" s="339">
        <v>0</v>
      </c>
      <c r="P45" s="293">
        <f t="shared" si="20"/>
        <v>0</v>
      </c>
      <c r="Q45" s="331">
        <f t="shared" si="21"/>
        <v>0</v>
      </c>
      <c r="R45" s="332"/>
      <c r="S45" s="293">
        <f t="shared" si="22"/>
        <v>0</v>
      </c>
      <c r="T45" s="296">
        <f t="shared" si="23"/>
        <v>0</v>
      </c>
      <c r="U45" s="299">
        <v>0</v>
      </c>
      <c r="V45" s="334"/>
      <c r="W45" s="289" t="s">
        <v>295</v>
      </c>
    </row>
    <row r="46" spans="1:23" ht="39" outlineLevel="1">
      <c r="A46" s="610"/>
      <c r="B46" s="300" t="s">
        <v>287</v>
      </c>
      <c r="C46" s="289" t="s">
        <v>265</v>
      </c>
      <c r="D46" s="289" t="s">
        <v>438</v>
      </c>
      <c r="E46" s="290" t="s">
        <v>80</v>
      </c>
      <c r="F46" s="291"/>
      <c r="G46" s="289">
        <v>0</v>
      </c>
      <c r="H46" s="292">
        <v>0</v>
      </c>
      <c r="I46" s="339">
        <v>0</v>
      </c>
      <c r="J46" s="293">
        <f t="shared" si="18"/>
        <v>0</v>
      </c>
      <c r="K46" s="331">
        <f t="shared" si="19"/>
        <v>0</v>
      </c>
      <c r="L46" s="332"/>
      <c r="M46" s="289">
        <v>0</v>
      </c>
      <c r="N46" s="292">
        <v>0</v>
      </c>
      <c r="O46" s="339">
        <v>0</v>
      </c>
      <c r="P46" s="293">
        <f t="shared" si="20"/>
        <v>0</v>
      </c>
      <c r="Q46" s="331">
        <f t="shared" si="21"/>
        <v>0</v>
      </c>
      <c r="R46" s="332"/>
      <c r="S46" s="293">
        <f t="shared" si="22"/>
        <v>0</v>
      </c>
      <c r="T46" s="296">
        <f t="shared" si="23"/>
        <v>0</v>
      </c>
      <c r="U46" s="299">
        <v>0</v>
      </c>
      <c r="V46" s="335" t="s">
        <v>155</v>
      </c>
      <c r="W46" s="289" t="s">
        <v>295</v>
      </c>
    </row>
    <row r="47" spans="1:23" ht="78" outlineLevel="1">
      <c r="A47" s="610"/>
      <c r="B47" s="300" t="s">
        <v>289</v>
      </c>
      <c r="C47" s="289" t="s">
        <v>265</v>
      </c>
      <c r="D47" s="289" t="s">
        <v>438</v>
      </c>
      <c r="E47" s="298" t="s">
        <v>123</v>
      </c>
      <c r="F47" s="291"/>
      <c r="G47" s="289">
        <v>1</v>
      </c>
      <c r="H47" s="292">
        <v>1200</v>
      </c>
      <c r="I47" s="339">
        <v>2</v>
      </c>
      <c r="J47" s="293">
        <f t="shared" si="18"/>
        <v>2400</v>
      </c>
      <c r="K47" s="331">
        <f t="shared" si="19"/>
        <v>2181.8181818181815</v>
      </c>
      <c r="L47" s="332"/>
      <c r="M47" s="289">
        <v>1</v>
      </c>
      <c r="N47" s="292">
        <v>1200</v>
      </c>
      <c r="O47" s="339">
        <v>2</v>
      </c>
      <c r="P47" s="293">
        <f t="shared" si="20"/>
        <v>2400</v>
      </c>
      <c r="Q47" s="331">
        <f t="shared" si="21"/>
        <v>2181.8181818181815</v>
      </c>
      <c r="R47" s="332"/>
      <c r="S47" s="293">
        <f t="shared" si="22"/>
        <v>4800</v>
      </c>
      <c r="T47" s="296">
        <f t="shared" si="23"/>
        <v>4363.6363636363631</v>
      </c>
      <c r="U47" s="299">
        <v>900</v>
      </c>
      <c r="V47" s="291" t="s">
        <v>392</v>
      </c>
      <c r="W47" s="291" t="s">
        <v>350</v>
      </c>
    </row>
    <row r="48" spans="1:23" ht="65" outlineLevel="1">
      <c r="A48" s="610"/>
      <c r="B48" s="300" t="s">
        <v>290</v>
      </c>
      <c r="C48" s="289" t="s">
        <v>265</v>
      </c>
      <c r="D48" s="289" t="s">
        <v>438</v>
      </c>
      <c r="E48" s="290" t="s">
        <v>80</v>
      </c>
      <c r="F48" s="291"/>
      <c r="G48" s="291">
        <v>6</v>
      </c>
      <c r="H48" s="297">
        <v>2500</v>
      </c>
      <c r="I48" s="561">
        <v>3</v>
      </c>
      <c r="J48" s="299">
        <f t="shared" si="18"/>
        <v>45000</v>
      </c>
      <c r="K48" s="332">
        <f t="shared" si="19"/>
        <v>40909.090909090904</v>
      </c>
      <c r="L48" s="332"/>
      <c r="M48" s="291">
        <v>6</v>
      </c>
      <c r="N48" s="297">
        <v>2000</v>
      </c>
      <c r="O48" s="339">
        <v>3</v>
      </c>
      <c r="P48" s="293">
        <f t="shared" si="20"/>
        <v>36000</v>
      </c>
      <c r="Q48" s="331">
        <f t="shared" si="21"/>
        <v>32727.272727272724</v>
      </c>
      <c r="R48" s="332"/>
      <c r="S48" s="293">
        <f t="shared" si="22"/>
        <v>81000</v>
      </c>
      <c r="T48" s="296">
        <f t="shared" si="23"/>
        <v>73636.363636363632</v>
      </c>
      <c r="U48" s="299">
        <f>S48*0.25</f>
        <v>20250</v>
      </c>
      <c r="V48" s="297" t="s">
        <v>388</v>
      </c>
      <c r="W48" s="289" t="s">
        <v>156</v>
      </c>
    </row>
    <row r="49" spans="1:23" ht="39" outlineLevel="1">
      <c r="A49" s="610"/>
      <c r="B49" s="300" t="s">
        <v>478</v>
      </c>
      <c r="C49" s="289" t="s">
        <v>265</v>
      </c>
      <c r="D49" s="289" t="s">
        <v>438</v>
      </c>
      <c r="E49" s="290" t="s">
        <v>80</v>
      </c>
      <c r="F49" s="291"/>
      <c r="G49" s="291">
        <v>0</v>
      </c>
      <c r="H49" s="297">
        <v>0</v>
      </c>
      <c r="I49" s="561">
        <v>0</v>
      </c>
      <c r="J49" s="299">
        <f t="shared" si="18"/>
        <v>0</v>
      </c>
      <c r="K49" s="332">
        <f t="shared" si="19"/>
        <v>0</v>
      </c>
      <c r="L49" s="332"/>
      <c r="M49" s="291">
        <v>0</v>
      </c>
      <c r="N49" s="297">
        <v>0</v>
      </c>
      <c r="O49" s="339">
        <v>1</v>
      </c>
      <c r="P49" s="293">
        <f t="shared" si="20"/>
        <v>0</v>
      </c>
      <c r="Q49" s="331">
        <f t="shared" si="21"/>
        <v>0</v>
      </c>
      <c r="R49" s="332"/>
      <c r="S49" s="293">
        <f t="shared" si="22"/>
        <v>0</v>
      </c>
      <c r="T49" s="296">
        <f t="shared" si="23"/>
        <v>0</v>
      </c>
      <c r="U49" s="299">
        <v>0</v>
      </c>
      <c r="V49" s="302"/>
      <c r="W49" s="289" t="s">
        <v>295</v>
      </c>
    </row>
    <row r="50" spans="1:23" ht="52" outlineLevel="1">
      <c r="A50" s="218"/>
      <c r="B50" s="302" t="s">
        <v>292</v>
      </c>
      <c r="C50" s="289" t="s">
        <v>265</v>
      </c>
      <c r="D50" s="289" t="s">
        <v>438</v>
      </c>
      <c r="E50" s="290" t="s">
        <v>80</v>
      </c>
      <c r="F50" s="291"/>
      <c r="G50" s="291">
        <v>1</v>
      </c>
      <c r="H50" s="297">
        <v>825</v>
      </c>
      <c r="I50" s="561">
        <v>10</v>
      </c>
      <c r="J50" s="299">
        <f t="shared" si="18"/>
        <v>8250</v>
      </c>
      <c r="K50" s="332">
        <f t="shared" si="19"/>
        <v>7499.9999999999991</v>
      </c>
      <c r="L50" s="332"/>
      <c r="M50" s="291">
        <v>1</v>
      </c>
      <c r="N50" s="297">
        <v>825</v>
      </c>
      <c r="O50" s="339">
        <v>10</v>
      </c>
      <c r="P50" s="293">
        <f t="shared" si="20"/>
        <v>8250</v>
      </c>
      <c r="Q50" s="331">
        <f t="shared" si="21"/>
        <v>7499.9999999999991</v>
      </c>
      <c r="R50" s="332"/>
      <c r="S50" s="293">
        <f t="shared" si="22"/>
        <v>16500</v>
      </c>
      <c r="T50" s="296">
        <f t="shared" si="23"/>
        <v>14999.999999999998</v>
      </c>
      <c r="U50" s="299">
        <v>7200</v>
      </c>
      <c r="V50" s="291" t="s">
        <v>392</v>
      </c>
      <c r="W50" s="289" t="s">
        <v>157</v>
      </c>
    </row>
    <row r="51" spans="1:23" ht="78" outlineLevel="1">
      <c r="B51" s="291" t="s">
        <v>293</v>
      </c>
      <c r="C51" s="289" t="s">
        <v>265</v>
      </c>
      <c r="D51" s="289" t="s">
        <v>438</v>
      </c>
      <c r="E51" s="303" t="s">
        <v>133</v>
      </c>
      <c r="F51" s="291"/>
      <c r="G51" s="291">
        <v>1</v>
      </c>
      <c r="H51" s="297">
        <v>8375</v>
      </c>
      <c r="I51" s="561">
        <v>1</v>
      </c>
      <c r="J51" s="299">
        <f t="shared" si="18"/>
        <v>8375</v>
      </c>
      <c r="K51" s="332">
        <f t="shared" si="19"/>
        <v>7613.6363636363631</v>
      </c>
      <c r="L51" s="332"/>
      <c r="M51" s="291">
        <v>1</v>
      </c>
      <c r="N51" s="297">
        <v>8375</v>
      </c>
      <c r="O51" s="339">
        <v>1</v>
      </c>
      <c r="P51" s="293">
        <f t="shared" si="20"/>
        <v>8375</v>
      </c>
      <c r="Q51" s="331">
        <f t="shared" si="21"/>
        <v>7613.6363636363631</v>
      </c>
      <c r="R51" s="332"/>
      <c r="S51" s="293">
        <f t="shared" si="22"/>
        <v>16750</v>
      </c>
      <c r="T51" s="296">
        <f t="shared" si="23"/>
        <v>15227.272727272726</v>
      </c>
      <c r="U51" s="299">
        <f>S51*15/100</f>
        <v>2512.5</v>
      </c>
      <c r="V51" s="291" t="s">
        <v>394</v>
      </c>
      <c r="W51" s="336" t="s">
        <v>158</v>
      </c>
    </row>
    <row r="52" spans="1:23" ht="91" outlineLevel="1">
      <c r="B52" s="289" t="s">
        <v>294</v>
      </c>
      <c r="C52" s="289" t="s">
        <v>265</v>
      </c>
      <c r="D52" s="289" t="s">
        <v>438</v>
      </c>
      <c r="E52" s="303" t="s">
        <v>133</v>
      </c>
      <c r="F52" s="291"/>
      <c r="G52" s="289">
        <v>6</v>
      </c>
      <c r="H52" s="292">
        <v>2500</v>
      </c>
      <c r="I52" s="339">
        <v>1</v>
      </c>
      <c r="J52" s="293">
        <f t="shared" si="18"/>
        <v>15000</v>
      </c>
      <c r="K52" s="331">
        <f t="shared" si="19"/>
        <v>13636.363636363636</v>
      </c>
      <c r="L52" s="332"/>
      <c r="M52" s="289">
        <v>0</v>
      </c>
      <c r="N52" s="292">
        <v>0</v>
      </c>
      <c r="O52" s="339">
        <v>0</v>
      </c>
      <c r="P52" s="293">
        <f t="shared" si="20"/>
        <v>0</v>
      </c>
      <c r="Q52" s="331">
        <f t="shared" si="21"/>
        <v>0</v>
      </c>
      <c r="R52" s="332"/>
      <c r="S52" s="293">
        <f t="shared" si="22"/>
        <v>15000</v>
      </c>
      <c r="T52" s="296">
        <f t="shared" si="23"/>
        <v>13636.363636363636</v>
      </c>
      <c r="U52" s="299">
        <f>S52*30/100</f>
        <v>4500</v>
      </c>
      <c r="V52" s="291" t="s">
        <v>392</v>
      </c>
      <c r="W52" s="289" t="s">
        <v>315</v>
      </c>
    </row>
    <row r="53" spans="1:23" outlineLevel="1">
      <c r="B53" s="283" t="s">
        <v>159</v>
      </c>
      <c r="C53" s="283"/>
      <c r="D53" s="283"/>
      <c r="E53" s="283"/>
      <c r="F53" s="284"/>
      <c r="G53" s="283"/>
      <c r="H53" s="283"/>
      <c r="I53" s="571"/>
      <c r="J53" s="283"/>
      <c r="K53" s="283"/>
      <c r="L53" s="284"/>
      <c r="M53" s="283"/>
      <c r="N53" s="283"/>
      <c r="O53" s="571"/>
      <c r="P53" s="283"/>
      <c r="Q53" s="283"/>
      <c r="R53" s="284"/>
      <c r="S53" s="283"/>
      <c r="T53" s="283"/>
      <c r="U53" s="283"/>
      <c r="V53" s="283"/>
      <c r="W53" s="283"/>
    </row>
    <row r="54" spans="1:23" ht="52" outlineLevel="1">
      <c r="B54" s="291" t="s">
        <v>160</v>
      </c>
      <c r="C54" s="289" t="s">
        <v>265</v>
      </c>
      <c r="D54" s="289" t="s">
        <v>438</v>
      </c>
      <c r="E54" s="337" t="s">
        <v>87</v>
      </c>
      <c r="F54" s="306"/>
      <c r="G54" s="291">
        <v>10</v>
      </c>
      <c r="H54" s="297">
        <v>1000</v>
      </c>
      <c r="I54" s="561">
        <v>1</v>
      </c>
      <c r="J54" s="299">
        <f t="shared" ref="J54:J56" si="24">G54*H54*I54</f>
        <v>10000</v>
      </c>
      <c r="K54" s="312">
        <f>J54/$C$8</f>
        <v>9090.9090909090901</v>
      </c>
      <c r="L54" s="312"/>
      <c r="M54" s="291">
        <v>10</v>
      </c>
      <c r="N54" s="297">
        <v>1000</v>
      </c>
      <c r="O54" s="561">
        <v>1</v>
      </c>
      <c r="P54" s="293">
        <f t="shared" ref="P54:P56" si="25">M54*N54*O54</f>
        <v>10000</v>
      </c>
      <c r="Q54" s="311">
        <f>P54/$C$8</f>
        <v>9090.9090909090901</v>
      </c>
      <c r="R54" s="312"/>
      <c r="S54" s="293">
        <f>J54+P54</f>
        <v>20000</v>
      </c>
      <c r="T54" s="296">
        <f>K54+Q54</f>
        <v>18181.81818181818</v>
      </c>
      <c r="U54" s="338">
        <f>S54*0.15</f>
        <v>3000</v>
      </c>
      <c r="V54" s="306" t="s">
        <v>401</v>
      </c>
      <c r="W54" s="339" t="s">
        <v>316</v>
      </c>
    </row>
    <row r="55" spans="1:23" ht="78" outlineLevel="1">
      <c r="B55" s="291" t="s">
        <v>307</v>
      </c>
      <c r="C55" s="289" t="s">
        <v>265</v>
      </c>
      <c r="D55" s="289" t="s">
        <v>438</v>
      </c>
      <c r="E55" s="298" t="s">
        <v>123</v>
      </c>
      <c r="F55" s="291"/>
      <c r="G55" s="291">
        <v>1</v>
      </c>
      <c r="H55" s="297">
        <v>7750</v>
      </c>
      <c r="I55" s="561">
        <v>1</v>
      </c>
      <c r="J55" s="299">
        <f t="shared" si="24"/>
        <v>7750</v>
      </c>
      <c r="K55" s="312">
        <f>J55/$C$8</f>
        <v>7045.454545454545</v>
      </c>
      <c r="L55" s="312"/>
      <c r="M55" s="291">
        <v>1</v>
      </c>
      <c r="N55" s="297">
        <v>7750</v>
      </c>
      <c r="O55" s="561">
        <v>1</v>
      </c>
      <c r="P55" s="293">
        <f t="shared" si="25"/>
        <v>7750</v>
      </c>
      <c r="Q55" s="311">
        <f>P55/$C$8</f>
        <v>7045.454545454545</v>
      </c>
      <c r="R55" s="312"/>
      <c r="S55" s="293">
        <f>J55+P55</f>
        <v>15500</v>
      </c>
      <c r="T55" s="296">
        <f>K55+Q55</f>
        <v>14090.90909090909</v>
      </c>
      <c r="U55" s="299">
        <f>S55*0.15</f>
        <v>2325</v>
      </c>
      <c r="V55" s="291" t="s">
        <v>392</v>
      </c>
      <c r="W55" s="289" t="s">
        <v>351</v>
      </c>
    </row>
    <row r="56" spans="1:23" ht="39" outlineLevel="1">
      <c r="B56" s="289" t="s">
        <v>161</v>
      </c>
      <c r="C56" s="289" t="s">
        <v>265</v>
      </c>
      <c r="D56" s="289" t="s">
        <v>438</v>
      </c>
      <c r="E56" s="303" t="s">
        <v>133</v>
      </c>
      <c r="F56" s="291"/>
      <c r="G56" s="289">
        <v>1</v>
      </c>
      <c r="H56" s="292">
        <v>2500</v>
      </c>
      <c r="I56" s="339">
        <v>1</v>
      </c>
      <c r="J56" s="293">
        <f t="shared" si="24"/>
        <v>2500</v>
      </c>
      <c r="K56" s="331">
        <f t="shared" ref="K56" si="26">J56/$C$8</f>
        <v>2272.7272727272725</v>
      </c>
      <c r="L56" s="332"/>
      <c r="M56" s="289">
        <v>1</v>
      </c>
      <c r="N56" s="292">
        <v>2000</v>
      </c>
      <c r="O56" s="339">
        <v>1</v>
      </c>
      <c r="P56" s="293">
        <f t="shared" si="25"/>
        <v>2000</v>
      </c>
      <c r="Q56" s="331">
        <f t="shared" ref="Q56" si="27">P56/$C$8</f>
        <v>1818.181818181818</v>
      </c>
      <c r="R56" s="332"/>
      <c r="S56" s="293">
        <f t="shared" ref="S56" si="28">J56+P56</f>
        <v>4500</v>
      </c>
      <c r="T56" s="296">
        <f t="shared" ref="T56" si="29">K56+Q56</f>
        <v>4090.9090909090905</v>
      </c>
      <c r="U56" s="299">
        <f>S56*75/100</f>
        <v>3375</v>
      </c>
      <c r="V56" s="291" t="s">
        <v>392</v>
      </c>
      <c r="W56" s="289" t="s">
        <v>317</v>
      </c>
    </row>
    <row r="57" spans="1:23" s="219" customFormat="1">
      <c r="B57" s="316" t="s">
        <v>100</v>
      </c>
      <c r="C57" s="316"/>
      <c r="D57" s="316"/>
      <c r="E57" s="317"/>
      <c r="F57" s="274"/>
      <c r="G57" s="317"/>
      <c r="H57" s="318"/>
      <c r="I57" s="572"/>
      <c r="J57" s="319">
        <f>SUM(J39:J56)</f>
        <v>125675</v>
      </c>
      <c r="K57" s="320">
        <f>SUM(K39:K56)</f>
        <v>114250</v>
      </c>
      <c r="L57" s="321"/>
      <c r="M57" s="322"/>
      <c r="N57" s="319"/>
      <c r="O57" s="586"/>
      <c r="P57" s="319">
        <f>SUM(P39:P56)</f>
        <v>74775</v>
      </c>
      <c r="Q57" s="320">
        <f>SUM(Q39:Q56)</f>
        <v>67977.272727272721</v>
      </c>
      <c r="R57" s="321"/>
      <c r="S57" s="319">
        <f>SUM(S39:S56)</f>
        <v>200450</v>
      </c>
      <c r="T57" s="323">
        <f>SUM(T39:T56)</f>
        <v>182227.27272727274</v>
      </c>
      <c r="U57" s="340">
        <f>SUM(U39:U56)</f>
        <v>49222.5</v>
      </c>
      <c r="V57" s="322"/>
      <c r="W57" s="322"/>
    </row>
    <row r="58" spans="1:23" s="219" customFormat="1">
      <c r="B58" s="324"/>
      <c r="C58" s="324"/>
      <c r="D58" s="324"/>
      <c r="E58" s="324"/>
      <c r="F58" s="284"/>
      <c r="G58" s="324"/>
      <c r="H58" s="325"/>
      <c r="I58" s="573"/>
      <c r="J58" s="325"/>
      <c r="K58" s="326"/>
      <c r="L58" s="287"/>
      <c r="M58" s="324"/>
      <c r="N58" s="325"/>
      <c r="O58" s="573"/>
      <c r="P58" s="325"/>
      <c r="Q58" s="326"/>
      <c r="R58" s="287"/>
      <c r="S58" s="325"/>
      <c r="T58" s="327"/>
      <c r="U58" s="325"/>
      <c r="V58" s="324"/>
      <c r="W58" s="324"/>
    </row>
    <row r="59" spans="1:23">
      <c r="B59" s="279" t="s">
        <v>114</v>
      </c>
      <c r="C59" s="279"/>
      <c r="D59" s="279"/>
      <c r="E59" s="279"/>
      <c r="F59" s="274"/>
      <c r="G59" s="279"/>
      <c r="H59" s="280"/>
      <c r="I59" s="570"/>
      <c r="J59" s="280"/>
      <c r="K59" s="281"/>
      <c r="L59" s="277"/>
      <c r="M59" s="279"/>
      <c r="N59" s="280"/>
      <c r="O59" s="570"/>
      <c r="P59" s="280"/>
      <c r="Q59" s="281"/>
      <c r="R59" s="277"/>
      <c r="S59" s="280"/>
      <c r="T59" s="282"/>
      <c r="U59" s="280"/>
      <c r="V59" s="279"/>
      <c r="W59" s="279"/>
    </row>
    <row r="60" spans="1:23" outlineLevel="1">
      <c r="B60" s="328" t="s">
        <v>163</v>
      </c>
      <c r="C60" s="328"/>
      <c r="D60" s="328"/>
      <c r="E60" s="328"/>
      <c r="F60" s="329"/>
      <c r="G60" s="328"/>
      <c r="H60" s="328"/>
      <c r="I60" s="574"/>
      <c r="J60" s="328"/>
      <c r="K60" s="328"/>
      <c r="L60" s="329"/>
      <c r="M60" s="328"/>
      <c r="N60" s="328"/>
      <c r="O60" s="574"/>
      <c r="P60" s="328"/>
      <c r="Q60" s="328"/>
      <c r="R60" s="329"/>
      <c r="S60" s="328"/>
      <c r="T60" s="330"/>
      <c r="U60" s="328"/>
      <c r="V60" s="328"/>
      <c r="W60" s="328"/>
    </row>
    <row r="61" spans="1:23" ht="117" outlineLevel="1">
      <c r="B61" s="289" t="s">
        <v>164</v>
      </c>
      <c r="C61" s="289" t="s">
        <v>265</v>
      </c>
      <c r="D61" s="289" t="s">
        <v>438</v>
      </c>
      <c r="E61" s="298" t="s">
        <v>123</v>
      </c>
      <c r="F61" s="291"/>
      <c r="G61" s="289">
        <v>8</v>
      </c>
      <c r="H61" s="292">
        <v>800</v>
      </c>
      <c r="I61" s="339">
        <v>1</v>
      </c>
      <c r="J61" s="293">
        <f t="shared" ref="J61:J66" si="30">G61*H61*I61</f>
        <v>6400</v>
      </c>
      <c r="K61" s="331">
        <f t="shared" ref="K61:K66" si="31">J61/$C$8</f>
        <v>5818.181818181818</v>
      </c>
      <c r="L61" s="332"/>
      <c r="M61" s="289">
        <v>10</v>
      </c>
      <c r="N61" s="292">
        <v>270</v>
      </c>
      <c r="O61" s="339">
        <v>1</v>
      </c>
      <c r="P61" s="293">
        <f t="shared" ref="P61:P65" si="32">M61*N61*O61</f>
        <v>2700</v>
      </c>
      <c r="Q61" s="331">
        <f t="shared" ref="Q61:Q66" si="33">P61/$C$8</f>
        <v>2454.5454545454545</v>
      </c>
      <c r="R61" s="332"/>
      <c r="S61" s="341">
        <f t="shared" ref="S61:S66" si="34">J61+P61</f>
        <v>9100</v>
      </c>
      <c r="T61" s="342">
        <f t="shared" ref="T61:T66" si="35">K61+Q61</f>
        <v>8272.7272727272721</v>
      </c>
      <c r="U61" s="293">
        <v>3300</v>
      </c>
      <c r="V61" s="291" t="s">
        <v>387</v>
      </c>
      <c r="W61" s="291" t="s">
        <v>352</v>
      </c>
    </row>
    <row r="62" spans="1:23" ht="52" outlineLevel="1">
      <c r="B62" s="289" t="s">
        <v>165</v>
      </c>
      <c r="C62" s="289" t="s">
        <v>265</v>
      </c>
      <c r="D62" s="289" t="s">
        <v>438</v>
      </c>
      <c r="E62" s="301" t="s">
        <v>87</v>
      </c>
      <c r="F62" s="302"/>
      <c r="G62" s="289">
        <v>1</v>
      </c>
      <c r="H62" s="292">
        <v>1885</v>
      </c>
      <c r="I62" s="339">
        <v>1</v>
      </c>
      <c r="J62" s="293">
        <f t="shared" si="30"/>
        <v>1885</v>
      </c>
      <c r="K62" s="331">
        <f t="shared" si="31"/>
        <v>1713.6363636363635</v>
      </c>
      <c r="L62" s="332"/>
      <c r="M62" s="289">
        <v>0</v>
      </c>
      <c r="N62" s="292">
        <v>0</v>
      </c>
      <c r="O62" s="339">
        <v>0</v>
      </c>
      <c r="P62" s="293">
        <f t="shared" si="32"/>
        <v>0</v>
      </c>
      <c r="Q62" s="331">
        <f t="shared" si="33"/>
        <v>0</v>
      </c>
      <c r="R62" s="332"/>
      <c r="S62" s="341">
        <f t="shared" si="34"/>
        <v>1885</v>
      </c>
      <c r="T62" s="342">
        <f t="shared" si="35"/>
        <v>1713.6363636363635</v>
      </c>
      <c r="U62" s="293">
        <v>1829</v>
      </c>
      <c r="V62" s="291" t="s">
        <v>405</v>
      </c>
      <c r="W62" s="289" t="s">
        <v>354</v>
      </c>
    </row>
    <row r="63" spans="1:23" ht="52" outlineLevel="1">
      <c r="B63" s="291" t="s">
        <v>165</v>
      </c>
      <c r="C63" s="289" t="s">
        <v>265</v>
      </c>
      <c r="D63" s="289" t="s">
        <v>438</v>
      </c>
      <c r="E63" s="298" t="s">
        <v>123</v>
      </c>
      <c r="F63" s="291"/>
      <c r="G63" s="289">
        <v>1</v>
      </c>
      <c r="H63" s="292">
        <v>3153</v>
      </c>
      <c r="I63" s="339">
        <v>1</v>
      </c>
      <c r="J63" s="293">
        <f t="shared" si="30"/>
        <v>3153</v>
      </c>
      <c r="K63" s="331">
        <f t="shared" si="31"/>
        <v>2866.363636363636</v>
      </c>
      <c r="L63" s="332"/>
      <c r="M63" s="289">
        <v>0</v>
      </c>
      <c r="N63" s="292">
        <v>0</v>
      </c>
      <c r="O63" s="339">
        <v>0</v>
      </c>
      <c r="P63" s="293">
        <f t="shared" si="32"/>
        <v>0</v>
      </c>
      <c r="Q63" s="331">
        <f t="shared" si="33"/>
        <v>0</v>
      </c>
      <c r="R63" s="332"/>
      <c r="S63" s="341">
        <f t="shared" si="34"/>
        <v>3153</v>
      </c>
      <c r="T63" s="342">
        <f t="shared" si="35"/>
        <v>2866.363636363636</v>
      </c>
      <c r="U63" s="293">
        <v>3099</v>
      </c>
      <c r="V63" s="333" t="s">
        <v>408</v>
      </c>
      <c r="W63" s="291" t="s">
        <v>353</v>
      </c>
    </row>
    <row r="64" spans="1:23" ht="104" outlineLevel="1">
      <c r="B64" s="291" t="s">
        <v>481</v>
      </c>
      <c r="C64" s="289" t="s">
        <v>265</v>
      </c>
      <c r="D64" s="289" t="s">
        <v>438</v>
      </c>
      <c r="E64" s="298" t="s">
        <v>123</v>
      </c>
      <c r="F64" s="291"/>
      <c r="G64" s="289">
        <v>1</v>
      </c>
      <c r="H64" s="297">
        <v>7000</v>
      </c>
      <c r="I64" s="339">
        <v>1</v>
      </c>
      <c r="J64" s="293">
        <f t="shared" si="30"/>
        <v>7000</v>
      </c>
      <c r="K64" s="331">
        <f t="shared" si="31"/>
        <v>6363.6363636363631</v>
      </c>
      <c r="L64" s="332"/>
      <c r="M64" s="289">
        <v>0</v>
      </c>
      <c r="N64" s="292">
        <v>0</v>
      </c>
      <c r="O64" s="339">
        <v>0</v>
      </c>
      <c r="P64" s="293">
        <f t="shared" si="32"/>
        <v>0</v>
      </c>
      <c r="Q64" s="331">
        <f t="shared" si="33"/>
        <v>0</v>
      </c>
      <c r="R64" s="332"/>
      <c r="S64" s="341">
        <f t="shared" si="34"/>
        <v>7000</v>
      </c>
      <c r="T64" s="342">
        <f t="shared" si="35"/>
        <v>6363.6363636363631</v>
      </c>
      <c r="U64" s="293">
        <v>600</v>
      </c>
      <c r="V64" s="291" t="s">
        <v>406</v>
      </c>
      <c r="W64" s="291" t="s">
        <v>355</v>
      </c>
    </row>
    <row r="65" spans="1:23" ht="104" outlineLevel="1">
      <c r="B65" s="289" t="s">
        <v>474</v>
      </c>
      <c r="C65" s="289" t="s">
        <v>265</v>
      </c>
      <c r="D65" s="289" t="s">
        <v>438</v>
      </c>
      <c r="E65" s="343" t="s">
        <v>133</v>
      </c>
      <c r="F65" s="291"/>
      <c r="G65" s="289">
        <v>1</v>
      </c>
      <c r="H65" s="292">
        <v>50000</v>
      </c>
      <c r="I65" s="339">
        <v>1</v>
      </c>
      <c r="J65" s="293">
        <f t="shared" si="30"/>
        <v>50000</v>
      </c>
      <c r="K65" s="331"/>
      <c r="L65" s="332"/>
      <c r="M65" s="289">
        <v>0</v>
      </c>
      <c r="N65" s="292">
        <v>0</v>
      </c>
      <c r="O65" s="339">
        <v>0</v>
      </c>
      <c r="P65" s="293">
        <f t="shared" si="32"/>
        <v>0</v>
      </c>
      <c r="Q65" s="331"/>
      <c r="R65" s="332"/>
      <c r="S65" s="341">
        <f t="shared" si="34"/>
        <v>50000</v>
      </c>
      <c r="T65" s="342"/>
      <c r="U65" s="293">
        <v>6000</v>
      </c>
      <c r="V65" s="291" t="s">
        <v>406</v>
      </c>
      <c r="W65" s="291" t="s">
        <v>487</v>
      </c>
    </row>
    <row r="66" spans="1:23" ht="52" outlineLevel="1">
      <c r="B66" s="289" t="s">
        <v>475</v>
      </c>
      <c r="C66" s="289" t="s">
        <v>265</v>
      </c>
      <c r="D66" s="289" t="s">
        <v>438</v>
      </c>
      <c r="E66" s="298" t="s">
        <v>123</v>
      </c>
      <c r="F66" s="291"/>
      <c r="G66" s="289">
        <v>4</v>
      </c>
      <c r="H66" s="292">
        <v>1200</v>
      </c>
      <c r="I66" s="339">
        <v>1</v>
      </c>
      <c r="J66" s="293">
        <f t="shared" si="30"/>
        <v>4800</v>
      </c>
      <c r="K66" s="331">
        <f t="shared" si="31"/>
        <v>4363.6363636363631</v>
      </c>
      <c r="L66" s="332"/>
      <c r="M66" s="289">
        <v>4</v>
      </c>
      <c r="N66" s="292">
        <v>1200</v>
      </c>
      <c r="O66" s="339">
        <v>1</v>
      </c>
      <c r="P66" s="293">
        <f>M66*N66*O66</f>
        <v>4800</v>
      </c>
      <c r="Q66" s="331">
        <f t="shared" si="33"/>
        <v>4363.6363636363631</v>
      </c>
      <c r="R66" s="332"/>
      <c r="S66" s="341">
        <f t="shared" si="34"/>
        <v>9600</v>
      </c>
      <c r="T66" s="342">
        <f t="shared" si="35"/>
        <v>8727.2727272727261</v>
      </c>
      <c r="U66" s="293">
        <v>1440</v>
      </c>
      <c r="V66" s="291" t="s">
        <v>407</v>
      </c>
      <c r="W66" s="291" t="s">
        <v>356</v>
      </c>
    </row>
    <row r="67" spans="1:23" outlineLevel="1">
      <c r="B67" s="283" t="s">
        <v>168</v>
      </c>
      <c r="C67" s="283"/>
      <c r="D67" s="283"/>
      <c r="E67" s="283"/>
      <c r="F67" s="284"/>
      <c r="G67" s="283"/>
      <c r="H67" s="283"/>
      <c r="I67" s="571"/>
      <c r="J67" s="283"/>
      <c r="K67" s="283"/>
      <c r="L67" s="284"/>
      <c r="M67" s="283"/>
      <c r="N67" s="283"/>
      <c r="O67" s="571"/>
      <c r="P67" s="283"/>
      <c r="Q67" s="283"/>
      <c r="R67" s="284"/>
      <c r="S67" s="283"/>
      <c r="T67" s="283"/>
      <c r="U67" s="283"/>
      <c r="V67" s="283"/>
      <c r="W67" s="283"/>
    </row>
    <row r="68" spans="1:23" ht="39" outlineLevel="1">
      <c r="B68" s="289" t="s">
        <v>169</v>
      </c>
      <c r="C68" s="289" t="s">
        <v>265</v>
      </c>
      <c r="D68" s="289" t="s">
        <v>438</v>
      </c>
      <c r="E68" s="344" t="s">
        <v>133</v>
      </c>
      <c r="F68" s="333"/>
      <c r="G68" s="336">
        <v>6</v>
      </c>
      <c r="H68" s="345">
        <v>2500</v>
      </c>
      <c r="I68" s="575">
        <v>1</v>
      </c>
      <c r="J68" s="341">
        <f t="shared" ref="J68:J72" si="36">G68*H68*I68</f>
        <v>15000</v>
      </c>
      <c r="K68" s="331">
        <f t="shared" ref="K68:K72" si="37">J68/$C$8</f>
        <v>13636.363636363636</v>
      </c>
      <c r="L68" s="332"/>
      <c r="M68" s="336">
        <v>6</v>
      </c>
      <c r="N68" s="345">
        <v>1000</v>
      </c>
      <c r="O68" s="575">
        <v>1</v>
      </c>
      <c r="P68" s="345">
        <f t="shared" ref="P68:P72" si="38">M68*N68*O68</f>
        <v>6000</v>
      </c>
      <c r="Q68" s="331">
        <f t="shared" ref="Q68:Q72" si="39">P68/$C$8</f>
        <v>5454.545454545454</v>
      </c>
      <c r="R68" s="332"/>
      <c r="S68" s="293">
        <f t="shared" ref="S68:S72" si="40">J68+P68</f>
        <v>21000</v>
      </c>
      <c r="T68" s="296">
        <f t="shared" ref="T68:T72" si="41">K68+Q68</f>
        <v>19090.909090909088</v>
      </c>
      <c r="U68" s="299">
        <f>T68*25/100</f>
        <v>4772.7272727272721</v>
      </c>
      <c r="V68" s="291" t="s">
        <v>392</v>
      </c>
      <c r="W68" s="289" t="s">
        <v>320</v>
      </c>
    </row>
    <row r="69" spans="1:23" ht="65" outlineLevel="1">
      <c r="B69" s="289" t="s">
        <v>170</v>
      </c>
      <c r="C69" s="289" t="s">
        <v>265</v>
      </c>
      <c r="D69" s="289" t="s">
        <v>438</v>
      </c>
      <c r="E69" s="344" t="s">
        <v>133</v>
      </c>
      <c r="F69" s="333"/>
      <c r="G69" s="336">
        <v>1300</v>
      </c>
      <c r="H69" s="345">
        <v>5</v>
      </c>
      <c r="I69" s="575">
        <v>1</v>
      </c>
      <c r="J69" s="341">
        <f t="shared" si="36"/>
        <v>6500</v>
      </c>
      <c r="K69" s="331">
        <f t="shared" si="37"/>
        <v>5909.090909090909</v>
      </c>
      <c r="L69" s="332"/>
      <c r="M69" s="336">
        <v>0</v>
      </c>
      <c r="N69" s="345">
        <v>0</v>
      </c>
      <c r="O69" s="575">
        <v>0</v>
      </c>
      <c r="P69" s="345">
        <f t="shared" si="38"/>
        <v>0</v>
      </c>
      <c r="Q69" s="331">
        <f t="shared" si="39"/>
        <v>0</v>
      </c>
      <c r="R69" s="332"/>
      <c r="S69" s="293">
        <f t="shared" si="40"/>
        <v>6500</v>
      </c>
      <c r="T69" s="296">
        <f t="shared" si="41"/>
        <v>5909.090909090909</v>
      </c>
      <c r="U69" s="346">
        <v>0</v>
      </c>
      <c r="V69" s="291" t="s">
        <v>409</v>
      </c>
      <c r="W69" s="289" t="s">
        <v>385</v>
      </c>
    </row>
    <row r="70" spans="1:23" ht="65" outlineLevel="1">
      <c r="B70" s="289" t="s">
        <v>171</v>
      </c>
      <c r="C70" s="289" t="s">
        <v>265</v>
      </c>
      <c r="D70" s="289" t="s">
        <v>438</v>
      </c>
      <c r="E70" s="344" t="s">
        <v>133</v>
      </c>
      <c r="F70" s="333"/>
      <c r="G70" s="336">
        <v>6</v>
      </c>
      <c r="H70" s="345">
        <v>1000</v>
      </c>
      <c r="I70" s="575">
        <v>1</v>
      </c>
      <c r="J70" s="341">
        <f t="shared" si="36"/>
        <v>6000</v>
      </c>
      <c r="K70" s="331">
        <f t="shared" si="37"/>
        <v>5454.545454545454</v>
      </c>
      <c r="L70" s="332"/>
      <c r="M70" s="336">
        <v>6</v>
      </c>
      <c r="N70" s="345">
        <v>1500</v>
      </c>
      <c r="O70" s="575">
        <v>1</v>
      </c>
      <c r="P70" s="345">
        <f t="shared" si="38"/>
        <v>9000</v>
      </c>
      <c r="Q70" s="331">
        <f t="shared" si="39"/>
        <v>8181.8181818181811</v>
      </c>
      <c r="R70" s="332"/>
      <c r="S70" s="293">
        <f t="shared" si="40"/>
        <v>15000</v>
      </c>
      <c r="T70" s="296">
        <f t="shared" si="41"/>
        <v>13636.363636363636</v>
      </c>
      <c r="U70" s="346">
        <f>S70*0.25</f>
        <v>3750</v>
      </c>
      <c r="V70" s="291" t="s">
        <v>410</v>
      </c>
      <c r="W70" s="289" t="s">
        <v>318</v>
      </c>
    </row>
    <row r="71" spans="1:23" ht="91" outlineLevel="1">
      <c r="B71" s="289" t="s">
        <v>172</v>
      </c>
      <c r="C71" s="289" t="s">
        <v>265</v>
      </c>
      <c r="D71" s="289" t="s">
        <v>438</v>
      </c>
      <c r="E71" s="301" t="s">
        <v>87</v>
      </c>
      <c r="F71" s="302"/>
      <c r="G71" s="300">
        <v>1</v>
      </c>
      <c r="H71" s="347">
        <v>900</v>
      </c>
      <c r="I71" s="576">
        <v>5</v>
      </c>
      <c r="J71" s="341">
        <f t="shared" si="36"/>
        <v>4500</v>
      </c>
      <c r="K71" s="331">
        <f t="shared" si="37"/>
        <v>4090.9090909090905</v>
      </c>
      <c r="L71" s="332"/>
      <c r="M71" s="348">
        <v>1</v>
      </c>
      <c r="N71" s="341">
        <v>900</v>
      </c>
      <c r="O71" s="587">
        <v>5</v>
      </c>
      <c r="P71" s="293">
        <f t="shared" si="38"/>
        <v>4500</v>
      </c>
      <c r="Q71" s="331">
        <f t="shared" si="39"/>
        <v>4090.9090909090905</v>
      </c>
      <c r="R71" s="332"/>
      <c r="S71" s="293">
        <f t="shared" si="40"/>
        <v>9000</v>
      </c>
      <c r="T71" s="296">
        <f t="shared" si="41"/>
        <v>8181.8181818181811</v>
      </c>
      <c r="U71" s="299">
        <f>S71*0.75</f>
        <v>6750</v>
      </c>
      <c r="V71" s="291" t="s">
        <v>411</v>
      </c>
      <c r="W71" s="289" t="s">
        <v>319</v>
      </c>
    </row>
    <row r="72" spans="1:23" ht="39" outlineLevel="1">
      <c r="B72" s="289" t="s">
        <v>173</v>
      </c>
      <c r="C72" s="289" t="s">
        <v>265</v>
      </c>
      <c r="D72" s="289" t="s">
        <v>438</v>
      </c>
      <c r="E72" s="290" t="s">
        <v>80</v>
      </c>
      <c r="F72" s="291"/>
      <c r="G72" s="289">
        <v>0</v>
      </c>
      <c r="H72" s="292">
        <v>0</v>
      </c>
      <c r="I72" s="339">
        <v>0</v>
      </c>
      <c r="J72" s="341">
        <f t="shared" si="36"/>
        <v>0</v>
      </c>
      <c r="K72" s="331">
        <f t="shared" si="37"/>
        <v>0</v>
      </c>
      <c r="L72" s="332"/>
      <c r="M72" s="289">
        <v>0</v>
      </c>
      <c r="N72" s="292">
        <v>0</v>
      </c>
      <c r="O72" s="339">
        <v>0</v>
      </c>
      <c r="P72" s="293">
        <f t="shared" si="38"/>
        <v>0</v>
      </c>
      <c r="Q72" s="331">
        <f t="shared" si="39"/>
        <v>0</v>
      </c>
      <c r="R72" s="332"/>
      <c r="S72" s="293">
        <f t="shared" si="40"/>
        <v>0</v>
      </c>
      <c r="T72" s="296">
        <f t="shared" si="41"/>
        <v>0</v>
      </c>
      <c r="U72" s="299">
        <f>S72*15/100</f>
        <v>0</v>
      </c>
      <c r="V72" s="284"/>
      <c r="W72" s="289" t="s">
        <v>174</v>
      </c>
    </row>
    <row r="73" spans="1:23" outlineLevel="1">
      <c r="B73" s="283" t="s">
        <v>175</v>
      </c>
      <c r="C73" s="283"/>
      <c r="D73" s="283"/>
      <c r="E73" s="283"/>
      <c r="F73" s="284"/>
      <c r="G73" s="283"/>
      <c r="H73" s="283"/>
      <c r="I73" s="571"/>
      <c r="J73" s="283"/>
      <c r="K73" s="283"/>
      <c r="L73" s="284"/>
      <c r="M73" s="283"/>
      <c r="N73" s="283"/>
      <c r="O73" s="571"/>
      <c r="P73" s="283"/>
      <c r="Q73" s="283"/>
      <c r="R73" s="284"/>
      <c r="S73" s="283"/>
      <c r="T73" s="283"/>
      <c r="U73" s="283"/>
      <c r="V73" s="283"/>
      <c r="W73" s="283"/>
    </row>
    <row r="74" spans="1:23" ht="52" outlineLevel="1">
      <c r="A74" s="609" t="s">
        <v>261</v>
      </c>
      <c r="B74" s="300" t="s">
        <v>298</v>
      </c>
      <c r="C74" s="289" t="s">
        <v>265</v>
      </c>
      <c r="D74" s="289" t="s">
        <v>438</v>
      </c>
      <c r="E74" s="290" t="s">
        <v>80</v>
      </c>
      <c r="F74" s="291"/>
      <c r="G74" s="300">
        <v>0</v>
      </c>
      <c r="H74" s="347">
        <v>0</v>
      </c>
      <c r="I74" s="576">
        <v>0</v>
      </c>
      <c r="J74" s="341">
        <f t="shared" ref="J74:J82" si="42">G74*H74*I74</f>
        <v>0</v>
      </c>
      <c r="K74" s="294">
        <f t="shared" ref="K74:K88" si="43">J74/$C$8</f>
        <v>0</v>
      </c>
      <c r="L74" s="295"/>
      <c r="M74" s="300">
        <v>0</v>
      </c>
      <c r="N74" s="347">
        <v>0</v>
      </c>
      <c r="O74" s="576">
        <v>0</v>
      </c>
      <c r="P74" s="341">
        <f t="shared" ref="P74:P82" si="44">M74*N74*O74</f>
        <v>0</v>
      </c>
      <c r="Q74" s="294">
        <f t="shared" ref="Q74:Q88" si="45">P74/$C$8</f>
        <v>0</v>
      </c>
      <c r="R74" s="295"/>
      <c r="S74" s="293">
        <f t="shared" ref="S74:S82" si="46">J74+P74</f>
        <v>0</v>
      </c>
      <c r="T74" s="296">
        <f t="shared" ref="T74:T82" si="47">K74+Q74</f>
        <v>0</v>
      </c>
      <c r="U74" s="349">
        <v>0</v>
      </c>
      <c r="V74" s="336"/>
      <c r="W74" s="289" t="s">
        <v>296</v>
      </c>
    </row>
    <row r="75" spans="1:23" ht="39" outlineLevel="1">
      <c r="A75" s="609"/>
      <c r="B75" s="300" t="s">
        <v>299</v>
      </c>
      <c r="C75" s="289" t="s">
        <v>265</v>
      </c>
      <c r="D75" s="289" t="s">
        <v>438</v>
      </c>
      <c r="E75" s="290" t="s">
        <v>80</v>
      </c>
      <c r="F75" s="291"/>
      <c r="G75" s="300">
        <v>0</v>
      </c>
      <c r="H75" s="347">
        <v>0</v>
      </c>
      <c r="I75" s="576">
        <v>0</v>
      </c>
      <c r="J75" s="341">
        <f t="shared" si="42"/>
        <v>0</v>
      </c>
      <c r="K75" s="294">
        <f t="shared" si="43"/>
        <v>0</v>
      </c>
      <c r="L75" s="295"/>
      <c r="M75" s="300">
        <v>0</v>
      </c>
      <c r="N75" s="347">
        <v>0</v>
      </c>
      <c r="O75" s="576">
        <v>0</v>
      </c>
      <c r="P75" s="341">
        <f t="shared" si="44"/>
        <v>0</v>
      </c>
      <c r="Q75" s="294">
        <f t="shared" si="45"/>
        <v>0</v>
      </c>
      <c r="R75" s="295"/>
      <c r="S75" s="293">
        <f t="shared" si="46"/>
        <v>0</v>
      </c>
      <c r="T75" s="296">
        <f t="shared" si="47"/>
        <v>0</v>
      </c>
      <c r="U75" s="349">
        <v>0</v>
      </c>
      <c r="V75" s="336"/>
      <c r="W75" s="289" t="s">
        <v>296</v>
      </c>
    </row>
    <row r="76" spans="1:23" ht="39" outlineLevel="1">
      <c r="A76" s="609"/>
      <c r="B76" s="300" t="s">
        <v>300</v>
      </c>
      <c r="C76" s="289" t="s">
        <v>265</v>
      </c>
      <c r="D76" s="289" t="s">
        <v>438</v>
      </c>
      <c r="E76" s="290" t="s">
        <v>80</v>
      </c>
      <c r="F76" s="291"/>
      <c r="G76" s="300">
        <v>0</v>
      </c>
      <c r="H76" s="347">
        <v>0</v>
      </c>
      <c r="I76" s="576">
        <v>1</v>
      </c>
      <c r="J76" s="341">
        <f t="shared" si="42"/>
        <v>0</v>
      </c>
      <c r="K76" s="294">
        <f t="shared" si="43"/>
        <v>0</v>
      </c>
      <c r="L76" s="295"/>
      <c r="M76" s="300">
        <v>0</v>
      </c>
      <c r="N76" s="347">
        <v>0</v>
      </c>
      <c r="O76" s="576">
        <v>0</v>
      </c>
      <c r="P76" s="341">
        <f t="shared" si="44"/>
        <v>0</v>
      </c>
      <c r="Q76" s="294">
        <f t="shared" si="45"/>
        <v>0</v>
      </c>
      <c r="R76" s="295"/>
      <c r="S76" s="293">
        <f t="shared" si="46"/>
        <v>0</v>
      </c>
      <c r="T76" s="296">
        <f t="shared" si="47"/>
        <v>0</v>
      </c>
      <c r="U76" s="349">
        <v>0</v>
      </c>
      <c r="V76" s="336"/>
      <c r="W76" s="289" t="s">
        <v>296</v>
      </c>
    </row>
    <row r="77" spans="1:23" ht="52" outlineLevel="1">
      <c r="A77" s="609"/>
      <c r="B77" s="300" t="s">
        <v>301</v>
      </c>
      <c r="C77" s="289" t="s">
        <v>265</v>
      </c>
      <c r="D77" s="289" t="s">
        <v>438</v>
      </c>
      <c r="E77" s="290" t="s">
        <v>80</v>
      </c>
      <c r="F77" s="291"/>
      <c r="G77" s="300">
        <v>1</v>
      </c>
      <c r="H77" s="347">
        <v>750</v>
      </c>
      <c r="I77" s="576">
        <v>4</v>
      </c>
      <c r="J77" s="341">
        <f t="shared" si="42"/>
        <v>3000</v>
      </c>
      <c r="K77" s="294">
        <f t="shared" si="43"/>
        <v>2727.272727272727</v>
      </c>
      <c r="L77" s="295"/>
      <c r="M77" s="300">
        <v>1</v>
      </c>
      <c r="N77" s="347">
        <v>750</v>
      </c>
      <c r="O77" s="576">
        <v>4</v>
      </c>
      <c r="P77" s="341">
        <f t="shared" si="44"/>
        <v>3000</v>
      </c>
      <c r="Q77" s="294">
        <f t="shared" si="45"/>
        <v>2727.272727272727</v>
      </c>
      <c r="R77" s="295"/>
      <c r="S77" s="293">
        <f t="shared" si="46"/>
        <v>6000</v>
      </c>
      <c r="T77" s="296">
        <f t="shared" si="47"/>
        <v>5454.545454545454</v>
      </c>
      <c r="U77" s="350">
        <f>S77*0.15</f>
        <v>900</v>
      </c>
      <c r="V77" s="291" t="s">
        <v>412</v>
      </c>
      <c r="W77" s="289" t="s">
        <v>297</v>
      </c>
    </row>
    <row r="78" spans="1:23" ht="78" outlineLevel="1">
      <c r="A78" s="609"/>
      <c r="B78" s="300" t="s">
        <v>302</v>
      </c>
      <c r="C78" s="289" t="s">
        <v>265</v>
      </c>
      <c r="D78" s="289" t="s">
        <v>438</v>
      </c>
      <c r="E78" s="298" t="s">
        <v>123</v>
      </c>
      <c r="F78" s="291"/>
      <c r="G78" s="300">
        <v>1</v>
      </c>
      <c r="H78" s="347">
        <v>1200</v>
      </c>
      <c r="I78" s="576">
        <v>2</v>
      </c>
      <c r="J78" s="341">
        <f t="shared" si="42"/>
        <v>2400</v>
      </c>
      <c r="K78" s="294">
        <f t="shared" si="43"/>
        <v>2181.8181818181815</v>
      </c>
      <c r="L78" s="295"/>
      <c r="M78" s="300">
        <v>1</v>
      </c>
      <c r="N78" s="347">
        <v>1200</v>
      </c>
      <c r="O78" s="576">
        <v>2</v>
      </c>
      <c r="P78" s="341">
        <f t="shared" si="44"/>
        <v>2400</v>
      </c>
      <c r="Q78" s="294">
        <f t="shared" si="45"/>
        <v>2181.8181818181815</v>
      </c>
      <c r="R78" s="295"/>
      <c r="S78" s="293">
        <f t="shared" si="46"/>
        <v>4800</v>
      </c>
      <c r="T78" s="296">
        <f t="shared" si="47"/>
        <v>4363.6363636363631</v>
      </c>
      <c r="U78" s="350">
        <f>S78*0.15</f>
        <v>720</v>
      </c>
      <c r="V78" s="291" t="s">
        <v>392</v>
      </c>
      <c r="W78" s="291" t="s">
        <v>357</v>
      </c>
    </row>
    <row r="79" spans="1:23" ht="65" outlineLevel="1">
      <c r="A79" s="609"/>
      <c r="B79" s="302" t="s">
        <v>303</v>
      </c>
      <c r="C79" s="289" t="s">
        <v>265</v>
      </c>
      <c r="D79" s="289" t="s">
        <v>438</v>
      </c>
      <c r="E79" s="290" t="s">
        <v>80</v>
      </c>
      <c r="F79" s="291"/>
      <c r="G79" s="300">
        <v>6</v>
      </c>
      <c r="H79" s="605">
        <v>2500</v>
      </c>
      <c r="I79" s="606">
        <v>3</v>
      </c>
      <c r="J79" s="372">
        <f t="shared" si="42"/>
        <v>45000</v>
      </c>
      <c r="K79" s="295">
        <f t="shared" si="43"/>
        <v>40909.090909090904</v>
      </c>
      <c r="L79" s="295"/>
      <c r="M79" s="302">
        <v>6</v>
      </c>
      <c r="N79" s="605">
        <v>2000</v>
      </c>
      <c r="O79" s="576">
        <v>3</v>
      </c>
      <c r="P79" s="341">
        <f t="shared" si="44"/>
        <v>36000</v>
      </c>
      <c r="Q79" s="294">
        <f t="shared" si="45"/>
        <v>32727.272727272724</v>
      </c>
      <c r="R79" s="295"/>
      <c r="S79" s="293">
        <f t="shared" si="46"/>
        <v>81000</v>
      </c>
      <c r="T79" s="296">
        <f t="shared" si="47"/>
        <v>73636.363636363632</v>
      </c>
      <c r="U79" s="350">
        <f>S79*0.2</f>
        <v>16200</v>
      </c>
      <c r="V79" s="297" t="s">
        <v>388</v>
      </c>
      <c r="W79" s="289" t="s">
        <v>176</v>
      </c>
    </row>
    <row r="80" spans="1:23" ht="39" outlineLevel="1">
      <c r="A80" s="609"/>
      <c r="B80" s="302" t="s">
        <v>479</v>
      </c>
      <c r="C80" s="289" t="s">
        <v>265</v>
      </c>
      <c r="D80" s="289" t="s">
        <v>438</v>
      </c>
      <c r="E80" s="290" t="s">
        <v>80</v>
      </c>
      <c r="F80" s="291"/>
      <c r="G80" s="300">
        <v>0</v>
      </c>
      <c r="H80" s="605">
        <v>0</v>
      </c>
      <c r="I80" s="606">
        <v>0</v>
      </c>
      <c r="J80" s="372">
        <f t="shared" si="42"/>
        <v>0</v>
      </c>
      <c r="K80" s="295">
        <f t="shared" si="43"/>
        <v>0</v>
      </c>
      <c r="L80" s="295"/>
      <c r="M80" s="302">
        <v>0</v>
      </c>
      <c r="N80" s="605">
        <v>0</v>
      </c>
      <c r="O80" s="576">
        <v>1</v>
      </c>
      <c r="P80" s="341">
        <f t="shared" si="44"/>
        <v>0</v>
      </c>
      <c r="Q80" s="294">
        <f t="shared" si="45"/>
        <v>0</v>
      </c>
      <c r="R80" s="295"/>
      <c r="S80" s="293">
        <f t="shared" si="46"/>
        <v>0</v>
      </c>
      <c r="T80" s="296">
        <f t="shared" si="47"/>
        <v>0</v>
      </c>
      <c r="U80" s="349">
        <v>0</v>
      </c>
      <c r="V80" s="336"/>
      <c r="W80" s="289" t="s">
        <v>296</v>
      </c>
    </row>
    <row r="81" spans="2:23" ht="117" outlineLevel="1">
      <c r="B81" s="291" t="s">
        <v>177</v>
      </c>
      <c r="C81" s="289" t="s">
        <v>265</v>
      </c>
      <c r="D81" s="289" t="s">
        <v>438</v>
      </c>
      <c r="E81" s="351" t="s">
        <v>87</v>
      </c>
      <c r="F81" s="352"/>
      <c r="G81" s="300">
        <v>1</v>
      </c>
      <c r="H81" s="605">
        <v>850</v>
      </c>
      <c r="I81" s="606">
        <v>4</v>
      </c>
      <c r="J81" s="372">
        <f t="shared" si="42"/>
        <v>3400</v>
      </c>
      <c r="K81" s="295">
        <f t="shared" si="43"/>
        <v>3090.9090909090905</v>
      </c>
      <c r="L81" s="295"/>
      <c r="M81" s="302">
        <v>1</v>
      </c>
      <c r="N81" s="605">
        <v>850</v>
      </c>
      <c r="O81" s="576">
        <v>4</v>
      </c>
      <c r="P81" s="341">
        <f t="shared" si="44"/>
        <v>3400</v>
      </c>
      <c r="Q81" s="294">
        <f t="shared" si="45"/>
        <v>3090.9090909090905</v>
      </c>
      <c r="R81" s="295"/>
      <c r="S81" s="293">
        <f t="shared" si="46"/>
        <v>6800</v>
      </c>
      <c r="T81" s="296">
        <f t="shared" si="47"/>
        <v>6181.8181818181811</v>
      </c>
      <c r="U81" s="299">
        <f>S81*0.25</f>
        <v>1700</v>
      </c>
      <c r="V81" s="291" t="s">
        <v>413</v>
      </c>
      <c r="W81" s="289" t="s">
        <v>568</v>
      </c>
    </row>
    <row r="82" spans="2:23" ht="39" outlineLevel="1">
      <c r="B82" s="289" t="s">
        <v>178</v>
      </c>
      <c r="C82" s="289" t="s">
        <v>265</v>
      </c>
      <c r="D82" s="289" t="s">
        <v>438</v>
      </c>
      <c r="E82" s="351" t="s">
        <v>87</v>
      </c>
      <c r="F82" s="352"/>
      <c r="G82" s="300">
        <v>1</v>
      </c>
      <c r="H82" s="347">
        <v>400</v>
      </c>
      <c r="I82" s="576">
        <v>4</v>
      </c>
      <c r="J82" s="341">
        <f t="shared" si="42"/>
        <v>1600</v>
      </c>
      <c r="K82" s="294">
        <f t="shared" si="43"/>
        <v>1454.5454545454545</v>
      </c>
      <c r="L82" s="295"/>
      <c r="M82" s="300">
        <v>1</v>
      </c>
      <c r="N82" s="347">
        <v>350</v>
      </c>
      <c r="O82" s="576">
        <v>4</v>
      </c>
      <c r="P82" s="341">
        <f t="shared" si="44"/>
        <v>1400</v>
      </c>
      <c r="Q82" s="294">
        <f t="shared" si="45"/>
        <v>1272.7272727272725</v>
      </c>
      <c r="R82" s="295"/>
      <c r="S82" s="293">
        <f t="shared" si="46"/>
        <v>3000</v>
      </c>
      <c r="T82" s="296">
        <f t="shared" si="47"/>
        <v>2727.272727272727</v>
      </c>
      <c r="U82" s="299">
        <f>S82*0.15</f>
        <v>450</v>
      </c>
      <c r="V82" s="291" t="s">
        <v>414</v>
      </c>
      <c r="W82" s="289" t="s">
        <v>322</v>
      </c>
    </row>
    <row r="83" spans="2:23" outlineLevel="1">
      <c r="B83" s="283" t="s">
        <v>179</v>
      </c>
      <c r="C83" s="283"/>
      <c r="D83" s="283"/>
      <c r="E83" s="283"/>
      <c r="F83" s="284"/>
      <c r="G83" s="283"/>
      <c r="H83" s="283"/>
      <c r="I83" s="571"/>
      <c r="J83" s="283"/>
      <c r="K83" s="283"/>
      <c r="L83" s="284"/>
      <c r="M83" s="283"/>
      <c r="N83" s="283"/>
      <c r="O83" s="571"/>
      <c r="P83" s="283"/>
      <c r="Q83" s="283"/>
      <c r="R83" s="284"/>
      <c r="S83" s="283"/>
      <c r="T83" s="283"/>
      <c r="U83" s="283"/>
      <c r="V83" s="283"/>
      <c r="W83" s="283"/>
    </row>
    <row r="84" spans="2:23" ht="65" outlineLevel="1">
      <c r="B84" s="289" t="s">
        <v>180</v>
      </c>
      <c r="C84" s="289" t="s">
        <v>265</v>
      </c>
      <c r="D84" s="289" t="s">
        <v>438</v>
      </c>
      <c r="E84" s="303" t="s">
        <v>133</v>
      </c>
      <c r="F84" s="291"/>
      <c r="G84" s="300">
        <v>1</v>
      </c>
      <c r="H84" s="347">
        <v>3525</v>
      </c>
      <c r="I84" s="576">
        <v>1</v>
      </c>
      <c r="J84" s="341">
        <f t="shared" ref="J84:J88" si="48">G84*H84*I84</f>
        <v>3525</v>
      </c>
      <c r="K84" s="294">
        <f t="shared" si="43"/>
        <v>3204.5454545454545</v>
      </c>
      <c r="L84" s="295"/>
      <c r="M84" s="300">
        <v>1</v>
      </c>
      <c r="N84" s="347">
        <v>0</v>
      </c>
      <c r="O84" s="576">
        <v>1</v>
      </c>
      <c r="P84" s="341">
        <f t="shared" ref="P84:P88" si="49">M84*N84*O84</f>
        <v>0</v>
      </c>
      <c r="Q84" s="294">
        <f t="shared" si="45"/>
        <v>0</v>
      </c>
      <c r="R84" s="295"/>
      <c r="S84" s="293">
        <f t="shared" ref="S84:S88" si="50">J84+P84</f>
        <v>3525</v>
      </c>
      <c r="T84" s="296">
        <f t="shared" ref="T84:T88" si="51">K84+Q84</f>
        <v>3204.5454545454545</v>
      </c>
      <c r="U84" s="299">
        <f>S84*25/100</f>
        <v>881.25</v>
      </c>
      <c r="V84" s="291" t="s">
        <v>415</v>
      </c>
      <c r="W84" s="289" t="s">
        <v>323</v>
      </c>
    </row>
    <row r="85" spans="2:23" ht="65" outlineLevel="1">
      <c r="B85" s="289" t="s">
        <v>480</v>
      </c>
      <c r="C85" s="289" t="s">
        <v>265</v>
      </c>
      <c r="D85" s="289" t="s">
        <v>438</v>
      </c>
      <c r="E85" s="303" t="s">
        <v>133</v>
      </c>
      <c r="F85" s="291"/>
      <c r="G85" s="300">
        <v>2</v>
      </c>
      <c r="H85" s="347">
        <v>3375</v>
      </c>
      <c r="I85" s="576">
        <v>1</v>
      </c>
      <c r="J85" s="341">
        <f t="shared" si="48"/>
        <v>6750</v>
      </c>
      <c r="K85" s="294">
        <f t="shared" si="43"/>
        <v>6136.363636363636</v>
      </c>
      <c r="L85" s="295"/>
      <c r="M85" s="300">
        <v>2</v>
      </c>
      <c r="N85" s="347">
        <v>3375</v>
      </c>
      <c r="O85" s="576">
        <v>1</v>
      </c>
      <c r="P85" s="341">
        <f t="shared" si="49"/>
        <v>6750</v>
      </c>
      <c r="Q85" s="294">
        <f t="shared" si="45"/>
        <v>6136.363636363636</v>
      </c>
      <c r="R85" s="295"/>
      <c r="S85" s="293">
        <f t="shared" si="50"/>
        <v>13500</v>
      </c>
      <c r="T85" s="296">
        <f t="shared" si="51"/>
        <v>12272.727272727272</v>
      </c>
      <c r="U85" s="299">
        <f>S85*0.15</f>
        <v>2025</v>
      </c>
      <c r="V85" s="291" t="s">
        <v>415</v>
      </c>
      <c r="W85" s="289" t="s">
        <v>324</v>
      </c>
    </row>
    <row r="86" spans="2:23" ht="78" outlineLevel="1">
      <c r="B86" s="291" t="s">
        <v>182</v>
      </c>
      <c r="C86" s="289" t="s">
        <v>265</v>
      </c>
      <c r="D86" s="289" t="s">
        <v>438</v>
      </c>
      <c r="E86" s="303" t="s">
        <v>133</v>
      </c>
      <c r="F86" s="291"/>
      <c r="G86" s="300">
        <v>1</v>
      </c>
      <c r="H86" s="605">
        <v>3525</v>
      </c>
      <c r="I86" s="606">
        <v>1</v>
      </c>
      <c r="J86" s="372">
        <f t="shared" si="48"/>
        <v>3525</v>
      </c>
      <c r="K86" s="295">
        <f t="shared" si="43"/>
        <v>3204.5454545454545</v>
      </c>
      <c r="L86" s="295"/>
      <c r="M86" s="302">
        <v>1</v>
      </c>
      <c r="N86" s="605">
        <v>0</v>
      </c>
      <c r="O86" s="576">
        <v>0</v>
      </c>
      <c r="P86" s="341">
        <f t="shared" si="49"/>
        <v>0</v>
      </c>
      <c r="Q86" s="294">
        <f t="shared" si="45"/>
        <v>0</v>
      </c>
      <c r="R86" s="295"/>
      <c r="S86" s="293">
        <f t="shared" si="50"/>
        <v>3525</v>
      </c>
      <c r="T86" s="296">
        <f t="shared" si="51"/>
        <v>3204.5454545454545</v>
      </c>
      <c r="U86" s="299">
        <f>S86*0.15</f>
        <v>528.75</v>
      </c>
      <c r="V86" s="291" t="s">
        <v>416</v>
      </c>
      <c r="W86" s="289" t="s">
        <v>325</v>
      </c>
    </row>
    <row r="87" spans="2:23" ht="52" outlineLevel="1">
      <c r="B87" s="291" t="s">
        <v>183</v>
      </c>
      <c r="C87" s="289" t="s">
        <v>265</v>
      </c>
      <c r="D87" s="289" t="s">
        <v>438</v>
      </c>
      <c r="E87" s="303" t="s">
        <v>133</v>
      </c>
      <c r="F87" s="291"/>
      <c r="G87" s="300">
        <v>1</v>
      </c>
      <c r="H87" s="605">
        <v>2000</v>
      </c>
      <c r="I87" s="606">
        <v>1</v>
      </c>
      <c r="J87" s="372">
        <f t="shared" si="48"/>
        <v>2000</v>
      </c>
      <c r="K87" s="295">
        <f t="shared" si="43"/>
        <v>1818.181818181818</v>
      </c>
      <c r="L87" s="295"/>
      <c r="M87" s="302">
        <v>1</v>
      </c>
      <c r="N87" s="605">
        <v>2000</v>
      </c>
      <c r="O87" s="576">
        <v>1</v>
      </c>
      <c r="P87" s="341">
        <f t="shared" si="49"/>
        <v>2000</v>
      </c>
      <c r="Q87" s="294">
        <f t="shared" si="45"/>
        <v>1818.181818181818</v>
      </c>
      <c r="R87" s="295"/>
      <c r="S87" s="293">
        <f t="shared" si="50"/>
        <v>4000</v>
      </c>
      <c r="T87" s="296">
        <f t="shared" si="51"/>
        <v>3636.363636363636</v>
      </c>
      <c r="U87" s="299">
        <f>S87*0.15</f>
        <v>600</v>
      </c>
      <c r="V87" s="291" t="s">
        <v>417</v>
      </c>
      <c r="W87" s="289" t="s">
        <v>326</v>
      </c>
    </row>
    <row r="88" spans="2:23" ht="39" outlineLevel="1">
      <c r="B88" s="289" t="s">
        <v>184</v>
      </c>
      <c r="C88" s="289" t="s">
        <v>265</v>
      </c>
      <c r="D88" s="289" t="s">
        <v>438</v>
      </c>
      <c r="E88" s="303" t="s">
        <v>133</v>
      </c>
      <c r="F88" s="291"/>
      <c r="G88" s="300">
        <v>1</v>
      </c>
      <c r="H88" s="347">
        <v>2000</v>
      </c>
      <c r="I88" s="576">
        <v>1</v>
      </c>
      <c r="J88" s="341">
        <f t="shared" si="48"/>
        <v>2000</v>
      </c>
      <c r="K88" s="294">
        <f t="shared" si="43"/>
        <v>1818.181818181818</v>
      </c>
      <c r="L88" s="295"/>
      <c r="M88" s="300">
        <v>1</v>
      </c>
      <c r="N88" s="347">
        <v>2000</v>
      </c>
      <c r="O88" s="576">
        <v>1</v>
      </c>
      <c r="P88" s="341">
        <f t="shared" si="49"/>
        <v>2000</v>
      </c>
      <c r="Q88" s="294">
        <f t="shared" si="45"/>
        <v>1818.181818181818</v>
      </c>
      <c r="R88" s="295"/>
      <c r="S88" s="293">
        <f t="shared" si="50"/>
        <v>4000</v>
      </c>
      <c r="T88" s="296">
        <f t="shared" si="51"/>
        <v>3636.363636363636</v>
      </c>
      <c r="U88" s="299">
        <f>S88*0.15</f>
        <v>600</v>
      </c>
      <c r="V88" s="291" t="s">
        <v>418</v>
      </c>
      <c r="W88" s="289" t="s">
        <v>327</v>
      </c>
    </row>
    <row r="89" spans="2:23" s="252" customFormat="1">
      <c r="B89" s="316" t="s">
        <v>101</v>
      </c>
      <c r="C89" s="353"/>
      <c r="D89" s="353"/>
      <c r="E89" s="354"/>
      <c r="F89" s="355"/>
      <c r="G89" s="354"/>
      <c r="H89" s="356"/>
      <c r="I89" s="572"/>
      <c r="J89" s="357">
        <f>SUM(J61:J88)</f>
        <v>178438</v>
      </c>
      <c r="K89" s="358">
        <f>SUM(K61:K88)</f>
        <v>116761.81818181818</v>
      </c>
      <c r="L89" s="359"/>
      <c r="M89" s="360"/>
      <c r="N89" s="357"/>
      <c r="O89" s="586"/>
      <c r="P89" s="357">
        <f>SUM(P61:P88)</f>
        <v>83950</v>
      </c>
      <c r="Q89" s="358">
        <f>SUM(Q61:Q88)</f>
        <v>76318.181818181823</v>
      </c>
      <c r="R89" s="359"/>
      <c r="S89" s="357">
        <f>P89+J89</f>
        <v>262388</v>
      </c>
      <c r="T89" s="361">
        <f>SUM(T61:T88)</f>
        <v>193080</v>
      </c>
      <c r="U89" s="357">
        <f>SUM(U61:U88)</f>
        <v>56145.727272727272</v>
      </c>
      <c r="V89" s="360"/>
      <c r="W89" s="360"/>
    </row>
    <row r="90" spans="2:23" s="219" customFormat="1">
      <c r="B90" s="362"/>
      <c r="C90" s="363"/>
      <c r="D90" s="363"/>
      <c r="E90" s="364"/>
      <c r="F90" s="365"/>
      <c r="G90" s="364"/>
      <c r="H90" s="366"/>
      <c r="I90" s="577"/>
      <c r="J90" s="367"/>
      <c r="K90" s="368"/>
      <c r="L90" s="369"/>
      <c r="M90" s="370"/>
      <c r="N90" s="367"/>
      <c r="O90" s="588"/>
      <c r="P90" s="367"/>
      <c r="Q90" s="368"/>
      <c r="R90" s="369"/>
      <c r="S90" s="367"/>
      <c r="T90" s="371"/>
      <c r="U90" s="367"/>
      <c r="V90" s="370"/>
      <c r="W90" s="370"/>
    </row>
    <row r="91" spans="2:23" s="219" customFormat="1">
      <c r="B91" s="279" t="s">
        <v>115</v>
      </c>
      <c r="C91" s="279"/>
      <c r="D91" s="279"/>
      <c r="E91" s="279"/>
      <c r="F91" s="274"/>
      <c r="G91" s="279"/>
      <c r="H91" s="280"/>
      <c r="I91" s="570"/>
      <c r="J91" s="280"/>
      <c r="K91" s="281"/>
      <c r="L91" s="277"/>
      <c r="M91" s="279"/>
      <c r="N91" s="280"/>
      <c r="O91" s="570"/>
      <c r="P91" s="280"/>
      <c r="Q91" s="281"/>
      <c r="R91" s="277"/>
      <c r="S91" s="280"/>
      <c r="T91" s="282"/>
      <c r="U91" s="280"/>
      <c r="V91" s="279"/>
      <c r="W91" s="279"/>
    </row>
    <row r="92" spans="2:23" s="219" customFormat="1" outlineLevel="1">
      <c r="B92" s="328" t="s">
        <v>185</v>
      </c>
      <c r="C92" s="328"/>
      <c r="D92" s="328"/>
      <c r="E92" s="328"/>
      <c r="F92" s="329"/>
      <c r="G92" s="328"/>
      <c r="H92" s="328"/>
      <c r="I92" s="574"/>
      <c r="J92" s="328"/>
      <c r="K92" s="328"/>
      <c r="L92" s="329"/>
      <c r="M92" s="328"/>
      <c r="N92" s="328"/>
      <c r="O92" s="574"/>
      <c r="P92" s="328"/>
      <c r="Q92" s="328"/>
      <c r="R92" s="329"/>
      <c r="S92" s="328"/>
      <c r="T92" s="330"/>
      <c r="U92" s="328"/>
      <c r="V92" s="328"/>
      <c r="W92" s="328"/>
    </row>
    <row r="93" spans="2:23" s="219" customFormat="1" ht="117" outlineLevel="1">
      <c r="B93" s="291" t="s">
        <v>186</v>
      </c>
      <c r="C93" s="289" t="s">
        <v>265</v>
      </c>
      <c r="D93" s="289" t="s">
        <v>438</v>
      </c>
      <c r="E93" s="351" t="s">
        <v>87</v>
      </c>
      <c r="F93" s="352"/>
      <c r="G93" s="300">
        <v>60</v>
      </c>
      <c r="H93" s="605">
        <v>330</v>
      </c>
      <c r="I93" s="606">
        <v>1</v>
      </c>
      <c r="J93" s="372">
        <f t="shared" ref="J93:J97" si="52">G93*H93*I93</f>
        <v>19800</v>
      </c>
      <c r="K93" s="332">
        <f t="shared" ref="K93:K97" si="53">J93/$C$8</f>
        <v>18000</v>
      </c>
      <c r="L93" s="332"/>
      <c r="M93" s="302">
        <v>60</v>
      </c>
      <c r="N93" s="605">
        <v>275</v>
      </c>
      <c r="O93" s="606">
        <v>1</v>
      </c>
      <c r="P93" s="341">
        <f t="shared" ref="P93:P97" si="54">M93*N93*O93</f>
        <v>16500</v>
      </c>
      <c r="Q93" s="331">
        <f t="shared" ref="Q93:Q97" si="55">P93/$C$8</f>
        <v>14999.999999999998</v>
      </c>
      <c r="R93" s="332"/>
      <c r="S93" s="293">
        <f t="shared" ref="S93:S97" si="56">J93+P93</f>
        <v>36300</v>
      </c>
      <c r="T93" s="296">
        <f t="shared" ref="T93:T97" si="57">K93+Q93</f>
        <v>33000</v>
      </c>
      <c r="U93" s="372">
        <f>S93</f>
        <v>36300</v>
      </c>
      <c r="V93" s="291" t="s">
        <v>419</v>
      </c>
      <c r="W93" s="289" t="s">
        <v>328</v>
      </c>
    </row>
    <row r="94" spans="2:23" s="219" customFormat="1" ht="78" outlineLevel="1">
      <c r="B94" s="291" t="s">
        <v>187</v>
      </c>
      <c r="C94" s="289" t="s">
        <v>265</v>
      </c>
      <c r="D94" s="289" t="s">
        <v>438</v>
      </c>
      <c r="E94" s="351" t="s">
        <v>87</v>
      </c>
      <c r="F94" s="352"/>
      <c r="G94" s="300">
        <v>1</v>
      </c>
      <c r="H94" s="605">
        <v>2600</v>
      </c>
      <c r="I94" s="606">
        <v>1</v>
      </c>
      <c r="J94" s="372">
        <f t="shared" si="52"/>
        <v>2600</v>
      </c>
      <c r="K94" s="332">
        <f t="shared" si="53"/>
        <v>2363.6363636363635</v>
      </c>
      <c r="L94" s="332"/>
      <c r="M94" s="302">
        <v>0</v>
      </c>
      <c r="N94" s="605">
        <v>0</v>
      </c>
      <c r="O94" s="606">
        <v>0</v>
      </c>
      <c r="P94" s="341">
        <f t="shared" si="54"/>
        <v>0</v>
      </c>
      <c r="Q94" s="331">
        <f t="shared" si="55"/>
        <v>0</v>
      </c>
      <c r="R94" s="332"/>
      <c r="S94" s="293">
        <f t="shared" si="56"/>
        <v>2600</v>
      </c>
      <c r="T94" s="296">
        <f t="shared" si="57"/>
        <v>2363.6363636363635</v>
      </c>
      <c r="U94" s="372">
        <f t="shared" ref="U94:U97" si="58">S94</f>
        <v>2600</v>
      </c>
      <c r="V94" s="291" t="s">
        <v>420</v>
      </c>
      <c r="W94" s="289" t="s">
        <v>329</v>
      </c>
    </row>
    <row r="95" spans="2:23" s="219" customFormat="1" ht="156" outlineLevel="1">
      <c r="B95" s="291" t="s">
        <v>188</v>
      </c>
      <c r="C95" s="289" t="s">
        <v>265</v>
      </c>
      <c r="D95" s="289" t="s">
        <v>438</v>
      </c>
      <c r="E95" s="351" t="s">
        <v>87</v>
      </c>
      <c r="F95" s="352"/>
      <c r="G95" s="300">
        <v>5</v>
      </c>
      <c r="H95" s="605">
        <v>800</v>
      </c>
      <c r="I95" s="606">
        <v>1</v>
      </c>
      <c r="J95" s="372">
        <f t="shared" si="52"/>
        <v>4000</v>
      </c>
      <c r="K95" s="332">
        <f t="shared" si="53"/>
        <v>3636.363636363636</v>
      </c>
      <c r="L95" s="332"/>
      <c r="M95" s="302">
        <v>5</v>
      </c>
      <c r="N95" s="605">
        <v>800</v>
      </c>
      <c r="O95" s="606">
        <v>1</v>
      </c>
      <c r="P95" s="341">
        <f t="shared" si="54"/>
        <v>4000</v>
      </c>
      <c r="Q95" s="331">
        <f t="shared" si="55"/>
        <v>3636.363636363636</v>
      </c>
      <c r="R95" s="332"/>
      <c r="S95" s="293">
        <f t="shared" si="56"/>
        <v>8000</v>
      </c>
      <c r="T95" s="296">
        <f t="shared" si="57"/>
        <v>7272.7272727272721</v>
      </c>
      <c r="U95" s="372">
        <f t="shared" si="58"/>
        <v>8000</v>
      </c>
      <c r="V95" s="291" t="s">
        <v>421</v>
      </c>
      <c r="W95" s="289" t="s">
        <v>564</v>
      </c>
    </row>
    <row r="96" spans="2:23" s="219" customFormat="1" ht="78" outlineLevel="1">
      <c r="B96" s="291" t="s">
        <v>188</v>
      </c>
      <c r="C96" s="289" t="s">
        <v>265</v>
      </c>
      <c r="D96" s="289" t="s">
        <v>438</v>
      </c>
      <c r="E96" s="298" t="s">
        <v>123</v>
      </c>
      <c r="F96" s="291"/>
      <c r="G96" s="300">
        <v>10</v>
      </c>
      <c r="H96" s="605">
        <v>400</v>
      </c>
      <c r="I96" s="606">
        <v>1</v>
      </c>
      <c r="J96" s="372">
        <f t="shared" si="52"/>
        <v>4000</v>
      </c>
      <c r="K96" s="332">
        <f t="shared" si="53"/>
        <v>3636.363636363636</v>
      </c>
      <c r="L96" s="332"/>
      <c r="M96" s="302">
        <v>11</v>
      </c>
      <c r="N96" s="605">
        <v>400</v>
      </c>
      <c r="O96" s="606">
        <v>1</v>
      </c>
      <c r="P96" s="341">
        <f t="shared" si="54"/>
        <v>4400</v>
      </c>
      <c r="Q96" s="331">
        <f t="shared" si="55"/>
        <v>3999.9999999999995</v>
      </c>
      <c r="R96" s="332"/>
      <c r="S96" s="293">
        <f t="shared" si="56"/>
        <v>8400</v>
      </c>
      <c r="T96" s="296">
        <f t="shared" si="57"/>
        <v>7636.363636363636</v>
      </c>
      <c r="U96" s="372">
        <f t="shared" si="58"/>
        <v>8400</v>
      </c>
      <c r="V96" s="291" t="s">
        <v>421</v>
      </c>
      <c r="W96" s="291" t="s">
        <v>563</v>
      </c>
    </row>
    <row r="97" spans="2:23" s="219" customFormat="1" ht="78" outlineLevel="1">
      <c r="B97" s="291" t="s">
        <v>189</v>
      </c>
      <c r="C97" s="289" t="s">
        <v>265</v>
      </c>
      <c r="D97" s="289" t="s">
        <v>438</v>
      </c>
      <c r="E97" s="351" t="s">
        <v>87</v>
      </c>
      <c r="F97" s="352"/>
      <c r="G97" s="300">
        <v>1</v>
      </c>
      <c r="H97" s="605">
        <v>1400</v>
      </c>
      <c r="I97" s="606">
        <v>5</v>
      </c>
      <c r="J97" s="372">
        <f t="shared" si="52"/>
        <v>7000</v>
      </c>
      <c r="K97" s="332">
        <f t="shared" si="53"/>
        <v>6363.6363636363631</v>
      </c>
      <c r="L97" s="332"/>
      <c r="M97" s="302">
        <v>1</v>
      </c>
      <c r="N97" s="605">
        <v>1400</v>
      </c>
      <c r="O97" s="606">
        <v>5</v>
      </c>
      <c r="P97" s="341">
        <f t="shared" si="54"/>
        <v>7000</v>
      </c>
      <c r="Q97" s="331">
        <f t="shared" si="55"/>
        <v>6363.6363636363631</v>
      </c>
      <c r="R97" s="332"/>
      <c r="S97" s="293">
        <f t="shared" si="56"/>
        <v>14000</v>
      </c>
      <c r="T97" s="296">
        <f t="shared" si="57"/>
        <v>12727.272727272726</v>
      </c>
      <c r="U97" s="372">
        <f t="shared" si="58"/>
        <v>14000</v>
      </c>
      <c r="V97" s="291" t="s">
        <v>421</v>
      </c>
      <c r="W97" s="289" t="s">
        <v>331</v>
      </c>
    </row>
    <row r="98" spans="2:23" s="219" customFormat="1" outlineLevel="1">
      <c r="B98" s="283" t="s">
        <v>190</v>
      </c>
      <c r="C98" s="283"/>
      <c r="D98" s="283"/>
      <c r="E98" s="283"/>
      <c r="F98" s="284"/>
      <c r="G98" s="283"/>
      <c r="H98" s="283"/>
      <c r="I98" s="571"/>
      <c r="J98" s="283"/>
      <c r="K98" s="283"/>
      <c r="L98" s="284"/>
      <c r="M98" s="283"/>
      <c r="N98" s="283"/>
      <c r="O98" s="571"/>
      <c r="P98" s="283"/>
      <c r="Q98" s="283"/>
      <c r="R98" s="284"/>
      <c r="S98" s="283"/>
      <c r="T98" s="283"/>
      <c r="U98" s="283"/>
      <c r="V98" s="283"/>
      <c r="W98" s="283"/>
    </row>
    <row r="99" spans="2:23" s="219" customFormat="1" ht="65" outlineLevel="1">
      <c r="B99" s="291" t="s">
        <v>191</v>
      </c>
      <c r="C99" s="289" t="s">
        <v>265</v>
      </c>
      <c r="D99" s="289" t="s">
        <v>438</v>
      </c>
      <c r="E99" s="351" t="s">
        <v>87</v>
      </c>
      <c r="F99" s="352"/>
      <c r="G99" s="302">
        <v>1</v>
      </c>
      <c r="H99" s="605">
        <v>750</v>
      </c>
      <c r="I99" s="606">
        <v>4</v>
      </c>
      <c r="J99" s="372">
        <f t="shared" ref="J99:J104" si="59">G99*H99*I99</f>
        <v>3000</v>
      </c>
      <c r="K99" s="332">
        <f t="shared" ref="K99:K104" si="60">J99/$C$8</f>
        <v>2727.272727272727</v>
      </c>
      <c r="L99" s="332"/>
      <c r="M99" s="302">
        <v>1</v>
      </c>
      <c r="N99" s="605">
        <v>750</v>
      </c>
      <c r="O99" s="576">
        <v>4</v>
      </c>
      <c r="P99" s="341">
        <f t="shared" ref="P99:P104" si="61">M99*N99*O99</f>
        <v>3000</v>
      </c>
      <c r="Q99" s="331">
        <f t="shared" ref="Q99:Q104" si="62">P99/$C$8</f>
        <v>2727.272727272727</v>
      </c>
      <c r="R99" s="332"/>
      <c r="S99" s="293">
        <f t="shared" ref="S99:S104" si="63">J99+P99</f>
        <v>6000</v>
      </c>
      <c r="T99" s="296">
        <f t="shared" ref="T99:T104" si="64">K99+Q99</f>
        <v>5454.545454545454</v>
      </c>
      <c r="U99" s="372">
        <f>S99</f>
        <v>6000</v>
      </c>
      <c r="V99" s="291" t="s">
        <v>421</v>
      </c>
      <c r="W99" s="289" t="s">
        <v>332</v>
      </c>
    </row>
    <row r="100" spans="2:23" s="219" customFormat="1" ht="52" outlineLevel="1">
      <c r="B100" s="289" t="s">
        <v>192</v>
      </c>
      <c r="C100" s="289" t="s">
        <v>265</v>
      </c>
      <c r="D100" s="289" t="s">
        <v>438</v>
      </c>
      <c r="E100" s="351" t="s">
        <v>87</v>
      </c>
      <c r="F100" s="352"/>
      <c r="G100" s="302">
        <v>1</v>
      </c>
      <c r="H100" s="605">
        <v>2250</v>
      </c>
      <c r="I100" s="606">
        <v>1</v>
      </c>
      <c r="J100" s="372">
        <f t="shared" si="59"/>
        <v>2250</v>
      </c>
      <c r="K100" s="332">
        <f t="shared" si="60"/>
        <v>2045.4545454545453</v>
      </c>
      <c r="L100" s="332"/>
      <c r="M100" s="302">
        <v>1</v>
      </c>
      <c r="N100" s="605">
        <v>1732</v>
      </c>
      <c r="O100" s="576">
        <v>1</v>
      </c>
      <c r="P100" s="341">
        <f t="shared" si="61"/>
        <v>1732</v>
      </c>
      <c r="Q100" s="331">
        <f t="shared" si="62"/>
        <v>1574.5454545454545</v>
      </c>
      <c r="R100" s="332"/>
      <c r="S100" s="293">
        <f t="shared" si="63"/>
        <v>3982</v>
      </c>
      <c r="T100" s="296">
        <f t="shared" si="64"/>
        <v>3620</v>
      </c>
      <c r="U100" s="372">
        <f>S100</f>
        <v>3982</v>
      </c>
      <c r="V100" s="291" t="s">
        <v>422</v>
      </c>
      <c r="W100" s="289" t="s">
        <v>193</v>
      </c>
    </row>
    <row r="101" spans="2:23" s="219" customFormat="1" ht="91" outlineLevel="1">
      <c r="B101" s="291" t="s">
        <v>192</v>
      </c>
      <c r="C101" s="289" t="s">
        <v>265</v>
      </c>
      <c r="D101" s="289" t="s">
        <v>438</v>
      </c>
      <c r="E101" s="298" t="s">
        <v>123</v>
      </c>
      <c r="F101" s="291"/>
      <c r="G101" s="302">
        <v>1</v>
      </c>
      <c r="H101" s="605">
        <v>5000</v>
      </c>
      <c r="I101" s="606">
        <v>1</v>
      </c>
      <c r="J101" s="372">
        <f t="shared" si="59"/>
        <v>5000</v>
      </c>
      <c r="K101" s="332">
        <f t="shared" si="60"/>
        <v>4545.454545454545</v>
      </c>
      <c r="L101" s="332"/>
      <c r="M101" s="302">
        <v>1</v>
      </c>
      <c r="N101" s="605">
        <v>2500</v>
      </c>
      <c r="O101" s="576">
        <v>1</v>
      </c>
      <c r="P101" s="341">
        <f t="shared" si="61"/>
        <v>2500</v>
      </c>
      <c r="Q101" s="331">
        <f t="shared" si="62"/>
        <v>2272.7272727272725</v>
      </c>
      <c r="R101" s="332"/>
      <c r="S101" s="293">
        <f t="shared" si="63"/>
        <v>7500</v>
      </c>
      <c r="T101" s="296">
        <f t="shared" si="64"/>
        <v>6818.181818181818</v>
      </c>
      <c r="U101" s="372">
        <f>S101</f>
        <v>7500</v>
      </c>
      <c r="V101" s="291" t="s">
        <v>422</v>
      </c>
      <c r="W101" s="291" t="s">
        <v>359</v>
      </c>
    </row>
    <row r="102" spans="2:23" s="219" customFormat="1" ht="52" outlineLevel="1">
      <c r="B102" s="291" t="s">
        <v>194</v>
      </c>
      <c r="C102" s="289" t="s">
        <v>265</v>
      </c>
      <c r="D102" s="289" t="s">
        <v>438</v>
      </c>
      <c r="E102" s="351" t="s">
        <v>87</v>
      </c>
      <c r="F102" s="352"/>
      <c r="G102" s="302">
        <v>1</v>
      </c>
      <c r="H102" s="605">
        <v>425</v>
      </c>
      <c r="I102" s="606">
        <v>8</v>
      </c>
      <c r="J102" s="372">
        <f t="shared" si="59"/>
        <v>3400</v>
      </c>
      <c r="K102" s="332">
        <f t="shared" si="60"/>
        <v>3090.9090909090905</v>
      </c>
      <c r="L102" s="332"/>
      <c r="M102" s="302">
        <v>1</v>
      </c>
      <c r="N102" s="605">
        <v>375</v>
      </c>
      <c r="O102" s="576">
        <v>8</v>
      </c>
      <c r="P102" s="341">
        <f t="shared" si="61"/>
        <v>3000</v>
      </c>
      <c r="Q102" s="331">
        <f t="shared" si="62"/>
        <v>2727.272727272727</v>
      </c>
      <c r="R102" s="332"/>
      <c r="S102" s="293">
        <f t="shared" si="63"/>
        <v>6400</v>
      </c>
      <c r="T102" s="296">
        <f t="shared" si="64"/>
        <v>5818.181818181818</v>
      </c>
      <c r="U102" s="372">
        <v>7400</v>
      </c>
      <c r="V102" s="291" t="s">
        <v>423</v>
      </c>
      <c r="W102" s="289" t="s">
        <v>333</v>
      </c>
    </row>
    <row r="103" spans="2:23" s="219" customFormat="1" ht="39" outlineLevel="1">
      <c r="B103" s="291" t="s">
        <v>195</v>
      </c>
      <c r="C103" s="289" t="s">
        <v>265</v>
      </c>
      <c r="D103" s="289" t="s">
        <v>438</v>
      </c>
      <c r="E103" s="351" t="s">
        <v>87</v>
      </c>
      <c r="F103" s="352"/>
      <c r="G103" s="302">
        <v>1</v>
      </c>
      <c r="H103" s="605">
        <v>475</v>
      </c>
      <c r="I103" s="606">
        <v>2</v>
      </c>
      <c r="J103" s="372">
        <f t="shared" si="59"/>
        <v>950</v>
      </c>
      <c r="K103" s="332">
        <f t="shared" si="60"/>
        <v>863.63636363636351</v>
      </c>
      <c r="L103" s="332"/>
      <c r="M103" s="302">
        <v>1</v>
      </c>
      <c r="N103" s="605">
        <v>475</v>
      </c>
      <c r="O103" s="576">
        <v>2</v>
      </c>
      <c r="P103" s="341">
        <f t="shared" si="61"/>
        <v>950</v>
      </c>
      <c r="Q103" s="331">
        <f t="shared" si="62"/>
        <v>863.63636363636351</v>
      </c>
      <c r="R103" s="332"/>
      <c r="S103" s="293">
        <f t="shared" si="63"/>
        <v>1900</v>
      </c>
      <c r="T103" s="296">
        <f t="shared" si="64"/>
        <v>1727.272727272727</v>
      </c>
      <c r="U103" s="372">
        <v>1900</v>
      </c>
      <c r="V103" s="291" t="s">
        <v>423</v>
      </c>
      <c r="W103" s="289" t="s">
        <v>334</v>
      </c>
    </row>
    <row r="104" spans="2:23" s="219" customFormat="1" ht="52" outlineLevel="1">
      <c r="B104" s="291" t="s">
        <v>196</v>
      </c>
      <c r="C104" s="289" t="s">
        <v>265</v>
      </c>
      <c r="D104" s="289" t="s">
        <v>438</v>
      </c>
      <c r="E104" s="351" t="s">
        <v>87</v>
      </c>
      <c r="F104" s="352"/>
      <c r="G104" s="302">
        <v>2</v>
      </c>
      <c r="H104" s="605">
        <v>425</v>
      </c>
      <c r="I104" s="606">
        <v>4</v>
      </c>
      <c r="J104" s="372">
        <f t="shared" si="59"/>
        <v>3400</v>
      </c>
      <c r="K104" s="332">
        <f t="shared" si="60"/>
        <v>3090.9090909090905</v>
      </c>
      <c r="L104" s="332"/>
      <c r="M104" s="302">
        <v>2</v>
      </c>
      <c r="N104" s="605">
        <v>425</v>
      </c>
      <c r="O104" s="576">
        <v>4</v>
      </c>
      <c r="P104" s="341">
        <f t="shared" si="61"/>
        <v>3400</v>
      </c>
      <c r="Q104" s="331">
        <f t="shared" si="62"/>
        <v>3090.9090909090905</v>
      </c>
      <c r="R104" s="332"/>
      <c r="S104" s="293">
        <f t="shared" si="63"/>
        <v>6800</v>
      </c>
      <c r="T104" s="296">
        <f t="shared" si="64"/>
        <v>6181.8181818181811</v>
      </c>
      <c r="U104" s="372">
        <f>S104</f>
        <v>6800</v>
      </c>
      <c r="V104" s="291" t="s">
        <v>424</v>
      </c>
      <c r="W104" s="289" t="s">
        <v>335</v>
      </c>
    </row>
    <row r="105" spans="2:23" s="219" customFormat="1">
      <c r="B105" s="316" t="s">
        <v>197</v>
      </c>
      <c r="C105" s="353"/>
      <c r="D105" s="353"/>
      <c r="E105" s="354"/>
      <c r="F105" s="355"/>
      <c r="G105" s="354"/>
      <c r="H105" s="356"/>
      <c r="I105" s="572"/>
      <c r="J105" s="357">
        <f>SUM(J93:J104)</f>
        <v>55400</v>
      </c>
      <c r="K105" s="358">
        <f>SUM(K93:K104)</f>
        <v>50363.636363636353</v>
      </c>
      <c r="L105" s="359"/>
      <c r="M105" s="360"/>
      <c r="N105" s="357"/>
      <c r="O105" s="586"/>
      <c r="P105" s="357">
        <f>SUM(P93:P104)</f>
        <v>46482</v>
      </c>
      <c r="Q105" s="358">
        <f>SUM(Q93:Q104)</f>
        <v>42256.363636363625</v>
      </c>
      <c r="R105" s="359"/>
      <c r="S105" s="357">
        <f>J105+P105</f>
        <v>101882</v>
      </c>
      <c r="T105" s="361">
        <f>SUM(T93:T104)</f>
        <v>92619.999999999985</v>
      </c>
      <c r="U105" s="357">
        <f>SUM(U93:U104)</f>
        <v>102882</v>
      </c>
      <c r="V105" s="360"/>
      <c r="W105" s="360"/>
    </row>
    <row r="106" spans="2:23" s="260" customFormat="1">
      <c r="B106" s="391"/>
      <c r="C106" s="549"/>
      <c r="D106" s="549"/>
      <c r="E106" s="355"/>
      <c r="F106" s="355"/>
      <c r="G106" s="355"/>
      <c r="H106" s="541"/>
      <c r="I106" s="266"/>
      <c r="J106" s="542"/>
      <c r="K106" s="359"/>
      <c r="L106" s="359"/>
      <c r="M106" s="329"/>
      <c r="N106" s="542"/>
      <c r="O106" s="589"/>
      <c r="P106" s="542"/>
      <c r="Q106" s="359"/>
      <c r="R106" s="359"/>
      <c r="S106" s="542"/>
      <c r="T106" s="543"/>
      <c r="U106" s="542"/>
      <c r="V106" s="329"/>
      <c r="W106" s="329"/>
    </row>
    <row r="107" spans="2:23" s="219" customFormat="1">
      <c r="B107" s="279" t="s">
        <v>557</v>
      </c>
      <c r="C107" s="279"/>
      <c r="D107" s="279"/>
      <c r="E107" s="279"/>
      <c r="F107" s="274"/>
      <c r="G107" s="279"/>
      <c r="H107" s="280"/>
      <c r="I107" s="570"/>
      <c r="J107" s="280"/>
      <c r="K107" s="281"/>
      <c r="L107" s="277"/>
      <c r="M107" s="279"/>
      <c r="N107" s="280"/>
      <c r="O107" s="570"/>
      <c r="P107" s="280"/>
      <c r="Q107" s="281"/>
      <c r="R107" s="277"/>
      <c r="S107" s="280"/>
      <c r="T107" s="282"/>
      <c r="U107" s="280"/>
      <c r="V107" s="279"/>
      <c r="W107" s="279"/>
    </row>
    <row r="108" spans="2:23" s="219" customFormat="1" outlineLevel="1">
      <c r="B108" s="283" t="s">
        <v>558</v>
      </c>
      <c r="C108" s="283"/>
      <c r="D108" s="283"/>
      <c r="E108" s="283"/>
      <c r="F108" s="284"/>
      <c r="G108" s="283"/>
      <c r="H108" s="283"/>
      <c r="I108" s="571"/>
      <c r="J108" s="283"/>
      <c r="K108" s="283"/>
      <c r="L108" s="284"/>
      <c r="M108" s="283"/>
      <c r="N108" s="283"/>
      <c r="O108" s="571"/>
      <c r="P108" s="283"/>
      <c r="Q108" s="283"/>
      <c r="R108" s="284"/>
      <c r="S108" s="283"/>
      <c r="T108" s="283"/>
      <c r="U108" s="283"/>
      <c r="V108" s="283"/>
      <c r="W108" s="283"/>
    </row>
    <row r="109" spans="2:23" s="260" customFormat="1" ht="52">
      <c r="B109" s="291" t="s">
        <v>451</v>
      </c>
      <c r="C109" s="289" t="s">
        <v>265</v>
      </c>
      <c r="D109" s="289" t="s">
        <v>438</v>
      </c>
      <c r="E109" s="303" t="s">
        <v>133</v>
      </c>
      <c r="F109" s="355"/>
      <c r="G109" s="565">
        <v>1</v>
      </c>
      <c r="H109" s="297">
        <v>11000</v>
      </c>
      <c r="I109" s="561">
        <v>3</v>
      </c>
      <c r="J109" s="299">
        <f t="shared" ref="J109:J120" si="65">G109*H109*I109</f>
        <v>33000</v>
      </c>
      <c r="K109" s="295">
        <f t="shared" ref="K109:K120" si="66">J109/$C$8</f>
        <v>29999.999999999996</v>
      </c>
      <c r="L109" s="295"/>
      <c r="M109" s="563">
        <v>1</v>
      </c>
      <c r="N109" s="299">
        <v>11000</v>
      </c>
      <c r="O109" s="563">
        <v>3</v>
      </c>
      <c r="P109" s="299">
        <f t="shared" ref="P109:P120" si="67">M109*N109*O109</f>
        <v>33000</v>
      </c>
      <c r="Q109" s="295">
        <f t="shared" ref="Q109:Q120" si="68">P109/$C$8</f>
        <v>29999.999999999996</v>
      </c>
      <c r="R109" s="295"/>
      <c r="S109" s="299">
        <f t="shared" ref="S109:S120" si="69">J109+P109</f>
        <v>66000</v>
      </c>
      <c r="T109" s="555">
        <f t="shared" ref="T109:T120" si="70">K109+Q109</f>
        <v>59999.999999999993</v>
      </c>
      <c r="U109" s="299">
        <f t="shared" ref="U109:U120" si="71">S109*0.05</f>
        <v>3300</v>
      </c>
      <c r="V109" s="596" t="s">
        <v>397</v>
      </c>
      <c r="W109" s="596" t="s">
        <v>544</v>
      </c>
    </row>
    <row r="110" spans="2:23" s="260" customFormat="1" ht="52">
      <c r="B110" s="291" t="s">
        <v>452</v>
      </c>
      <c r="C110" s="289" t="s">
        <v>265</v>
      </c>
      <c r="D110" s="289" t="s">
        <v>438</v>
      </c>
      <c r="E110" s="303" t="s">
        <v>133</v>
      </c>
      <c r="F110" s="355"/>
      <c r="G110" s="565">
        <v>1</v>
      </c>
      <c r="H110" s="297">
        <v>10400</v>
      </c>
      <c r="I110" s="561">
        <v>3</v>
      </c>
      <c r="J110" s="299">
        <f t="shared" si="65"/>
        <v>31200</v>
      </c>
      <c r="K110" s="295">
        <f t="shared" si="66"/>
        <v>28363.63636363636</v>
      </c>
      <c r="L110" s="295"/>
      <c r="M110" s="563">
        <v>1</v>
      </c>
      <c r="N110" s="299">
        <v>10400</v>
      </c>
      <c r="O110" s="563">
        <v>3</v>
      </c>
      <c r="P110" s="299">
        <f t="shared" si="67"/>
        <v>31200</v>
      </c>
      <c r="Q110" s="295">
        <f t="shared" si="68"/>
        <v>28363.63636363636</v>
      </c>
      <c r="R110" s="295"/>
      <c r="S110" s="299">
        <f t="shared" si="69"/>
        <v>62400</v>
      </c>
      <c r="T110" s="555">
        <f t="shared" si="70"/>
        <v>56727.272727272721</v>
      </c>
      <c r="U110" s="299">
        <f t="shared" si="71"/>
        <v>3120</v>
      </c>
      <c r="V110" s="596" t="s">
        <v>397</v>
      </c>
      <c r="W110" s="596" t="s">
        <v>543</v>
      </c>
    </row>
    <row r="111" spans="2:23" s="260" customFormat="1" ht="52">
      <c r="B111" s="291" t="s">
        <v>486</v>
      </c>
      <c r="C111" s="289" t="s">
        <v>265</v>
      </c>
      <c r="D111" s="289" t="s">
        <v>443</v>
      </c>
      <c r="E111" s="303" t="s">
        <v>133</v>
      </c>
      <c r="F111" s="355"/>
      <c r="G111" s="565">
        <v>1</v>
      </c>
      <c r="H111" s="297">
        <v>6000</v>
      </c>
      <c r="I111" s="561">
        <v>3</v>
      </c>
      <c r="J111" s="299">
        <f t="shared" si="65"/>
        <v>18000</v>
      </c>
      <c r="K111" s="295">
        <f t="shared" si="66"/>
        <v>16363.636363636362</v>
      </c>
      <c r="L111" s="295"/>
      <c r="M111" s="563">
        <v>1</v>
      </c>
      <c r="N111" s="299">
        <v>6000</v>
      </c>
      <c r="O111" s="563">
        <v>3</v>
      </c>
      <c r="P111" s="299">
        <f t="shared" si="67"/>
        <v>18000</v>
      </c>
      <c r="Q111" s="295">
        <f t="shared" si="68"/>
        <v>16363.636363636362</v>
      </c>
      <c r="R111" s="295"/>
      <c r="S111" s="299">
        <f t="shared" si="69"/>
        <v>36000</v>
      </c>
      <c r="T111" s="555">
        <f t="shared" si="70"/>
        <v>32727.272727272724</v>
      </c>
      <c r="U111" s="299">
        <f t="shared" si="71"/>
        <v>1800</v>
      </c>
      <c r="V111" s="596" t="s">
        <v>397</v>
      </c>
      <c r="W111" s="596" t="s">
        <v>545</v>
      </c>
    </row>
    <row r="112" spans="2:23" s="260" customFormat="1" ht="52">
      <c r="B112" s="389" t="s">
        <v>268</v>
      </c>
      <c r="C112" s="289" t="s">
        <v>265</v>
      </c>
      <c r="D112" s="289" t="s">
        <v>443</v>
      </c>
      <c r="E112" s="290" t="s">
        <v>80</v>
      </c>
      <c r="F112" s="355"/>
      <c r="G112" s="565">
        <v>1</v>
      </c>
      <c r="H112" s="297">
        <f>3554.6914834506*80%</f>
        <v>2843.7531867604803</v>
      </c>
      <c r="I112" s="561">
        <v>12</v>
      </c>
      <c r="J112" s="299">
        <f t="shared" si="65"/>
        <v>34125.03824112576</v>
      </c>
      <c r="K112" s="295">
        <f t="shared" si="66"/>
        <v>31022.762037387052</v>
      </c>
      <c r="L112" s="295"/>
      <c r="M112" s="563">
        <v>1</v>
      </c>
      <c r="N112" s="297">
        <f>3554.6914834506*80%</f>
        <v>2843.7531867604803</v>
      </c>
      <c r="O112" s="563">
        <v>12</v>
      </c>
      <c r="P112" s="299">
        <f t="shared" si="67"/>
        <v>34125.03824112576</v>
      </c>
      <c r="Q112" s="295">
        <f t="shared" si="68"/>
        <v>31022.762037387052</v>
      </c>
      <c r="R112" s="295"/>
      <c r="S112" s="299">
        <f t="shared" si="69"/>
        <v>68250.076482251519</v>
      </c>
      <c r="T112" s="555">
        <f t="shared" si="70"/>
        <v>62045.524074774105</v>
      </c>
      <c r="U112" s="299">
        <f t="shared" si="71"/>
        <v>3412.5038241125762</v>
      </c>
      <c r="V112" s="596" t="s">
        <v>397</v>
      </c>
      <c r="W112" s="596" t="s">
        <v>546</v>
      </c>
    </row>
    <row r="113" spans="1:29" s="260" customFormat="1" ht="52">
      <c r="B113" s="389" t="s">
        <v>267</v>
      </c>
      <c r="C113" s="289" t="s">
        <v>265</v>
      </c>
      <c r="D113" s="289" t="s">
        <v>438</v>
      </c>
      <c r="E113" s="290" t="s">
        <v>80</v>
      </c>
      <c r="F113" s="355"/>
      <c r="G113" s="565">
        <v>1</v>
      </c>
      <c r="H113" s="297">
        <f>2843.89252048185</f>
        <v>2843.8925204818502</v>
      </c>
      <c r="I113" s="561">
        <v>12</v>
      </c>
      <c r="J113" s="299">
        <f t="shared" si="65"/>
        <v>34126.710245782204</v>
      </c>
      <c r="K113" s="295">
        <f t="shared" si="66"/>
        <v>31024.282041620183</v>
      </c>
      <c r="L113" s="295"/>
      <c r="M113" s="563">
        <v>1</v>
      </c>
      <c r="N113" s="297">
        <f>2843.89252048185</f>
        <v>2843.8925204818502</v>
      </c>
      <c r="O113" s="563">
        <v>12</v>
      </c>
      <c r="P113" s="299">
        <f t="shared" si="67"/>
        <v>34126.710245782204</v>
      </c>
      <c r="Q113" s="295">
        <f t="shared" si="68"/>
        <v>31024.282041620183</v>
      </c>
      <c r="R113" s="295"/>
      <c r="S113" s="299">
        <f t="shared" si="69"/>
        <v>68253.420491564408</v>
      </c>
      <c r="T113" s="555">
        <f t="shared" si="70"/>
        <v>62048.564083240366</v>
      </c>
      <c r="U113" s="299">
        <f t="shared" si="71"/>
        <v>3412.6710245782206</v>
      </c>
      <c r="V113" s="596" t="s">
        <v>397</v>
      </c>
      <c r="W113" s="596" t="s">
        <v>547</v>
      </c>
    </row>
    <row r="114" spans="1:29" s="260" customFormat="1" ht="52">
      <c r="B114" s="389" t="s">
        <v>145</v>
      </c>
      <c r="C114" s="289" t="s">
        <v>265</v>
      </c>
      <c r="D114" s="289" t="s">
        <v>443</v>
      </c>
      <c r="E114" s="290" t="s">
        <v>80</v>
      </c>
      <c r="F114" s="355"/>
      <c r="G114" s="565">
        <v>1</v>
      </c>
      <c r="H114" s="297">
        <f>2843.89252048185*40%</f>
        <v>1137.5570081927401</v>
      </c>
      <c r="I114" s="561">
        <v>12</v>
      </c>
      <c r="J114" s="299">
        <f t="shared" si="65"/>
        <v>13650.684098312882</v>
      </c>
      <c r="K114" s="295">
        <f t="shared" si="66"/>
        <v>12409.712816648074</v>
      </c>
      <c r="L114" s="295"/>
      <c r="M114" s="563">
        <v>1</v>
      </c>
      <c r="N114" s="297">
        <f>2843.89252048185*40%</f>
        <v>1137.5570081927401</v>
      </c>
      <c r="O114" s="563">
        <v>12</v>
      </c>
      <c r="P114" s="299">
        <f t="shared" si="67"/>
        <v>13650.684098312882</v>
      </c>
      <c r="Q114" s="295">
        <f t="shared" si="68"/>
        <v>12409.712816648074</v>
      </c>
      <c r="R114" s="295"/>
      <c r="S114" s="299">
        <f t="shared" si="69"/>
        <v>27301.368196625765</v>
      </c>
      <c r="T114" s="555">
        <f t="shared" si="70"/>
        <v>24819.425633296149</v>
      </c>
      <c r="U114" s="299">
        <f t="shared" si="71"/>
        <v>1365.0684098312884</v>
      </c>
      <c r="V114" s="596" t="s">
        <v>397</v>
      </c>
      <c r="W114" s="596" t="s">
        <v>548</v>
      </c>
    </row>
    <row r="115" spans="1:29" s="260" customFormat="1" ht="52">
      <c r="B115" s="306" t="s">
        <v>523</v>
      </c>
      <c r="C115" s="289" t="s">
        <v>265</v>
      </c>
      <c r="D115" s="289" t="s">
        <v>443</v>
      </c>
      <c r="E115" s="298" t="s">
        <v>123</v>
      </c>
      <c r="F115" s="355"/>
      <c r="G115" s="565">
        <v>1</v>
      </c>
      <c r="H115" s="297">
        <v>960</v>
      </c>
      <c r="I115" s="561">
        <v>4</v>
      </c>
      <c r="J115" s="299">
        <f t="shared" si="65"/>
        <v>3840</v>
      </c>
      <c r="K115" s="295">
        <f t="shared" si="66"/>
        <v>3490.9090909090905</v>
      </c>
      <c r="L115" s="295"/>
      <c r="M115" s="563">
        <v>1</v>
      </c>
      <c r="N115" s="299">
        <v>960</v>
      </c>
      <c r="O115" s="563">
        <v>4</v>
      </c>
      <c r="P115" s="299">
        <f t="shared" si="67"/>
        <v>3840</v>
      </c>
      <c r="Q115" s="295">
        <f t="shared" si="68"/>
        <v>3490.9090909090905</v>
      </c>
      <c r="R115" s="295"/>
      <c r="S115" s="299">
        <f t="shared" si="69"/>
        <v>7680</v>
      </c>
      <c r="T115" s="555">
        <f t="shared" si="70"/>
        <v>6981.8181818181811</v>
      </c>
      <c r="U115" s="299">
        <f t="shared" si="71"/>
        <v>384</v>
      </c>
      <c r="V115" s="596" t="s">
        <v>397</v>
      </c>
      <c r="W115" s="596" t="s">
        <v>549</v>
      </c>
    </row>
    <row r="116" spans="1:29" s="260" customFormat="1" ht="52">
      <c r="B116" s="306" t="s">
        <v>524</v>
      </c>
      <c r="C116" s="289" t="s">
        <v>265</v>
      </c>
      <c r="D116" s="289" t="s">
        <v>443</v>
      </c>
      <c r="E116" s="298" t="s">
        <v>123</v>
      </c>
      <c r="F116" s="355"/>
      <c r="G116" s="565">
        <v>1</v>
      </c>
      <c r="H116" s="297">
        <v>2400</v>
      </c>
      <c r="I116" s="561">
        <v>4</v>
      </c>
      <c r="J116" s="299">
        <f t="shared" si="65"/>
        <v>9600</v>
      </c>
      <c r="K116" s="295">
        <f t="shared" si="66"/>
        <v>8727.2727272727261</v>
      </c>
      <c r="L116" s="295"/>
      <c r="M116" s="563">
        <v>1</v>
      </c>
      <c r="N116" s="299">
        <v>2400</v>
      </c>
      <c r="O116" s="563">
        <v>4</v>
      </c>
      <c r="P116" s="299">
        <f t="shared" si="67"/>
        <v>9600</v>
      </c>
      <c r="Q116" s="295">
        <f t="shared" si="68"/>
        <v>8727.2727272727261</v>
      </c>
      <c r="R116" s="295"/>
      <c r="S116" s="299">
        <f t="shared" si="69"/>
        <v>19200</v>
      </c>
      <c r="T116" s="555">
        <f t="shared" si="70"/>
        <v>17454.545454545452</v>
      </c>
      <c r="U116" s="299">
        <f t="shared" si="71"/>
        <v>960</v>
      </c>
      <c r="V116" s="596" t="s">
        <v>397</v>
      </c>
      <c r="W116" s="596" t="s">
        <v>550</v>
      </c>
    </row>
    <row r="117" spans="1:29" s="260" customFormat="1" ht="52">
      <c r="B117" s="306" t="s">
        <v>525</v>
      </c>
      <c r="C117" s="289" t="s">
        <v>265</v>
      </c>
      <c r="D117" s="289" t="s">
        <v>438</v>
      </c>
      <c r="E117" s="298" t="s">
        <v>123</v>
      </c>
      <c r="F117" s="355"/>
      <c r="G117" s="565">
        <v>2</v>
      </c>
      <c r="H117" s="297">
        <v>1800</v>
      </c>
      <c r="I117" s="561">
        <v>4</v>
      </c>
      <c r="J117" s="299">
        <f t="shared" si="65"/>
        <v>14400</v>
      </c>
      <c r="K117" s="295">
        <f t="shared" si="66"/>
        <v>13090.90909090909</v>
      </c>
      <c r="L117" s="295"/>
      <c r="M117" s="563">
        <v>2</v>
      </c>
      <c r="N117" s="299">
        <v>1800</v>
      </c>
      <c r="O117" s="563">
        <v>4</v>
      </c>
      <c r="P117" s="299">
        <f t="shared" si="67"/>
        <v>14400</v>
      </c>
      <c r="Q117" s="295">
        <f t="shared" si="68"/>
        <v>13090.90909090909</v>
      </c>
      <c r="R117" s="295"/>
      <c r="S117" s="299">
        <f t="shared" si="69"/>
        <v>28800</v>
      </c>
      <c r="T117" s="555">
        <f t="shared" si="70"/>
        <v>26181.81818181818</v>
      </c>
      <c r="U117" s="299">
        <f t="shared" si="71"/>
        <v>1440</v>
      </c>
      <c r="V117" s="596" t="s">
        <v>397</v>
      </c>
      <c r="W117" s="596" t="s">
        <v>551</v>
      </c>
    </row>
    <row r="118" spans="1:29" s="260" customFormat="1" ht="52">
      <c r="B118" s="306" t="s">
        <v>530</v>
      </c>
      <c r="C118" s="289" t="s">
        <v>265</v>
      </c>
      <c r="D118" s="289" t="s">
        <v>443</v>
      </c>
      <c r="E118" s="315" t="s">
        <v>87</v>
      </c>
      <c r="F118" s="355"/>
      <c r="G118" s="565">
        <v>1</v>
      </c>
      <c r="H118" s="297">
        <v>960</v>
      </c>
      <c r="I118" s="561">
        <v>4</v>
      </c>
      <c r="J118" s="299">
        <f t="shared" si="65"/>
        <v>3840</v>
      </c>
      <c r="K118" s="295">
        <f t="shared" si="66"/>
        <v>3490.9090909090905</v>
      </c>
      <c r="L118" s="295"/>
      <c r="M118" s="563">
        <v>1</v>
      </c>
      <c r="N118" s="299">
        <v>960</v>
      </c>
      <c r="O118" s="563">
        <v>4</v>
      </c>
      <c r="P118" s="299">
        <f t="shared" si="67"/>
        <v>3840</v>
      </c>
      <c r="Q118" s="295">
        <f t="shared" si="68"/>
        <v>3490.9090909090905</v>
      </c>
      <c r="R118" s="295"/>
      <c r="S118" s="299">
        <f t="shared" si="69"/>
        <v>7680</v>
      </c>
      <c r="T118" s="555">
        <f t="shared" si="70"/>
        <v>6981.8181818181811</v>
      </c>
      <c r="U118" s="299">
        <f t="shared" si="71"/>
        <v>384</v>
      </c>
      <c r="V118" s="596" t="s">
        <v>397</v>
      </c>
      <c r="W118" s="596" t="s">
        <v>549</v>
      </c>
    </row>
    <row r="119" spans="1:29" s="260" customFormat="1" ht="52">
      <c r="B119" s="306" t="s">
        <v>531</v>
      </c>
      <c r="C119" s="289" t="s">
        <v>265</v>
      </c>
      <c r="D119" s="289" t="s">
        <v>443</v>
      </c>
      <c r="E119" s="315" t="s">
        <v>87</v>
      </c>
      <c r="F119" s="355"/>
      <c r="G119" s="565">
        <v>1</v>
      </c>
      <c r="H119" s="297">
        <v>2400</v>
      </c>
      <c r="I119" s="561">
        <v>4</v>
      </c>
      <c r="J119" s="299">
        <f t="shared" si="65"/>
        <v>9600</v>
      </c>
      <c r="K119" s="295">
        <f t="shared" si="66"/>
        <v>8727.2727272727261</v>
      </c>
      <c r="L119" s="295"/>
      <c r="M119" s="563">
        <v>1</v>
      </c>
      <c r="N119" s="299">
        <v>2400</v>
      </c>
      <c r="O119" s="563">
        <v>4</v>
      </c>
      <c r="P119" s="299">
        <f t="shared" si="67"/>
        <v>9600</v>
      </c>
      <c r="Q119" s="295">
        <f t="shared" si="68"/>
        <v>8727.2727272727261</v>
      </c>
      <c r="R119" s="295"/>
      <c r="S119" s="299">
        <f t="shared" si="69"/>
        <v>19200</v>
      </c>
      <c r="T119" s="555">
        <f t="shared" si="70"/>
        <v>17454.545454545452</v>
      </c>
      <c r="U119" s="299">
        <f t="shared" si="71"/>
        <v>960</v>
      </c>
      <c r="V119" s="596" t="s">
        <v>397</v>
      </c>
      <c r="W119" s="596" t="s">
        <v>550</v>
      </c>
    </row>
    <row r="120" spans="1:29" s="219" customFormat="1" ht="52">
      <c r="B120" s="306" t="s">
        <v>532</v>
      </c>
      <c r="C120" s="289" t="s">
        <v>265</v>
      </c>
      <c r="D120" s="289" t="s">
        <v>438</v>
      </c>
      <c r="E120" s="315" t="s">
        <v>87</v>
      </c>
      <c r="F120" s="365"/>
      <c r="G120" s="566">
        <v>2</v>
      </c>
      <c r="H120" s="556">
        <v>1800</v>
      </c>
      <c r="I120" s="562">
        <v>4</v>
      </c>
      <c r="J120" s="557">
        <f t="shared" si="65"/>
        <v>14400</v>
      </c>
      <c r="K120" s="558">
        <f t="shared" si="66"/>
        <v>13090.90909090909</v>
      </c>
      <c r="L120" s="559"/>
      <c r="M120" s="564">
        <v>2</v>
      </c>
      <c r="N120" s="557">
        <v>1800</v>
      </c>
      <c r="O120" s="564">
        <v>4</v>
      </c>
      <c r="P120" s="557">
        <f t="shared" si="67"/>
        <v>14400</v>
      </c>
      <c r="Q120" s="558">
        <f t="shared" si="68"/>
        <v>13090.90909090909</v>
      </c>
      <c r="R120" s="559"/>
      <c r="S120" s="557">
        <f t="shared" si="69"/>
        <v>28800</v>
      </c>
      <c r="T120" s="560">
        <f t="shared" si="70"/>
        <v>26181.81818181818</v>
      </c>
      <c r="U120" s="557">
        <f t="shared" si="71"/>
        <v>1440</v>
      </c>
      <c r="V120" s="348" t="s">
        <v>397</v>
      </c>
      <c r="W120" s="348" t="s">
        <v>551</v>
      </c>
    </row>
    <row r="121" spans="1:29" s="219" customFormat="1" outlineLevel="1">
      <c r="B121" s="283" t="s">
        <v>473</v>
      </c>
      <c r="C121" s="283"/>
      <c r="D121" s="283"/>
      <c r="E121" s="283"/>
      <c r="F121" s="284"/>
      <c r="G121" s="283"/>
      <c r="H121" s="283"/>
      <c r="I121" s="571"/>
      <c r="J121" s="283"/>
      <c r="K121" s="283"/>
      <c r="L121" s="284"/>
      <c r="M121" s="283"/>
      <c r="N121" s="283"/>
      <c r="O121" s="571"/>
      <c r="P121" s="283"/>
      <c r="Q121" s="283"/>
      <c r="R121" s="284"/>
      <c r="S121" s="283"/>
      <c r="T121" s="283"/>
      <c r="U121" s="283"/>
      <c r="V121" s="283"/>
      <c r="W121" s="283"/>
    </row>
    <row r="122" spans="1:29" s="219" customFormat="1" ht="65">
      <c r="B122" s="306" t="s">
        <v>567</v>
      </c>
      <c r="C122" s="289" t="s">
        <v>265</v>
      </c>
      <c r="D122" s="289" t="s">
        <v>438</v>
      </c>
      <c r="E122" s="290" t="s">
        <v>80</v>
      </c>
      <c r="F122" s="291"/>
      <c r="G122" s="309">
        <v>1</v>
      </c>
      <c r="H122" s="388">
        <v>32848.435494044323</v>
      </c>
      <c r="I122" s="339">
        <v>1</v>
      </c>
      <c r="J122" s="407">
        <f>G122*H122*I122</f>
        <v>32848.435494044323</v>
      </c>
      <c r="K122" s="311">
        <f t="shared" ref="K122" si="72">J122/$C$8</f>
        <v>29862.214085494837</v>
      </c>
      <c r="L122" s="312"/>
      <c r="M122" s="309">
        <v>1</v>
      </c>
      <c r="N122" s="388">
        <v>32050</v>
      </c>
      <c r="O122" s="561">
        <v>1</v>
      </c>
      <c r="P122" s="388">
        <f>M122*N122*O122</f>
        <v>32050</v>
      </c>
      <c r="Q122" s="312">
        <f t="shared" ref="Q122" si="73">P122/$C$8</f>
        <v>29136.363636363632</v>
      </c>
      <c r="R122" s="312"/>
      <c r="S122" s="299">
        <f t="shared" ref="S122" si="74">J122+P122</f>
        <v>64898.435494044323</v>
      </c>
      <c r="T122" s="296">
        <f t="shared" ref="T122" si="75">K122+Q122</f>
        <v>58998.57772185847</v>
      </c>
      <c r="U122" s="314">
        <f>S122*0.25</f>
        <v>16224.608873511081</v>
      </c>
      <c r="V122" s="291" t="s">
        <v>425</v>
      </c>
      <c r="W122" s="313" t="s">
        <v>560</v>
      </c>
    </row>
    <row r="123" spans="1:29" s="219" customFormat="1">
      <c r="B123" s="316" t="s">
        <v>559</v>
      </c>
      <c r="C123" s="353"/>
      <c r="D123" s="353"/>
      <c r="E123" s="354"/>
      <c r="F123" s="355"/>
      <c r="G123" s="354"/>
      <c r="H123" s="356"/>
      <c r="I123" s="572"/>
      <c r="J123" s="357">
        <f>SUM(J109:J122)</f>
        <v>252630.8680792652</v>
      </c>
      <c r="K123" s="358">
        <f>SUM(K105:K120)</f>
        <v>250165.84780474618</v>
      </c>
      <c r="L123" s="359"/>
      <c r="M123" s="360"/>
      <c r="N123" s="357"/>
      <c r="O123" s="586"/>
      <c r="P123" s="357">
        <f>SUM(P109:P122)</f>
        <v>251832.43258522087</v>
      </c>
      <c r="Q123" s="358">
        <f>SUM(Q105:Q120)</f>
        <v>242058.57507747345</v>
      </c>
      <c r="R123" s="359"/>
      <c r="S123" s="357">
        <f>SUM(S109:S122)</f>
        <v>504463.30066448607</v>
      </c>
      <c r="T123" s="361">
        <f>SUM(T105:T120)</f>
        <v>492224.42288221966</v>
      </c>
      <c r="U123" s="357">
        <f>SUM(U109:U122)</f>
        <v>38202.852132033164</v>
      </c>
      <c r="V123" s="360"/>
      <c r="W123" s="360"/>
    </row>
    <row r="124" spans="1:29" s="260" customFormat="1">
      <c r="B124" s="550"/>
      <c r="C124" s="540"/>
      <c r="D124" s="540"/>
      <c r="E124" s="540"/>
      <c r="F124" s="365"/>
      <c r="G124" s="365"/>
      <c r="H124" s="551"/>
      <c r="I124" s="578"/>
      <c r="J124" s="552"/>
      <c r="K124" s="369"/>
      <c r="L124" s="369"/>
      <c r="M124" s="553"/>
      <c r="N124" s="552"/>
      <c r="O124" s="590"/>
      <c r="P124" s="552"/>
      <c r="Q124" s="369"/>
      <c r="R124" s="369"/>
      <c r="S124" s="552"/>
      <c r="T124" s="554"/>
      <c r="U124" s="552"/>
      <c r="V124" s="553"/>
      <c r="W124" s="553"/>
    </row>
    <row r="125" spans="1:29" s="252" customFormat="1">
      <c r="B125" s="373" t="s">
        <v>483</v>
      </c>
      <c r="C125" s="373"/>
      <c r="D125" s="373"/>
      <c r="E125" s="354"/>
      <c r="F125" s="355"/>
      <c r="G125" s="354"/>
      <c r="H125" s="356"/>
      <c r="I125" s="572"/>
      <c r="J125" s="357">
        <f>SUM(J35,J57,J89,J105,J123)</f>
        <v>889162.86807926523</v>
      </c>
      <c r="K125" s="358">
        <f>SUM(K35,K57,K89,K105,K122)</f>
        <v>563073.12317640381</v>
      </c>
      <c r="L125" s="359"/>
      <c r="M125" s="360"/>
      <c r="N125" s="357"/>
      <c r="O125" s="586"/>
      <c r="P125" s="357">
        <f>SUM(P35,P57,P89,P105,P123)</f>
        <v>595884.4325852209</v>
      </c>
      <c r="Q125" s="358">
        <f>SUM(Q35,Q57,Q89,Q105,Q122)</f>
        <v>341910.90909090906</v>
      </c>
      <c r="R125" s="359"/>
      <c r="S125" s="357">
        <f>SUM(S35,S57,S89,S105,S123)</f>
        <v>1485047.3006644861</v>
      </c>
      <c r="T125" s="361">
        <f>SUM(T35,T57,T89,T105,T122)</f>
        <v>904984.03226731298</v>
      </c>
      <c r="U125" s="357">
        <f>SUM(U35,U57,U89,U105,U123)</f>
        <v>333488.07940476044</v>
      </c>
      <c r="V125" s="374"/>
      <c r="W125" s="360"/>
    </row>
    <row r="126" spans="1:29" s="252" customFormat="1">
      <c r="B126" s="375"/>
      <c r="C126" s="375"/>
      <c r="D126" s="375"/>
      <c r="E126" s="375"/>
      <c r="F126" s="284"/>
      <c r="G126" s="375"/>
      <c r="H126" s="376"/>
      <c r="I126" s="579"/>
      <c r="J126" s="376"/>
      <c r="K126" s="377"/>
      <c r="L126" s="287"/>
      <c r="M126" s="375"/>
      <c r="N126" s="376"/>
      <c r="O126" s="579"/>
      <c r="P126" s="376"/>
      <c r="Q126" s="377"/>
      <c r="R126" s="287"/>
      <c r="S126" s="376"/>
      <c r="T126" s="378"/>
      <c r="U126" s="376"/>
      <c r="V126" s="375"/>
      <c r="W126" s="375"/>
    </row>
    <row r="127" spans="1:29" s="253" customFormat="1">
      <c r="A127" s="252"/>
      <c r="B127" s="379" t="s">
        <v>102</v>
      </c>
      <c r="C127" s="379"/>
      <c r="D127" s="379"/>
      <c r="E127" s="379"/>
      <c r="F127" s="355"/>
      <c r="G127" s="379"/>
      <c r="H127" s="380"/>
      <c r="I127" s="569"/>
      <c r="J127" s="380"/>
      <c r="K127" s="381"/>
      <c r="L127" s="382"/>
      <c r="M127" s="379"/>
      <c r="N127" s="380"/>
      <c r="O127" s="569"/>
      <c r="P127" s="380"/>
      <c r="Q127" s="381"/>
      <c r="R127" s="382"/>
      <c r="S127" s="380"/>
      <c r="T127" s="383"/>
      <c r="U127" s="380"/>
      <c r="V127" s="379"/>
      <c r="W127" s="379"/>
      <c r="X127" s="250"/>
      <c r="Y127" s="250"/>
      <c r="Z127" s="250"/>
      <c r="AA127" s="250"/>
      <c r="AB127" s="250"/>
      <c r="AC127" s="250"/>
    </row>
    <row r="128" spans="1:29" s="254" customFormat="1">
      <c r="A128" s="252"/>
      <c r="B128" s="384" t="s">
        <v>103</v>
      </c>
      <c r="C128" s="384"/>
      <c r="D128" s="384"/>
      <c r="E128" s="384"/>
      <c r="F128" s="355"/>
      <c r="G128" s="384"/>
      <c r="H128" s="385"/>
      <c r="I128" s="580"/>
      <c r="J128" s="385"/>
      <c r="K128" s="386"/>
      <c r="L128" s="382"/>
      <c r="M128" s="384"/>
      <c r="N128" s="385"/>
      <c r="O128" s="580"/>
      <c r="P128" s="385"/>
      <c r="Q128" s="386"/>
      <c r="R128" s="382"/>
      <c r="S128" s="385"/>
      <c r="T128" s="387"/>
      <c r="U128" s="385"/>
      <c r="V128" s="384"/>
      <c r="W128" s="384"/>
    </row>
    <row r="129" spans="2:23" s="219" customFormat="1" ht="52">
      <c r="B129" s="289" t="s">
        <v>198</v>
      </c>
      <c r="C129" s="313" t="s">
        <v>266</v>
      </c>
      <c r="D129" s="313" t="str">
        <f>'Budget UNDG Cordaid'!B10</f>
        <v>Personnel et autres employés</v>
      </c>
      <c r="E129" s="303" t="s">
        <v>133</v>
      </c>
      <c r="F129" s="291"/>
      <c r="G129" s="300">
        <v>1</v>
      </c>
      <c r="H129" s="347">
        <v>1500</v>
      </c>
      <c r="I129" s="576">
        <v>12</v>
      </c>
      <c r="J129" s="341">
        <f t="shared" ref="J129:J144" si="76">G129*H129*I129</f>
        <v>18000</v>
      </c>
      <c r="K129" s="331">
        <f t="shared" ref="K129:K144" si="77">J129/$C$8</f>
        <v>16363.636363636362</v>
      </c>
      <c r="L129" s="332"/>
      <c r="M129" s="300">
        <v>1</v>
      </c>
      <c r="N129" s="347">
        <v>1500</v>
      </c>
      <c r="O129" s="576">
        <v>12</v>
      </c>
      <c r="P129" s="341">
        <f t="shared" ref="P129:P180" si="78">M129*N129*O129</f>
        <v>18000</v>
      </c>
      <c r="Q129" s="331">
        <f t="shared" ref="Q129:Q144" si="79">P129/$C$8</f>
        <v>16363.636363636362</v>
      </c>
      <c r="R129" s="332"/>
      <c r="S129" s="341">
        <f t="shared" ref="S129:S180" si="80">J129+P129</f>
        <v>36000</v>
      </c>
      <c r="T129" s="342">
        <f t="shared" ref="T129:T180" si="81">K129+Q129</f>
        <v>32727.272727272724</v>
      </c>
      <c r="U129" s="388">
        <f>S129*0.05</f>
        <v>1800</v>
      </c>
      <c r="V129" s="291" t="s">
        <v>397</v>
      </c>
      <c r="W129" s="289" t="s">
        <v>338</v>
      </c>
    </row>
    <row r="130" spans="2:23" s="219" customFormat="1" ht="26">
      <c r="B130" s="289" t="s">
        <v>454</v>
      </c>
      <c r="C130" s="313" t="s">
        <v>266</v>
      </c>
      <c r="D130" s="313" t="s">
        <v>443</v>
      </c>
      <c r="E130" s="303" t="s">
        <v>133</v>
      </c>
      <c r="F130" s="291"/>
      <c r="G130" s="300">
        <v>13</v>
      </c>
      <c r="H130" s="347">
        <v>1100</v>
      </c>
      <c r="I130" s="576">
        <v>1</v>
      </c>
      <c r="J130" s="341">
        <f t="shared" si="76"/>
        <v>14300</v>
      </c>
      <c r="K130" s="331">
        <f t="shared" si="77"/>
        <v>12999.999999999998</v>
      </c>
      <c r="L130" s="332"/>
      <c r="M130" s="300">
        <v>13</v>
      </c>
      <c r="N130" s="347">
        <v>1100</v>
      </c>
      <c r="O130" s="576">
        <v>1</v>
      </c>
      <c r="P130" s="341">
        <f t="shared" si="78"/>
        <v>14300</v>
      </c>
      <c r="Q130" s="331">
        <f t="shared" si="79"/>
        <v>12999.999999999998</v>
      </c>
      <c r="R130" s="332"/>
      <c r="S130" s="341">
        <f t="shared" si="80"/>
        <v>28600</v>
      </c>
      <c r="T130" s="342">
        <f t="shared" si="81"/>
        <v>25999.999999999996</v>
      </c>
      <c r="U130" s="388">
        <f t="shared" ref="U130:U144" si="82">S130*0.05</f>
        <v>1430</v>
      </c>
      <c r="V130" s="389" t="s">
        <v>402</v>
      </c>
      <c r="W130" s="289" t="s">
        <v>339</v>
      </c>
    </row>
    <row r="131" spans="2:23" s="219" customFormat="1" ht="39">
      <c r="B131" s="289" t="s">
        <v>455</v>
      </c>
      <c r="C131" s="313" t="s">
        <v>266</v>
      </c>
      <c r="D131" s="313" t="s">
        <v>443</v>
      </c>
      <c r="E131" s="303" t="s">
        <v>133</v>
      </c>
      <c r="F131" s="291"/>
      <c r="G131" s="300">
        <v>13</v>
      </c>
      <c r="H131" s="347">
        <v>900</v>
      </c>
      <c r="I131" s="576">
        <v>1</v>
      </c>
      <c r="J131" s="341">
        <f t="shared" si="76"/>
        <v>11700</v>
      </c>
      <c r="K131" s="331">
        <f t="shared" si="77"/>
        <v>10636.363636363636</v>
      </c>
      <c r="L131" s="332"/>
      <c r="M131" s="300">
        <v>13</v>
      </c>
      <c r="N131" s="347">
        <v>900</v>
      </c>
      <c r="O131" s="576">
        <v>1</v>
      </c>
      <c r="P131" s="341">
        <f t="shared" si="78"/>
        <v>11700</v>
      </c>
      <c r="Q131" s="331">
        <f t="shared" si="79"/>
        <v>10636.363636363636</v>
      </c>
      <c r="R131" s="332"/>
      <c r="S131" s="341">
        <f t="shared" si="80"/>
        <v>23400</v>
      </c>
      <c r="T131" s="342">
        <f t="shared" si="81"/>
        <v>21272.727272727272</v>
      </c>
      <c r="U131" s="388">
        <f t="shared" si="82"/>
        <v>1170</v>
      </c>
      <c r="V131" s="389" t="s">
        <v>402</v>
      </c>
      <c r="W131" s="289" t="s">
        <v>340</v>
      </c>
    </row>
    <row r="132" spans="2:23" s="219" customFormat="1" ht="26">
      <c r="B132" s="289" t="s">
        <v>528</v>
      </c>
      <c r="C132" s="313" t="s">
        <v>266</v>
      </c>
      <c r="D132" s="313" t="s">
        <v>443</v>
      </c>
      <c r="E132" s="315" t="s">
        <v>87</v>
      </c>
      <c r="F132" s="291"/>
      <c r="G132" s="300">
        <v>1</v>
      </c>
      <c r="H132" s="347">
        <v>500</v>
      </c>
      <c r="I132" s="576">
        <v>12</v>
      </c>
      <c r="J132" s="341">
        <f t="shared" si="76"/>
        <v>6000</v>
      </c>
      <c r="K132" s="331">
        <f t="shared" si="77"/>
        <v>5454.545454545454</v>
      </c>
      <c r="L132" s="332"/>
      <c r="M132" s="300">
        <v>1</v>
      </c>
      <c r="N132" s="347">
        <v>500</v>
      </c>
      <c r="O132" s="576">
        <v>12</v>
      </c>
      <c r="P132" s="341">
        <f t="shared" si="78"/>
        <v>6000</v>
      </c>
      <c r="Q132" s="331">
        <f t="shared" si="79"/>
        <v>5454.545454545454</v>
      </c>
      <c r="R132" s="332"/>
      <c r="S132" s="341">
        <f t="shared" si="80"/>
        <v>12000</v>
      </c>
      <c r="T132" s="342">
        <f t="shared" si="81"/>
        <v>10909.090909090908</v>
      </c>
      <c r="U132" s="388">
        <f t="shared" si="82"/>
        <v>600</v>
      </c>
      <c r="V132" s="389" t="s">
        <v>402</v>
      </c>
      <c r="W132" s="306" t="s">
        <v>360</v>
      </c>
    </row>
    <row r="133" spans="2:23" s="219" customFormat="1" ht="26">
      <c r="B133" s="289" t="s">
        <v>529</v>
      </c>
      <c r="C133" s="313" t="s">
        <v>266</v>
      </c>
      <c r="D133" s="313" t="s">
        <v>443</v>
      </c>
      <c r="E133" s="315" t="s">
        <v>87</v>
      </c>
      <c r="F133" s="291"/>
      <c r="G133" s="300">
        <v>1</v>
      </c>
      <c r="H133" s="347">
        <v>280</v>
      </c>
      <c r="I133" s="576">
        <v>12</v>
      </c>
      <c r="J133" s="341">
        <f t="shared" si="76"/>
        <v>3360</v>
      </c>
      <c r="K133" s="331">
        <f t="shared" si="77"/>
        <v>3054.5454545454545</v>
      </c>
      <c r="L133" s="332"/>
      <c r="M133" s="300">
        <v>1</v>
      </c>
      <c r="N133" s="347">
        <v>280</v>
      </c>
      <c r="O133" s="576">
        <v>12</v>
      </c>
      <c r="P133" s="341">
        <f t="shared" si="78"/>
        <v>3360</v>
      </c>
      <c r="Q133" s="331">
        <f t="shared" si="79"/>
        <v>3054.5454545454545</v>
      </c>
      <c r="R133" s="332"/>
      <c r="S133" s="341">
        <f t="shared" si="80"/>
        <v>6720</v>
      </c>
      <c r="T133" s="342">
        <f t="shared" si="81"/>
        <v>6109.090909090909</v>
      </c>
      <c r="U133" s="388">
        <f t="shared" si="82"/>
        <v>336</v>
      </c>
      <c r="V133" s="389" t="s">
        <v>402</v>
      </c>
      <c r="W133" s="306" t="s">
        <v>361</v>
      </c>
    </row>
    <row r="134" spans="2:23" s="219" customFormat="1" ht="26">
      <c r="B134" s="313" t="s">
        <v>526</v>
      </c>
      <c r="C134" s="313" t="s">
        <v>266</v>
      </c>
      <c r="D134" s="313" t="s">
        <v>443</v>
      </c>
      <c r="E134" s="298" t="s">
        <v>123</v>
      </c>
      <c r="F134" s="291"/>
      <c r="G134" s="300">
        <v>1</v>
      </c>
      <c r="H134" s="347">
        <v>500</v>
      </c>
      <c r="I134" s="576">
        <v>12</v>
      </c>
      <c r="J134" s="341">
        <f t="shared" si="76"/>
        <v>6000</v>
      </c>
      <c r="K134" s="294">
        <f t="shared" si="77"/>
        <v>5454.545454545454</v>
      </c>
      <c r="L134" s="295"/>
      <c r="M134" s="300">
        <v>1</v>
      </c>
      <c r="N134" s="347">
        <v>500</v>
      </c>
      <c r="O134" s="576">
        <v>12</v>
      </c>
      <c r="P134" s="341">
        <f t="shared" si="78"/>
        <v>6000</v>
      </c>
      <c r="Q134" s="294">
        <f t="shared" si="79"/>
        <v>5454.545454545454</v>
      </c>
      <c r="R134" s="295"/>
      <c r="S134" s="293">
        <f t="shared" si="80"/>
        <v>12000</v>
      </c>
      <c r="T134" s="296">
        <f t="shared" si="81"/>
        <v>10909.090909090908</v>
      </c>
      <c r="U134" s="388">
        <f t="shared" si="82"/>
        <v>600</v>
      </c>
      <c r="V134" s="389" t="s">
        <v>402</v>
      </c>
      <c r="W134" s="306" t="s">
        <v>360</v>
      </c>
    </row>
    <row r="135" spans="2:23" s="219" customFormat="1" ht="26">
      <c r="B135" s="313" t="s">
        <v>527</v>
      </c>
      <c r="C135" s="313" t="s">
        <v>266</v>
      </c>
      <c r="D135" s="313" t="s">
        <v>443</v>
      </c>
      <c r="E135" s="298" t="s">
        <v>123</v>
      </c>
      <c r="F135" s="291"/>
      <c r="G135" s="300">
        <v>1</v>
      </c>
      <c r="H135" s="347">
        <v>280</v>
      </c>
      <c r="I135" s="576">
        <v>12</v>
      </c>
      <c r="J135" s="341">
        <f t="shared" si="76"/>
        <v>3360</v>
      </c>
      <c r="K135" s="294">
        <f t="shared" si="77"/>
        <v>3054.5454545454545</v>
      </c>
      <c r="L135" s="295"/>
      <c r="M135" s="300">
        <v>1</v>
      </c>
      <c r="N135" s="347">
        <v>280</v>
      </c>
      <c r="O135" s="576">
        <v>12</v>
      </c>
      <c r="P135" s="341">
        <f t="shared" si="78"/>
        <v>3360</v>
      </c>
      <c r="Q135" s="294">
        <f t="shared" si="79"/>
        <v>3054.5454545454545</v>
      </c>
      <c r="R135" s="295"/>
      <c r="S135" s="293">
        <f t="shared" si="80"/>
        <v>6720</v>
      </c>
      <c r="T135" s="296">
        <f t="shared" si="81"/>
        <v>6109.090909090909</v>
      </c>
      <c r="U135" s="388">
        <f t="shared" si="82"/>
        <v>336</v>
      </c>
      <c r="V135" s="389" t="s">
        <v>402</v>
      </c>
      <c r="W135" s="306" t="s">
        <v>361</v>
      </c>
    </row>
    <row r="136" spans="2:23" s="219" customFormat="1" ht="39">
      <c r="B136" s="336" t="s">
        <v>202</v>
      </c>
      <c r="C136" s="313" t="s">
        <v>266</v>
      </c>
      <c r="D136" s="313" t="s">
        <v>443</v>
      </c>
      <c r="E136" s="290" t="s">
        <v>80</v>
      </c>
      <c r="F136" s="291"/>
      <c r="G136" s="300">
        <v>1</v>
      </c>
      <c r="H136" s="347">
        <v>110</v>
      </c>
      <c r="I136" s="576">
        <v>20</v>
      </c>
      <c r="J136" s="341">
        <f t="shared" si="76"/>
        <v>2200</v>
      </c>
      <c r="K136" s="311">
        <f t="shared" si="77"/>
        <v>1999.9999999999998</v>
      </c>
      <c r="L136" s="312"/>
      <c r="M136" s="300">
        <v>1</v>
      </c>
      <c r="N136" s="347">
        <v>110</v>
      </c>
      <c r="O136" s="576">
        <v>20</v>
      </c>
      <c r="P136" s="341">
        <f t="shared" si="78"/>
        <v>2200</v>
      </c>
      <c r="Q136" s="311">
        <f t="shared" si="79"/>
        <v>1999.9999999999998</v>
      </c>
      <c r="R136" s="312"/>
      <c r="S136" s="293">
        <f t="shared" si="80"/>
        <v>4400</v>
      </c>
      <c r="T136" s="296">
        <f t="shared" si="81"/>
        <v>3999.9999999999995</v>
      </c>
      <c r="U136" s="388">
        <f t="shared" si="82"/>
        <v>220</v>
      </c>
      <c r="V136" s="389" t="s">
        <v>402</v>
      </c>
      <c r="W136" s="289" t="s">
        <v>380</v>
      </c>
    </row>
    <row r="137" spans="2:23" s="219" customFormat="1" ht="39">
      <c r="B137" s="310" t="s">
        <v>203</v>
      </c>
      <c r="C137" s="313" t="s">
        <v>266</v>
      </c>
      <c r="D137" s="313" t="s">
        <v>443</v>
      </c>
      <c r="E137" s="290" t="s">
        <v>80</v>
      </c>
      <c r="F137" s="291"/>
      <c r="G137" s="300">
        <v>1</v>
      </c>
      <c r="H137" s="347">
        <v>110</v>
      </c>
      <c r="I137" s="576">
        <v>40</v>
      </c>
      <c r="J137" s="341">
        <f t="shared" si="76"/>
        <v>4400</v>
      </c>
      <c r="K137" s="311">
        <f t="shared" si="77"/>
        <v>3999.9999999999995</v>
      </c>
      <c r="L137" s="312"/>
      <c r="M137" s="300">
        <v>1</v>
      </c>
      <c r="N137" s="347">
        <v>110</v>
      </c>
      <c r="O137" s="576">
        <v>40</v>
      </c>
      <c r="P137" s="341">
        <f t="shared" si="78"/>
        <v>4400</v>
      </c>
      <c r="Q137" s="311">
        <f t="shared" si="79"/>
        <v>3999.9999999999995</v>
      </c>
      <c r="R137" s="312"/>
      <c r="S137" s="293">
        <f t="shared" si="80"/>
        <v>8800</v>
      </c>
      <c r="T137" s="296">
        <f t="shared" si="81"/>
        <v>7999.9999999999991</v>
      </c>
      <c r="U137" s="388">
        <f t="shared" si="82"/>
        <v>440</v>
      </c>
      <c r="V137" s="389" t="s">
        <v>402</v>
      </c>
      <c r="W137" s="289" t="s">
        <v>463</v>
      </c>
    </row>
    <row r="138" spans="2:23" s="219" customFormat="1" ht="39">
      <c r="B138" s="310" t="s">
        <v>268</v>
      </c>
      <c r="C138" s="313" t="s">
        <v>266</v>
      </c>
      <c r="D138" s="313" t="s">
        <v>443</v>
      </c>
      <c r="E138" s="290" t="s">
        <v>80</v>
      </c>
      <c r="F138" s="291"/>
      <c r="G138" s="300">
        <v>1</v>
      </c>
      <c r="H138" s="347">
        <f>3554.6914834506*20%</f>
        <v>710.93829669012007</v>
      </c>
      <c r="I138" s="576">
        <v>12</v>
      </c>
      <c r="J138" s="341">
        <f t="shared" si="76"/>
        <v>8531.2595602814399</v>
      </c>
      <c r="K138" s="311">
        <f t="shared" si="77"/>
        <v>7755.6905093467631</v>
      </c>
      <c r="L138" s="312"/>
      <c r="M138" s="300">
        <v>1</v>
      </c>
      <c r="N138" s="347">
        <f>3554.6914834506*20%</f>
        <v>710.93829669012007</v>
      </c>
      <c r="O138" s="576">
        <v>12</v>
      </c>
      <c r="P138" s="341">
        <f t="shared" si="78"/>
        <v>8531.2595602814399</v>
      </c>
      <c r="Q138" s="311">
        <f t="shared" si="79"/>
        <v>7755.6905093467631</v>
      </c>
      <c r="R138" s="312"/>
      <c r="S138" s="293">
        <f t="shared" si="80"/>
        <v>17062.51912056288</v>
      </c>
      <c r="T138" s="296">
        <f t="shared" si="81"/>
        <v>15511.381018693526</v>
      </c>
      <c r="U138" s="388">
        <f t="shared" si="82"/>
        <v>853.12595602814406</v>
      </c>
      <c r="V138" s="389" t="s">
        <v>402</v>
      </c>
      <c r="W138" s="313" t="s">
        <v>552</v>
      </c>
    </row>
    <row r="139" spans="2:23" s="219" customFormat="1" ht="26">
      <c r="B139" s="310" t="s">
        <v>145</v>
      </c>
      <c r="C139" s="313" t="s">
        <v>266</v>
      </c>
      <c r="D139" s="313" t="s">
        <v>443</v>
      </c>
      <c r="E139" s="290" t="s">
        <v>80</v>
      </c>
      <c r="F139" s="291"/>
      <c r="G139" s="300">
        <v>1</v>
      </c>
      <c r="H139" s="347">
        <f>(2843.89252048185/2)*20%</f>
        <v>284.38925204818503</v>
      </c>
      <c r="I139" s="576">
        <v>12</v>
      </c>
      <c r="J139" s="341">
        <f t="shared" si="76"/>
        <v>3412.6710245782206</v>
      </c>
      <c r="K139" s="311">
        <f t="shared" si="77"/>
        <v>3102.4282041620186</v>
      </c>
      <c r="L139" s="312"/>
      <c r="M139" s="300">
        <v>1</v>
      </c>
      <c r="N139" s="347">
        <f>(2843.89252048185/2)*20%</f>
        <v>284.38925204818503</v>
      </c>
      <c r="O139" s="576">
        <v>12</v>
      </c>
      <c r="P139" s="341">
        <f t="shared" si="78"/>
        <v>3412.6710245782206</v>
      </c>
      <c r="Q139" s="311">
        <f t="shared" si="79"/>
        <v>3102.4282041620186</v>
      </c>
      <c r="R139" s="312"/>
      <c r="S139" s="293">
        <f t="shared" si="80"/>
        <v>6825.3420491564411</v>
      </c>
      <c r="T139" s="296">
        <f t="shared" si="81"/>
        <v>6204.8564083240371</v>
      </c>
      <c r="U139" s="388">
        <f t="shared" si="82"/>
        <v>341.26710245782209</v>
      </c>
      <c r="V139" s="389" t="s">
        <v>402</v>
      </c>
      <c r="W139" s="313" t="s">
        <v>553</v>
      </c>
    </row>
    <row r="140" spans="2:23" s="219" customFormat="1">
      <c r="B140" s="336" t="s">
        <v>146</v>
      </c>
      <c r="C140" s="313" t="s">
        <v>266</v>
      </c>
      <c r="D140" s="313" t="s">
        <v>443</v>
      </c>
      <c r="E140" s="290" t="s">
        <v>80</v>
      </c>
      <c r="F140" s="291"/>
      <c r="G140" s="300">
        <v>1</v>
      </c>
      <c r="H140" s="347">
        <v>2734.3535467783754</v>
      </c>
      <c r="I140" s="576">
        <v>12</v>
      </c>
      <c r="J140" s="341">
        <f t="shared" si="76"/>
        <v>32812.242561340507</v>
      </c>
      <c r="K140" s="311">
        <f t="shared" si="77"/>
        <v>29829.311419400459</v>
      </c>
      <c r="L140" s="312"/>
      <c r="M140" s="300">
        <v>1</v>
      </c>
      <c r="N140" s="347">
        <v>2734.3535467783754</v>
      </c>
      <c r="O140" s="576">
        <v>12</v>
      </c>
      <c r="P140" s="341">
        <f t="shared" si="78"/>
        <v>32812.242561340507</v>
      </c>
      <c r="Q140" s="311">
        <f t="shared" si="79"/>
        <v>29829.311419400459</v>
      </c>
      <c r="R140" s="312"/>
      <c r="S140" s="293">
        <f t="shared" si="80"/>
        <v>65624.485122681013</v>
      </c>
      <c r="T140" s="296">
        <f t="shared" si="81"/>
        <v>59658.622838800919</v>
      </c>
      <c r="U140" s="388">
        <f t="shared" si="82"/>
        <v>3281.2242561340508</v>
      </c>
      <c r="V140" s="389" t="s">
        <v>402</v>
      </c>
      <c r="W140" s="313" t="s">
        <v>381</v>
      </c>
    </row>
    <row r="141" spans="2:23" s="219" customFormat="1" ht="26">
      <c r="B141" s="336" t="s">
        <v>204</v>
      </c>
      <c r="C141" s="313" t="s">
        <v>266</v>
      </c>
      <c r="D141" s="313" t="s">
        <v>443</v>
      </c>
      <c r="E141" s="290" t="s">
        <v>80</v>
      </c>
      <c r="F141" s="291"/>
      <c r="G141" s="300">
        <v>1</v>
      </c>
      <c r="H141" s="347">
        <f>13366.1*4%</f>
        <v>534.64400000000001</v>
      </c>
      <c r="I141" s="576">
        <v>12</v>
      </c>
      <c r="J141" s="341">
        <f t="shared" si="76"/>
        <v>6415.7280000000001</v>
      </c>
      <c r="K141" s="311">
        <f t="shared" si="77"/>
        <v>5832.48</v>
      </c>
      <c r="L141" s="312"/>
      <c r="M141" s="300">
        <v>1</v>
      </c>
      <c r="N141" s="347">
        <f>13366.1*4%</f>
        <v>534.64400000000001</v>
      </c>
      <c r="O141" s="576">
        <v>12</v>
      </c>
      <c r="P141" s="341">
        <f t="shared" si="78"/>
        <v>6415.7280000000001</v>
      </c>
      <c r="Q141" s="311">
        <f t="shared" si="79"/>
        <v>5832.48</v>
      </c>
      <c r="R141" s="312"/>
      <c r="S141" s="293">
        <f t="shared" si="80"/>
        <v>12831.456</v>
      </c>
      <c r="T141" s="296">
        <f t="shared" si="81"/>
        <v>11664.96</v>
      </c>
      <c r="U141" s="388">
        <f t="shared" si="82"/>
        <v>641.57280000000003</v>
      </c>
      <c r="V141" s="389" t="s">
        <v>402</v>
      </c>
      <c r="W141" s="313" t="s">
        <v>554</v>
      </c>
    </row>
    <row r="142" spans="2:23" s="219" customFormat="1" ht="39">
      <c r="B142" s="336" t="s">
        <v>205</v>
      </c>
      <c r="C142" s="313" t="s">
        <v>266</v>
      </c>
      <c r="D142" s="313" t="s">
        <v>443</v>
      </c>
      <c r="E142" s="290" t="s">
        <v>80</v>
      </c>
      <c r="F142" s="291"/>
      <c r="G142" s="300">
        <v>1</v>
      </c>
      <c r="H142" s="347">
        <f>8778.54124280675*11%</f>
        <v>965.63953670874253</v>
      </c>
      <c r="I142" s="576">
        <v>12</v>
      </c>
      <c r="J142" s="341">
        <f t="shared" si="76"/>
        <v>11587.67444050491</v>
      </c>
      <c r="K142" s="311">
        <f t="shared" si="77"/>
        <v>10534.2494913681</v>
      </c>
      <c r="L142" s="312"/>
      <c r="M142" s="300">
        <v>1</v>
      </c>
      <c r="N142" s="347">
        <f>H142</f>
        <v>965.63953670874253</v>
      </c>
      <c r="O142" s="576">
        <v>12</v>
      </c>
      <c r="P142" s="341">
        <f t="shared" si="78"/>
        <v>11587.67444050491</v>
      </c>
      <c r="Q142" s="311">
        <f t="shared" si="79"/>
        <v>10534.2494913681</v>
      </c>
      <c r="R142" s="312"/>
      <c r="S142" s="293">
        <f t="shared" si="80"/>
        <v>23175.348881009821</v>
      </c>
      <c r="T142" s="296">
        <f t="shared" si="81"/>
        <v>21068.498982736201</v>
      </c>
      <c r="U142" s="388">
        <f t="shared" si="82"/>
        <v>1158.7674440504911</v>
      </c>
      <c r="V142" s="389" t="s">
        <v>402</v>
      </c>
      <c r="W142" s="313" t="s">
        <v>382</v>
      </c>
    </row>
    <row r="143" spans="2:23" s="219" customFormat="1" ht="26">
      <c r="B143" s="336" t="s">
        <v>206</v>
      </c>
      <c r="C143" s="313" t="s">
        <v>266</v>
      </c>
      <c r="D143" s="313" t="s">
        <v>443</v>
      </c>
      <c r="E143" s="290" t="s">
        <v>80</v>
      </c>
      <c r="F143" s="291"/>
      <c r="G143" s="300">
        <v>1</v>
      </c>
      <c r="H143" s="347">
        <f>1990.78481868494*30%</f>
        <v>597.23544560548203</v>
      </c>
      <c r="I143" s="576">
        <v>12</v>
      </c>
      <c r="J143" s="341">
        <f t="shared" si="76"/>
        <v>7166.8253472657843</v>
      </c>
      <c r="K143" s="311">
        <f t="shared" si="77"/>
        <v>6515.2957702416215</v>
      </c>
      <c r="L143" s="312"/>
      <c r="M143" s="300">
        <v>1</v>
      </c>
      <c r="N143" s="347">
        <f>1990.78481868494*30%</f>
        <v>597.23544560548203</v>
      </c>
      <c r="O143" s="576">
        <v>12</v>
      </c>
      <c r="P143" s="341">
        <f t="shared" si="78"/>
        <v>7166.8253472657843</v>
      </c>
      <c r="Q143" s="311">
        <f t="shared" si="79"/>
        <v>6515.2957702416215</v>
      </c>
      <c r="R143" s="312"/>
      <c r="S143" s="293">
        <f t="shared" si="80"/>
        <v>14333.650694531569</v>
      </c>
      <c r="T143" s="296">
        <f t="shared" si="81"/>
        <v>13030.591540483243</v>
      </c>
      <c r="U143" s="388">
        <f t="shared" si="82"/>
        <v>716.68253472657852</v>
      </c>
      <c r="V143" s="389" t="s">
        <v>402</v>
      </c>
      <c r="W143" s="289" t="s">
        <v>383</v>
      </c>
    </row>
    <row r="144" spans="2:23" s="219" customFormat="1" ht="26">
      <c r="B144" s="336" t="s">
        <v>207</v>
      </c>
      <c r="C144" s="313" t="s">
        <v>266</v>
      </c>
      <c r="D144" s="313" t="s">
        <v>443</v>
      </c>
      <c r="E144" s="290" t="s">
        <v>80</v>
      </c>
      <c r="F144" s="291"/>
      <c r="G144" s="300">
        <v>1</v>
      </c>
      <c r="H144" s="347">
        <v>1335.191989497742</v>
      </c>
      <c r="I144" s="576">
        <v>12</v>
      </c>
      <c r="J144" s="341">
        <f t="shared" si="76"/>
        <v>16022.303873972905</v>
      </c>
      <c r="K144" s="311">
        <f t="shared" si="77"/>
        <v>14565.730794520821</v>
      </c>
      <c r="L144" s="312"/>
      <c r="M144" s="300">
        <v>1</v>
      </c>
      <c r="N144" s="347">
        <v>1335.191989497742</v>
      </c>
      <c r="O144" s="576">
        <v>12</v>
      </c>
      <c r="P144" s="341">
        <f t="shared" si="78"/>
        <v>16022.303873972905</v>
      </c>
      <c r="Q144" s="311">
        <f t="shared" si="79"/>
        <v>14565.730794520821</v>
      </c>
      <c r="R144" s="312"/>
      <c r="S144" s="293">
        <f t="shared" si="80"/>
        <v>32044.607747945811</v>
      </c>
      <c r="T144" s="296">
        <f t="shared" si="81"/>
        <v>29131.461589041643</v>
      </c>
      <c r="U144" s="388">
        <f t="shared" si="82"/>
        <v>1602.2303873972905</v>
      </c>
      <c r="V144" s="389" t="s">
        <v>402</v>
      </c>
      <c r="W144" s="306" t="s">
        <v>361</v>
      </c>
    </row>
    <row r="145" spans="2:23" s="219" customFormat="1">
      <c r="B145" s="390" t="s">
        <v>104</v>
      </c>
      <c r="C145" s="390"/>
      <c r="D145" s="390"/>
      <c r="E145" s="390"/>
      <c r="F145" s="391"/>
      <c r="G145" s="390"/>
      <c r="H145" s="392"/>
      <c r="I145" s="581"/>
      <c r="J145" s="392"/>
      <c r="K145" s="393"/>
      <c r="L145" s="394"/>
      <c r="M145" s="390"/>
      <c r="N145" s="392"/>
      <c r="O145" s="581"/>
      <c r="P145" s="392"/>
      <c r="Q145" s="393"/>
      <c r="R145" s="394"/>
      <c r="S145" s="392"/>
      <c r="T145" s="395">
        <f t="shared" si="81"/>
        <v>0</v>
      </c>
      <c r="U145" s="392"/>
      <c r="V145" s="390"/>
      <c r="W145" s="390"/>
    </row>
    <row r="146" spans="2:23" s="219" customFormat="1">
      <c r="B146" s="390" t="s">
        <v>105</v>
      </c>
      <c r="C146" s="390"/>
      <c r="D146" s="390"/>
      <c r="E146" s="390"/>
      <c r="F146" s="391"/>
      <c r="G146" s="390"/>
      <c r="H146" s="392"/>
      <c r="I146" s="581"/>
      <c r="J146" s="392"/>
      <c r="K146" s="393"/>
      <c r="L146" s="394"/>
      <c r="M146" s="390"/>
      <c r="N146" s="392"/>
      <c r="O146" s="581"/>
      <c r="P146" s="392"/>
      <c r="Q146" s="393"/>
      <c r="R146" s="394"/>
      <c r="S146" s="392"/>
      <c r="T146" s="395">
        <f t="shared" si="81"/>
        <v>0</v>
      </c>
      <c r="U146" s="392"/>
      <c r="V146" s="390"/>
      <c r="W146" s="390"/>
    </row>
    <row r="147" spans="2:23" s="219" customFormat="1">
      <c r="B147" s="313" t="s">
        <v>216</v>
      </c>
      <c r="C147" s="313" t="s">
        <v>266</v>
      </c>
      <c r="D147" s="313" t="s">
        <v>441</v>
      </c>
      <c r="E147" s="315" t="s">
        <v>87</v>
      </c>
      <c r="F147" s="291"/>
      <c r="G147" s="300">
        <v>2</v>
      </c>
      <c r="H147" s="347">
        <v>400</v>
      </c>
      <c r="I147" s="576">
        <v>1</v>
      </c>
      <c r="J147" s="341">
        <f t="shared" ref="J147:J153" si="83">G147*H147*I147</f>
        <v>800</v>
      </c>
      <c r="K147" s="396">
        <f t="shared" ref="K147:K153" si="84">J147/$C$8</f>
        <v>727.27272727272725</v>
      </c>
      <c r="L147" s="397"/>
      <c r="M147" s="300">
        <v>0</v>
      </c>
      <c r="N147" s="347">
        <v>0</v>
      </c>
      <c r="O147" s="576">
        <v>0</v>
      </c>
      <c r="P147" s="341">
        <f t="shared" si="78"/>
        <v>0</v>
      </c>
      <c r="Q147" s="396">
        <f t="shared" ref="Q147:Q153" si="85">P147/$C$8</f>
        <v>0</v>
      </c>
      <c r="R147" s="397"/>
      <c r="S147" s="292">
        <f t="shared" si="80"/>
        <v>800</v>
      </c>
      <c r="T147" s="398">
        <f t="shared" si="81"/>
        <v>727.27272727272725</v>
      </c>
      <c r="U147" s="399"/>
      <c r="V147" s="363"/>
      <c r="W147" s="306" t="s">
        <v>370</v>
      </c>
    </row>
    <row r="148" spans="2:23" s="219" customFormat="1" ht="26">
      <c r="B148" s="313" t="s">
        <v>217</v>
      </c>
      <c r="C148" s="313" t="s">
        <v>266</v>
      </c>
      <c r="D148" s="313" t="s">
        <v>441</v>
      </c>
      <c r="E148" s="315" t="s">
        <v>87</v>
      </c>
      <c r="F148" s="291"/>
      <c r="G148" s="300">
        <v>1</v>
      </c>
      <c r="H148" s="347">
        <v>250</v>
      </c>
      <c r="I148" s="576">
        <v>1</v>
      </c>
      <c r="J148" s="341">
        <f t="shared" si="83"/>
        <v>250</v>
      </c>
      <c r="K148" s="400">
        <f t="shared" si="84"/>
        <v>227.27272727272725</v>
      </c>
      <c r="L148" s="401"/>
      <c r="M148" s="300">
        <v>0</v>
      </c>
      <c r="N148" s="347">
        <v>0</v>
      </c>
      <c r="O148" s="576">
        <v>0</v>
      </c>
      <c r="P148" s="341">
        <f t="shared" si="78"/>
        <v>0</v>
      </c>
      <c r="Q148" s="400">
        <f t="shared" si="85"/>
        <v>0</v>
      </c>
      <c r="R148" s="401"/>
      <c r="S148" s="345">
        <f t="shared" si="80"/>
        <v>250</v>
      </c>
      <c r="T148" s="402">
        <f t="shared" si="81"/>
        <v>227.27272727272725</v>
      </c>
      <c r="U148" s="399"/>
      <c r="V148" s="363"/>
      <c r="W148" s="306" t="s">
        <v>369</v>
      </c>
    </row>
    <row r="149" spans="2:23" s="219" customFormat="1" ht="39">
      <c r="B149" s="313" t="s">
        <v>216</v>
      </c>
      <c r="C149" s="313" t="s">
        <v>266</v>
      </c>
      <c r="D149" s="313" t="s">
        <v>441</v>
      </c>
      <c r="E149" s="298" t="s">
        <v>123</v>
      </c>
      <c r="F149" s="291"/>
      <c r="G149" s="300">
        <v>2</v>
      </c>
      <c r="H149" s="347">
        <v>400</v>
      </c>
      <c r="I149" s="576">
        <v>1</v>
      </c>
      <c r="J149" s="341">
        <f t="shared" si="83"/>
        <v>800</v>
      </c>
      <c r="K149" s="311">
        <f t="shared" si="84"/>
        <v>727.27272727272725</v>
      </c>
      <c r="L149" s="312"/>
      <c r="M149" s="300">
        <v>0</v>
      </c>
      <c r="N149" s="347">
        <v>0</v>
      </c>
      <c r="O149" s="576">
        <v>0</v>
      </c>
      <c r="P149" s="341">
        <f t="shared" si="78"/>
        <v>0</v>
      </c>
      <c r="Q149" s="311">
        <f t="shared" si="85"/>
        <v>0</v>
      </c>
      <c r="R149" s="312"/>
      <c r="S149" s="293">
        <f t="shared" si="80"/>
        <v>800</v>
      </c>
      <c r="T149" s="296">
        <f t="shared" si="81"/>
        <v>727.27272727272725</v>
      </c>
      <c r="U149" s="399"/>
      <c r="V149" s="363"/>
      <c r="W149" s="306" t="s">
        <v>368</v>
      </c>
    </row>
    <row r="150" spans="2:23" s="219" customFormat="1" ht="26">
      <c r="B150" s="313" t="s">
        <v>218</v>
      </c>
      <c r="C150" s="313" t="s">
        <v>266</v>
      </c>
      <c r="D150" s="313" t="s">
        <v>441</v>
      </c>
      <c r="E150" s="298" t="s">
        <v>123</v>
      </c>
      <c r="F150" s="291"/>
      <c r="G150" s="300">
        <v>1</v>
      </c>
      <c r="H150" s="347">
        <v>250</v>
      </c>
      <c r="I150" s="576">
        <v>1</v>
      </c>
      <c r="J150" s="341">
        <f t="shared" si="83"/>
        <v>250</v>
      </c>
      <c r="K150" s="311">
        <f t="shared" si="84"/>
        <v>227.27272727272725</v>
      </c>
      <c r="L150" s="312"/>
      <c r="M150" s="300">
        <v>0</v>
      </c>
      <c r="N150" s="347">
        <v>0</v>
      </c>
      <c r="O150" s="576">
        <v>0</v>
      </c>
      <c r="P150" s="341">
        <f t="shared" si="78"/>
        <v>0</v>
      </c>
      <c r="Q150" s="311">
        <f t="shared" si="85"/>
        <v>0</v>
      </c>
      <c r="R150" s="312"/>
      <c r="S150" s="293">
        <f t="shared" si="80"/>
        <v>250</v>
      </c>
      <c r="T150" s="296">
        <f t="shared" si="81"/>
        <v>227.27272727272725</v>
      </c>
      <c r="U150" s="399"/>
      <c r="V150" s="363"/>
      <c r="W150" s="306" t="s">
        <v>369</v>
      </c>
    </row>
    <row r="151" spans="2:23" s="219" customFormat="1" ht="26">
      <c r="B151" s="313" t="s">
        <v>456</v>
      </c>
      <c r="C151" s="313" t="s">
        <v>266</v>
      </c>
      <c r="D151" s="313" t="s">
        <v>441</v>
      </c>
      <c r="E151" s="290" t="s">
        <v>80</v>
      </c>
      <c r="F151" s="291"/>
      <c r="G151" s="300">
        <v>6</v>
      </c>
      <c r="H151" s="347">
        <v>3200</v>
      </c>
      <c r="I151" s="576">
        <v>1</v>
      </c>
      <c r="J151" s="341">
        <f t="shared" si="83"/>
        <v>19200</v>
      </c>
      <c r="K151" s="311">
        <f t="shared" si="84"/>
        <v>17454.545454545452</v>
      </c>
      <c r="L151" s="312"/>
      <c r="M151" s="300">
        <v>0</v>
      </c>
      <c r="N151" s="347">
        <v>0</v>
      </c>
      <c r="O151" s="576">
        <v>0</v>
      </c>
      <c r="P151" s="341">
        <f t="shared" si="78"/>
        <v>0</v>
      </c>
      <c r="Q151" s="311">
        <f t="shared" si="85"/>
        <v>0</v>
      </c>
      <c r="R151" s="312"/>
      <c r="S151" s="293">
        <f t="shared" si="80"/>
        <v>19200</v>
      </c>
      <c r="T151" s="296">
        <f t="shared" si="81"/>
        <v>17454.545454545452</v>
      </c>
      <c r="U151" s="399"/>
      <c r="V151" s="363"/>
      <c r="W151" s="313" t="s">
        <v>371</v>
      </c>
    </row>
    <row r="152" spans="2:23" s="219" customFormat="1" ht="26">
      <c r="B152" s="313" t="s">
        <v>457</v>
      </c>
      <c r="C152" s="313" t="s">
        <v>266</v>
      </c>
      <c r="D152" s="313" t="s">
        <v>441</v>
      </c>
      <c r="E152" s="290" t="s">
        <v>80</v>
      </c>
      <c r="F152" s="291"/>
      <c r="G152" s="300">
        <v>1</v>
      </c>
      <c r="H152" s="347">
        <v>3000</v>
      </c>
      <c r="I152" s="576">
        <v>1</v>
      </c>
      <c r="J152" s="341">
        <f t="shared" ref="J152" si="86">G152*H152*I152</f>
        <v>3000</v>
      </c>
      <c r="K152" s="311">
        <f t="shared" ref="K152" si="87">J152/$C$8</f>
        <v>2727.272727272727</v>
      </c>
      <c r="L152" s="312"/>
      <c r="M152" s="300">
        <v>0</v>
      </c>
      <c r="N152" s="347">
        <v>0</v>
      </c>
      <c r="O152" s="576">
        <v>0</v>
      </c>
      <c r="P152" s="341">
        <f t="shared" ref="P152" si="88">M152*N152*O152</f>
        <v>0</v>
      </c>
      <c r="Q152" s="311">
        <f t="shared" ref="Q152" si="89">P152/$C$8</f>
        <v>0</v>
      </c>
      <c r="R152" s="312"/>
      <c r="S152" s="293">
        <f t="shared" ref="S152" si="90">J152+P152</f>
        <v>3000</v>
      </c>
      <c r="T152" s="296">
        <f t="shared" ref="T152" si="91">K152+Q152</f>
        <v>2727.272727272727</v>
      </c>
      <c r="U152" s="399"/>
      <c r="V152" s="363"/>
      <c r="W152" s="313" t="s">
        <v>371</v>
      </c>
    </row>
    <row r="153" spans="2:23" s="219" customFormat="1" ht="26">
      <c r="B153" s="313" t="s">
        <v>219</v>
      </c>
      <c r="C153" s="313" t="s">
        <v>266</v>
      </c>
      <c r="D153" s="313" t="s">
        <v>441</v>
      </c>
      <c r="E153" s="403" t="s">
        <v>133</v>
      </c>
      <c r="F153" s="306"/>
      <c r="G153" s="300">
        <v>2</v>
      </c>
      <c r="H153" s="347">
        <v>1000</v>
      </c>
      <c r="I153" s="576">
        <v>1</v>
      </c>
      <c r="J153" s="341">
        <f t="shared" si="83"/>
        <v>2000</v>
      </c>
      <c r="K153" s="311">
        <f t="shared" si="84"/>
        <v>1818.181818181818</v>
      </c>
      <c r="L153" s="312"/>
      <c r="M153" s="300">
        <v>0</v>
      </c>
      <c r="N153" s="347">
        <v>0</v>
      </c>
      <c r="O153" s="576">
        <v>0</v>
      </c>
      <c r="P153" s="341">
        <f t="shared" si="78"/>
        <v>0</v>
      </c>
      <c r="Q153" s="311">
        <f t="shared" si="85"/>
        <v>0</v>
      </c>
      <c r="R153" s="312"/>
      <c r="S153" s="293">
        <f t="shared" si="80"/>
        <v>2000</v>
      </c>
      <c r="T153" s="296">
        <f t="shared" si="81"/>
        <v>1818.181818181818</v>
      </c>
      <c r="U153" s="399"/>
      <c r="V153" s="363"/>
      <c r="W153" s="306" t="s">
        <v>372</v>
      </c>
    </row>
    <row r="154" spans="2:23" s="219" customFormat="1">
      <c r="B154" s="390" t="s">
        <v>106</v>
      </c>
      <c r="C154" s="390"/>
      <c r="D154" s="390"/>
      <c r="E154" s="390"/>
      <c r="F154" s="391"/>
      <c r="G154" s="390"/>
      <c r="H154" s="392"/>
      <c r="I154" s="581"/>
      <c r="J154" s="392"/>
      <c r="K154" s="393"/>
      <c r="L154" s="394"/>
      <c r="M154" s="390"/>
      <c r="N154" s="392"/>
      <c r="O154" s="581"/>
      <c r="P154" s="392"/>
      <c r="Q154" s="393"/>
      <c r="R154" s="394"/>
      <c r="S154" s="392"/>
      <c r="T154" s="395"/>
      <c r="U154" s="392"/>
      <c r="V154" s="390"/>
      <c r="W154" s="390"/>
    </row>
    <row r="155" spans="2:23" s="219" customFormat="1" ht="26">
      <c r="B155" s="313" t="s">
        <v>458</v>
      </c>
      <c r="C155" s="313" t="s">
        <v>266</v>
      </c>
      <c r="D155" s="313" t="s">
        <v>440</v>
      </c>
      <c r="E155" s="290" t="s">
        <v>80</v>
      </c>
      <c r="F155" s="291"/>
      <c r="G155" s="300">
        <v>1</v>
      </c>
      <c r="H155" s="347">
        <f>450*1.16</f>
        <v>522</v>
      </c>
      <c r="I155" s="576">
        <v>12</v>
      </c>
      <c r="J155" s="341">
        <f t="shared" ref="J155" si="92">G155*H155*I155</f>
        <v>6264</v>
      </c>
      <c r="K155" s="311">
        <f t="shared" ref="K155" si="93">J155/$C$8</f>
        <v>5694.545454545454</v>
      </c>
      <c r="L155" s="312"/>
      <c r="M155" s="300">
        <v>1</v>
      </c>
      <c r="N155" s="347">
        <f>450*1.16</f>
        <v>522</v>
      </c>
      <c r="O155" s="576">
        <v>12</v>
      </c>
      <c r="P155" s="341">
        <f t="shared" si="78"/>
        <v>6264</v>
      </c>
      <c r="Q155" s="311">
        <f t="shared" ref="Q155" si="94">P155/$C$8</f>
        <v>5694.545454545454</v>
      </c>
      <c r="R155" s="312"/>
      <c r="S155" s="404">
        <f t="shared" si="80"/>
        <v>12528</v>
      </c>
      <c r="T155" s="296">
        <f t="shared" si="81"/>
        <v>11389.090909090908</v>
      </c>
      <c r="U155" s="399"/>
      <c r="V155" s="363"/>
      <c r="W155" s="313" t="s">
        <v>371</v>
      </c>
    </row>
    <row r="156" spans="2:23" s="219" customFormat="1">
      <c r="B156" s="390" t="s">
        <v>107</v>
      </c>
      <c r="C156" s="390"/>
      <c r="D156" s="390"/>
      <c r="E156" s="390"/>
      <c r="F156" s="391"/>
      <c r="G156" s="390"/>
      <c r="H156" s="392"/>
      <c r="I156" s="581"/>
      <c r="J156" s="392"/>
      <c r="K156" s="393"/>
      <c r="L156" s="394"/>
      <c r="M156" s="390"/>
      <c r="N156" s="392"/>
      <c r="O156" s="581"/>
      <c r="P156" s="392"/>
      <c r="Q156" s="393"/>
      <c r="R156" s="394"/>
      <c r="S156" s="392"/>
      <c r="T156" s="395">
        <f t="shared" si="81"/>
        <v>0</v>
      </c>
      <c r="U156" s="392"/>
      <c r="V156" s="390"/>
      <c r="W156" s="390"/>
    </row>
    <row r="157" spans="2:23" s="219" customFormat="1" ht="78">
      <c r="B157" s="313" t="s">
        <v>220</v>
      </c>
      <c r="C157" s="313" t="s">
        <v>266</v>
      </c>
      <c r="D157" s="313" t="s">
        <v>439</v>
      </c>
      <c r="E157" s="315" t="s">
        <v>87</v>
      </c>
      <c r="F157" s="291"/>
      <c r="G157" s="300">
        <v>1</v>
      </c>
      <c r="H157" s="347">
        <v>600</v>
      </c>
      <c r="I157" s="576">
        <v>12</v>
      </c>
      <c r="J157" s="341">
        <f t="shared" ref="J157:J180" si="95">G157*H157*I157</f>
        <v>7200</v>
      </c>
      <c r="K157" s="400">
        <f t="shared" ref="K157:K163" si="96">J157/$C$8</f>
        <v>6545.454545454545</v>
      </c>
      <c r="L157" s="401"/>
      <c r="M157" s="300">
        <v>1</v>
      </c>
      <c r="N157" s="347">
        <v>600</v>
      </c>
      <c r="O157" s="576">
        <v>12</v>
      </c>
      <c r="P157" s="341">
        <f t="shared" si="78"/>
        <v>7200</v>
      </c>
      <c r="Q157" s="400">
        <f t="shared" ref="Q157:Q163" si="97">P157/$C$8</f>
        <v>6545.454545454545</v>
      </c>
      <c r="R157" s="401"/>
      <c r="S157" s="341">
        <f t="shared" si="80"/>
        <v>14400</v>
      </c>
      <c r="T157" s="402">
        <f t="shared" si="81"/>
        <v>13090.90909090909</v>
      </c>
      <c r="U157" s="399"/>
      <c r="V157" s="363"/>
      <c r="W157" s="306" t="s">
        <v>373</v>
      </c>
    </row>
    <row r="158" spans="2:23" s="219" customFormat="1" ht="39">
      <c r="B158" s="313" t="s">
        <v>221</v>
      </c>
      <c r="C158" s="313" t="s">
        <v>266</v>
      </c>
      <c r="D158" s="313" t="s">
        <v>439</v>
      </c>
      <c r="E158" s="315" t="s">
        <v>87</v>
      </c>
      <c r="F158" s="291"/>
      <c r="G158" s="300">
        <v>1</v>
      </c>
      <c r="H158" s="347">
        <v>500</v>
      </c>
      <c r="I158" s="576">
        <v>12</v>
      </c>
      <c r="J158" s="341">
        <f t="shared" si="95"/>
        <v>6000</v>
      </c>
      <c r="K158" s="400">
        <f t="shared" si="96"/>
        <v>5454.545454545454</v>
      </c>
      <c r="L158" s="401"/>
      <c r="M158" s="300">
        <v>1</v>
      </c>
      <c r="N158" s="347">
        <v>500</v>
      </c>
      <c r="O158" s="576">
        <v>12</v>
      </c>
      <c r="P158" s="341">
        <f t="shared" si="78"/>
        <v>6000</v>
      </c>
      <c r="Q158" s="400">
        <f t="shared" si="97"/>
        <v>5454.545454545454</v>
      </c>
      <c r="R158" s="401"/>
      <c r="S158" s="341">
        <f t="shared" si="80"/>
        <v>12000</v>
      </c>
      <c r="T158" s="402">
        <f t="shared" si="81"/>
        <v>10909.090909090908</v>
      </c>
      <c r="U158" s="399"/>
      <c r="V158" s="363"/>
      <c r="W158" s="306" t="s">
        <v>374</v>
      </c>
    </row>
    <row r="159" spans="2:23" s="219" customFormat="1" ht="78">
      <c r="B159" s="310" t="s">
        <v>222</v>
      </c>
      <c r="C159" s="313" t="s">
        <v>266</v>
      </c>
      <c r="D159" s="313" t="s">
        <v>439</v>
      </c>
      <c r="E159" s="298" t="s">
        <v>123</v>
      </c>
      <c r="F159" s="291"/>
      <c r="G159" s="300">
        <v>1</v>
      </c>
      <c r="H159" s="347">
        <v>600</v>
      </c>
      <c r="I159" s="576">
        <v>12</v>
      </c>
      <c r="J159" s="341">
        <f t="shared" si="95"/>
        <v>7200</v>
      </c>
      <c r="K159" s="311">
        <f t="shared" si="96"/>
        <v>6545.454545454545</v>
      </c>
      <c r="L159" s="312"/>
      <c r="M159" s="300">
        <v>1</v>
      </c>
      <c r="N159" s="347">
        <v>600</v>
      </c>
      <c r="O159" s="576">
        <v>12</v>
      </c>
      <c r="P159" s="341">
        <f t="shared" si="78"/>
        <v>7200</v>
      </c>
      <c r="Q159" s="311">
        <f t="shared" si="97"/>
        <v>6545.454545454545</v>
      </c>
      <c r="R159" s="312"/>
      <c r="S159" s="341">
        <f t="shared" si="80"/>
        <v>14400</v>
      </c>
      <c r="T159" s="296">
        <f t="shared" si="81"/>
        <v>13090.90909090909</v>
      </c>
      <c r="U159" s="399"/>
      <c r="V159" s="363"/>
      <c r="W159" s="306" t="s">
        <v>373</v>
      </c>
    </row>
    <row r="160" spans="2:23" s="219" customFormat="1" ht="39">
      <c r="B160" s="313" t="s">
        <v>223</v>
      </c>
      <c r="C160" s="313" t="s">
        <v>266</v>
      </c>
      <c r="D160" s="313" t="s">
        <v>439</v>
      </c>
      <c r="E160" s="298" t="s">
        <v>123</v>
      </c>
      <c r="F160" s="291"/>
      <c r="G160" s="300">
        <v>1</v>
      </c>
      <c r="H160" s="347">
        <v>500</v>
      </c>
      <c r="I160" s="576">
        <v>12</v>
      </c>
      <c r="J160" s="341">
        <f t="shared" si="95"/>
        <v>6000</v>
      </c>
      <c r="K160" s="311">
        <f t="shared" si="96"/>
        <v>5454.545454545454</v>
      </c>
      <c r="L160" s="312"/>
      <c r="M160" s="300">
        <v>1</v>
      </c>
      <c r="N160" s="347">
        <v>500</v>
      </c>
      <c r="O160" s="576">
        <v>12</v>
      </c>
      <c r="P160" s="341">
        <f t="shared" si="78"/>
        <v>6000</v>
      </c>
      <c r="Q160" s="311">
        <f t="shared" si="97"/>
        <v>5454.545454545454</v>
      </c>
      <c r="R160" s="312"/>
      <c r="S160" s="341">
        <f t="shared" si="80"/>
        <v>12000</v>
      </c>
      <c r="T160" s="296">
        <f t="shared" si="81"/>
        <v>10909.090909090908</v>
      </c>
      <c r="U160" s="399"/>
      <c r="V160" s="363"/>
      <c r="W160" s="306" t="s">
        <v>374</v>
      </c>
    </row>
    <row r="161" spans="2:23" s="219" customFormat="1" ht="26">
      <c r="B161" s="313" t="s">
        <v>459</v>
      </c>
      <c r="C161" s="313" t="s">
        <v>266</v>
      </c>
      <c r="D161" s="313" t="s">
        <v>439</v>
      </c>
      <c r="E161" s="290" t="s">
        <v>80</v>
      </c>
      <c r="F161" s="291"/>
      <c r="G161" s="300">
        <v>1</v>
      </c>
      <c r="H161" s="347">
        <f>1200+1400</f>
        <v>2600</v>
      </c>
      <c r="I161" s="576">
        <v>12</v>
      </c>
      <c r="J161" s="341">
        <f t="shared" si="95"/>
        <v>31200</v>
      </c>
      <c r="K161" s="311">
        <f>J161/$C$8</f>
        <v>28363.63636363636</v>
      </c>
      <c r="L161" s="312"/>
      <c r="M161" s="300">
        <v>1</v>
      </c>
      <c r="N161" s="347">
        <f>1200+1400</f>
        <v>2600</v>
      </c>
      <c r="O161" s="576">
        <v>12</v>
      </c>
      <c r="P161" s="341">
        <f t="shared" si="78"/>
        <v>31200</v>
      </c>
      <c r="Q161" s="311">
        <f>P161/$C$8</f>
        <v>28363.63636363636</v>
      </c>
      <c r="R161" s="312"/>
      <c r="S161" s="341">
        <f>J161+P161</f>
        <v>62400</v>
      </c>
      <c r="T161" s="296">
        <f>K161+Q161</f>
        <v>56727.272727272721</v>
      </c>
      <c r="U161" s="399"/>
      <c r="V161" s="363"/>
      <c r="W161" s="313" t="s">
        <v>375</v>
      </c>
    </row>
    <row r="162" spans="2:23" s="219" customFormat="1" ht="52">
      <c r="B162" s="310" t="s">
        <v>449</v>
      </c>
      <c r="C162" s="313" t="s">
        <v>266</v>
      </c>
      <c r="D162" s="313" t="s">
        <v>439</v>
      </c>
      <c r="E162" s="290" t="s">
        <v>80</v>
      </c>
      <c r="F162" s="291"/>
      <c r="G162" s="300">
        <v>1</v>
      </c>
      <c r="H162" s="347">
        <v>1600</v>
      </c>
      <c r="I162" s="576">
        <v>12</v>
      </c>
      <c r="J162" s="341">
        <f t="shared" si="95"/>
        <v>19200</v>
      </c>
      <c r="K162" s="311">
        <f t="shared" si="96"/>
        <v>17454.545454545452</v>
      </c>
      <c r="L162" s="312"/>
      <c r="M162" s="300">
        <v>1</v>
      </c>
      <c r="N162" s="347">
        <v>1600</v>
      </c>
      <c r="O162" s="576">
        <v>12</v>
      </c>
      <c r="P162" s="341">
        <f t="shared" si="78"/>
        <v>19200</v>
      </c>
      <c r="Q162" s="311">
        <f t="shared" si="97"/>
        <v>17454.545454545452</v>
      </c>
      <c r="R162" s="312"/>
      <c r="S162" s="341">
        <f t="shared" si="80"/>
        <v>38400</v>
      </c>
      <c r="T162" s="296">
        <f t="shared" si="81"/>
        <v>34909.090909090904</v>
      </c>
      <c r="U162" s="399"/>
      <c r="V162" s="363"/>
      <c r="W162" s="306" t="s">
        <v>464</v>
      </c>
    </row>
    <row r="163" spans="2:23" s="219" customFormat="1" ht="65">
      <c r="B163" s="310" t="s">
        <v>224</v>
      </c>
      <c r="C163" s="313" t="s">
        <v>266</v>
      </c>
      <c r="D163" s="313" t="s">
        <v>439</v>
      </c>
      <c r="E163" s="303" t="s">
        <v>133</v>
      </c>
      <c r="F163" s="291"/>
      <c r="G163" s="300">
        <v>1</v>
      </c>
      <c r="H163" s="347">
        <v>760</v>
      </c>
      <c r="I163" s="576">
        <v>12</v>
      </c>
      <c r="J163" s="341">
        <f t="shared" si="95"/>
        <v>9120</v>
      </c>
      <c r="K163" s="311">
        <f t="shared" si="96"/>
        <v>8290.9090909090901</v>
      </c>
      <c r="L163" s="312"/>
      <c r="M163" s="300">
        <v>1</v>
      </c>
      <c r="N163" s="347">
        <v>760</v>
      </c>
      <c r="O163" s="576">
        <v>12</v>
      </c>
      <c r="P163" s="341">
        <f t="shared" si="78"/>
        <v>9120</v>
      </c>
      <c r="Q163" s="311">
        <f t="shared" si="97"/>
        <v>8290.9090909090901</v>
      </c>
      <c r="R163" s="312"/>
      <c r="S163" s="341">
        <f t="shared" si="80"/>
        <v>18240</v>
      </c>
      <c r="T163" s="296">
        <f t="shared" si="81"/>
        <v>16581.81818181818</v>
      </c>
      <c r="U163" s="399"/>
      <c r="V163" s="363"/>
      <c r="W163" s="306" t="s">
        <v>376</v>
      </c>
    </row>
    <row r="164" spans="2:23" s="219" customFormat="1">
      <c r="B164" s="390" t="s">
        <v>476</v>
      </c>
      <c r="C164" s="390"/>
      <c r="D164" s="390"/>
      <c r="E164" s="390"/>
      <c r="F164" s="391"/>
      <c r="G164" s="390"/>
      <c r="H164" s="392"/>
      <c r="I164" s="581"/>
      <c r="J164" s="392"/>
      <c r="K164" s="393"/>
      <c r="L164" s="394"/>
      <c r="M164" s="390"/>
      <c r="N164" s="392"/>
      <c r="O164" s="581"/>
      <c r="P164" s="392"/>
      <c r="Q164" s="393"/>
      <c r="R164" s="394"/>
      <c r="S164" s="392"/>
      <c r="T164" s="395">
        <f t="shared" si="81"/>
        <v>0</v>
      </c>
      <c r="U164" s="392"/>
      <c r="V164" s="390"/>
      <c r="W164" s="390"/>
    </row>
    <row r="165" spans="2:23" s="219" customFormat="1">
      <c r="B165" s="390" t="s">
        <v>108</v>
      </c>
      <c r="C165" s="390"/>
      <c r="D165" s="390"/>
      <c r="E165" s="390"/>
      <c r="F165" s="391"/>
      <c r="G165" s="390"/>
      <c r="H165" s="392"/>
      <c r="I165" s="581"/>
      <c r="J165" s="392"/>
      <c r="K165" s="393"/>
      <c r="L165" s="394"/>
      <c r="M165" s="390"/>
      <c r="N165" s="392"/>
      <c r="O165" s="581"/>
      <c r="P165" s="392"/>
      <c r="Q165" s="393"/>
      <c r="R165" s="394"/>
      <c r="S165" s="392"/>
      <c r="T165" s="395">
        <f t="shared" si="81"/>
        <v>0</v>
      </c>
      <c r="U165" s="392"/>
      <c r="V165" s="390"/>
      <c r="W165" s="390"/>
    </row>
    <row r="166" spans="2:23" s="219" customFormat="1" ht="26">
      <c r="B166" s="313" t="s">
        <v>225</v>
      </c>
      <c r="C166" s="313" t="s">
        <v>266</v>
      </c>
      <c r="D166" s="313" t="s">
        <v>437</v>
      </c>
      <c r="E166" s="303" t="s">
        <v>133</v>
      </c>
      <c r="F166" s="291"/>
      <c r="G166" s="405">
        <v>1</v>
      </c>
      <c r="H166" s="406">
        <v>2000</v>
      </c>
      <c r="I166" s="339">
        <v>1</v>
      </c>
      <c r="J166" s="341">
        <f t="shared" si="95"/>
        <v>2000</v>
      </c>
      <c r="K166" s="331">
        <f t="shared" ref="K166:K178" si="98">J166/$C$8</f>
        <v>1818.181818181818</v>
      </c>
      <c r="L166" s="332"/>
      <c r="M166" s="405">
        <v>1</v>
      </c>
      <c r="N166" s="406">
        <v>2000</v>
      </c>
      <c r="O166" s="339">
        <v>1</v>
      </c>
      <c r="P166" s="293">
        <f t="shared" si="78"/>
        <v>2000</v>
      </c>
      <c r="Q166" s="331">
        <f t="shared" ref="Q166:Q178" si="99">P166/$C$8</f>
        <v>1818.181818181818</v>
      </c>
      <c r="R166" s="332"/>
      <c r="S166" s="293">
        <f t="shared" ref="S166:S178" si="100">J166+P166</f>
        <v>4000</v>
      </c>
      <c r="T166" s="296">
        <f t="shared" ref="T166:T178" si="101">K166+Q166</f>
        <v>3636.363636363636</v>
      </c>
      <c r="U166" s="399"/>
      <c r="V166" s="363"/>
      <c r="W166" s="306" t="s">
        <v>377</v>
      </c>
    </row>
    <row r="167" spans="2:23" s="219" customFormat="1" ht="26">
      <c r="B167" s="313" t="s">
        <v>225</v>
      </c>
      <c r="C167" s="313" t="s">
        <v>266</v>
      </c>
      <c r="D167" s="313" t="s">
        <v>437</v>
      </c>
      <c r="E167" s="315" t="s">
        <v>87</v>
      </c>
      <c r="F167" s="291"/>
      <c r="G167" s="405">
        <v>1</v>
      </c>
      <c r="H167" s="345">
        <v>160</v>
      </c>
      <c r="I167" s="575">
        <v>12</v>
      </c>
      <c r="J167" s="345">
        <f t="shared" si="95"/>
        <v>1920</v>
      </c>
      <c r="K167" s="400">
        <f t="shared" si="98"/>
        <v>1745.4545454545453</v>
      </c>
      <c r="L167" s="401"/>
      <c r="M167" s="405">
        <v>1</v>
      </c>
      <c r="N167" s="345">
        <v>160</v>
      </c>
      <c r="O167" s="575">
        <v>12</v>
      </c>
      <c r="P167" s="345">
        <f t="shared" si="78"/>
        <v>1920</v>
      </c>
      <c r="Q167" s="400">
        <f t="shared" si="99"/>
        <v>1745.4545454545453</v>
      </c>
      <c r="R167" s="401"/>
      <c r="S167" s="345">
        <f t="shared" si="100"/>
        <v>3840</v>
      </c>
      <c r="T167" s="402">
        <f t="shared" si="101"/>
        <v>3490.9090909090905</v>
      </c>
      <c r="U167" s="399"/>
      <c r="V167" s="363"/>
      <c r="W167" s="306" t="s">
        <v>377</v>
      </c>
    </row>
    <row r="168" spans="2:23" s="219" customFormat="1" ht="26">
      <c r="B168" s="313" t="s">
        <v>225</v>
      </c>
      <c r="C168" s="313" t="s">
        <v>266</v>
      </c>
      <c r="D168" s="313" t="s">
        <v>437</v>
      </c>
      <c r="E168" s="298" t="s">
        <v>123</v>
      </c>
      <c r="F168" s="291"/>
      <c r="G168" s="405">
        <v>1</v>
      </c>
      <c r="H168" s="406">
        <v>160</v>
      </c>
      <c r="I168" s="575">
        <v>12</v>
      </c>
      <c r="J168" s="341">
        <f t="shared" si="95"/>
        <v>1920</v>
      </c>
      <c r="K168" s="331">
        <f t="shared" si="98"/>
        <v>1745.4545454545453</v>
      </c>
      <c r="L168" s="332"/>
      <c r="M168" s="405">
        <v>1</v>
      </c>
      <c r="N168" s="406">
        <v>160</v>
      </c>
      <c r="O168" s="575">
        <v>12</v>
      </c>
      <c r="P168" s="293">
        <f t="shared" si="78"/>
        <v>1920</v>
      </c>
      <c r="Q168" s="331">
        <f t="shared" si="99"/>
        <v>1745.4545454545453</v>
      </c>
      <c r="R168" s="332"/>
      <c r="S168" s="293">
        <f t="shared" si="100"/>
        <v>3840</v>
      </c>
      <c r="T168" s="296">
        <f t="shared" si="101"/>
        <v>3490.9090909090905</v>
      </c>
      <c r="U168" s="399"/>
      <c r="V168" s="363"/>
      <c r="W168" s="306" t="s">
        <v>377</v>
      </c>
    </row>
    <row r="169" spans="2:23" s="219" customFormat="1" ht="26">
      <c r="B169" s="313" t="s">
        <v>225</v>
      </c>
      <c r="C169" s="313" t="s">
        <v>266</v>
      </c>
      <c r="D169" s="313" t="s">
        <v>437</v>
      </c>
      <c r="E169" s="290" t="s">
        <v>80</v>
      </c>
      <c r="F169" s="291"/>
      <c r="G169" s="405">
        <v>1</v>
      </c>
      <c r="H169" s="406">
        <f>500000*1.16%</f>
        <v>5800</v>
      </c>
      <c r="I169" s="339">
        <v>1</v>
      </c>
      <c r="J169" s="341">
        <f t="shared" si="95"/>
        <v>5800</v>
      </c>
      <c r="K169" s="331">
        <f t="shared" si="98"/>
        <v>5272.7272727272721</v>
      </c>
      <c r="L169" s="332"/>
      <c r="M169" s="405">
        <v>1</v>
      </c>
      <c r="N169" s="406">
        <f>500000*1.16%</f>
        <v>5800</v>
      </c>
      <c r="O169" s="339">
        <v>1</v>
      </c>
      <c r="P169" s="293">
        <f t="shared" si="78"/>
        <v>5800</v>
      </c>
      <c r="Q169" s="331">
        <f t="shared" si="99"/>
        <v>5272.7272727272721</v>
      </c>
      <c r="R169" s="332"/>
      <c r="S169" s="293">
        <f t="shared" si="100"/>
        <v>11600</v>
      </c>
      <c r="T169" s="296">
        <f t="shared" si="101"/>
        <v>10545.454545454544</v>
      </c>
      <c r="U169" s="399"/>
      <c r="V169" s="363"/>
      <c r="W169" s="306" t="s">
        <v>377</v>
      </c>
    </row>
    <row r="170" spans="2:23" s="219" customFormat="1" ht="39">
      <c r="B170" s="313" t="s">
        <v>208</v>
      </c>
      <c r="C170" s="313" t="s">
        <v>266</v>
      </c>
      <c r="D170" s="313" t="s">
        <v>437</v>
      </c>
      <c r="E170" s="315" t="s">
        <v>87</v>
      </c>
      <c r="F170" s="291"/>
      <c r="G170" s="289">
        <v>1</v>
      </c>
      <c r="H170" s="292">
        <v>110</v>
      </c>
      <c r="I170" s="339">
        <v>12</v>
      </c>
      <c r="J170" s="341">
        <f t="shared" si="95"/>
        <v>1320</v>
      </c>
      <c r="K170" s="331">
        <f t="shared" si="98"/>
        <v>1200</v>
      </c>
      <c r="L170" s="332"/>
      <c r="M170" s="289">
        <v>1</v>
      </c>
      <c r="N170" s="292">
        <v>110</v>
      </c>
      <c r="O170" s="339">
        <v>12</v>
      </c>
      <c r="P170" s="292">
        <f t="shared" si="78"/>
        <v>1320</v>
      </c>
      <c r="Q170" s="331">
        <f t="shared" si="99"/>
        <v>1200</v>
      </c>
      <c r="R170" s="332"/>
      <c r="S170" s="292">
        <f t="shared" si="100"/>
        <v>2640</v>
      </c>
      <c r="T170" s="398">
        <f t="shared" si="101"/>
        <v>2400</v>
      </c>
      <c r="U170" s="399"/>
      <c r="V170" s="363"/>
      <c r="W170" s="291" t="s">
        <v>362</v>
      </c>
    </row>
    <row r="171" spans="2:23" s="219" customFormat="1" ht="26">
      <c r="B171" s="313" t="s">
        <v>209</v>
      </c>
      <c r="C171" s="313" t="s">
        <v>266</v>
      </c>
      <c r="D171" s="313" t="s">
        <v>437</v>
      </c>
      <c r="E171" s="315" t="s">
        <v>87</v>
      </c>
      <c r="F171" s="291"/>
      <c r="G171" s="289">
        <v>1</v>
      </c>
      <c r="H171" s="292">
        <v>200</v>
      </c>
      <c r="I171" s="339">
        <v>12</v>
      </c>
      <c r="J171" s="341">
        <f t="shared" si="95"/>
        <v>2400</v>
      </c>
      <c r="K171" s="331">
        <f t="shared" si="98"/>
        <v>2181.8181818181815</v>
      </c>
      <c r="L171" s="332"/>
      <c r="M171" s="289">
        <v>1</v>
      </c>
      <c r="N171" s="292">
        <v>200</v>
      </c>
      <c r="O171" s="339">
        <v>12</v>
      </c>
      <c r="P171" s="292">
        <f t="shared" si="78"/>
        <v>2400</v>
      </c>
      <c r="Q171" s="331">
        <f t="shared" si="99"/>
        <v>2181.8181818181815</v>
      </c>
      <c r="R171" s="332"/>
      <c r="S171" s="292">
        <f t="shared" si="100"/>
        <v>4800</v>
      </c>
      <c r="T171" s="398">
        <f t="shared" si="101"/>
        <v>4363.6363636363631</v>
      </c>
      <c r="U171" s="399"/>
      <c r="V171" s="363"/>
      <c r="W171" s="291" t="s">
        <v>363</v>
      </c>
    </row>
    <row r="172" spans="2:23" s="219" customFormat="1" ht="39">
      <c r="B172" s="313" t="s">
        <v>210</v>
      </c>
      <c r="C172" s="313" t="s">
        <v>266</v>
      </c>
      <c r="D172" s="313" t="s">
        <v>437</v>
      </c>
      <c r="E172" s="315" t="s">
        <v>87</v>
      </c>
      <c r="F172" s="291"/>
      <c r="G172" s="289">
        <v>1</v>
      </c>
      <c r="H172" s="292">
        <v>230</v>
      </c>
      <c r="I172" s="339">
        <v>12</v>
      </c>
      <c r="J172" s="341">
        <f t="shared" si="95"/>
        <v>2760</v>
      </c>
      <c r="K172" s="331">
        <f t="shared" si="98"/>
        <v>2509.090909090909</v>
      </c>
      <c r="L172" s="332"/>
      <c r="M172" s="289">
        <v>1</v>
      </c>
      <c r="N172" s="292">
        <v>230</v>
      </c>
      <c r="O172" s="339">
        <v>12</v>
      </c>
      <c r="P172" s="292">
        <f t="shared" si="78"/>
        <v>2760</v>
      </c>
      <c r="Q172" s="331">
        <f t="shared" si="99"/>
        <v>2509.090909090909</v>
      </c>
      <c r="R172" s="332"/>
      <c r="S172" s="292">
        <f t="shared" si="100"/>
        <v>5520</v>
      </c>
      <c r="T172" s="398">
        <f t="shared" si="101"/>
        <v>5018.181818181818</v>
      </c>
      <c r="U172" s="399"/>
      <c r="V172" s="363"/>
      <c r="W172" s="291" t="s">
        <v>365</v>
      </c>
    </row>
    <row r="173" spans="2:23" s="219" customFormat="1" ht="39">
      <c r="B173" s="313" t="s">
        <v>211</v>
      </c>
      <c r="C173" s="313" t="s">
        <v>266</v>
      </c>
      <c r="D173" s="313" t="s">
        <v>437</v>
      </c>
      <c r="E173" s="298" t="s">
        <v>123</v>
      </c>
      <c r="F173" s="291"/>
      <c r="G173" s="309">
        <v>1</v>
      </c>
      <c r="H173" s="407">
        <v>110</v>
      </c>
      <c r="I173" s="339">
        <v>12</v>
      </c>
      <c r="J173" s="407">
        <f t="shared" si="95"/>
        <v>1320</v>
      </c>
      <c r="K173" s="311">
        <f t="shared" si="98"/>
        <v>1200</v>
      </c>
      <c r="L173" s="312"/>
      <c r="M173" s="309">
        <v>1</v>
      </c>
      <c r="N173" s="407">
        <v>110</v>
      </c>
      <c r="O173" s="339">
        <v>12</v>
      </c>
      <c r="P173" s="293">
        <f t="shared" si="78"/>
        <v>1320</v>
      </c>
      <c r="Q173" s="311">
        <f t="shared" si="99"/>
        <v>1200</v>
      </c>
      <c r="R173" s="312"/>
      <c r="S173" s="293">
        <f t="shared" si="100"/>
        <v>2640</v>
      </c>
      <c r="T173" s="296">
        <f t="shared" si="101"/>
        <v>2400</v>
      </c>
      <c r="U173" s="399"/>
      <c r="V173" s="363"/>
      <c r="W173" s="291" t="s">
        <v>362</v>
      </c>
    </row>
    <row r="174" spans="2:23" s="219" customFormat="1" ht="26">
      <c r="B174" s="313" t="s">
        <v>212</v>
      </c>
      <c r="C174" s="313" t="s">
        <v>266</v>
      </c>
      <c r="D174" s="313" t="s">
        <v>437</v>
      </c>
      <c r="E174" s="298" t="s">
        <v>123</v>
      </c>
      <c r="F174" s="291"/>
      <c r="G174" s="309">
        <v>1</v>
      </c>
      <c r="H174" s="407">
        <v>200</v>
      </c>
      <c r="I174" s="339">
        <v>12</v>
      </c>
      <c r="J174" s="407">
        <f t="shared" si="95"/>
        <v>2400</v>
      </c>
      <c r="K174" s="311">
        <f t="shared" si="98"/>
        <v>2181.8181818181815</v>
      </c>
      <c r="L174" s="312"/>
      <c r="M174" s="309">
        <v>1</v>
      </c>
      <c r="N174" s="407">
        <v>200</v>
      </c>
      <c r="O174" s="339">
        <v>12</v>
      </c>
      <c r="P174" s="293">
        <f t="shared" si="78"/>
        <v>2400</v>
      </c>
      <c r="Q174" s="311">
        <f t="shared" si="99"/>
        <v>2181.8181818181815</v>
      </c>
      <c r="R174" s="312"/>
      <c r="S174" s="293">
        <f t="shared" si="100"/>
        <v>4800</v>
      </c>
      <c r="T174" s="296">
        <f t="shared" si="101"/>
        <v>4363.6363636363631</v>
      </c>
      <c r="U174" s="399"/>
      <c r="V174" s="363"/>
      <c r="W174" s="291" t="s">
        <v>363</v>
      </c>
    </row>
    <row r="175" spans="2:23" s="219" customFormat="1" ht="39">
      <c r="B175" s="313" t="s">
        <v>213</v>
      </c>
      <c r="C175" s="313" t="s">
        <v>266</v>
      </c>
      <c r="D175" s="313" t="s">
        <v>437</v>
      </c>
      <c r="E175" s="298" t="s">
        <v>123</v>
      </c>
      <c r="F175" s="291"/>
      <c r="G175" s="309">
        <v>1</v>
      </c>
      <c r="H175" s="407">
        <v>200</v>
      </c>
      <c r="I175" s="339">
        <v>12</v>
      </c>
      <c r="J175" s="407">
        <f t="shared" si="95"/>
        <v>2400</v>
      </c>
      <c r="K175" s="311">
        <f t="shared" si="98"/>
        <v>2181.8181818181815</v>
      </c>
      <c r="L175" s="312"/>
      <c r="M175" s="309">
        <v>1</v>
      </c>
      <c r="N175" s="407">
        <v>200</v>
      </c>
      <c r="O175" s="339">
        <v>12</v>
      </c>
      <c r="P175" s="293">
        <f t="shared" si="78"/>
        <v>2400</v>
      </c>
      <c r="Q175" s="311">
        <f t="shared" si="99"/>
        <v>2181.8181818181815</v>
      </c>
      <c r="R175" s="312"/>
      <c r="S175" s="293">
        <f t="shared" si="100"/>
        <v>4800</v>
      </c>
      <c r="T175" s="296">
        <f t="shared" si="101"/>
        <v>4363.6363636363631</v>
      </c>
      <c r="U175" s="399"/>
      <c r="V175" s="363"/>
      <c r="W175" s="291" t="s">
        <v>364</v>
      </c>
    </row>
    <row r="176" spans="2:23" s="219" customFormat="1" ht="26">
      <c r="B176" s="313" t="s">
        <v>214</v>
      </c>
      <c r="C176" s="313" t="s">
        <v>266</v>
      </c>
      <c r="D176" s="313" t="s">
        <v>437</v>
      </c>
      <c r="E176" s="290" t="s">
        <v>80</v>
      </c>
      <c r="F176" s="291"/>
      <c r="G176" s="309">
        <v>1</v>
      </c>
      <c r="H176" s="407">
        <v>575</v>
      </c>
      <c r="I176" s="339">
        <v>12</v>
      </c>
      <c r="J176" s="407">
        <f t="shared" si="95"/>
        <v>6900</v>
      </c>
      <c r="K176" s="311">
        <f t="shared" si="98"/>
        <v>6272.7272727272721</v>
      </c>
      <c r="L176" s="312"/>
      <c r="M176" s="309">
        <v>1</v>
      </c>
      <c r="N176" s="407">
        <v>575</v>
      </c>
      <c r="O176" s="339">
        <v>12</v>
      </c>
      <c r="P176" s="293">
        <f t="shared" si="78"/>
        <v>6900</v>
      </c>
      <c r="Q176" s="311">
        <f t="shared" si="99"/>
        <v>6272.7272727272721</v>
      </c>
      <c r="R176" s="312"/>
      <c r="S176" s="293">
        <f t="shared" si="100"/>
        <v>13800</v>
      </c>
      <c r="T176" s="296">
        <f t="shared" si="101"/>
        <v>12545.454545454544</v>
      </c>
      <c r="U176" s="399"/>
      <c r="V176" s="363"/>
      <c r="W176" s="291" t="s">
        <v>363</v>
      </c>
    </row>
    <row r="177" spans="1:23" s="219" customFormat="1" ht="52">
      <c r="B177" s="313" t="s">
        <v>460</v>
      </c>
      <c r="C177" s="313" t="s">
        <v>266</v>
      </c>
      <c r="D177" s="313" t="s">
        <v>437</v>
      </c>
      <c r="E177" s="290" t="s">
        <v>80</v>
      </c>
      <c r="F177" s="291"/>
      <c r="G177" s="309">
        <v>1</v>
      </c>
      <c r="H177" s="407">
        <v>2000</v>
      </c>
      <c r="I177" s="339">
        <v>12</v>
      </c>
      <c r="J177" s="407">
        <f t="shared" si="95"/>
        <v>24000</v>
      </c>
      <c r="K177" s="311">
        <f t="shared" si="98"/>
        <v>21818.181818181816</v>
      </c>
      <c r="L177" s="312"/>
      <c r="M177" s="309">
        <v>1</v>
      </c>
      <c r="N177" s="407">
        <v>2000</v>
      </c>
      <c r="O177" s="339">
        <v>12</v>
      </c>
      <c r="P177" s="293">
        <f t="shared" si="78"/>
        <v>24000</v>
      </c>
      <c r="Q177" s="311">
        <f t="shared" si="99"/>
        <v>21818.181818181816</v>
      </c>
      <c r="R177" s="312"/>
      <c r="S177" s="293">
        <f t="shared" si="100"/>
        <v>48000</v>
      </c>
      <c r="T177" s="296">
        <f t="shared" si="101"/>
        <v>43636.363636363632</v>
      </c>
      <c r="U177" s="399"/>
      <c r="V177" s="363"/>
      <c r="W177" s="291" t="s">
        <v>367</v>
      </c>
    </row>
    <row r="178" spans="1:23" s="219" customFormat="1" ht="52">
      <c r="B178" s="313" t="s">
        <v>215</v>
      </c>
      <c r="C178" s="313" t="s">
        <v>266</v>
      </c>
      <c r="D178" s="313" t="s">
        <v>437</v>
      </c>
      <c r="E178" s="290" t="s">
        <v>80</v>
      </c>
      <c r="F178" s="291"/>
      <c r="G178" s="309">
        <v>1</v>
      </c>
      <c r="H178" s="407">
        <v>150</v>
      </c>
      <c r="I178" s="339">
        <v>12</v>
      </c>
      <c r="J178" s="407">
        <f t="shared" si="95"/>
        <v>1800</v>
      </c>
      <c r="K178" s="311">
        <f t="shared" si="98"/>
        <v>1636.3636363636363</v>
      </c>
      <c r="L178" s="312"/>
      <c r="M178" s="309">
        <v>1</v>
      </c>
      <c r="N178" s="407">
        <v>150</v>
      </c>
      <c r="O178" s="339">
        <v>12</v>
      </c>
      <c r="P178" s="293">
        <f t="shared" si="78"/>
        <v>1800</v>
      </c>
      <c r="Q178" s="311">
        <f t="shared" si="99"/>
        <v>1636.3636363636363</v>
      </c>
      <c r="R178" s="312"/>
      <c r="S178" s="293">
        <f t="shared" si="100"/>
        <v>3600</v>
      </c>
      <c r="T178" s="296">
        <f t="shared" si="101"/>
        <v>3272.7272727272725</v>
      </c>
      <c r="U178" s="399"/>
      <c r="V178" s="363"/>
      <c r="W178" s="291" t="s">
        <v>366</v>
      </c>
    </row>
    <row r="179" spans="1:23" s="219" customFormat="1" ht="26">
      <c r="B179" s="313" t="s">
        <v>226</v>
      </c>
      <c r="C179" s="313" t="s">
        <v>266</v>
      </c>
      <c r="D179" s="313" t="s">
        <v>437</v>
      </c>
      <c r="E179" s="303" t="s">
        <v>133</v>
      </c>
      <c r="F179" s="291"/>
      <c r="G179" s="405">
        <v>1</v>
      </c>
      <c r="H179" s="404">
        <v>300</v>
      </c>
      <c r="I179" s="575">
        <v>12</v>
      </c>
      <c r="J179" s="407">
        <f t="shared" si="95"/>
        <v>3600</v>
      </c>
      <c r="K179" s="311">
        <f t="shared" ref="K179:K180" si="102">J179/$C$8</f>
        <v>3272.7272727272725</v>
      </c>
      <c r="L179" s="312"/>
      <c r="M179" s="405">
        <v>1</v>
      </c>
      <c r="N179" s="404">
        <v>300</v>
      </c>
      <c r="O179" s="575">
        <v>12</v>
      </c>
      <c r="P179" s="293">
        <f t="shared" si="78"/>
        <v>3600</v>
      </c>
      <c r="Q179" s="311">
        <f t="shared" ref="Q179:Q180" si="103">P179/$C$8</f>
        <v>3272.7272727272725</v>
      </c>
      <c r="R179" s="312"/>
      <c r="S179" s="293">
        <f t="shared" si="80"/>
        <v>7200</v>
      </c>
      <c r="T179" s="296">
        <f t="shared" si="81"/>
        <v>6545.454545454545</v>
      </c>
      <c r="U179" s="399"/>
      <c r="V179" s="363"/>
      <c r="W179" s="306" t="s">
        <v>378</v>
      </c>
    </row>
    <row r="180" spans="1:23" s="219" customFormat="1" ht="52">
      <c r="A180" s="256"/>
      <c r="B180" s="313" t="s">
        <v>227</v>
      </c>
      <c r="C180" s="313" t="s">
        <v>266</v>
      </c>
      <c r="D180" s="313" t="s">
        <v>437</v>
      </c>
      <c r="E180" s="298" t="s">
        <v>123</v>
      </c>
      <c r="F180" s="291"/>
      <c r="G180" s="309">
        <v>1</v>
      </c>
      <c r="H180" s="407">
        <v>925</v>
      </c>
      <c r="I180" s="339">
        <v>12</v>
      </c>
      <c r="J180" s="407">
        <f t="shared" si="95"/>
        <v>11100</v>
      </c>
      <c r="K180" s="311">
        <f t="shared" si="102"/>
        <v>10090.90909090909</v>
      </c>
      <c r="L180" s="312"/>
      <c r="M180" s="309">
        <v>1</v>
      </c>
      <c r="N180" s="407">
        <v>925</v>
      </c>
      <c r="O180" s="339">
        <v>12</v>
      </c>
      <c r="P180" s="293">
        <f t="shared" si="78"/>
        <v>11100</v>
      </c>
      <c r="Q180" s="311">
        <f t="shared" si="103"/>
        <v>10090.90909090909</v>
      </c>
      <c r="R180" s="312"/>
      <c r="S180" s="293">
        <f t="shared" si="80"/>
        <v>22200</v>
      </c>
      <c r="T180" s="296">
        <f t="shared" si="81"/>
        <v>20181.81818181818</v>
      </c>
      <c r="U180" s="399"/>
      <c r="V180" s="363"/>
      <c r="W180" s="306" t="s">
        <v>379</v>
      </c>
    </row>
    <row r="181" spans="1:23" s="255" customFormat="1">
      <c r="A181" s="257"/>
      <c r="B181" s="316" t="s">
        <v>484</v>
      </c>
      <c r="C181" s="316"/>
      <c r="D181" s="316"/>
      <c r="E181" s="317"/>
      <c r="F181" s="274"/>
      <c r="G181" s="317"/>
      <c r="H181" s="318"/>
      <c r="I181" s="572"/>
      <c r="J181" s="408">
        <f>SUM(J129:J180)</f>
        <v>345392.70480794378</v>
      </c>
      <c r="K181" s="409">
        <f>SUM(K129:K180)</f>
        <v>313993.36800722167</v>
      </c>
      <c r="L181" s="410"/>
      <c r="M181" s="322"/>
      <c r="N181" s="319"/>
      <c r="O181" s="586"/>
      <c r="P181" s="408">
        <f>SUM(P129:P180)</f>
        <v>319092.70480794378</v>
      </c>
      <c r="Q181" s="409">
        <f>SUM(Q129:Q180)</f>
        <v>290084.27709813073</v>
      </c>
      <c r="R181" s="410"/>
      <c r="S181" s="408">
        <f>J181+P181</f>
        <v>664485.40961588756</v>
      </c>
      <c r="T181" s="411">
        <f>SUM(T129:T180)</f>
        <v>604077.64510535228</v>
      </c>
      <c r="U181" s="408">
        <f>SUM(U129:U180)</f>
        <v>15526.870480794376</v>
      </c>
      <c r="V181" s="322"/>
      <c r="W181" s="322"/>
    </row>
    <row r="182" spans="1:23">
      <c r="B182" s="412"/>
      <c r="C182" s="412"/>
      <c r="D182" s="412"/>
      <c r="E182" s="413" t="s">
        <v>109</v>
      </c>
      <c r="F182" s="284"/>
      <c r="G182" s="414"/>
      <c r="H182" s="415"/>
      <c r="I182" s="582"/>
      <c r="J182" s="416">
        <f>J181+J125</f>
        <v>1234555.572887209</v>
      </c>
      <c r="K182" s="417">
        <f>K181+K125</f>
        <v>877066.49118362553</v>
      </c>
      <c r="L182" s="382"/>
      <c r="M182" s="418"/>
      <c r="N182" s="416"/>
      <c r="O182" s="422"/>
      <c r="P182" s="419">
        <f>P181+P125</f>
        <v>914977.13739316468</v>
      </c>
      <c r="Q182" s="417">
        <f>Q181+Q125</f>
        <v>631995.18618903984</v>
      </c>
      <c r="R182" s="382"/>
      <c r="S182" s="419">
        <f t="shared" ref="S182:S184" si="104">J182+P182</f>
        <v>2149532.7102803737</v>
      </c>
      <c r="T182" s="420">
        <f>T181+T125</f>
        <v>1509061.6773726651</v>
      </c>
      <c r="U182" s="419">
        <f>U181+U125</f>
        <v>349014.94988555484</v>
      </c>
      <c r="V182" s="421" t="s">
        <v>488</v>
      </c>
      <c r="W182" s="422"/>
    </row>
    <row r="183" spans="1:23">
      <c r="B183" s="423"/>
      <c r="C183" s="424" t="s">
        <v>112</v>
      </c>
      <c r="D183" s="424" t="s">
        <v>450</v>
      </c>
      <c r="E183" s="425"/>
      <c r="F183" s="333"/>
      <c r="G183" s="424"/>
      <c r="H183" s="426"/>
      <c r="I183" s="583"/>
      <c r="J183" s="427">
        <f>J182*7%</f>
        <v>86418.890102104633</v>
      </c>
      <c r="K183" s="428">
        <f t="shared" ref="K183" si="105">J183/$C$8</f>
        <v>78562.627365549662</v>
      </c>
      <c r="L183" s="401"/>
      <c r="M183" s="429"/>
      <c r="N183" s="427"/>
      <c r="O183" s="591"/>
      <c r="P183" s="427">
        <f>P182*7%</f>
        <v>64048.399617521536</v>
      </c>
      <c r="Q183" s="428">
        <f t="shared" ref="Q183" si="106">P183/$C$8</f>
        <v>58225.817834110479</v>
      </c>
      <c r="R183" s="401"/>
      <c r="S183" s="427">
        <f t="shared" si="104"/>
        <v>150467.28971962616</v>
      </c>
      <c r="T183" s="430">
        <f>K183+Q183</f>
        <v>136788.44519966014</v>
      </c>
      <c r="U183" s="431"/>
      <c r="V183" s="432"/>
      <c r="W183" s="425"/>
    </row>
    <row r="184" spans="1:23" s="219" customFormat="1">
      <c r="B184" s="433"/>
      <c r="C184" s="434"/>
      <c r="D184" s="608" t="s">
        <v>485</v>
      </c>
      <c r="E184" s="608"/>
      <c r="F184" s="284"/>
      <c r="G184" s="434"/>
      <c r="H184" s="435"/>
      <c r="I184" s="584"/>
      <c r="J184" s="436">
        <f>J182+J183</f>
        <v>1320974.4629893135</v>
      </c>
      <c r="K184" s="437"/>
      <c r="L184" s="287"/>
      <c r="M184" s="438"/>
      <c r="N184" s="436"/>
      <c r="O184" s="592"/>
      <c r="P184" s="436">
        <f>P182+P183</f>
        <v>979025.53701068624</v>
      </c>
      <c r="Q184" s="437"/>
      <c r="R184" s="287"/>
      <c r="S184" s="436">
        <f t="shared" si="104"/>
        <v>2300000</v>
      </c>
      <c r="T184" s="439"/>
      <c r="U184" s="436"/>
      <c r="V184" s="438"/>
      <c r="W184" s="433"/>
    </row>
    <row r="185" spans="1:23">
      <c r="B185" s="440"/>
      <c r="C185" s="424" t="s">
        <v>492</v>
      </c>
      <c r="D185" s="425" t="s">
        <v>434</v>
      </c>
      <c r="E185" s="425"/>
      <c r="F185" s="333"/>
      <c r="G185" s="424"/>
      <c r="H185" s="426"/>
      <c r="I185" s="583"/>
      <c r="J185" s="427">
        <f>J184*7%</f>
        <v>92468.212409251952</v>
      </c>
      <c r="K185" s="427">
        <f>J185/$C$8</f>
        <v>84062.011281138126</v>
      </c>
      <c r="L185" s="346"/>
      <c r="M185" s="429"/>
      <c r="N185" s="427"/>
      <c r="O185" s="591"/>
      <c r="P185" s="427">
        <f>P184*7%</f>
        <v>68531.787590748048</v>
      </c>
      <c r="Q185" s="428">
        <f>P185/$C$8</f>
        <v>62301.62508249822</v>
      </c>
      <c r="R185" s="401"/>
      <c r="S185" s="427">
        <f>J185+P185</f>
        <v>161000</v>
      </c>
      <c r="T185" s="430">
        <f>K185+Q185</f>
        <v>146363.63636363635</v>
      </c>
      <c r="U185" s="431"/>
      <c r="V185" s="432"/>
      <c r="W185" s="425"/>
    </row>
    <row r="186" spans="1:23">
      <c r="B186" s="440"/>
      <c r="C186" s="424" t="s">
        <v>229</v>
      </c>
      <c r="D186" s="425" t="s">
        <v>434</v>
      </c>
      <c r="E186" s="424"/>
      <c r="F186" s="291"/>
      <c r="G186" s="424"/>
      <c r="H186" s="426"/>
      <c r="I186" s="583"/>
      <c r="J186" s="427">
        <f>J184*1%</f>
        <v>13209.744629893135</v>
      </c>
      <c r="K186" s="428">
        <f t="shared" ref="K186" si="107">J186/$C$8</f>
        <v>12008.858754448303</v>
      </c>
      <c r="L186" s="401"/>
      <c r="M186" s="429"/>
      <c r="N186" s="427"/>
      <c r="O186" s="591"/>
      <c r="P186" s="427">
        <f>P184*1%</f>
        <v>9790.2553701068628</v>
      </c>
      <c r="Q186" s="428">
        <f t="shared" ref="Q186" si="108">P186/$C$8</f>
        <v>8900.232154642601</v>
      </c>
      <c r="R186" s="401"/>
      <c r="S186" s="427">
        <f t="shared" ref="S186" si="109">J186+P186</f>
        <v>23000</v>
      </c>
      <c r="T186" s="430">
        <f t="shared" ref="T186" si="110">K186+Q186</f>
        <v>20909.090909090904</v>
      </c>
      <c r="U186" s="431"/>
      <c r="V186" s="432"/>
      <c r="W186" s="425"/>
    </row>
    <row r="187" spans="1:23">
      <c r="B187" s="433"/>
      <c r="C187" s="607" t="s">
        <v>113</v>
      </c>
      <c r="D187" s="607"/>
      <c r="E187" s="607"/>
      <c r="F187" s="333"/>
      <c r="G187" s="441"/>
      <c r="H187" s="442"/>
      <c r="I187" s="585"/>
      <c r="J187" s="436">
        <f>J184+J185+J186</f>
        <v>1426652.4200284586</v>
      </c>
      <c r="K187" s="437">
        <f>SUM(K182:K186)</f>
        <v>1051699.9885847617</v>
      </c>
      <c r="L187" s="287"/>
      <c r="M187" s="438"/>
      <c r="N187" s="436"/>
      <c r="O187" s="592"/>
      <c r="P187" s="436">
        <f>P184+P185+P186</f>
        <v>1057347.5799715412</v>
      </c>
      <c r="Q187" s="437">
        <f>SUM(Q182:Q186)</f>
        <v>761422.86126029107</v>
      </c>
      <c r="R187" s="287"/>
      <c r="S187" s="436">
        <f>J187+P187</f>
        <v>2484000</v>
      </c>
      <c r="T187" s="439">
        <f>T186+T183+T182+T185</f>
        <v>1813122.8498450527</v>
      </c>
      <c r="U187" s="436"/>
      <c r="V187" s="438"/>
      <c r="W187" s="443"/>
    </row>
    <row r="188" spans="1:23" s="224" customFormat="1">
      <c r="H188" s="231"/>
      <c r="I188" s="568"/>
      <c r="J188" s="231"/>
      <c r="K188" s="258"/>
      <c r="L188" s="258"/>
      <c r="N188" s="231"/>
      <c r="O188" s="568"/>
      <c r="P188" s="231"/>
      <c r="Q188" s="258"/>
      <c r="R188" s="258"/>
      <c r="S188" s="231"/>
      <c r="T188" s="231"/>
      <c r="U188" s="231"/>
      <c r="V188" s="259"/>
    </row>
    <row r="189" spans="1:23" s="224" customFormat="1">
      <c r="B189" s="260"/>
      <c r="C189" s="260"/>
      <c r="D189" s="260"/>
      <c r="E189" s="260"/>
      <c r="F189" s="260"/>
      <c r="G189" s="260"/>
      <c r="H189" s="261"/>
      <c r="I189" s="236"/>
      <c r="J189" s="261"/>
      <c r="K189" s="262"/>
      <c r="L189" s="262"/>
      <c r="M189" s="260"/>
      <c r="N189" s="261"/>
      <c r="O189" s="236"/>
      <c r="P189" s="231"/>
      <c r="Q189" s="262"/>
      <c r="R189" s="262"/>
      <c r="S189" s="231"/>
      <c r="T189" s="231"/>
      <c r="U189" s="231"/>
    </row>
    <row r="190" spans="1:23" s="224" customFormat="1">
      <c r="H190" s="261"/>
      <c r="I190" s="236"/>
      <c r="J190" s="261"/>
      <c r="K190" s="262"/>
      <c r="L190" s="262"/>
      <c r="M190" s="260"/>
      <c r="N190" s="261"/>
      <c r="O190" s="236"/>
      <c r="P190" s="261"/>
      <c r="Q190" s="262"/>
      <c r="R190" s="262"/>
      <c r="S190" s="231"/>
      <c r="T190" s="231"/>
      <c r="U190" s="231"/>
    </row>
    <row r="191" spans="1:23" s="224" customFormat="1">
      <c r="B191" s="251"/>
      <c r="C191" s="251"/>
      <c r="D191" s="251"/>
      <c r="E191" s="251"/>
      <c r="F191" s="251"/>
      <c r="G191" s="251"/>
      <c r="H191" s="231"/>
      <c r="I191" s="568"/>
      <c r="J191" s="231"/>
      <c r="K191" s="258"/>
      <c r="L191" s="258"/>
      <c r="N191" s="231"/>
      <c r="O191" s="568"/>
      <c r="P191" s="231"/>
      <c r="Q191" s="258"/>
      <c r="R191" s="258"/>
      <c r="S191" s="231"/>
      <c r="T191" s="231"/>
      <c r="U191" s="231"/>
    </row>
    <row r="192" spans="1:23" s="224" customFormat="1">
      <c r="E192" s="260"/>
      <c r="F192" s="260"/>
      <c r="H192" s="231"/>
      <c r="I192" s="568"/>
      <c r="J192" s="231"/>
      <c r="K192" s="258"/>
      <c r="L192" s="258"/>
      <c r="N192" s="231"/>
      <c r="O192" s="568"/>
      <c r="P192" s="231"/>
      <c r="Q192" s="258"/>
      <c r="R192" s="258"/>
      <c r="S192" s="231"/>
      <c r="T192" s="231"/>
      <c r="U192" s="231"/>
    </row>
    <row r="193" spans="2:21" s="224" customFormat="1">
      <c r="H193" s="231"/>
      <c r="I193" s="568"/>
      <c r="J193" s="231"/>
      <c r="K193" s="258"/>
      <c r="L193" s="258"/>
      <c r="N193" s="231"/>
      <c r="O193" s="568"/>
      <c r="P193" s="231"/>
      <c r="Q193" s="258"/>
      <c r="R193" s="258"/>
      <c r="S193" s="231"/>
      <c r="T193" s="231"/>
      <c r="U193" s="231"/>
    </row>
    <row r="194" spans="2:21" s="224" customFormat="1">
      <c r="H194" s="231"/>
      <c r="I194" s="568"/>
      <c r="J194" s="231"/>
      <c r="K194" s="258"/>
      <c r="L194" s="258"/>
      <c r="N194" s="231"/>
      <c r="O194" s="568"/>
      <c r="P194" s="231"/>
      <c r="Q194" s="258"/>
      <c r="R194" s="258"/>
      <c r="S194" s="231"/>
      <c r="T194" s="231"/>
      <c r="U194" s="231"/>
    </row>
    <row r="195" spans="2:21" s="224" customFormat="1">
      <c r="B195" s="251"/>
      <c r="C195" s="251"/>
      <c r="D195" s="251"/>
      <c r="E195" s="251"/>
      <c r="F195" s="251"/>
      <c r="G195" s="251"/>
      <c r="H195" s="231"/>
      <c r="I195" s="568"/>
      <c r="J195" s="231"/>
      <c r="K195" s="258"/>
      <c r="L195" s="258"/>
      <c r="N195" s="231"/>
      <c r="O195" s="568"/>
      <c r="P195" s="231"/>
      <c r="Q195" s="258"/>
      <c r="R195" s="258"/>
      <c r="S195" s="231"/>
      <c r="T195" s="231"/>
      <c r="U195" s="231"/>
    </row>
    <row r="196" spans="2:21" s="224" customFormat="1">
      <c r="H196" s="231"/>
      <c r="I196" s="568"/>
      <c r="J196" s="231"/>
      <c r="K196" s="258"/>
      <c r="L196" s="258"/>
      <c r="N196" s="231"/>
      <c r="O196" s="568"/>
      <c r="P196" s="231"/>
      <c r="Q196" s="258"/>
      <c r="R196" s="258"/>
      <c r="S196" s="231"/>
      <c r="T196" s="231"/>
      <c r="U196" s="231"/>
    </row>
    <row r="197" spans="2:21" s="224" customFormat="1">
      <c r="H197" s="231"/>
      <c r="I197" s="568"/>
      <c r="J197" s="231"/>
      <c r="K197" s="258"/>
      <c r="L197" s="258"/>
      <c r="N197" s="231"/>
      <c r="O197" s="568"/>
      <c r="P197" s="231"/>
      <c r="Q197" s="258"/>
      <c r="R197" s="258"/>
      <c r="S197" s="231"/>
      <c r="T197" s="231"/>
      <c r="U197" s="231"/>
    </row>
    <row r="198" spans="2:21" s="224" customFormat="1">
      <c r="H198" s="231"/>
      <c r="I198" s="568"/>
      <c r="J198" s="231"/>
      <c r="K198" s="258"/>
      <c r="L198" s="258"/>
      <c r="N198" s="231"/>
      <c r="O198" s="568"/>
      <c r="P198" s="231"/>
      <c r="Q198" s="258"/>
      <c r="R198" s="258"/>
      <c r="S198" s="231"/>
      <c r="T198" s="231"/>
      <c r="U198" s="231"/>
    </row>
    <row r="199" spans="2:21" s="224" customFormat="1">
      <c r="H199" s="231"/>
      <c r="I199" s="568"/>
      <c r="J199" s="231"/>
      <c r="K199" s="258"/>
      <c r="L199" s="258"/>
      <c r="N199" s="231"/>
      <c r="O199" s="568"/>
      <c r="P199" s="231"/>
      <c r="Q199" s="258"/>
      <c r="R199" s="258"/>
      <c r="S199" s="231"/>
      <c r="T199" s="231"/>
      <c r="U199" s="231"/>
    </row>
    <row r="200" spans="2:21" s="224" customFormat="1">
      <c r="H200" s="231"/>
      <c r="I200" s="568"/>
      <c r="J200" s="231"/>
      <c r="K200" s="258"/>
      <c r="L200" s="258"/>
      <c r="N200" s="231"/>
      <c r="O200" s="568"/>
      <c r="P200" s="231"/>
      <c r="Q200" s="258"/>
      <c r="R200" s="258"/>
      <c r="S200" s="231"/>
      <c r="T200" s="231"/>
      <c r="U200" s="231"/>
    </row>
    <row r="201" spans="2:21" s="224" customFormat="1">
      <c r="H201" s="231"/>
      <c r="I201" s="568"/>
      <c r="J201" s="231"/>
      <c r="K201" s="258"/>
      <c r="L201" s="258"/>
      <c r="N201" s="231"/>
      <c r="O201" s="568"/>
      <c r="P201" s="231"/>
      <c r="Q201" s="258"/>
      <c r="R201" s="258"/>
      <c r="S201" s="231"/>
      <c r="T201" s="231"/>
      <c r="U201" s="231"/>
    </row>
    <row r="202" spans="2:21" s="224" customFormat="1">
      <c r="H202" s="231"/>
      <c r="I202" s="568"/>
      <c r="J202" s="231"/>
      <c r="K202" s="258"/>
      <c r="L202" s="258"/>
      <c r="N202" s="231"/>
      <c r="O202" s="568"/>
      <c r="P202" s="231"/>
      <c r="Q202" s="258"/>
      <c r="R202" s="258"/>
      <c r="S202" s="231"/>
      <c r="T202" s="231"/>
      <c r="U202" s="231"/>
    </row>
    <row r="203" spans="2:21" s="224" customFormat="1">
      <c r="H203" s="231"/>
      <c r="I203" s="568"/>
      <c r="J203" s="231"/>
      <c r="K203" s="258"/>
      <c r="L203" s="258"/>
      <c r="N203" s="231"/>
      <c r="O203" s="568"/>
      <c r="P203" s="231"/>
      <c r="Q203" s="258"/>
      <c r="R203" s="258"/>
      <c r="S203" s="231"/>
      <c r="T203" s="231"/>
      <c r="U203" s="231"/>
    </row>
    <row r="204" spans="2:21" s="224" customFormat="1">
      <c r="H204" s="231"/>
      <c r="I204" s="568"/>
      <c r="J204" s="231"/>
      <c r="K204" s="258"/>
      <c r="L204" s="258"/>
      <c r="N204" s="231"/>
      <c r="O204" s="568"/>
      <c r="P204" s="231"/>
      <c r="Q204" s="258"/>
      <c r="R204" s="258"/>
      <c r="S204" s="231"/>
      <c r="T204" s="231"/>
      <c r="U204" s="231"/>
    </row>
    <row r="205" spans="2:21" s="224" customFormat="1">
      <c r="H205" s="231"/>
      <c r="I205" s="568"/>
      <c r="J205" s="231"/>
      <c r="K205" s="258"/>
      <c r="L205" s="258"/>
      <c r="N205" s="231"/>
      <c r="O205" s="568"/>
      <c r="P205" s="231"/>
      <c r="Q205" s="258"/>
      <c r="R205" s="258"/>
      <c r="S205" s="231"/>
      <c r="T205" s="231"/>
      <c r="U205" s="231"/>
    </row>
    <row r="206" spans="2:21" s="224" customFormat="1">
      <c r="H206" s="231"/>
      <c r="I206" s="568"/>
      <c r="J206" s="231"/>
      <c r="K206" s="258"/>
      <c r="L206" s="258"/>
      <c r="N206" s="231"/>
      <c r="O206" s="568"/>
      <c r="P206" s="231"/>
      <c r="Q206" s="258"/>
      <c r="R206" s="258"/>
      <c r="S206" s="231"/>
      <c r="T206" s="231"/>
      <c r="U206" s="231"/>
    </row>
    <row r="207" spans="2:21" s="224" customFormat="1">
      <c r="H207" s="231"/>
      <c r="I207" s="568"/>
      <c r="J207" s="231"/>
      <c r="K207" s="258"/>
      <c r="L207" s="258"/>
      <c r="N207" s="231"/>
      <c r="O207" s="568"/>
      <c r="P207" s="231"/>
      <c r="Q207" s="258"/>
      <c r="R207" s="258"/>
      <c r="S207" s="231"/>
      <c r="T207" s="231"/>
      <c r="U207" s="231"/>
    </row>
    <row r="208" spans="2:21" s="224" customFormat="1">
      <c r="H208" s="231"/>
      <c r="I208" s="568"/>
      <c r="J208" s="231"/>
      <c r="K208" s="258"/>
      <c r="L208" s="258"/>
      <c r="N208" s="231"/>
      <c r="O208" s="568"/>
      <c r="P208" s="231"/>
      <c r="Q208" s="258"/>
      <c r="R208" s="258"/>
      <c r="S208" s="231"/>
      <c r="T208" s="231"/>
      <c r="U208" s="231"/>
    </row>
    <row r="209" spans="8:21" s="224" customFormat="1">
      <c r="H209" s="231"/>
      <c r="I209" s="568"/>
      <c r="J209" s="231"/>
      <c r="K209" s="258"/>
      <c r="L209" s="258"/>
      <c r="N209" s="231"/>
      <c r="O209" s="568"/>
      <c r="P209" s="231"/>
      <c r="Q209" s="258"/>
      <c r="R209" s="258"/>
      <c r="S209" s="231"/>
      <c r="T209" s="231"/>
      <c r="U209" s="231"/>
    </row>
    <row r="210" spans="8:21" s="224" customFormat="1">
      <c r="H210" s="231"/>
      <c r="I210" s="568"/>
      <c r="J210" s="231"/>
      <c r="K210" s="258"/>
      <c r="L210" s="258"/>
      <c r="N210" s="231"/>
      <c r="O210" s="568"/>
      <c r="P210" s="231"/>
      <c r="Q210" s="258"/>
      <c r="R210" s="258"/>
      <c r="S210" s="231"/>
      <c r="T210" s="231"/>
      <c r="U210" s="231"/>
    </row>
    <row r="211" spans="8:21" s="224" customFormat="1">
      <c r="H211" s="231"/>
      <c r="I211" s="568"/>
      <c r="J211" s="231"/>
      <c r="K211" s="258"/>
      <c r="L211" s="258"/>
      <c r="N211" s="231"/>
      <c r="O211" s="568"/>
      <c r="P211" s="231"/>
      <c r="Q211" s="258"/>
      <c r="R211" s="258"/>
      <c r="S211" s="231"/>
      <c r="T211" s="231"/>
      <c r="U211" s="231"/>
    </row>
    <row r="212" spans="8:21" s="224" customFormat="1">
      <c r="H212" s="231"/>
      <c r="I212" s="568"/>
      <c r="J212" s="231"/>
      <c r="K212" s="258"/>
      <c r="L212" s="258"/>
      <c r="N212" s="231"/>
      <c r="O212" s="568"/>
      <c r="P212" s="231"/>
      <c r="Q212" s="258"/>
      <c r="R212" s="258"/>
      <c r="S212" s="231"/>
      <c r="T212" s="231"/>
      <c r="U212" s="231"/>
    </row>
    <row r="213" spans="8:21" s="224" customFormat="1">
      <c r="H213" s="231"/>
      <c r="I213" s="568"/>
      <c r="J213" s="231"/>
      <c r="K213" s="258"/>
      <c r="L213" s="258"/>
      <c r="N213" s="231"/>
      <c r="O213" s="568"/>
      <c r="P213" s="231"/>
      <c r="Q213" s="258"/>
      <c r="R213" s="258"/>
      <c r="S213" s="231"/>
      <c r="T213" s="231"/>
      <c r="U213" s="231"/>
    </row>
    <row r="214" spans="8:21" s="224" customFormat="1">
      <c r="H214" s="231"/>
      <c r="I214" s="568"/>
      <c r="J214" s="231"/>
      <c r="K214" s="258"/>
      <c r="L214" s="258"/>
      <c r="N214" s="231"/>
      <c r="O214" s="568"/>
      <c r="P214" s="231"/>
      <c r="Q214" s="258"/>
      <c r="R214" s="258"/>
      <c r="S214" s="231"/>
      <c r="T214" s="231"/>
      <c r="U214" s="231"/>
    </row>
    <row r="215" spans="8:21" s="224" customFormat="1">
      <c r="H215" s="231"/>
      <c r="I215" s="568"/>
      <c r="J215" s="231"/>
      <c r="K215" s="258"/>
      <c r="L215" s="258"/>
      <c r="N215" s="231"/>
      <c r="O215" s="568"/>
      <c r="P215" s="231"/>
      <c r="Q215" s="258"/>
      <c r="R215" s="258"/>
      <c r="S215" s="231"/>
      <c r="T215" s="231"/>
      <c r="U215" s="231"/>
    </row>
    <row r="216" spans="8:21" s="224" customFormat="1">
      <c r="H216" s="231"/>
      <c r="I216" s="568"/>
      <c r="J216" s="231"/>
      <c r="K216" s="258"/>
      <c r="L216" s="258"/>
      <c r="N216" s="231"/>
      <c r="O216" s="568"/>
      <c r="P216" s="231"/>
      <c r="Q216" s="258"/>
      <c r="R216" s="258"/>
      <c r="S216" s="231"/>
      <c r="T216" s="231"/>
      <c r="U216" s="231"/>
    </row>
    <row r="217" spans="8:21" s="224" customFormat="1">
      <c r="H217" s="231"/>
      <c r="I217" s="568"/>
      <c r="J217" s="231"/>
      <c r="K217" s="258"/>
      <c r="L217" s="258"/>
      <c r="N217" s="231"/>
      <c r="O217" s="568"/>
      <c r="P217" s="231"/>
      <c r="Q217" s="258"/>
      <c r="R217" s="258"/>
      <c r="S217" s="231"/>
      <c r="T217" s="231"/>
      <c r="U217" s="231"/>
    </row>
    <row r="218" spans="8:21" s="224" customFormat="1">
      <c r="H218" s="231"/>
      <c r="I218" s="568"/>
      <c r="J218" s="231"/>
      <c r="K218" s="258"/>
      <c r="L218" s="258"/>
      <c r="N218" s="231"/>
      <c r="O218" s="568"/>
      <c r="P218" s="231"/>
      <c r="Q218" s="258"/>
      <c r="R218" s="258"/>
      <c r="S218" s="231"/>
      <c r="T218" s="231"/>
      <c r="U218" s="231"/>
    </row>
    <row r="219" spans="8:21" s="224" customFormat="1">
      <c r="H219" s="231"/>
      <c r="I219" s="568"/>
      <c r="J219" s="231"/>
      <c r="K219" s="258"/>
      <c r="L219" s="258"/>
      <c r="N219" s="231"/>
      <c r="O219" s="568"/>
      <c r="P219" s="231"/>
      <c r="Q219" s="258"/>
      <c r="R219" s="258"/>
      <c r="S219" s="231"/>
      <c r="T219" s="231"/>
      <c r="U219" s="231"/>
    </row>
    <row r="220" spans="8:21" s="224" customFormat="1">
      <c r="H220" s="231"/>
      <c r="I220" s="568"/>
      <c r="J220" s="231"/>
      <c r="K220" s="258"/>
      <c r="L220" s="258"/>
      <c r="N220" s="231"/>
      <c r="O220" s="568"/>
      <c r="P220" s="231"/>
      <c r="Q220" s="258"/>
      <c r="R220" s="258"/>
      <c r="S220" s="231"/>
      <c r="T220" s="231"/>
      <c r="U220" s="231"/>
    </row>
    <row r="221" spans="8:21" s="224" customFormat="1">
      <c r="H221" s="231"/>
      <c r="I221" s="568"/>
      <c r="J221" s="231"/>
      <c r="K221" s="258"/>
      <c r="L221" s="258"/>
      <c r="N221" s="231"/>
      <c r="O221" s="568"/>
      <c r="P221" s="231"/>
      <c r="Q221" s="258"/>
      <c r="R221" s="258"/>
      <c r="S221" s="231"/>
      <c r="T221" s="231"/>
      <c r="U221" s="231"/>
    </row>
    <row r="222" spans="8:21" s="224" customFormat="1">
      <c r="H222" s="231"/>
      <c r="I222" s="568"/>
      <c r="J222" s="231"/>
      <c r="K222" s="258"/>
      <c r="L222" s="258"/>
      <c r="N222" s="231"/>
      <c r="O222" s="568"/>
      <c r="P222" s="231"/>
      <c r="Q222" s="258"/>
      <c r="R222" s="258"/>
      <c r="S222" s="231"/>
      <c r="T222" s="231"/>
      <c r="U222" s="231"/>
    </row>
    <row r="223" spans="8:21" s="224" customFormat="1">
      <c r="H223" s="231"/>
      <c r="I223" s="568"/>
      <c r="J223" s="231"/>
      <c r="K223" s="258"/>
      <c r="L223" s="258"/>
      <c r="N223" s="231"/>
      <c r="O223" s="568"/>
      <c r="P223" s="231"/>
      <c r="Q223" s="258"/>
      <c r="R223" s="258"/>
      <c r="S223" s="231"/>
      <c r="T223" s="231"/>
      <c r="U223" s="231"/>
    </row>
    <row r="224" spans="8:21" s="224" customFormat="1">
      <c r="H224" s="231"/>
      <c r="I224" s="568"/>
      <c r="J224" s="231"/>
      <c r="K224" s="258"/>
      <c r="L224" s="258"/>
      <c r="N224" s="231"/>
      <c r="O224" s="568"/>
      <c r="P224" s="231"/>
      <c r="Q224" s="258"/>
      <c r="R224" s="258"/>
      <c r="S224" s="231"/>
      <c r="T224" s="231"/>
      <c r="U224" s="231"/>
    </row>
    <row r="225" spans="8:21" s="224" customFormat="1">
      <c r="H225" s="231"/>
      <c r="I225" s="568"/>
      <c r="J225" s="231"/>
      <c r="K225" s="258"/>
      <c r="L225" s="258"/>
      <c r="N225" s="231"/>
      <c r="O225" s="568"/>
      <c r="P225" s="231"/>
      <c r="Q225" s="258"/>
      <c r="R225" s="258"/>
      <c r="S225" s="231"/>
      <c r="T225" s="231"/>
      <c r="U225" s="231"/>
    </row>
    <row r="226" spans="8:21" s="224" customFormat="1">
      <c r="H226" s="231"/>
      <c r="I226" s="568"/>
      <c r="J226" s="231"/>
      <c r="K226" s="258"/>
      <c r="L226" s="258"/>
      <c r="N226" s="231"/>
      <c r="O226" s="568"/>
      <c r="P226" s="231"/>
      <c r="Q226" s="258"/>
      <c r="R226" s="258"/>
      <c r="S226" s="231"/>
      <c r="T226" s="231"/>
      <c r="U226" s="231"/>
    </row>
    <row r="227" spans="8:21" s="224" customFormat="1">
      <c r="H227" s="231"/>
      <c r="I227" s="568"/>
      <c r="J227" s="231"/>
      <c r="K227" s="258"/>
      <c r="L227" s="258"/>
      <c r="N227" s="231"/>
      <c r="O227" s="568"/>
      <c r="P227" s="231"/>
      <c r="Q227" s="258"/>
      <c r="R227" s="258"/>
      <c r="S227" s="231"/>
      <c r="T227" s="231"/>
      <c r="U227" s="231"/>
    </row>
    <row r="228" spans="8:21" s="224" customFormat="1">
      <c r="H228" s="231"/>
      <c r="I228" s="568"/>
      <c r="J228" s="231"/>
      <c r="K228" s="258"/>
      <c r="L228" s="258"/>
      <c r="N228" s="231"/>
      <c r="O228" s="568"/>
      <c r="P228" s="231"/>
      <c r="Q228" s="258"/>
      <c r="R228" s="258"/>
      <c r="S228" s="231"/>
      <c r="T228" s="231"/>
      <c r="U228" s="231"/>
    </row>
    <row r="229" spans="8:21" s="224" customFormat="1">
      <c r="H229" s="231"/>
      <c r="I229" s="568"/>
      <c r="J229" s="231"/>
      <c r="K229" s="258"/>
      <c r="L229" s="258"/>
      <c r="N229" s="231"/>
      <c r="O229" s="568"/>
      <c r="P229" s="231"/>
      <c r="Q229" s="258"/>
      <c r="R229" s="258"/>
      <c r="S229" s="231"/>
      <c r="T229" s="231"/>
      <c r="U229" s="231"/>
    </row>
    <row r="230" spans="8:21" s="224" customFormat="1">
      <c r="H230" s="231"/>
      <c r="I230" s="568"/>
      <c r="J230" s="231"/>
      <c r="K230" s="258"/>
      <c r="L230" s="258"/>
      <c r="N230" s="231"/>
      <c r="O230" s="568"/>
      <c r="P230" s="231"/>
      <c r="Q230" s="258"/>
      <c r="R230" s="258"/>
      <c r="S230" s="231"/>
      <c r="T230" s="231"/>
      <c r="U230" s="231"/>
    </row>
    <row r="231" spans="8:21" s="224" customFormat="1">
      <c r="H231" s="231"/>
      <c r="I231" s="568"/>
      <c r="J231" s="231"/>
      <c r="K231" s="258"/>
      <c r="L231" s="258"/>
      <c r="N231" s="231"/>
      <c r="O231" s="568"/>
      <c r="P231" s="231"/>
      <c r="Q231" s="258"/>
      <c r="R231" s="258"/>
      <c r="S231" s="231"/>
      <c r="T231" s="231"/>
      <c r="U231" s="231"/>
    </row>
    <row r="232" spans="8:21" s="224" customFormat="1">
      <c r="H232" s="231"/>
      <c r="I232" s="568"/>
      <c r="J232" s="231"/>
      <c r="K232" s="258"/>
      <c r="L232" s="258"/>
      <c r="N232" s="231"/>
      <c r="O232" s="568"/>
      <c r="P232" s="231"/>
      <c r="Q232" s="258"/>
      <c r="R232" s="258"/>
      <c r="S232" s="231"/>
      <c r="T232" s="231"/>
      <c r="U232" s="231"/>
    </row>
    <row r="233" spans="8:21" s="224" customFormat="1">
      <c r="H233" s="231"/>
      <c r="I233" s="568"/>
      <c r="J233" s="231"/>
      <c r="K233" s="258"/>
      <c r="L233" s="258"/>
      <c r="N233" s="231"/>
      <c r="O233" s="568"/>
      <c r="P233" s="231"/>
      <c r="Q233" s="258"/>
      <c r="R233" s="258"/>
      <c r="S233" s="231"/>
      <c r="T233" s="231"/>
      <c r="U233" s="231"/>
    </row>
    <row r="234" spans="8:21" s="224" customFormat="1">
      <c r="H234" s="231"/>
      <c r="I234" s="568"/>
      <c r="J234" s="231"/>
      <c r="K234" s="258"/>
      <c r="L234" s="258"/>
      <c r="N234" s="231"/>
      <c r="O234" s="568"/>
      <c r="P234" s="231"/>
      <c r="Q234" s="258"/>
      <c r="R234" s="258"/>
      <c r="S234" s="231"/>
      <c r="T234" s="231"/>
      <c r="U234" s="231"/>
    </row>
    <row r="235" spans="8:21" s="224" customFormat="1">
      <c r="H235" s="231"/>
      <c r="I235" s="568"/>
      <c r="J235" s="231"/>
      <c r="K235" s="258"/>
      <c r="L235" s="258"/>
      <c r="N235" s="231"/>
      <c r="O235" s="568"/>
      <c r="P235" s="231"/>
      <c r="Q235" s="258"/>
      <c r="R235" s="258"/>
      <c r="S235" s="231"/>
      <c r="T235" s="231"/>
      <c r="U235" s="231"/>
    </row>
    <row r="236" spans="8:21" s="224" customFormat="1">
      <c r="H236" s="231"/>
      <c r="I236" s="568"/>
      <c r="J236" s="231"/>
      <c r="K236" s="258"/>
      <c r="L236" s="258"/>
      <c r="N236" s="231"/>
      <c r="O236" s="568"/>
      <c r="P236" s="231"/>
      <c r="Q236" s="258"/>
      <c r="R236" s="258"/>
      <c r="S236" s="231"/>
      <c r="T236" s="231"/>
      <c r="U236" s="231"/>
    </row>
    <row r="237" spans="8:21" s="224" customFormat="1">
      <c r="H237" s="231"/>
      <c r="I237" s="568"/>
      <c r="J237" s="231"/>
      <c r="K237" s="258"/>
      <c r="L237" s="258"/>
      <c r="N237" s="231"/>
      <c r="O237" s="568"/>
      <c r="P237" s="231"/>
      <c r="Q237" s="258"/>
      <c r="R237" s="258"/>
      <c r="S237" s="231"/>
      <c r="T237" s="231"/>
      <c r="U237" s="231"/>
    </row>
    <row r="238" spans="8:21" s="224" customFormat="1">
      <c r="H238" s="231"/>
      <c r="I238" s="568"/>
      <c r="J238" s="231"/>
      <c r="K238" s="258"/>
      <c r="L238" s="258"/>
      <c r="N238" s="231"/>
      <c r="O238" s="568"/>
      <c r="P238" s="231"/>
      <c r="Q238" s="258"/>
      <c r="R238" s="258"/>
      <c r="S238" s="231"/>
      <c r="T238" s="231"/>
      <c r="U238" s="231"/>
    </row>
    <row r="239" spans="8:21" s="224" customFormat="1">
      <c r="H239" s="231"/>
      <c r="I239" s="568"/>
      <c r="J239" s="231"/>
      <c r="K239" s="258"/>
      <c r="L239" s="258"/>
      <c r="N239" s="231"/>
      <c r="O239" s="568"/>
      <c r="P239" s="231"/>
      <c r="Q239" s="258"/>
      <c r="R239" s="258"/>
      <c r="S239" s="231"/>
      <c r="T239" s="231"/>
      <c r="U239" s="231"/>
    </row>
    <row r="240" spans="8:21" s="224" customFormat="1">
      <c r="H240" s="231"/>
      <c r="I240" s="568"/>
      <c r="J240" s="231"/>
      <c r="K240" s="258"/>
      <c r="L240" s="258"/>
      <c r="N240" s="231"/>
      <c r="O240" s="568"/>
      <c r="P240" s="231"/>
      <c r="Q240" s="258"/>
      <c r="R240" s="258"/>
      <c r="S240" s="231"/>
      <c r="T240" s="231"/>
      <c r="U240" s="231"/>
    </row>
    <row r="241" spans="8:21" s="224" customFormat="1">
      <c r="H241" s="231"/>
      <c r="I241" s="568"/>
      <c r="J241" s="231"/>
      <c r="K241" s="258"/>
      <c r="L241" s="258"/>
      <c r="N241" s="231"/>
      <c r="O241" s="568"/>
      <c r="P241" s="231"/>
      <c r="Q241" s="258"/>
      <c r="R241" s="258"/>
      <c r="S241" s="231"/>
      <c r="T241" s="231"/>
      <c r="U241" s="231"/>
    </row>
    <row r="242" spans="8:21" s="224" customFormat="1">
      <c r="H242" s="231"/>
      <c r="I242" s="568"/>
      <c r="J242" s="231"/>
      <c r="K242" s="258"/>
      <c r="L242" s="258"/>
      <c r="N242" s="231"/>
      <c r="O242" s="568"/>
      <c r="P242" s="231"/>
      <c r="Q242" s="258"/>
      <c r="R242" s="258"/>
      <c r="S242" s="231"/>
      <c r="T242" s="231"/>
      <c r="U242" s="231"/>
    </row>
    <row r="243" spans="8:21" s="224" customFormat="1">
      <c r="H243" s="231"/>
      <c r="I243" s="568"/>
      <c r="J243" s="231"/>
      <c r="K243" s="258"/>
      <c r="L243" s="258"/>
      <c r="N243" s="231"/>
      <c r="O243" s="568"/>
      <c r="P243" s="231"/>
      <c r="Q243" s="258"/>
      <c r="R243" s="258"/>
      <c r="S243" s="231"/>
      <c r="T243" s="231"/>
      <c r="U243" s="231"/>
    </row>
    <row r="244" spans="8:21" s="224" customFormat="1">
      <c r="H244" s="231"/>
      <c r="I244" s="568"/>
      <c r="J244" s="231"/>
      <c r="K244" s="258"/>
      <c r="L244" s="258"/>
      <c r="N244" s="231"/>
      <c r="O244" s="568"/>
      <c r="P244" s="231"/>
      <c r="Q244" s="258"/>
      <c r="R244" s="258"/>
      <c r="S244" s="231"/>
      <c r="T244" s="231"/>
      <c r="U244" s="231"/>
    </row>
    <row r="245" spans="8:21" s="224" customFormat="1">
      <c r="H245" s="231"/>
      <c r="I245" s="568"/>
      <c r="J245" s="231"/>
      <c r="K245" s="258"/>
      <c r="L245" s="258"/>
      <c r="N245" s="231"/>
      <c r="O245" s="568"/>
      <c r="P245" s="231"/>
      <c r="Q245" s="258"/>
      <c r="R245" s="258"/>
      <c r="S245" s="231"/>
      <c r="T245" s="231"/>
      <c r="U245" s="231"/>
    </row>
    <row r="246" spans="8:21" s="224" customFormat="1">
      <c r="H246" s="231"/>
      <c r="I246" s="568"/>
      <c r="J246" s="231"/>
      <c r="K246" s="258"/>
      <c r="L246" s="258"/>
      <c r="N246" s="231"/>
      <c r="O246" s="568"/>
      <c r="P246" s="231"/>
      <c r="Q246" s="258"/>
      <c r="R246" s="258"/>
      <c r="S246" s="231"/>
      <c r="T246" s="231"/>
      <c r="U246" s="231"/>
    </row>
    <row r="247" spans="8:21" s="224" customFormat="1">
      <c r="H247" s="231"/>
      <c r="I247" s="568"/>
      <c r="J247" s="231"/>
      <c r="K247" s="258"/>
      <c r="L247" s="258"/>
      <c r="N247" s="231"/>
      <c r="O247" s="568"/>
      <c r="P247" s="231"/>
      <c r="Q247" s="258"/>
      <c r="R247" s="258"/>
      <c r="S247" s="231"/>
      <c r="T247" s="231"/>
      <c r="U247" s="231"/>
    </row>
    <row r="248" spans="8:21" s="224" customFormat="1">
      <c r="H248" s="231"/>
      <c r="I248" s="568"/>
      <c r="J248" s="231"/>
      <c r="K248" s="258"/>
      <c r="L248" s="258"/>
      <c r="N248" s="231"/>
      <c r="O248" s="568"/>
      <c r="P248" s="231"/>
      <c r="Q248" s="258"/>
      <c r="R248" s="258"/>
      <c r="S248" s="231"/>
      <c r="T248" s="231"/>
      <c r="U248" s="231"/>
    </row>
    <row r="249" spans="8:21" s="224" customFormat="1">
      <c r="H249" s="231"/>
      <c r="I249" s="568"/>
      <c r="J249" s="231"/>
      <c r="K249" s="258"/>
      <c r="L249" s="258"/>
      <c r="N249" s="231"/>
      <c r="O249" s="568"/>
      <c r="P249" s="231"/>
      <c r="Q249" s="258"/>
      <c r="R249" s="258"/>
      <c r="S249" s="231"/>
      <c r="T249" s="231"/>
      <c r="U249" s="231"/>
    </row>
    <row r="250" spans="8:21" s="224" customFormat="1">
      <c r="H250" s="231"/>
      <c r="I250" s="568"/>
      <c r="J250" s="231"/>
      <c r="K250" s="258"/>
      <c r="L250" s="258"/>
      <c r="N250" s="231"/>
      <c r="O250" s="568"/>
      <c r="P250" s="231"/>
      <c r="Q250" s="258"/>
      <c r="R250" s="258"/>
      <c r="S250" s="231"/>
      <c r="T250" s="231"/>
      <c r="U250" s="231"/>
    </row>
    <row r="251" spans="8:21" s="224" customFormat="1">
      <c r="H251" s="231"/>
      <c r="I251" s="568"/>
      <c r="J251" s="231"/>
      <c r="K251" s="258"/>
      <c r="L251" s="258"/>
      <c r="N251" s="231"/>
      <c r="O251" s="568"/>
      <c r="P251" s="231"/>
      <c r="Q251" s="258"/>
      <c r="R251" s="258"/>
      <c r="S251" s="231"/>
      <c r="T251" s="231"/>
      <c r="U251" s="231"/>
    </row>
    <row r="252" spans="8:21" s="224" customFormat="1">
      <c r="H252" s="231"/>
      <c r="I252" s="568"/>
      <c r="J252" s="231"/>
      <c r="K252" s="258"/>
      <c r="L252" s="258"/>
      <c r="N252" s="231"/>
      <c r="O252" s="568"/>
      <c r="P252" s="231"/>
      <c r="Q252" s="258"/>
      <c r="R252" s="258"/>
      <c r="S252" s="231"/>
      <c r="T252" s="231"/>
      <c r="U252" s="231"/>
    </row>
    <row r="253" spans="8:21" s="224" customFormat="1">
      <c r="H253" s="231"/>
      <c r="I253" s="568"/>
      <c r="J253" s="231"/>
      <c r="K253" s="258"/>
      <c r="L253" s="258"/>
      <c r="N253" s="231"/>
      <c r="O253" s="568"/>
      <c r="P253" s="231"/>
      <c r="Q253" s="258"/>
      <c r="R253" s="258"/>
      <c r="S253" s="231"/>
      <c r="T253" s="231"/>
      <c r="U253" s="231"/>
    </row>
    <row r="254" spans="8:21" s="224" customFormat="1">
      <c r="H254" s="231"/>
      <c r="I254" s="568"/>
      <c r="J254" s="231"/>
      <c r="K254" s="258"/>
      <c r="L254" s="258"/>
      <c r="N254" s="231"/>
      <c r="O254" s="568"/>
      <c r="P254" s="231"/>
      <c r="Q254" s="258"/>
      <c r="R254" s="258"/>
      <c r="S254" s="231"/>
      <c r="T254" s="231"/>
      <c r="U254" s="231"/>
    </row>
    <row r="255" spans="8:21" s="224" customFormat="1">
      <c r="H255" s="231"/>
      <c r="I255" s="568"/>
      <c r="J255" s="231"/>
      <c r="K255" s="258"/>
      <c r="L255" s="258"/>
      <c r="N255" s="231"/>
      <c r="O255" s="568"/>
      <c r="P255" s="231"/>
      <c r="Q255" s="258"/>
      <c r="R255" s="258"/>
      <c r="S255" s="231"/>
      <c r="T255" s="231"/>
      <c r="U255" s="231"/>
    </row>
    <row r="256" spans="8:21" s="224" customFormat="1">
      <c r="H256" s="231"/>
      <c r="I256" s="568"/>
      <c r="J256" s="231"/>
      <c r="K256" s="258"/>
      <c r="L256" s="258"/>
      <c r="N256" s="231"/>
      <c r="O256" s="568"/>
      <c r="P256" s="231"/>
      <c r="Q256" s="258"/>
      <c r="R256" s="258"/>
      <c r="S256" s="231"/>
      <c r="T256" s="231"/>
      <c r="U256" s="231"/>
    </row>
    <row r="257" spans="8:21" s="224" customFormat="1">
      <c r="H257" s="231"/>
      <c r="I257" s="568"/>
      <c r="J257" s="231"/>
      <c r="K257" s="258"/>
      <c r="L257" s="258"/>
      <c r="N257" s="231"/>
      <c r="O257" s="568"/>
      <c r="P257" s="231"/>
      <c r="Q257" s="258"/>
      <c r="R257" s="258"/>
      <c r="S257" s="231"/>
      <c r="T257" s="231"/>
      <c r="U257" s="231"/>
    </row>
    <row r="258" spans="8:21" s="224" customFormat="1">
      <c r="H258" s="231"/>
      <c r="I258" s="568"/>
      <c r="J258" s="231"/>
      <c r="K258" s="258"/>
      <c r="L258" s="258"/>
      <c r="N258" s="231"/>
      <c r="O258" s="568"/>
      <c r="P258" s="231"/>
      <c r="Q258" s="258"/>
      <c r="R258" s="258"/>
      <c r="S258" s="231"/>
      <c r="T258" s="231"/>
      <c r="U258" s="231"/>
    </row>
    <row r="259" spans="8:21" s="224" customFormat="1">
      <c r="H259" s="231"/>
      <c r="I259" s="568"/>
      <c r="J259" s="231"/>
      <c r="K259" s="258"/>
      <c r="L259" s="258"/>
      <c r="N259" s="231"/>
      <c r="O259" s="568"/>
      <c r="P259" s="231"/>
      <c r="Q259" s="258"/>
      <c r="R259" s="258"/>
      <c r="S259" s="231"/>
      <c r="T259" s="231"/>
      <c r="U259" s="231"/>
    </row>
    <row r="260" spans="8:21" s="224" customFormat="1">
      <c r="H260" s="231"/>
      <c r="I260" s="568"/>
      <c r="J260" s="231"/>
      <c r="K260" s="258"/>
      <c r="L260" s="258"/>
      <c r="N260" s="231"/>
      <c r="O260" s="568"/>
      <c r="P260" s="231"/>
      <c r="Q260" s="258"/>
      <c r="R260" s="258"/>
      <c r="S260" s="231"/>
      <c r="T260" s="231"/>
      <c r="U260" s="231"/>
    </row>
    <row r="261" spans="8:21" s="224" customFormat="1">
      <c r="H261" s="231"/>
      <c r="I261" s="568"/>
      <c r="J261" s="231"/>
      <c r="K261" s="258"/>
      <c r="L261" s="258"/>
      <c r="N261" s="231"/>
      <c r="O261" s="568"/>
      <c r="P261" s="231"/>
      <c r="Q261" s="258"/>
      <c r="R261" s="258"/>
      <c r="S261" s="231"/>
      <c r="T261" s="231"/>
      <c r="U261" s="231"/>
    </row>
    <row r="262" spans="8:21" s="224" customFormat="1">
      <c r="H262" s="231"/>
      <c r="I262" s="568"/>
      <c r="J262" s="231"/>
      <c r="K262" s="258"/>
      <c r="L262" s="258"/>
      <c r="N262" s="231"/>
      <c r="O262" s="568"/>
      <c r="P262" s="231"/>
      <c r="Q262" s="258"/>
      <c r="R262" s="258"/>
      <c r="S262" s="231"/>
      <c r="T262" s="231"/>
      <c r="U262" s="231"/>
    </row>
    <row r="263" spans="8:21" s="224" customFormat="1">
      <c r="H263" s="231"/>
      <c r="I263" s="568"/>
      <c r="J263" s="231"/>
      <c r="K263" s="258"/>
      <c r="L263" s="258"/>
      <c r="N263" s="231"/>
      <c r="O263" s="568"/>
      <c r="P263" s="231"/>
      <c r="Q263" s="258"/>
      <c r="R263" s="258"/>
      <c r="S263" s="231"/>
      <c r="T263" s="231"/>
      <c r="U263" s="231"/>
    </row>
    <row r="264" spans="8:21" s="224" customFormat="1">
      <c r="H264" s="231"/>
      <c r="I264" s="568"/>
      <c r="J264" s="231"/>
      <c r="K264" s="258"/>
      <c r="L264" s="258"/>
      <c r="N264" s="231"/>
      <c r="O264" s="568"/>
      <c r="P264" s="231"/>
      <c r="Q264" s="258"/>
      <c r="R264" s="258"/>
      <c r="S264" s="231"/>
      <c r="T264" s="231"/>
      <c r="U264" s="231"/>
    </row>
    <row r="265" spans="8:21" s="224" customFormat="1">
      <c r="H265" s="231"/>
      <c r="I265" s="568"/>
      <c r="J265" s="231"/>
      <c r="K265" s="258"/>
      <c r="L265" s="258"/>
      <c r="N265" s="231"/>
      <c r="O265" s="568"/>
      <c r="P265" s="231"/>
      <c r="Q265" s="258"/>
      <c r="R265" s="258"/>
      <c r="S265" s="231"/>
      <c r="T265" s="231"/>
      <c r="U265" s="231"/>
    </row>
    <row r="266" spans="8:21" s="224" customFormat="1">
      <c r="H266" s="231"/>
      <c r="I266" s="568"/>
      <c r="J266" s="231"/>
      <c r="K266" s="258"/>
      <c r="L266" s="258"/>
      <c r="N266" s="231"/>
      <c r="O266" s="568"/>
      <c r="P266" s="231"/>
      <c r="Q266" s="258"/>
      <c r="R266" s="258"/>
      <c r="S266" s="231"/>
      <c r="T266" s="231"/>
      <c r="U266" s="231"/>
    </row>
    <row r="267" spans="8:21" s="224" customFormat="1">
      <c r="H267" s="231"/>
      <c r="I267" s="568"/>
      <c r="J267" s="231"/>
      <c r="K267" s="258"/>
      <c r="L267" s="258"/>
      <c r="N267" s="231"/>
      <c r="O267" s="568"/>
      <c r="P267" s="231"/>
      <c r="Q267" s="258"/>
      <c r="R267" s="258"/>
      <c r="S267" s="231"/>
      <c r="T267" s="231"/>
      <c r="U267" s="231"/>
    </row>
    <row r="268" spans="8:21" s="224" customFormat="1">
      <c r="H268" s="231"/>
      <c r="I268" s="568"/>
      <c r="J268" s="231"/>
      <c r="K268" s="258"/>
      <c r="L268" s="258"/>
      <c r="N268" s="231"/>
      <c r="O268" s="568"/>
      <c r="P268" s="231"/>
      <c r="Q268" s="258"/>
      <c r="R268" s="258"/>
      <c r="S268" s="231"/>
      <c r="T268" s="231"/>
      <c r="U268" s="231"/>
    </row>
    <row r="269" spans="8:21" s="224" customFormat="1">
      <c r="H269" s="231"/>
      <c r="I269" s="568"/>
      <c r="J269" s="231"/>
      <c r="K269" s="258"/>
      <c r="L269" s="258"/>
      <c r="N269" s="231"/>
      <c r="O269" s="568"/>
      <c r="P269" s="231"/>
      <c r="Q269" s="258"/>
      <c r="R269" s="258"/>
      <c r="S269" s="231"/>
      <c r="T269" s="231"/>
      <c r="U269" s="231"/>
    </row>
    <row r="270" spans="8:21" s="224" customFormat="1">
      <c r="H270" s="231"/>
      <c r="I270" s="568"/>
      <c r="J270" s="231"/>
      <c r="K270" s="258"/>
      <c r="L270" s="258"/>
      <c r="N270" s="231"/>
      <c r="O270" s="568"/>
      <c r="P270" s="231"/>
      <c r="Q270" s="258"/>
      <c r="R270" s="258"/>
      <c r="S270" s="231"/>
      <c r="T270" s="231"/>
      <c r="U270" s="231"/>
    </row>
    <row r="271" spans="8:21" s="224" customFormat="1">
      <c r="H271" s="231"/>
      <c r="I271" s="568"/>
      <c r="J271" s="231"/>
      <c r="K271" s="258"/>
      <c r="L271" s="258"/>
      <c r="N271" s="231"/>
      <c r="O271" s="568"/>
      <c r="P271" s="231"/>
      <c r="Q271" s="258"/>
      <c r="R271" s="258"/>
      <c r="S271" s="231"/>
      <c r="T271" s="231"/>
      <c r="U271" s="231"/>
    </row>
    <row r="272" spans="8:21" s="224" customFormat="1">
      <c r="H272" s="231"/>
      <c r="I272" s="568"/>
      <c r="J272" s="231"/>
      <c r="K272" s="258"/>
      <c r="L272" s="258"/>
      <c r="N272" s="231"/>
      <c r="O272" s="568"/>
      <c r="P272" s="231"/>
      <c r="Q272" s="258"/>
      <c r="R272" s="258"/>
      <c r="S272" s="231"/>
      <c r="T272" s="231"/>
      <c r="U272" s="231"/>
    </row>
    <row r="273" spans="8:21" s="224" customFormat="1">
      <c r="H273" s="231"/>
      <c r="I273" s="568"/>
      <c r="J273" s="231"/>
      <c r="K273" s="258"/>
      <c r="L273" s="258"/>
      <c r="N273" s="231"/>
      <c r="O273" s="568"/>
      <c r="P273" s="231"/>
      <c r="Q273" s="258"/>
      <c r="R273" s="258"/>
      <c r="S273" s="231"/>
      <c r="T273" s="231"/>
      <c r="U273" s="231"/>
    </row>
    <row r="274" spans="8:21" s="224" customFormat="1">
      <c r="H274" s="231"/>
      <c r="I274" s="568"/>
      <c r="J274" s="231"/>
      <c r="K274" s="258"/>
      <c r="L274" s="258"/>
      <c r="N274" s="231"/>
      <c r="O274" s="568"/>
      <c r="P274" s="231"/>
      <c r="Q274" s="258"/>
      <c r="R274" s="258"/>
      <c r="S274" s="231"/>
      <c r="T274" s="231"/>
      <c r="U274" s="231"/>
    </row>
    <row r="275" spans="8:21" s="224" customFormat="1">
      <c r="H275" s="231"/>
      <c r="I275" s="568"/>
      <c r="J275" s="231"/>
      <c r="K275" s="258"/>
      <c r="L275" s="258"/>
      <c r="N275" s="231"/>
      <c r="O275" s="568"/>
      <c r="P275" s="231"/>
      <c r="Q275" s="258"/>
      <c r="R275" s="258"/>
      <c r="S275" s="231"/>
      <c r="T275" s="231"/>
      <c r="U275" s="231"/>
    </row>
    <row r="276" spans="8:21" s="224" customFormat="1">
      <c r="H276" s="231"/>
      <c r="I276" s="568"/>
      <c r="J276" s="231"/>
      <c r="K276" s="258"/>
      <c r="L276" s="258"/>
      <c r="N276" s="231"/>
      <c r="O276" s="568"/>
      <c r="P276" s="231"/>
      <c r="Q276" s="258"/>
      <c r="R276" s="258"/>
      <c r="S276" s="231"/>
      <c r="T276" s="231"/>
      <c r="U276" s="231"/>
    </row>
    <row r="277" spans="8:21" s="224" customFormat="1">
      <c r="H277" s="231"/>
      <c r="I277" s="568"/>
      <c r="J277" s="231"/>
      <c r="K277" s="258"/>
      <c r="L277" s="258"/>
      <c r="N277" s="231"/>
      <c r="O277" s="568"/>
      <c r="P277" s="231"/>
      <c r="Q277" s="258"/>
      <c r="R277" s="258"/>
      <c r="S277" s="231"/>
      <c r="T277" s="231"/>
      <c r="U277" s="231"/>
    </row>
    <row r="278" spans="8:21" s="224" customFormat="1">
      <c r="H278" s="231"/>
      <c r="I278" s="568"/>
      <c r="J278" s="231"/>
      <c r="K278" s="258"/>
      <c r="L278" s="258"/>
      <c r="N278" s="231"/>
      <c r="O278" s="568"/>
      <c r="P278" s="231"/>
      <c r="Q278" s="258"/>
      <c r="R278" s="258"/>
      <c r="S278" s="231"/>
      <c r="T278" s="231"/>
      <c r="U278" s="231"/>
    </row>
    <row r="279" spans="8:21" s="224" customFormat="1">
      <c r="H279" s="231"/>
      <c r="I279" s="568"/>
      <c r="J279" s="231"/>
      <c r="K279" s="258"/>
      <c r="L279" s="258"/>
      <c r="N279" s="231"/>
      <c r="O279" s="568"/>
      <c r="P279" s="231"/>
      <c r="Q279" s="258"/>
      <c r="R279" s="258"/>
      <c r="S279" s="231"/>
      <c r="T279" s="231"/>
      <c r="U279" s="231"/>
    </row>
    <row r="280" spans="8:21" s="224" customFormat="1">
      <c r="H280" s="231"/>
      <c r="I280" s="568"/>
      <c r="J280" s="231"/>
      <c r="K280" s="258"/>
      <c r="L280" s="258"/>
      <c r="N280" s="231"/>
      <c r="O280" s="568"/>
      <c r="P280" s="231"/>
      <c r="Q280" s="258"/>
      <c r="R280" s="258"/>
      <c r="S280" s="231"/>
      <c r="T280" s="231"/>
      <c r="U280" s="231"/>
    </row>
    <row r="281" spans="8:21" s="224" customFormat="1">
      <c r="H281" s="231"/>
      <c r="I281" s="568"/>
      <c r="J281" s="231"/>
      <c r="K281" s="258"/>
      <c r="L281" s="258"/>
      <c r="N281" s="231"/>
      <c r="O281" s="568"/>
      <c r="P281" s="231"/>
      <c r="Q281" s="258"/>
      <c r="R281" s="258"/>
      <c r="S281" s="231"/>
      <c r="T281" s="231"/>
      <c r="U281" s="231"/>
    </row>
    <row r="282" spans="8:21" s="224" customFormat="1">
      <c r="H282" s="231"/>
      <c r="I282" s="568"/>
      <c r="J282" s="231"/>
      <c r="K282" s="258"/>
      <c r="L282" s="258"/>
      <c r="N282" s="231"/>
      <c r="O282" s="568"/>
      <c r="P282" s="231"/>
      <c r="Q282" s="258"/>
      <c r="R282" s="258"/>
      <c r="S282" s="231"/>
      <c r="T282" s="231"/>
      <c r="U282" s="231"/>
    </row>
    <row r="283" spans="8:21" s="224" customFormat="1">
      <c r="H283" s="231"/>
      <c r="I283" s="568"/>
      <c r="J283" s="231"/>
      <c r="K283" s="258"/>
      <c r="L283" s="258"/>
      <c r="N283" s="231"/>
      <c r="O283" s="568"/>
      <c r="P283" s="231"/>
      <c r="Q283" s="258"/>
      <c r="R283" s="258"/>
      <c r="S283" s="231"/>
      <c r="T283" s="231"/>
      <c r="U283" s="231"/>
    </row>
    <row r="284" spans="8:21" s="224" customFormat="1">
      <c r="H284" s="231"/>
      <c r="I284" s="568"/>
      <c r="J284" s="231"/>
      <c r="K284" s="258"/>
      <c r="L284" s="258"/>
      <c r="N284" s="231"/>
      <c r="O284" s="568"/>
      <c r="P284" s="231"/>
      <c r="Q284" s="258"/>
      <c r="R284" s="258"/>
      <c r="S284" s="231"/>
      <c r="T284" s="231"/>
      <c r="U284" s="231"/>
    </row>
    <row r="285" spans="8:21" s="224" customFormat="1">
      <c r="H285" s="231"/>
      <c r="I285" s="568"/>
      <c r="J285" s="231"/>
      <c r="K285" s="258"/>
      <c r="L285" s="258"/>
      <c r="N285" s="231"/>
      <c r="O285" s="568"/>
      <c r="P285" s="231"/>
      <c r="Q285" s="258"/>
      <c r="R285" s="258"/>
      <c r="S285" s="231"/>
      <c r="T285" s="231"/>
      <c r="U285" s="231"/>
    </row>
    <row r="286" spans="8:21" s="224" customFormat="1">
      <c r="H286" s="231"/>
      <c r="I286" s="568"/>
      <c r="J286" s="231"/>
      <c r="K286" s="258"/>
      <c r="L286" s="258"/>
      <c r="N286" s="231"/>
      <c r="O286" s="568"/>
      <c r="P286" s="231"/>
      <c r="Q286" s="258"/>
      <c r="R286" s="258"/>
      <c r="S286" s="231"/>
      <c r="T286" s="231"/>
      <c r="U286" s="231"/>
    </row>
    <row r="287" spans="8:21" s="224" customFormat="1">
      <c r="H287" s="231"/>
      <c r="I287" s="568"/>
      <c r="J287" s="231"/>
      <c r="K287" s="258"/>
      <c r="L287" s="258"/>
      <c r="N287" s="231"/>
      <c r="O287" s="568"/>
      <c r="P287" s="231"/>
      <c r="Q287" s="258"/>
      <c r="R287" s="258"/>
      <c r="S287" s="231"/>
      <c r="T287" s="231"/>
      <c r="U287" s="231"/>
    </row>
    <row r="288" spans="8:21" s="224" customFormat="1">
      <c r="H288" s="231"/>
      <c r="I288" s="568"/>
      <c r="J288" s="231"/>
      <c r="K288" s="258"/>
      <c r="L288" s="258"/>
      <c r="N288" s="231"/>
      <c r="O288" s="568"/>
      <c r="P288" s="231"/>
      <c r="Q288" s="258"/>
      <c r="R288" s="258"/>
      <c r="S288" s="231"/>
      <c r="T288" s="231"/>
      <c r="U288" s="231"/>
    </row>
    <row r="289" spans="8:21" s="224" customFormat="1">
      <c r="H289" s="231"/>
      <c r="I289" s="568"/>
      <c r="J289" s="231"/>
      <c r="K289" s="258"/>
      <c r="L289" s="258"/>
      <c r="N289" s="231"/>
      <c r="O289" s="568"/>
      <c r="P289" s="231"/>
      <c r="Q289" s="258"/>
      <c r="R289" s="258"/>
      <c r="S289" s="231"/>
      <c r="T289" s="231"/>
      <c r="U289" s="231"/>
    </row>
    <row r="290" spans="8:21" s="224" customFormat="1">
      <c r="H290" s="231"/>
      <c r="I290" s="568"/>
      <c r="J290" s="231"/>
      <c r="K290" s="258"/>
      <c r="L290" s="258"/>
      <c r="N290" s="231"/>
      <c r="O290" s="568"/>
      <c r="P290" s="231"/>
      <c r="Q290" s="258"/>
      <c r="R290" s="258"/>
      <c r="S290" s="231"/>
      <c r="T290" s="231"/>
      <c r="U290" s="231"/>
    </row>
    <row r="291" spans="8:21" s="224" customFormat="1">
      <c r="H291" s="231"/>
      <c r="I291" s="568"/>
      <c r="J291" s="231"/>
      <c r="K291" s="258"/>
      <c r="L291" s="258"/>
      <c r="N291" s="231"/>
      <c r="O291" s="568"/>
      <c r="P291" s="231"/>
      <c r="Q291" s="258"/>
      <c r="R291" s="258"/>
      <c r="S291" s="231"/>
      <c r="T291" s="231"/>
      <c r="U291" s="231"/>
    </row>
    <row r="292" spans="8:21" s="224" customFormat="1">
      <c r="H292" s="231"/>
      <c r="I292" s="568"/>
      <c r="J292" s="231"/>
      <c r="K292" s="258"/>
      <c r="L292" s="258"/>
      <c r="N292" s="231"/>
      <c r="O292" s="568"/>
      <c r="P292" s="231"/>
      <c r="Q292" s="258"/>
      <c r="R292" s="258"/>
      <c r="S292" s="231"/>
      <c r="T292" s="231"/>
      <c r="U292" s="231"/>
    </row>
    <row r="293" spans="8:21" s="224" customFormat="1">
      <c r="H293" s="231"/>
      <c r="I293" s="568"/>
      <c r="J293" s="231"/>
      <c r="K293" s="258"/>
      <c r="L293" s="258"/>
      <c r="N293" s="231"/>
      <c r="O293" s="568"/>
      <c r="P293" s="231"/>
      <c r="Q293" s="258"/>
      <c r="R293" s="258"/>
      <c r="S293" s="231"/>
      <c r="T293" s="231"/>
      <c r="U293" s="231"/>
    </row>
    <row r="294" spans="8:21" s="224" customFormat="1">
      <c r="H294" s="231"/>
      <c r="I294" s="568"/>
      <c r="J294" s="231"/>
      <c r="K294" s="258"/>
      <c r="L294" s="258"/>
      <c r="N294" s="231"/>
      <c r="O294" s="568"/>
      <c r="P294" s="231"/>
      <c r="Q294" s="258"/>
      <c r="R294" s="258"/>
      <c r="S294" s="231"/>
      <c r="T294" s="231"/>
      <c r="U294" s="231"/>
    </row>
    <row r="295" spans="8:21" s="224" customFormat="1">
      <c r="H295" s="231"/>
      <c r="I295" s="568"/>
      <c r="J295" s="231"/>
      <c r="K295" s="258"/>
      <c r="L295" s="258"/>
      <c r="N295" s="231"/>
      <c r="O295" s="568"/>
      <c r="P295" s="231"/>
      <c r="Q295" s="258"/>
      <c r="R295" s="258"/>
      <c r="S295" s="231"/>
      <c r="T295" s="231"/>
      <c r="U295" s="231"/>
    </row>
    <row r="296" spans="8:21" s="224" customFormat="1">
      <c r="H296" s="231"/>
      <c r="I296" s="568"/>
      <c r="J296" s="231"/>
      <c r="K296" s="258"/>
      <c r="L296" s="258"/>
      <c r="N296" s="231"/>
      <c r="O296" s="568"/>
      <c r="P296" s="231"/>
      <c r="Q296" s="258"/>
      <c r="R296" s="258"/>
      <c r="S296" s="231"/>
      <c r="T296" s="231"/>
      <c r="U296" s="231"/>
    </row>
    <row r="297" spans="8:21" s="224" customFormat="1">
      <c r="H297" s="231"/>
      <c r="I297" s="568"/>
      <c r="J297" s="231"/>
      <c r="K297" s="258"/>
      <c r="L297" s="258"/>
      <c r="N297" s="231"/>
      <c r="O297" s="568"/>
      <c r="P297" s="231"/>
      <c r="Q297" s="258"/>
      <c r="R297" s="258"/>
      <c r="S297" s="231"/>
      <c r="T297" s="231"/>
      <c r="U297" s="231"/>
    </row>
    <row r="298" spans="8:21" s="224" customFormat="1">
      <c r="H298" s="231"/>
      <c r="I298" s="568"/>
      <c r="J298" s="231"/>
      <c r="K298" s="258"/>
      <c r="L298" s="258"/>
      <c r="N298" s="231"/>
      <c r="O298" s="568"/>
      <c r="P298" s="231"/>
      <c r="Q298" s="258"/>
      <c r="R298" s="258"/>
      <c r="S298" s="231"/>
      <c r="T298" s="231"/>
      <c r="U298" s="231"/>
    </row>
    <row r="299" spans="8:21" s="224" customFormat="1">
      <c r="H299" s="231"/>
      <c r="I299" s="568"/>
      <c r="J299" s="231"/>
      <c r="K299" s="258"/>
      <c r="L299" s="258"/>
      <c r="N299" s="231"/>
      <c r="O299" s="568"/>
      <c r="P299" s="231"/>
      <c r="Q299" s="258"/>
      <c r="R299" s="258"/>
      <c r="S299" s="231"/>
      <c r="T299" s="231"/>
      <c r="U299" s="231"/>
    </row>
    <row r="300" spans="8:21" s="224" customFormat="1">
      <c r="H300" s="231"/>
      <c r="I300" s="568"/>
      <c r="J300" s="231"/>
      <c r="K300" s="258"/>
      <c r="L300" s="258"/>
      <c r="N300" s="231"/>
      <c r="O300" s="568"/>
      <c r="P300" s="231"/>
      <c r="Q300" s="258"/>
      <c r="R300" s="258"/>
      <c r="S300" s="231"/>
      <c r="T300" s="231"/>
      <c r="U300" s="231"/>
    </row>
    <row r="301" spans="8:21" s="224" customFormat="1">
      <c r="H301" s="231"/>
      <c r="I301" s="568"/>
      <c r="J301" s="231"/>
      <c r="K301" s="258"/>
      <c r="L301" s="258"/>
      <c r="N301" s="231"/>
      <c r="O301" s="568"/>
      <c r="P301" s="231"/>
      <c r="Q301" s="258"/>
      <c r="R301" s="258"/>
      <c r="S301" s="231"/>
      <c r="T301" s="231"/>
      <c r="U301" s="231"/>
    </row>
    <row r="302" spans="8:21" s="224" customFormat="1">
      <c r="H302" s="231"/>
      <c r="I302" s="568"/>
      <c r="J302" s="231"/>
      <c r="K302" s="258"/>
      <c r="L302" s="258"/>
      <c r="N302" s="231"/>
      <c r="O302" s="568"/>
      <c r="P302" s="231"/>
      <c r="Q302" s="258"/>
      <c r="R302" s="258"/>
      <c r="S302" s="231"/>
      <c r="T302" s="231"/>
      <c r="U302" s="231"/>
    </row>
    <row r="303" spans="8:21" s="224" customFormat="1">
      <c r="H303" s="231"/>
      <c r="I303" s="568"/>
      <c r="J303" s="231"/>
      <c r="K303" s="258"/>
      <c r="L303" s="258"/>
      <c r="N303" s="231"/>
      <c r="O303" s="568"/>
      <c r="P303" s="231"/>
      <c r="Q303" s="258"/>
      <c r="R303" s="258"/>
      <c r="S303" s="231"/>
      <c r="T303" s="231"/>
      <c r="U303" s="231"/>
    </row>
    <row r="304" spans="8:21" s="224" customFormat="1">
      <c r="H304" s="231"/>
      <c r="I304" s="568"/>
      <c r="J304" s="231"/>
      <c r="K304" s="258"/>
      <c r="L304" s="258"/>
      <c r="N304" s="231"/>
      <c r="O304" s="568"/>
      <c r="P304" s="231"/>
      <c r="Q304" s="258"/>
      <c r="R304" s="258"/>
      <c r="S304" s="231"/>
      <c r="T304" s="231"/>
      <c r="U304" s="231"/>
    </row>
    <row r="305" spans="8:21" s="224" customFormat="1">
      <c r="H305" s="231"/>
      <c r="I305" s="568"/>
      <c r="J305" s="231"/>
      <c r="K305" s="258"/>
      <c r="L305" s="258"/>
      <c r="N305" s="231"/>
      <c r="O305" s="568"/>
      <c r="P305" s="231"/>
      <c r="Q305" s="258"/>
      <c r="R305" s="258"/>
      <c r="S305" s="231"/>
      <c r="T305" s="231"/>
      <c r="U305" s="231"/>
    </row>
    <row r="306" spans="8:21" s="224" customFormat="1">
      <c r="H306" s="231"/>
      <c r="I306" s="568"/>
      <c r="J306" s="231"/>
      <c r="K306" s="258"/>
      <c r="L306" s="258"/>
      <c r="N306" s="231"/>
      <c r="O306" s="568"/>
      <c r="P306" s="231"/>
      <c r="Q306" s="258"/>
      <c r="R306" s="258"/>
      <c r="S306" s="231"/>
      <c r="T306" s="231"/>
      <c r="U306" s="231"/>
    </row>
    <row r="307" spans="8:21" s="224" customFormat="1">
      <c r="H307" s="231"/>
      <c r="I307" s="568"/>
      <c r="J307" s="231"/>
      <c r="K307" s="258"/>
      <c r="L307" s="258"/>
      <c r="N307" s="231"/>
      <c r="O307" s="568"/>
      <c r="P307" s="231"/>
      <c r="Q307" s="258"/>
      <c r="R307" s="258"/>
      <c r="S307" s="231"/>
      <c r="T307" s="231"/>
      <c r="U307" s="231"/>
    </row>
    <row r="308" spans="8:21" s="224" customFormat="1">
      <c r="H308" s="231"/>
      <c r="I308" s="568"/>
      <c r="J308" s="231"/>
      <c r="K308" s="258"/>
      <c r="L308" s="258"/>
      <c r="N308" s="231"/>
      <c r="O308" s="568"/>
      <c r="P308" s="231"/>
      <c r="Q308" s="258"/>
      <c r="R308" s="258"/>
      <c r="S308" s="231"/>
      <c r="T308" s="231"/>
      <c r="U308" s="231"/>
    </row>
    <row r="309" spans="8:21" s="224" customFormat="1">
      <c r="H309" s="231"/>
      <c r="I309" s="568"/>
      <c r="J309" s="231"/>
      <c r="K309" s="258"/>
      <c r="L309" s="258"/>
      <c r="N309" s="231"/>
      <c r="O309" s="568"/>
      <c r="P309" s="231"/>
      <c r="Q309" s="258"/>
      <c r="R309" s="258"/>
      <c r="S309" s="231"/>
      <c r="T309" s="231"/>
      <c r="U309" s="231"/>
    </row>
    <row r="310" spans="8:21" s="224" customFormat="1">
      <c r="H310" s="231"/>
      <c r="I310" s="568"/>
      <c r="J310" s="231"/>
      <c r="K310" s="258"/>
      <c r="L310" s="258"/>
      <c r="N310" s="231"/>
      <c r="O310" s="568"/>
      <c r="P310" s="231"/>
      <c r="Q310" s="258"/>
      <c r="R310" s="258"/>
      <c r="S310" s="231"/>
      <c r="T310" s="231"/>
      <c r="U310" s="231"/>
    </row>
    <row r="311" spans="8:21" s="224" customFormat="1">
      <c r="H311" s="231"/>
      <c r="I311" s="568"/>
      <c r="J311" s="231"/>
      <c r="K311" s="258"/>
      <c r="L311" s="258"/>
      <c r="N311" s="231"/>
      <c r="O311" s="568"/>
      <c r="P311" s="231"/>
      <c r="Q311" s="258"/>
      <c r="R311" s="258"/>
      <c r="S311" s="231"/>
      <c r="T311" s="231"/>
      <c r="U311" s="231"/>
    </row>
    <row r="312" spans="8:21" s="224" customFormat="1">
      <c r="H312" s="231"/>
      <c r="I312" s="568"/>
      <c r="J312" s="231"/>
      <c r="K312" s="258"/>
      <c r="L312" s="258"/>
      <c r="N312" s="231"/>
      <c r="O312" s="568"/>
      <c r="P312" s="231"/>
      <c r="Q312" s="258"/>
      <c r="R312" s="258"/>
      <c r="S312" s="231"/>
      <c r="T312" s="231"/>
      <c r="U312" s="231"/>
    </row>
    <row r="313" spans="8:21" s="224" customFormat="1">
      <c r="H313" s="231"/>
      <c r="I313" s="568"/>
      <c r="J313" s="231"/>
      <c r="K313" s="258"/>
      <c r="L313" s="258"/>
      <c r="N313" s="231"/>
      <c r="O313" s="568"/>
      <c r="P313" s="231"/>
      <c r="Q313" s="258"/>
      <c r="R313" s="258"/>
      <c r="S313" s="231"/>
      <c r="T313" s="231"/>
      <c r="U313" s="231"/>
    </row>
    <row r="314" spans="8:21" s="224" customFormat="1">
      <c r="H314" s="231"/>
      <c r="I314" s="568"/>
      <c r="J314" s="231"/>
      <c r="K314" s="258"/>
      <c r="L314" s="258"/>
      <c r="N314" s="231"/>
      <c r="O314" s="568"/>
      <c r="P314" s="231"/>
      <c r="Q314" s="258"/>
      <c r="R314" s="258"/>
      <c r="S314" s="231"/>
      <c r="T314" s="231"/>
      <c r="U314" s="231"/>
    </row>
    <row r="315" spans="8:21" s="224" customFormat="1">
      <c r="H315" s="231"/>
      <c r="I315" s="568"/>
      <c r="J315" s="231"/>
      <c r="K315" s="258"/>
      <c r="L315" s="258"/>
      <c r="N315" s="231"/>
      <c r="O315" s="568"/>
      <c r="P315" s="231"/>
      <c r="Q315" s="258"/>
      <c r="R315" s="258"/>
      <c r="S315" s="231"/>
      <c r="T315" s="231"/>
      <c r="U315" s="231"/>
    </row>
    <row r="316" spans="8:21" s="224" customFormat="1">
      <c r="H316" s="231"/>
      <c r="I316" s="568"/>
      <c r="J316" s="231"/>
      <c r="K316" s="258"/>
      <c r="L316" s="258"/>
      <c r="N316" s="231"/>
      <c r="O316" s="568"/>
      <c r="P316" s="231"/>
      <c r="Q316" s="258"/>
      <c r="R316" s="258"/>
      <c r="S316" s="231"/>
      <c r="T316" s="231"/>
      <c r="U316" s="231"/>
    </row>
    <row r="317" spans="8:21" s="224" customFormat="1">
      <c r="H317" s="231"/>
      <c r="I317" s="568"/>
      <c r="J317" s="231"/>
      <c r="K317" s="258"/>
      <c r="L317" s="258"/>
      <c r="N317" s="231"/>
      <c r="O317" s="568"/>
      <c r="P317" s="231"/>
      <c r="Q317" s="258"/>
      <c r="R317" s="258"/>
      <c r="S317" s="231"/>
      <c r="T317" s="231"/>
      <c r="U317" s="231"/>
    </row>
    <row r="318" spans="8:21" s="224" customFormat="1">
      <c r="H318" s="231"/>
      <c r="I318" s="568"/>
      <c r="J318" s="231"/>
      <c r="K318" s="258"/>
      <c r="L318" s="258"/>
      <c r="N318" s="231"/>
      <c r="O318" s="568"/>
      <c r="P318" s="231"/>
      <c r="Q318" s="258"/>
      <c r="R318" s="258"/>
      <c r="S318" s="231"/>
      <c r="T318" s="231"/>
      <c r="U318" s="231"/>
    </row>
    <row r="319" spans="8:21" s="224" customFormat="1">
      <c r="H319" s="231"/>
      <c r="I319" s="568"/>
      <c r="J319" s="231"/>
      <c r="K319" s="258"/>
      <c r="L319" s="258"/>
      <c r="N319" s="231"/>
      <c r="O319" s="568"/>
      <c r="P319" s="231"/>
      <c r="Q319" s="258"/>
      <c r="R319" s="258"/>
      <c r="S319" s="231"/>
      <c r="T319" s="231"/>
      <c r="U319" s="231"/>
    </row>
    <row r="320" spans="8:21" s="224" customFormat="1">
      <c r="H320" s="231"/>
      <c r="I320" s="568"/>
      <c r="J320" s="231"/>
      <c r="K320" s="258"/>
      <c r="L320" s="258"/>
      <c r="N320" s="231"/>
      <c r="O320" s="568"/>
      <c r="P320" s="231"/>
      <c r="Q320" s="258"/>
      <c r="R320" s="258"/>
      <c r="S320" s="231"/>
      <c r="T320" s="231"/>
      <c r="U320" s="231"/>
    </row>
    <row r="321" spans="8:21" s="224" customFormat="1">
      <c r="H321" s="231"/>
      <c r="I321" s="568"/>
      <c r="J321" s="231"/>
      <c r="K321" s="258"/>
      <c r="L321" s="258"/>
      <c r="N321" s="231"/>
      <c r="O321" s="568"/>
      <c r="P321" s="231"/>
      <c r="Q321" s="258"/>
      <c r="R321" s="258"/>
      <c r="S321" s="231"/>
      <c r="T321" s="231"/>
      <c r="U321" s="231"/>
    </row>
    <row r="322" spans="8:21" s="224" customFormat="1">
      <c r="H322" s="231"/>
      <c r="I322" s="568"/>
      <c r="J322" s="231"/>
      <c r="K322" s="258"/>
      <c r="L322" s="258"/>
      <c r="N322" s="231"/>
      <c r="O322" s="568"/>
      <c r="P322" s="231"/>
      <c r="Q322" s="258"/>
      <c r="R322" s="258"/>
      <c r="S322" s="231"/>
      <c r="T322" s="231"/>
      <c r="U322" s="231"/>
    </row>
    <row r="323" spans="8:21" s="224" customFormat="1">
      <c r="H323" s="231"/>
      <c r="I323" s="568"/>
      <c r="J323" s="231"/>
      <c r="K323" s="258"/>
      <c r="L323" s="258"/>
      <c r="N323" s="231"/>
      <c r="O323" s="568"/>
      <c r="P323" s="231"/>
      <c r="Q323" s="258"/>
      <c r="R323" s="258"/>
      <c r="S323" s="231"/>
      <c r="T323" s="231"/>
      <c r="U323" s="231"/>
    </row>
    <row r="324" spans="8:21" s="224" customFormat="1">
      <c r="H324" s="231"/>
      <c r="I324" s="568"/>
      <c r="J324" s="231"/>
      <c r="K324" s="258"/>
      <c r="L324" s="258"/>
      <c r="N324" s="231"/>
      <c r="O324" s="568"/>
      <c r="P324" s="231"/>
      <c r="Q324" s="258"/>
      <c r="R324" s="258"/>
      <c r="S324" s="231"/>
      <c r="T324" s="231"/>
      <c r="U324" s="231"/>
    </row>
    <row r="325" spans="8:21" s="224" customFormat="1">
      <c r="H325" s="231"/>
      <c r="I325" s="568"/>
      <c r="J325" s="231"/>
      <c r="K325" s="258"/>
      <c r="L325" s="258"/>
      <c r="N325" s="231"/>
      <c r="O325" s="568"/>
      <c r="P325" s="231"/>
      <c r="Q325" s="258"/>
      <c r="R325" s="258"/>
      <c r="S325" s="231"/>
      <c r="T325" s="231"/>
      <c r="U325" s="231"/>
    </row>
    <row r="326" spans="8:21" s="224" customFormat="1">
      <c r="H326" s="231"/>
      <c r="I326" s="568"/>
      <c r="J326" s="231"/>
      <c r="K326" s="258"/>
      <c r="L326" s="258"/>
      <c r="N326" s="231"/>
      <c r="O326" s="568"/>
      <c r="P326" s="231"/>
      <c r="Q326" s="258"/>
      <c r="R326" s="258"/>
      <c r="S326" s="231"/>
      <c r="T326" s="231"/>
      <c r="U326" s="231"/>
    </row>
    <row r="327" spans="8:21" s="224" customFormat="1">
      <c r="H327" s="231"/>
      <c r="I327" s="568"/>
      <c r="J327" s="231"/>
      <c r="K327" s="258"/>
      <c r="L327" s="258"/>
      <c r="N327" s="231"/>
      <c r="O327" s="568"/>
      <c r="P327" s="231"/>
      <c r="Q327" s="258"/>
      <c r="R327" s="258"/>
      <c r="S327" s="231"/>
      <c r="T327" s="231"/>
      <c r="U327" s="231"/>
    </row>
    <row r="328" spans="8:21" s="224" customFormat="1">
      <c r="H328" s="231"/>
      <c r="I328" s="568"/>
      <c r="J328" s="231"/>
      <c r="K328" s="258"/>
      <c r="L328" s="258"/>
      <c r="N328" s="231"/>
      <c r="O328" s="568"/>
      <c r="P328" s="231"/>
      <c r="Q328" s="258"/>
      <c r="R328" s="258"/>
      <c r="S328" s="231"/>
      <c r="T328" s="231"/>
      <c r="U328" s="231"/>
    </row>
    <row r="329" spans="8:21" s="224" customFormat="1">
      <c r="H329" s="231"/>
      <c r="I329" s="568"/>
      <c r="J329" s="231"/>
      <c r="K329" s="258"/>
      <c r="L329" s="258"/>
      <c r="N329" s="231"/>
      <c r="O329" s="568"/>
      <c r="P329" s="231"/>
      <c r="Q329" s="258"/>
      <c r="R329" s="258"/>
      <c r="S329" s="231"/>
      <c r="T329" s="231"/>
      <c r="U329" s="231"/>
    </row>
    <row r="330" spans="8:21" s="224" customFormat="1">
      <c r="H330" s="231"/>
      <c r="I330" s="568"/>
      <c r="J330" s="231"/>
      <c r="K330" s="258"/>
      <c r="L330" s="258"/>
      <c r="N330" s="231"/>
      <c r="O330" s="568"/>
      <c r="P330" s="231"/>
      <c r="Q330" s="258"/>
      <c r="R330" s="258"/>
      <c r="S330" s="231"/>
      <c r="T330" s="231"/>
      <c r="U330" s="231"/>
    </row>
    <row r="331" spans="8:21" s="224" customFormat="1">
      <c r="H331" s="231"/>
      <c r="I331" s="568"/>
      <c r="J331" s="231"/>
      <c r="K331" s="258"/>
      <c r="L331" s="258"/>
      <c r="N331" s="231"/>
      <c r="O331" s="568"/>
      <c r="P331" s="231"/>
      <c r="Q331" s="258"/>
      <c r="R331" s="258"/>
      <c r="S331" s="231"/>
      <c r="T331" s="231"/>
      <c r="U331" s="231"/>
    </row>
    <row r="332" spans="8:21" s="224" customFormat="1">
      <c r="H332" s="231"/>
      <c r="I332" s="568"/>
      <c r="J332" s="231"/>
      <c r="K332" s="258"/>
      <c r="L332" s="258"/>
      <c r="N332" s="231"/>
      <c r="O332" s="568"/>
      <c r="P332" s="231"/>
      <c r="Q332" s="258"/>
      <c r="R332" s="258"/>
      <c r="S332" s="231"/>
      <c r="T332" s="231"/>
      <c r="U332" s="231"/>
    </row>
    <row r="333" spans="8:21" s="224" customFormat="1">
      <c r="H333" s="231"/>
      <c r="I333" s="568"/>
      <c r="J333" s="231"/>
      <c r="K333" s="258"/>
      <c r="L333" s="258"/>
      <c r="N333" s="231"/>
      <c r="O333" s="568"/>
      <c r="P333" s="231"/>
      <c r="Q333" s="258"/>
      <c r="R333" s="258"/>
      <c r="S333" s="231"/>
      <c r="T333" s="231"/>
      <c r="U333" s="231"/>
    </row>
    <row r="334" spans="8:21" s="224" customFormat="1">
      <c r="H334" s="231"/>
      <c r="I334" s="568"/>
      <c r="J334" s="231"/>
      <c r="K334" s="258"/>
      <c r="L334" s="258"/>
      <c r="N334" s="231"/>
      <c r="O334" s="568"/>
      <c r="P334" s="231"/>
      <c r="Q334" s="258"/>
      <c r="R334" s="258"/>
      <c r="S334" s="231"/>
      <c r="T334" s="231"/>
      <c r="U334" s="231"/>
    </row>
    <row r="335" spans="8:21" s="224" customFormat="1">
      <c r="H335" s="231"/>
      <c r="I335" s="568"/>
      <c r="J335" s="231"/>
      <c r="K335" s="258"/>
      <c r="L335" s="258"/>
      <c r="N335" s="231"/>
      <c r="O335" s="568"/>
      <c r="P335" s="231"/>
      <c r="Q335" s="258"/>
      <c r="R335" s="258"/>
      <c r="S335" s="231"/>
      <c r="T335" s="231"/>
      <c r="U335" s="231"/>
    </row>
    <row r="336" spans="8:21" s="224" customFormat="1">
      <c r="H336" s="231"/>
      <c r="I336" s="568"/>
      <c r="J336" s="231"/>
      <c r="K336" s="258"/>
      <c r="L336" s="258"/>
      <c r="N336" s="231"/>
      <c r="O336" s="568"/>
      <c r="P336" s="231"/>
      <c r="Q336" s="258"/>
      <c r="R336" s="258"/>
      <c r="S336" s="231"/>
      <c r="T336" s="231"/>
      <c r="U336" s="231"/>
    </row>
    <row r="337" spans="8:21" s="224" customFormat="1">
      <c r="H337" s="231"/>
      <c r="I337" s="568"/>
      <c r="J337" s="231"/>
      <c r="K337" s="258"/>
      <c r="L337" s="258"/>
      <c r="N337" s="231"/>
      <c r="O337" s="568"/>
      <c r="P337" s="231"/>
      <c r="Q337" s="258"/>
      <c r="R337" s="258"/>
      <c r="S337" s="231"/>
      <c r="T337" s="231"/>
      <c r="U337" s="231"/>
    </row>
    <row r="338" spans="8:21" s="224" customFormat="1">
      <c r="H338" s="231"/>
      <c r="I338" s="568"/>
      <c r="J338" s="231"/>
      <c r="K338" s="258"/>
      <c r="L338" s="258"/>
      <c r="N338" s="231"/>
      <c r="O338" s="568"/>
      <c r="P338" s="231"/>
      <c r="Q338" s="258"/>
      <c r="R338" s="258"/>
      <c r="S338" s="231"/>
      <c r="T338" s="231"/>
      <c r="U338" s="231"/>
    </row>
    <row r="339" spans="8:21" s="224" customFormat="1">
      <c r="H339" s="231"/>
      <c r="I339" s="568"/>
      <c r="J339" s="231"/>
      <c r="K339" s="258"/>
      <c r="L339" s="258"/>
      <c r="N339" s="231"/>
      <c r="O339" s="568"/>
      <c r="P339" s="231"/>
      <c r="Q339" s="258"/>
      <c r="R339" s="258"/>
      <c r="S339" s="231"/>
      <c r="T339" s="231"/>
      <c r="U339" s="231"/>
    </row>
    <row r="340" spans="8:21" s="224" customFormat="1">
      <c r="H340" s="231"/>
      <c r="I340" s="568"/>
      <c r="J340" s="231"/>
      <c r="K340" s="258"/>
      <c r="L340" s="258"/>
      <c r="N340" s="231"/>
      <c r="O340" s="568"/>
      <c r="P340" s="231"/>
      <c r="Q340" s="258"/>
      <c r="R340" s="258"/>
      <c r="S340" s="231"/>
      <c r="T340" s="231"/>
      <c r="U340" s="231"/>
    </row>
    <row r="341" spans="8:21" s="224" customFormat="1">
      <c r="H341" s="231"/>
      <c r="I341" s="568"/>
      <c r="J341" s="231"/>
      <c r="K341" s="258"/>
      <c r="L341" s="258"/>
      <c r="N341" s="231"/>
      <c r="O341" s="568"/>
      <c r="P341" s="231"/>
      <c r="Q341" s="258"/>
      <c r="R341" s="258"/>
      <c r="S341" s="231"/>
      <c r="T341" s="231"/>
      <c r="U341" s="231"/>
    </row>
    <row r="342" spans="8:21" s="224" customFormat="1">
      <c r="H342" s="231"/>
      <c r="I342" s="568"/>
      <c r="J342" s="231"/>
      <c r="K342" s="258"/>
      <c r="L342" s="258"/>
      <c r="N342" s="231"/>
      <c r="O342" s="568"/>
      <c r="P342" s="231"/>
      <c r="Q342" s="258"/>
      <c r="R342" s="258"/>
      <c r="S342" s="231"/>
      <c r="T342" s="231"/>
      <c r="U342" s="231"/>
    </row>
    <row r="343" spans="8:21" s="224" customFormat="1">
      <c r="H343" s="231"/>
      <c r="I343" s="568"/>
      <c r="J343" s="231"/>
      <c r="K343" s="258"/>
      <c r="L343" s="258"/>
      <c r="N343" s="231"/>
      <c r="O343" s="568"/>
      <c r="P343" s="231"/>
      <c r="Q343" s="258"/>
      <c r="R343" s="258"/>
      <c r="S343" s="231"/>
      <c r="T343" s="231"/>
      <c r="U343" s="231"/>
    </row>
    <row r="344" spans="8:21" s="224" customFormat="1">
      <c r="H344" s="231"/>
      <c r="I344" s="568"/>
      <c r="J344" s="231"/>
      <c r="K344" s="258"/>
      <c r="L344" s="258"/>
      <c r="N344" s="231"/>
      <c r="O344" s="568"/>
      <c r="P344" s="231"/>
      <c r="Q344" s="258"/>
      <c r="R344" s="258"/>
      <c r="S344" s="231"/>
      <c r="T344" s="231"/>
      <c r="U344" s="231"/>
    </row>
    <row r="345" spans="8:21" s="224" customFormat="1">
      <c r="H345" s="231"/>
      <c r="I345" s="568"/>
      <c r="J345" s="231"/>
      <c r="K345" s="258"/>
      <c r="L345" s="258"/>
      <c r="N345" s="231"/>
      <c r="O345" s="568"/>
      <c r="P345" s="231"/>
      <c r="Q345" s="258"/>
      <c r="R345" s="258"/>
      <c r="S345" s="231"/>
      <c r="T345" s="231"/>
      <c r="U345" s="231"/>
    </row>
    <row r="346" spans="8:21" s="224" customFormat="1">
      <c r="H346" s="231"/>
      <c r="I346" s="568"/>
      <c r="J346" s="231"/>
      <c r="K346" s="258"/>
      <c r="L346" s="258"/>
      <c r="N346" s="231"/>
      <c r="O346" s="568"/>
      <c r="P346" s="231"/>
      <c r="Q346" s="258"/>
      <c r="R346" s="258"/>
      <c r="S346" s="231"/>
      <c r="T346" s="231"/>
      <c r="U346" s="231"/>
    </row>
    <row r="347" spans="8:21" s="224" customFormat="1">
      <c r="H347" s="231"/>
      <c r="I347" s="568"/>
      <c r="J347" s="231"/>
      <c r="K347" s="258"/>
      <c r="L347" s="258"/>
      <c r="N347" s="231"/>
      <c r="O347" s="568"/>
      <c r="P347" s="231"/>
      <c r="Q347" s="258"/>
      <c r="R347" s="258"/>
      <c r="S347" s="231"/>
      <c r="T347" s="231"/>
      <c r="U347" s="231"/>
    </row>
    <row r="348" spans="8:21" s="224" customFormat="1">
      <c r="H348" s="231"/>
      <c r="I348" s="568"/>
      <c r="J348" s="231"/>
      <c r="K348" s="258"/>
      <c r="L348" s="258"/>
      <c r="N348" s="231"/>
      <c r="O348" s="568"/>
      <c r="P348" s="231"/>
      <c r="Q348" s="258"/>
      <c r="R348" s="258"/>
      <c r="S348" s="231"/>
      <c r="T348" s="231"/>
      <c r="U348" s="231"/>
    </row>
    <row r="349" spans="8:21" s="224" customFormat="1">
      <c r="H349" s="231"/>
      <c r="I349" s="568"/>
      <c r="J349" s="231"/>
      <c r="K349" s="258"/>
      <c r="L349" s="258"/>
      <c r="N349" s="231"/>
      <c r="O349" s="568"/>
      <c r="P349" s="231"/>
      <c r="Q349" s="258"/>
      <c r="R349" s="258"/>
      <c r="S349" s="231"/>
      <c r="T349" s="231"/>
      <c r="U349" s="231"/>
    </row>
    <row r="350" spans="8:21" s="224" customFormat="1">
      <c r="H350" s="231"/>
      <c r="I350" s="568"/>
      <c r="J350" s="231"/>
      <c r="K350" s="258"/>
      <c r="L350" s="258"/>
      <c r="N350" s="231"/>
      <c r="O350" s="568"/>
      <c r="P350" s="231"/>
      <c r="Q350" s="258"/>
      <c r="R350" s="258"/>
      <c r="S350" s="231"/>
      <c r="T350" s="231"/>
      <c r="U350" s="231"/>
    </row>
    <row r="351" spans="8:21" s="224" customFormat="1">
      <c r="H351" s="231"/>
      <c r="I351" s="568"/>
      <c r="J351" s="231"/>
      <c r="K351" s="258"/>
      <c r="L351" s="258"/>
      <c r="N351" s="231"/>
      <c r="O351" s="568"/>
      <c r="P351" s="231"/>
      <c r="Q351" s="258"/>
      <c r="R351" s="258"/>
      <c r="S351" s="231"/>
      <c r="T351" s="231"/>
      <c r="U351" s="231"/>
    </row>
    <row r="352" spans="8:21" s="224" customFormat="1">
      <c r="H352" s="231"/>
      <c r="I352" s="568"/>
      <c r="J352" s="231"/>
      <c r="K352" s="258"/>
      <c r="L352" s="258"/>
      <c r="N352" s="231"/>
      <c r="O352" s="568"/>
      <c r="P352" s="231"/>
      <c r="Q352" s="258"/>
      <c r="R352" s="258"/>
      <c r="S352" s="231"/>
      <c r="T352" s="231"/>
      <c r="U352" s="231"/>
    </row>
    <row r="353" spans="8:21" s="224" customFormat="1">
      <c r="H353" s="231"/>
      <c r="I353" s="568"/>
      <c r="J353" s="231"/>
      <c r="K353" s="258"/>
      <c r="L353" s="258"/>
      <c r="N353" s="231"/>
      <c r="O353" s="568"/>
      <c r="P353" s="231"/>
      <c r="Q353" s="258"/>
      <c r="R353" s="258"/>
      <c r="S353" s="231"/>
      <c r="T353" s="231"/>
      <c r="U353" s="231"/>
    </row>
    <row r="354" spans="8:21" s="224" customFormat="1">
      <c r="H354" s="231"/>
      <c r="I354" s="568"/>
      <c r="J354" s="231"/>
      <c r="K354" s="258"/>
      <c r="L354" s="258"/>
      <c r="N354" s="231"/>
      <c r="O354" s="568"/>
      <c r="P354" s="231"/>
      <c r="Q354" s="258"/>
      <c r="R354" s="258"/>
      <c r="S354" s="231"/>
      <c r="T354" s="231"/>
      <c r="U354" s="231"/>
    </row>
    <row r="355" spans="8:21" s="224" customFormat="1">
      <c r="H355" s="231"/>
      <c r="I355" s="568"/>
      <c r="J355" s="231"/>
      <c r="K355" s="258"/>
      <c r="L355" s="258"/>
      <c r="N355" s="231"/>
      <c r="O355" s="568"/>
      <c r="P355" s="231"/>
      <c r="Q355" s="258"/>
      <c r="R355" s="258"/>
      <c r="S355" s="231"/>
      <c r="T355" s="231"/>
      <c r="U355" s="231"/>
    </row>
    <row r="356" spans="8:21" s="224" customFormat="1">
      <c r="H356" s="231"/>
      <c r="I356" s="568"/>
      <c r="J356" s="231"/>
      <c r="K356" s="258"/>
      <c r="L356" s="258"/>
      <c r="N356" s="231"/>
      <c r="O356" s="568"/>
      <c r="P356" s="231"/>
      <c r="Q356" s="258"/>
      <c r="R356" s="258"/>
      <c r="S356" s="231"/>
      <c r="T356" s="231"/>
      <c r="U356" s="231"/>
    </row>
    <row r="357" spans="8:21" s="224" customFormat="1">
      <c r="H357" s="231"/>
      <c r="I357" s="568"/>
      <c r="J357" s="231"/>
      <c r="K357" s="258"/>
      <c r="L357" s="258"/>
      <c r="N357" s="231"/>
      <c r="O357" s="568"/>
      <c r="P357" s="231"/>
      <c r="Q357" s="258"/>
      <c r="R357" s="258"/>
      <c r="S357" s="231"/>
      <c r="T357" s="231"/>
      <c r="U357" s="231"/>
    </row>
    <row r="358" spans="8:21" s="224" customFormat="1">
      <c r="H358" s="231"/>
      <c r="I358" s="568"/>
      <c r="J358" s="231"/>
      <c r="K358" s="258"/>
      <c r="L358" s="258"/>
      <c r="N358" s="231"/>
      <c r="O358" s="568"/>
      <c r="P358" s="231"/>
      <c r="Q358" s="258"/>
      <c r="R358" s="258"/>
      <c r="S358" s="231"/>
      <c r="T358" s="231"/>
      <c r="U358" s="231"/>
    </row>
    <row r="359" spans="8:21" s="224" customFormat="1">
      <c r="H359" s="231"/>
      <c r="I359" s="568"/>
      <c r="J359" s="231"/>
      <c r="K359" s="258"/>
      <c r="L359" s="258"/>
      <c r="N359" s="231"/>
      <c r="O359" s="568"/>
      <c r="P359" s="231"/>
      <c r="Q359" s="258"/>
      <c r="R359" s="258"/>
      <c r="S359" s="231"/>
      <c r="T359" s="231"/>
      <c r="U359" s="231"/>
    </row>
    <row r="360" spans="8:21" s="224" customFormat="1">
      <c r="H360" s="231"/>
      <c r="I360" s="568"/>
      <c r="J360" s="231"/>
      <c r="K360" s="258"/>
      <c r="L360" s="258"/>
      <c r="N360" s="231"/>
      <c r="O360" s="568"/>
      <c r="P360" s="231"/>
      <c r="Q360" s="258"/>
      <c r="R360" s="258"/>
      <c r="S360" s="231"/>
      <c r="T360" s="231"/>
      <c r="U360" s="231"/>
    </row>
    <row r="361" spans="8:21" s="224" customFormat="1">
      <c r="H361" s="231"/>
      <c r="I361" s="568"/>
      <c r="J361" s="231"/>
      <c r="K361" s="258"/>
      <c r="L361" s="258"/>
      <c r="N361" s="231"/>
      <c r="O361" s="568"/>
      <c r="P361" s="231"/>
      <c r="Q361" s="258"/>
      <c r="R361" s="258"/>
      <c r="S361" s="231"/>
      <c r="T361" s="231"/>
      <c r="U361" s="231"/>
    </row>
    <row r="362" spans="8:21" s="224" customFormat="1">
      <c r="H362" s="231"/>
      <c r="I362" s="568"/>
      <c r="J362" s="231"/>
      <c r="K362" s="258"/>
      <c r="L362" s="258"/>
      <c r="N362" s="231"/>
      <c r="O362" s="568"/>
      <c r="P362" s="231"/>
      <c r="Q362" s="258"/>
      <c r="R362" s="258"/>
      <c r="S362" s="231"/>
      <c r="T362" s="231"/>
      <c r="U362" s="231"/>
    </row>
    <row r="363" spans="8:21" s="224" customFormat="1">
      <c r="H363" s="231"/>
      <c r="I363" s="568"/>
      <c r="J363" s="231"/>
      <c r="K363" s="258"/>
      <c r="L363" s="258"/>
      <c r="N363" s="231"/>
      <c r="O363" s="568"/>
      <c r="P363" s="231"/>
      <c r="Q363" s="258"/>
      <c r="R363" s="258"/>
      <c r="S363" s="231"/>
      <c r="T363" s="231"/>
      <c r="U363" s="231"/>
    </row>
    <row r="364" spans="8:21" s="224" customFormat="1">
      <c r="H364" s="231"/>
      <c r="I364" s="568"/>
      <c r="J364" s="231"/>
      <c r="K364" s="258"/>
      <c r="L364" s="258"/>
      <c r="N364" s="231"/>
      <c r="O364" s="568"/>
      <c r="P364" s="231"/>
      <c r="Q364" s="258"/>
      <c r="R364" s="258"/>
      <c r="S364" s="231"/>
      <c r="T364" s="231"/>
      <c r="U364" s="231"/>
    </row>
    <row r="365" spans="8:21" s="224" customFormat="1">
      <c r="H365" s="231"/>
      <c r="I365" s="568"/>
      <c r="J365" s="231"/>
      <c r="K365" s="258"/>
      <c r="L365" s="258"/>
      <c r="N365" s="231"/>
      <c r="O365" s="568"/>
      <c r="P365" s="231"/>
      <c r="Q365" s="258"/>
      <c r="R365" s="258"/>
      <c r="S365" s="231"/>
      <c r="T365" s="231"/>
      <c r="U365" s="231"/>
    </row>
    <row r="366" spans="8:21" s="224" customFormat="1">
      <c r="H366" s="231"/>
      <c r="I366" s="568"/>
      <c r="J366" s="231"/>
      <c r="K366" s="258"/>
      <c r="L366" s="258"/>
      <c r="N366" s="231"/>
      <c r="O366" s="568"/>
      <c r="P366" s="231"/>
      <c r="Q366" s="258"/>
      <c r="R366" s="258"/>
      <c r="S366" s="231"/>
      <c r="T366" s="231"/>
      <c r="U366" s="231"/>
    </row>
    <row r="367" spans="8:21" s="224" customFormat="1">
      <c r="H367" s="231"/>
      <c r="I367" s="568"/>
      <c r="J367" s="231"/>
      <c r="K367" s="258"/>
      <c r="L367" s="258"/>
      <c r="N367" s="231"/>
      <c r="O367" s="568"/>
      <c r="P367" s="231"/>
      <c r="Q367" s="258"/>
      <c r="R367" s="258"/>
      <c r="S367" s="231"/>
      <c r="T367" s="231"/>
      <c r="U367" s="231"/>
    </row>
    <row r="368" spans="8:21" s="224" customFormat="1">
      <c r="H368" s="231"/>
      <c r="I368" s="568"/>
      <c r="J368" s="231"/>
      <c r="K368" s="258"/>
      <c r="L368" s="258"/>
      <c r="N368" s="231"/>
      <c r="O368" s="568"/>
      <c r="P368" s="231"/>
      <c r="Q368" s="258"/>
      <c r="R368" s="258"/>
      <c r="S368" s="231"/>
      <c r="T368" s="231"/>
      <c r="U368" s="231"/>
    </row>
    <row r="369" spans="8:21" s="224" customFormat="1">
      <c r="H369" s="231"/>
      <c r="I369" s="568"/>
      <c r="J369" s="231"/>
      <c r="K369" s="258"/>
      <c r="L369" s="258"/>
      <c r="N369" s="231"/>
      <c r="O369" s="568"/>
      <c r="P369" s="231"/>
      <c r="Q369" s="258"/>
      <c r="R369" s="258"/>
      <c r="S369" s="231"/>
      <c r="T369" s="231"/>
      <c r="U369" s="231"/>
    </row>
    <row r="370" spans="8:21" s="224" customFormat="1">
      <c r="H370" s="231"/>
      <c r="I370" s="568"/>
      <c r="J370" s="231"/>
      <c r="K370" s="258"/>
      <c r="L370" s="258"/>
      <c r="N370" s="231"/>
      <c r="O370" s="568"/>
      <c r="P370" s="231"/>
      <c r="Q370" s="258"/>
      <c r="R370" s="258"/>
      <c r="S370" s="231"/>
      <c r="T370" s="231"/>
      <c r="U370" s="231"/>
    </row>
    <row r="371" spans="8:21" s="224" customFormat="1">
      <c r="H371" s="231"/>
      <c r="I371" s="568"/>
      <c r="J371" s="231"/>
      <c r="K371" s="258"/>
      <c r="L371" s="258"/>
      <c r="N371" s="231"/>
      <c r="O371" s="568"/>
      <c r="P371" s="231"/>
      <c r="Q371" s="258"/>
      <c r="R371" s="258"/>
      <c r="S371" s="231"/>
      <c r="T371" s="231"/>
      <c r="U371" s="231"/>
    </row>
    <row r="372" spans="8:21" s="224" customFormat="1">
      <c r="H372" s="231"/>
      <c r="I372" s="568"/>
      <c r="J372" s="231"/>
      <c r="K372" s="258"/>
      <c r="L372" s="258"/>
      <c r="N372" s="231"/>
      <c r="O372" s="568"/>
      <c r="P372" s="231"/>
      <c r="Q372" s="258"/>
      <c r="R372" s="258"/>
      <c r="S372" s="231"/>
      <c r="T372" s="231"/>
      <c r="U372" s="231"/>
    </row>
    <row r="373" spans="8:21" s="224" customFormat="1">
      <c r="H373" s="231"/>
      <c r="I373" s="568"/>
      <c r="J373" s="231"/>
      <c r="K373" s="258"/>
      <c r="L373" s="258"/>
      <c r="N373" s="231"/>
      <c r="O373" s="568"/>
      <c r="P373" s="231"/>
      <c r="Q373" s="258"/>
      <c r="R373" s="258"/>
      <c r="S373" s="231"/>
      <c r="T373" s="231"/>
      <c r="U373" s="231"/>
    </row>
    <row r="374" spans="8:21" s="224" customFormat="1">
      <c r="H374" s="231"/>
      <c r="I374" s="568"/>
      <c r="J374" s="231"/>
      <c r="K374" s="258"/>
      <c r="L374" s="258"/>
      <c r="N374" s="231"/>
      <c r="O374" s="568"/>
      <c r="P374" s="231"/>
      <c r="Q374" s="258"/>
      <c r="R374" s="258"/>
      <c r="S374" s="231"/>
      <c r="T374" s="231"/>
      <c r="U374" s="231"/>
    </row>
    <row r="375" spans="8:21" s="224" customFormat="1">
      <c r="H375" s="231"/>
      <c r="I375" s="568"/>
      <c r="J375" s="231"/>
      <c r="K375" s="258"/>
      <c r="L375" s="258"/>
      <c r="N375" s="231"/>
      <c r="O375" s="568"/>
      <c r="P375" s="231"/>
      <c r="Q375" s="258"/>
      <c r="R375" s="258"/>
      <c r="S375" s="231"/>
      <c r="T375" s="231"/>
      <c r="U375" s="231"/>
    </row>
    <row r="376" spans="8:21" s="224" customFormat="1">
      <c r="H376" s="231"/>
      <c r="I376" s="568"/>
      <c r="J376" s="231"/>
      <c r="K376" s="258"/>
      <c r="L376" s="258"/>
      <c r="N376" s="231"/>
      <c r="O376" s="568"/>
      <c r="P376" s="231"/>
      <c r="Q376" s="258"/>
      <c r="R376" s="258"/>
      <c r="S376" s="231"/>
      <c r="T376" s="231"/>
      <c r="U376" s="231"/>
    </row>
    <row r="377" spans="8:21" s="224" customFormat="1">
      <c r="H377" s="231"/>
      <c r="I377" s="568"/>
      <c r="J377" s="231"/>
      <c r="K377" s="258"/>
      <c r="L377" s="258"/>
      <c r="N377" s="231"/>
      <c r="O377" s="568"/>
      <c r="P377" s="231"/>
      <c r="Q377" s="258"/>
      <c r="R377" s="258"/>
      <c r="S377" s="231"/>
      <c r="T377" s="231"/>
      <c r="U377" s="231"/>
    </row>
    <row r="378" spans="8:21" s="224" customFormat="1">
      <c r="H378" s="231"/>
      <c r="I378" s="568"/>
      <c r="J378" s="231"/>
      <c r="K378" s="258"/>
      <c r="L378" s="258"/>
      <c r="N378" s="231"/>
      <c r="O378" s="568"/>
      <c r="P378" s="231"/>
      <c r="Q378" s="258"/>
      <c r="R378" s="258"/>
      <c r="S378" s="231"/>
      <c r="T378" s="231"/>
      <c r="U378" s="231"/>
    </row>
    <row r="379" spans="8:21" s="224" customFormat="1">
      <c r="H379" s="231"/>
      <c r="I379" s="568"/>
      <c r="J379" s="231"/>
      <c r="K379" s="258"/>
      <c r="L379" s="258"/>
      <c r="N379" s="231"/>
      <c r="O379" s="568"/>
      <c r="P379" s="231"/>
      <c r="Q379" s="258"/>
      <c r="R379" s="258"/>
      <c r="S379" s="231"/>
      <c r="T379" s="231"/>
      <c r="U379" s="231"/>
    </row>
    <row r="380" spans="8:21" s="224" customFormat="1">
      <c r="H380" s="231"/>
      <c r="I380" s="568"/>
      <c r="J380" s="231"/>
      <c r="K380" s="258"/>
      <c r="L380" s="258"/>
      <c r="N380" s="231"/>
      <c r="O380" s="568"/>
      <c r="P380" s="231"/>
      <c r="Q380" s="258"/>
      <c r="R380" s="258"/>
      <c r="S380" s="231"/>
      <c r="T380" s="231"/>
      <c r="U380" s="231"/>
    </row>
    <row r="381" spans="8:21" s="224" customFormat="1">
      <c r="H381" s="231"/>
      <c r="I381" s="568"/>
      <c r="J381" s="231"/>
      <c r="K381" s="258"/>
      <c r="L381" s="258"/>
      <c r="N381" s="231"/>
      <c r="O381" s="568"/>
      <c r="P381" s="231"/>
      <c r="Q381" s="258"/>
      <c r="R381" s="258"/>
      <c r="S381" s="231"/>
      <c r="T381" s="231"/>
      <c r="U381" s="231"/>
    </row>
    <row r="382" spans="8:21" s="224" customFormat="1">
      <c r="H382" s="231"/>
      <c r="I382" s="568"/>
      <c r="J382" s="231"/>
      <c r="K382" s="258"/>
      <c r="L382" s="258"/>
      <c r="N382" s="231"/>
      <c r="O382" s="568"/>
      <c r="P382" s="231"/>
      <c r="Q382" s="258"/>
      <c r="R382" s="258"/>
      <c r="S382" s="231"/>
      <c r="T382" s="231"/>
      <c r="U382" s="231"/>
    </row>
    <row r="383" spans="8:21" s="224" customFormat="1">
      <c r="H383" s="231"/>
      <c r="I383" s="568"/>
      <c r="J383" s="231"/>
      <c r="K383" s="258"/>
      <c r="L383" s="258"/>
      <c r="N383" s="231"/>
      <c r="O383" s="568"/>
      <c r="P383" s="231"/>
      <c r="Q383" s="258"/>
      <c r="R383" s="258"/>
      <c r="S383" s="231"/>
      <c r="T383" s="231"/>
      <c r="U383" s="231"/>
    </row>
    <row r="384" spans="8:21" s="224" customFormat="1">
      <c r="H384" s="231"/>
      <c r="I384" s="568"/>
      <c r="J384" s="231"/>
      <c r="K384" s="258"/>
      <c r="L384" s="258"/>
      <c r="N384" s="231"/>
      <c r="O384" s="568"/>
      <c r="P384" s="231"/>
      <c r="Q384" s="258"/>
      <c r="R384" s="258"/>
      <c r="S384" s="231"/>
      <c r="T384" s="231"/>
      <c r="U384" s="231"/>
    </row>
    <row r="385" spans="8:21" s="224" customFormat="1">
      <c r="H385" s="231"/>
      <c r="I385" s="568"/>
      <c r="J385" s="231"/>
      <c r="K385" s="258"/>
      <c r="L385" s="258"/>
      <c r="N385" s="231"/>
      <c r="O385" s="568"/>
      <c r="P385" s="231"/>
      <c r="Q385" s="258"/>
      <c r="R385" s="258"/>
      <c r="S385" s="231"/>
      <c r="T385" s="231"/>
      <c r="U385" s="231"/>
    </row>
    <row r="386" spans="8:21" s="224" customFormat="1">
      <c r="H386" s="231"/>
      <c r="I386" s="568"/>
      <c r="J386" s="231"/>
      <c r="K386" s="258"/>
      <c r="L386" s="258"/>
      <c r="N386" s="231"/>
      <c r="O386" s="568"/>
      <c r="P386" s="231"/>
      <c r="Q386" s="258"/>
      <c r="R386" s="258"/>
      <c r="S386" s="231"/>
      <c r="T386" s="231"/>
      <c r="U386" s="231"/>
    </row>
    <row r="387" spans="8:21" s="224" customFormat="1">
      <c r="H387" s="231"/>
      <c r="I387" s="568"/>
      <c r="J387" s="231"/>
      <c r="K387" s="258"/>
      <c r="L387" s="258"/>
      <c r="N387" s="231"/>
      <c r="O387" s="568"/>
      <c r="P387" s="231"/>
      <c r="Q387" s="258"/>
      <c r="R387" s="258"/>
      <c r="S387" s="231"/>
      <c r="T387" s="231"/>
      <c r="U387" s="231"/>
    </row>
    <row r="388" spans="8:21" s="224" customFormat="1">
      <c r="H388" s="231"/>
      <c r="I388" s="568"/>
      <c r="J388" s="231"/>
      <c r="K388" s="258"/>
      <c r="L388" s="258"/>
      <c r="N388" s="231"/>
      <c r="O388" s="568"/>
      <c r="P388" s="231"/>
      <c r="Q388" s="258"/>
      <c r="R388" s="258"/>
      <c r="S388" s="231"/>
      <c r="T388" s="231"/>
      <c r="U388" s="231"/>
    </row>
    <row r="389" spans="8:21" s="224" customFormat="1">
      <c r="H389" s="231"/>
      <c r="I389" s="568"/>
      <c r="J389" s="231"/>
      <c r="K389" s="258"/>
      <c r="L389" s="258"/>
      <c r="N389" s="231"/>
      <c r="O389" s="568"/>
      <c r="P389" s="231"/>
      <c r="Q389" s="258"/>
      <c r="R389" s="258"/>
      <c r="S389" s="231"/>
      <c r="T389" s="231"/>
      <c r="U389" s="231"/>
    </row>
    <row r="390" spans="8:21" s="224" customFormat="1">
      <c r="H390" s="231"/>
      <c r="I390" s="568"/>
      <c r="J390" s="231"/>
      <c r="K390" s="258"/>
      <c r="L390" s="258"/>
      <c r="N390" s="231"/>
      <c r="O390" s="568"/>
      <c r="P390" s="231"/>
      <c r="Q390" s="258"/>
      <c r="R390" s="258"/>
      <c r="S390" s="231"/>
      <c r="T390" s="231"/>
      <c r="U390" s="231"/>
    </row>
    <row r="391" spans="8:21" s="224" customFormat="1">
      <c r="H391" s="231"/>
      <c r="I391" s="568"/>
      <c r="J391" s="231"/>
      <c r="K391" s="258"/>
      <c r="L391" s="258"/>
      <c r="N391" s="231"/>
      <c r="O391" s="568"/>
      <c r="P391" s="231"/>
      <c r="Q391" s="258"/>
      <c r="R391" s="258"/>
      <c r="S391" s="231"/>
      <c r="T391" s="231"/>
      <c r="U391" s="231"/>
    </row>
    <row r="392" spans="8:21" s="224" customFormat="1">
      <c r="H392" s="231"/>
      <c r="I392" s="568"/>
      <c r="J392" s="231"/>
      <c r="K392" s="258"/>
      <c r="L392" s="258"/>
      <c r="N392" s="231"/>
      <c r="O392" s="568"/>
      <c r="P392" s="231"/>
      <c r="Q392" s="258"/>
      <c r="R392" s="258"/>
      <c r="S392" s="231"/>
      <c r="T392" s="231"/>
      <c r="U392" s="231"/>
    </row>
    <row r="393" spans="8:21" s="224" customFormat="1">
      <c r="H393" s="231"/>
      <c r="I393" s="568"/>
      <c r="J393" s="231"/>
      <c r="K393" s="258"/>
      <c r="L393" s="258"/>
      <c r="N393" s="231"/>
      <c r="O393" s="568"/>
      <c r="P393" s="231"/>
      <c r="Q393" s="258"/>
      <c r="R393" s="258"/>
      <c r="S393" s="231"/>
      <c r="T393" s="231"/>
      <c r="U393" s="231"/>
    </row>
    <row r="394" spans="8:21" s="224" customFormat="1">
      <c r="H394" s="231"/>
      <c r="I394" s="568"/>
      <c r="J394" s="231"/>
      <c r="K394" s="258"/>
      <c r="L394" s="258"/>
      <c r="N394" s="231"/>
      <c r="O394" s="568"/>
      <c r="P394" s="231"/>
      <c r="Q394" s="258"/>
      <c r="R394" s="258"/>
      <c r="S394" s="231"/>
      <c r="T394" s="231"/>
      <c r="U394" s="231"/>
    </row>
    <row r="395" spans="8:21" s="224" customFormat="1">
      <c r="H395" s="231"/>
      <c r="I395" s="568"/>
      <c r="J395" s="231"/>
      <c r="K395" s="258"/>
      <c r="L395" s="258"/>
      <c r="N395" s="231"/>
      <c r="O395" s="568"/>
      <c r="P395" s="231"/>
      <c r="Q395" s="258"/>
      <c r="R395" s="258"/>
      <c r="S395" s="231"/>
      <c r="T395" s="231"/>
      <c r="U395" s="231"/>
    </row>
    <row r="396" spans="8:21" s="224" customFormat="1">
      <c r="H396" s="231"/>
      <c r="I396" s="568"/>
      <c r="J396" s="231"/>
      <c r="K396" s="258"/>
      <c r="L396" s="258"/>
      <c r="N396" s="231"/>
      <c r="O396" s="568"/>
      <c r="P396" s="231"/>
      <c r="Q396" s="258"/>
      <c r="R396" s="258"/>
      <c r="S396" s="231"/>
      <c r="T396" s="231"/>
      <c r="U396" s="231"/>
    </row>
    <row r="397" spans="8:21" s="224" customFormat="1">
      <c r="H397" s="231"/>
      <c r="I397" s="568"/>
      <c r="J397" s="231"/>
      <c r="K397" s="258"/>
      <c r="L397" s="258"/>
      <c r="N397" s="231"/>
      <c r="O397" s="568"/>
      <c r="P397" s="231"/>
      <c r="Q397" s="258"/>
      <c r="R397" s="258"/>
      <c r="S397" s="231"/>
      <c r="T397" s="231"/>
      <c r="U397" s="231"/>
    </row>
    <row r="398" spans="8:21" s="224" customFormat="1">
      <c r="H398" s="231"/>
      <c r="I398" s="568"/>
      <c r="J398" s="231"/>
      <c r="K398" s="258"/>
      <c r="L398" s="258"/>
      <c r="N398" s="231"/>
      <c r="O398" s="568"/>
      <c r="P398" s="231"/>
      <c r="Q398" s="258"/>
      <c r="R398" s="258"/>
      <c r="S398" s="231"/>
      <c r="T398" s="231"/>
      <c r="U398" s="231"/>
    </row>
    <row r="399" spans="8:21" s="224" customFormat="1">
      <c r="H399" s="231"/>
      <c r="I399" s="568"/>
      <c r="J399" s="231"/>
      <c r="K399" s="258"/>
      <c r="L399" s="258"/>
      <c r="N399" s="231"/>
      <c r="O399" s="568"/>
      <c r="P399" s="231"/>
      <c r="Q399" s="258"/>
      <c r="R399" s="258"/>
      <c r="S399" s="231"/>
      <c r="T399" s="231"/>
      <c r="U399" s="231"/>
    </row>
    <row r="400" spans="8:21" s="224" customFormat="1">
      <c r="H400" s="231"/>
      <c r="I400" s="568"/>
      <c r="J400" s="231"/>
      <c r="K400" s="258"/>
      <c r="L400" s="258"/>
      <c r="N400" s="231"/>
      <c r="O400" s="568"/>
      <c r="P400" s="231"/>
      <c r="Q400" s="258"/>
      <c r="R400" s="258"/>
      <c r="S400" s="231"/>
      <c r="T400" s="231"/>
      <c r="U400" s="231"/>
    </row>
    <row r="401" spans="8:21" s="224" customFormat="1">
      <c r="H401" s="231"/>
      <c r="I401" s="568"/>
      <c r="J401" s="231"/>
      <c r="K401" s="258"/>
      <c r="L401" s="258"/>
      <c r="N401" s="231"/>
      <c r="O401" s="568"/>
      <c r="P401" s="231"/>
      <c r="Q401" s="258"/>
      <c r="R401" s="258"/>
      <c r="S401" s="231"/>
      <c r="T401" s="231"/>
      <c r="U401" s="231"/>
    </row>
    <row r="402" spans="8:21" s="224" customFormat="1">
      <c r="H402" s="231"/>
      <c r="I402" s="568"/>
      <c r="J402" s="231"/>
      <c r="K402" s="258"/>
      <c r="L402" s="258"/>
      <c r="N402" s="231"/>
      <c r="O402" s="568"/>
      <c r="P402" s="231"/>
      <c r="Q402" s="258"/>
      <c r="R402" s="258"/>
      <c r="S402" s="231"/>
      <c r="T402" s="231"/>
      <c r="U402" s="231"/>
    </row>
    <row r="403" spans="8:21" s="224" customFormat="1">
      <c r="H403" s="231"/>
      <c r="I403" s="568"/>
      <c r="J403" s="231"/>
      <c r="K403" s="258"/>
      <c r="L403" s="258"/>
      <c r="N403" s="231"/>
      <c r="O403" s="568"/>
      <c r="P403" s="231"/>
      <c r="Q403" s="258"/>
      <c r="R403" s="258"/>
      <c r="S403" s="231"/>
      <c r="T403" s="231"/>
      <c r="U403" s="231"/>
    </row>
    <row r="404" spans="8:21" s="224" customFormat="1">
      <c r="H404" s="231"/>
      <c r="I404" s="568"/>
      <c r="J404" s="231"/>
      <c r="K404" s="258"/>
      <c r="L404" s="258"/>
      <c r="N404" s="231"/>
      <c r="O404" s="568"/>
      <c r="P404" s="231"/>
      <c r="Q404" s="258"/>
      <c r="R404" s="258"/>
      <c r="S404" s="231"/>
      <c r="T404" s="231"/>
      <c r="U404" s="231"/>
    </row>
    <row r="405" spans="8:21" s="224" customFormat="1">
      <c r="H405" s="231"/>
      <c r="I405" s="568"/>
      <c r="J405" s="231"/>
      <c r="K405" s="258"/>
      <c r="L405" s="258"/>
      <c r="N405" s="231"/>
      <c r="O405" s="568"/>
      <c r="P405" s="231"/>
      <c r="Q405" s="258"/>
      <c r="R405" s="258"/>
      <c r="S405" s="231"/>
      <c r="T405" s="231"/>
      <c r="U405" s="231"/>
    </row>
    <row r="406" spans="8:21" s="224" customFormat="1">
      <c r="H406" s="231"/>
      <c r="I406" s="568"/>
      <c r="J406" s="231"/>
      <c r="K406" s="258"/>
      <c r="L406" s="258"/>
      <c r="N406" s="231"/>
      <c r="O406" s="568"/>
      <c r="P406" s="231"/>
      <c r="Q406" s="258"/>
      <c r="R406" s="258"/>
      <c r="S406" s="231"/>
      <c r="T406" s="231"/>
      <c r="U406" s="231"/>
    </row>
    <row r="407" spans="8:21" s="224" customFormat="1">
      <c r="H407" s="231"/>
      <c r="I407" s="568"/>
      <c r="J407" s="231"/>
      <c r="K407" s="258"/>
      <c r="L407" s="258"/>
      <c r="N407" s="231"/>
      <c r="O407" s="568"/>
      <c r="P407" s="231"/>
      <c r="Q407" s="258"/>
      <c r="R407" s="258"/>
      <c r="S407" s="231"/>
      <c r="T407" s="231"/>
      <c r="U407" s="231"/>
    </row>
    <row r="408" spans="8:21" s="224" customFormat="1">
      <c r="H408" s="231"/>
      <c r="I408" s="568"/>
      <c r="J408" s="231"/>
      <c r="K408" s="258"/>
      <c r="L408" s="258"/>
      <c r="N408" s="231"/>
      <c r="O408" s="568"/>
      <c r="P408" s="231"/>
      <c r="Q408" s="258"/>
      <c r="R408" s="258"/>
      <c r="S408" s="231"/>
      <c r="T408" s="231"/>
      <c r="U408" s="231"/>
    </row>
    <row r="409" spans="8:21" s="224" customFormat="1">
      <c r="H409" s="231"/>
      <c r="I409" s="568"/>
      <c r="J409" s="231"/>
      <c r="K409" s="258"/>
      <c r="L409" s="258"/>
      <c r="N409" s="231"/>
      <c r="O409" s="568"/>
      <c r="P409" s="231"/>
      <c r="Q409" s="258"/>
      <c r="R409" s="258"/>
      <c r="S409" s="231"/>
      <c r="T409" s="231"/>
      <c r="U409" s="231"/>
    </row>
    <row r="410" spans="8:21" s="224" customFormat="1">
      <c r="H410" s="231"/>
      <c r="I410" s="568"/>
      <c r="J410" s="231"/>
      <c r="K410" s="258"/>
      <c r="L410" s="258"/>
      <c r="N410" s="231"/>
      <c r="O410" s="568"/>
      <c r="P410" s="231"/>
      <c r="Q410" s="258"/>
      <c r="R410" s="258"/>
      <c r="S410" s="231"/>
      <c r="T410" s="231"/>
      <c r="U410" s="231"/>
    </row>
    <row r="411" spans="8:21" s="224" customFormat="1">
      <c r="H411" s="231"/>
      <c r="I411" s="568"/>
      <c r="J411" s="231"/>
      <c r="K411" s="258"/>
      <c r="L411" s="258"/>
      <c r="N411" s="231"/>
      <c r="O411" s="568"/>
      <c r="P411" s="231"/>
      <c r="Q411" s="258"/>
      <c r="R411" s="258"/>
      <c r="S411" s="231"/>
      <c r="T411" s="231"/>
      <c r="U411" s="231"/>
    </row>
    <row r="412" spans="8:21" s="224" customFormat="1">
      <c r="H412" s="231"/>
      <c r="I412" s="568"/>
      <c r="J412" s="231"/>
      <c r="K412" s="258"/>
      <c r="L412" s="258"/>
      <c r="N412" s="231"/>
      <c r="O412" s="568"/>
      <c r="P412" s="231"/>
      <c r="Q412" s="258"/>
      <c r="R412" s="258"/>
      <c r="S412" s="231"/>
      <c r="T412" s="231"/>
      <c r="U412" s="231"/>
    </row>
    <row r="413" spans="8:21" s="224" customFormat="1">
      <c r="H413" s="231"/>
      <c r="I413" s="568"/>
      <c r="J413" s="231"/>
      <c r="K413" s="258"/>
      <c r="L413" s="258"/>
      <c r="N413" s="231"/>
      <c r="O413" s="568"/>
      <c r="P413" s="231"/>
      <c r="Q413" s="258"/>
      <c r="R413" s="258"/>
      <c r="S413" s="231"/>
      <c r="T413" s="231"/>
      <c r="U413" s="231"/>
    </row>
    <row r="414" spans="8:21" s="224" customFormat="1">
      <c r="H414" s="231"/>
      <c r="I414" s="568"/>
      <c r="J414" s="231"/>
      <c r="K414" s="258"/>
      <c r="L414" s="258"/>
      <c r="N414" s="231"/>
      <c r="O414" s="568"/>
      <c r="P414" s="231"/>
      <c r="Q414" s="258"/>
      <c r="R414" s="258"/>
      <c r="S414" s="231"/>
      <c r="T414" s="231"/>
      <c r="U414" s="231"/>
    </row>
    <row r="415" spans="8:21" s="224" customFormat="1">
      <c r="H415" s="231"/>
      <c r="I415" s="568"/>
      <c r="J415" s="231"/>
      <c r="K415" s="258"/>
      <c r="L415" s="258"/>
      <c r="N415" s="231"/>
      <c r="O415" s="568"/>
      <c r="P415" s="231"/>
      <c r="Q415" s="258"/>
      <c r="R415" s="258"/>
      <c r="S415" s="231"/>
      <c r="T415" s="231"/>
      <c r="U415" s="231"/>
    </row>
    <row r="416" spans="8:21" s="224" customFormat="1">
      <c r="H416" s="231"/>
      <c r="I416" s="568"/>
      <c r="J416" s="231"/>
      <c r="K416" s="258"/>
      <c r="L416" s="258"/>
      <c r="N416" s="231"/>
      <c r="O416" s="568"/>
      <c r="P416" s="231"/>
      <c r="Q416" s="258"/>
      <c r="R416" s="258"/>
      <c r="S416" s="231"/>
      <c r="T416" s="231"/>
      <c r="U416" s="231"/>
    </row>
    <row r="417" spans="8:21" s="224" customFormat="1">
      <c r="H417" s="231"/>
      <c r="I417" s="568"/>
      <c r="J417" s="231"/>
      <c r="K417" s="258"/>
      <c r="L417" s="258"/>
      <c r="N417" s="231"/>
      <c r="O417" s="568"/>
      <c r="P417" s="231"/>
      <c r="Q417" s="258"/>
      <c r="R417" s="258"/>
      <c r="S417" s="231"/>
      <c r="T417" s="231"/>
      <c r="U417" s="231"/>
    </row>
    <row r="418" spans="8:21" s="224" customFormat="1">
      <c r="H418" s="231"/>
      <c r="I418" s="568"/>
      <c r="J418" s="231"/>
      <c r="K418" s="258"/>
      <c r="L418" s="258"/>
      <c r="N418" s="231"/>
      <c r="O418" s="568"/>
      <c r="P418" s="231"/>
      <c r="Q418" s="258"/>
      <c r="R418" s="258"/>
      <c r="S418" s="231"/>
      <c r="T418" s="231"/>
      <c r="U418" s="231"/>
    </row>
    <row r="419" spans="8:21" s="224" customFormat="1">
      <c r="H419" s="231"/>
      <c r="I419" s="568"/>
      <c r="J419" s="231"/>
      <c r="K419" s="258"/>
      <c r="L419" s="258"/>
      <c r="N419" s="231"/>
      <c r="O419" s="568"/>
      <c r="P419" s="231"/>
      <c r="Q419" s="258"/>
      <c r="R419" s="258"/>
      <c r="S419" s="231"/>
      <c r="T419" s="231"/>
      <c r="U419" s="231"/>
    </row>
    <row r="420" spans="8:21" s="224" customFormat="1">
      <c r="H420" s="231"/>
      <c r="I420" s="568"/>
      <c r="J420" s="231"/>
      <c r="K420" s="258"/>
      <c r="L420" s="258"/>
      <c r="N420" s="231"/>
      <c r="O420" s="568"/>
      <c r="P420" s="231"/>
      <c r="Q420" s="258"/>
      <c r="R420" s="258"/>
      <c r="S420" s="231"/>
      <c r="T420" s="231"/>
      <c r="U420" s="231"/>
    </row>
    <row r="421" spans="8:21" s="224" customFormat="1">
      <c r="H421" s="231"/>
      <c r="I421" s="568"/>
      <c r="J421" s="231"/>
      <c r="K421" s="258"/>
      <c r="L421" s="258"/>
      <c r="N421" s="231"/>
      <c r="O421" s="568"/>
      <c r="P421" s="231"/>
      <c r="Q421" s="258"/>
      <c r="R421" s="258"/>
      <c r="S421" s="231"/>
      <c r="T421" s="231"/>
      <c r="U421" s="231"/>
    </row>
    <row r="422" spans="8:21" s="224" customFormat="1">
      <c r="H422" s="231"/>
      <c r="I422" s="568"/>
      <c r="J422" s="231"/>
      <c r="K422" s="258"/>
      <c r="L422" s="258"/>
      <c r="N422" s="231"/>
      <c r="O422" s="568"/>
      <c r="P422" s="231"/>
      <c r="Q422" s="258"/>
      <c r="R422" s="258"/>
      <c r="S422" s="231"/>
      <c r="T422" s="231"/>
      <c r="U422" s="231"/>
    </row>
    <row r="423" spans="8:21" s="224" customFormat="1">
      <c r="H423" s="231"/>
      <c r="I423" s="568"/>
      <c r="J423" s="231"/>
      <c r="K423" s="258"/>
      <c r="L423" s="258"/>
      <c r="N423" s="231"/>
      <c r="O423" s="568"/>
      <c r="P423" s="231"/>
      <c r="Q423" s="258"/>
      <c r="R423" s="258"/>
      <c r="S423" s="231"/>
      <c r="T423" s="231"/>
      <c r="U423" s="231"/>
    </row>
    <row r="424" spans="8:21" s="224" customFormat="1">
      <c r="H424" s="231"/>
      <c r="I424" s="568"/>
      <c r="J424" s="231"/>
      <c r="K424" s="258"/>
      <c r="L424" s="258"/>
      <c r="N424" s="231"/>
      <c r="O424" s="568"/>
      <c r="P424" s="231"/>
      <c r="Q424" s="258"/>
      <c r="R424" s="258"/>
      <c r="S424" s="231"/>
      <c r="T424" s="231"/>
      <c r="U424" s="231"/>
    </row>
    <row r="425" spans="8:21" s="224" customFormat="1">
      <c r="H425" s="231"/>
      <c r="I425" s="568"/>
      <c r="J425" s="231"/>
      <c r="K425" s="258"/>
      <c r="L425" s="258"/>
      <c r="N425" s="231"/>
      <c r="O425" s="568"/>
      <c r="P425" s="231"/>
      <c r="Q425" s="258"/>
      <c r="R425" s="258"/>
      <c r="S425" s="231"/>
      <c r="T425" s="231"/>
      <c r="U425" s="231"/>
    </row>
    <row r="426" spans="8:21" s="224" customFormat="1">
      <c r="H426" s="231"/>
      <c r="I426" s="568"/>
      <c r="J426" s="231"/>
      <c r="K426" s="258"/>
      <c r="L426" s="258"/>
      <c r="N426" s="231"/>
      <c r="O426" s="568"/>
      <c r="P426" s="231"/>
      <c r="Q426" s="258"/>
      <c r="R426" s="258"/>
      <c r="S426" s="231"/>
      <c r="T426" s="231"/>
      <c r="U426" s="231"/>
    </row>
    <row r="427" spans="8:21" s="224" customFormat="1">
      <c r="H427" s="231"/>
      <c r="I427" s="568"/>
      <c r="J427" s="231"/>
      <c r="K427" s="258"/>
      <c r="L427" s="258"/>
      <c r="N427" s="231"/>
      <c r="O427" s="568"/>
      <c r="P427" s="231"/>
      <c r="Q427" s="258"/>
      <c r="R427" s="258"/>
      <c r="S427" s="231"/>
      <c r="T427" s="231"/>
      <c r="U427" s="231"/>
    </row>
    <row r="428" spans="8:21" s="224" customFormat="1">
      <c r="H428" s="231"/>
      <c r="I428" s="568"/>
      <c r="J428" s="231"/>
      <c r="K428" s="258"/>
      <c r="L428" s="258"/>
      <c r="N428" s="231"/>
      <c r="O428" s="568"/>
      <c r="P428" s="231"/>
      <c r="Q428" s="258"/>
      <c r="R428" s="258"/>
      <c r="S428" s="231"/>
      <c r="T428" s="231"/>
      <c r="U428" s="231"/>
    </row>
    <row r="429" spans="8:21" s="224" customFormat="1">
      <c r="H429" s="231"/>
      <c r="I429" s="568"/>
      <c r="J429" s="231"/>
      <c r="K429" s="258"/>
      <c r="L429" s="258"/>
      <c r="N429" s="231"/>
      <c r="O429" s="568"/>
      <c r="P429" s="231"/>
      <c r="Q429" s="258"/>
      <c r="R429" s="258"/>
      <c r="S429" s="231"/>
      <c r="T429" s="231"/>
      <c r="U429" s="231"/>
    </row>
    <row r="430" spans="8:21" s="224" customFormat="1">
      <c r="H430" s="231"/>
      <c r="I430" s="568"/>
      <c r="J430" s="231"/>
      <c r="K430" s="258"/>
      <c r="L430" s="258"/>
      <c r="N430" s="231"/>
      <c r="O430" s="568"/>
      <c r="P430" s="231"/>
      <c r="Q430" s="258"/>
      <c r="R430" s="258"/>
      <c r="S430" s="231"/>
      <c r="T430" s="231"/>
      <c r="U430" s="231"/>
    </row>
    <row r="431" spans="8:21" s="224" customFormat="1">
      <c r="H431" s="231"/>
      <c r="I431" s="568"/>
      <c r="J431" s="231"/>
      <c r="K431" s="258"/>
      <c r="L431" s="258"/>
      <c r="N431" s="231"/>
      <c r="O431" s="568"/>
      <c r="P431" s="231"/>
      <c r="Q431" s="258"/>
      <c r="R431" s="258"/>
      <c r="S431" s="231"/>
      <c r="T431" s="231"/>
      <c r="U431" s="231"/>
    </row>
    <row r="432" spans="8:21" s="224" customFormat="1">
      <c r="H432" s="231"/>
      <c r="I432" s="568"/>
      <c r="J432" s="231"/>
      <c r="K432" s="258"/>
      <c r="L432" s="258"/>
      <c r="N432" s="231"/>
      <c r="O432" s="568"/>
      <c r="P432" s="231"/>
      <c r="Q432" s="258"/>
      <c r="R432" s="258"/>
      <c r="S432" s="231"/>
      <c r="T432" s="231"/>
      <c r="U432" s="231"/>
    </row>
    <row r="433" spans="8:21" s="224" customFormat="1">
      <c r="H433" s="231"/>
      <c r="I433" s="568"/>
      <c r="J433" s="231"/>
      <c r="K433" s="258"/>
      <c r="L433" s="258"/>
      <c r="N433" s="231"/>
      <c r="O433" s="568"/>
      <c r="P433" s="231"/>
      <c r="Q433" s="258"/>
      <c r="R433" s="258"/>
      <c r="S433" s="231"/>
      <c r="T433" s="231"/>
      <c r="U433" s="231"/>
    </row>
    <row r="434" spans="8:21" s="224" customFormat="1">
      <c r="H434" s="231"/>
      <c r="I434" s="568"/>
      <c r="J434" s="231"/>
      <c r="K434" s="258"/>
      <c r="L434" s="258"/>
      <c r="N434" s="231"/>
      <c r="O434" s="568"/>
      <c r="P434" s="231"/>
      <c r="Q434" s="258"/>
      <c r="R434" s="258"/>
      <c r="S434" s="231"/>
      <c r="T434" s="231"/>
      <c r="U434" s="231"/>
    </row>
    <row r="435" spans="8:21" s="224" customFormat="1">
      <c r="H435" s="231"/>
      <c r="I435" s="568"/>
      <c r="J435" s="231"/>
      <c r="K435" s="258"/>
      <c r="L435" s="258"/>
      <c r="N435" s="231"/>
      <c r="O435" s="568"/>
      <c r="P435" s="231"/>
      <c r="Q435" s="258"/>
      <c r="R435" s="258"/>
      <c r="S435" s="231"/>
      <c r="T435" s="231"/>
      <c r="U435" s="231"/>
    </row>
    <row r="436" spans="8:21" s="224" customFormat="1">
      <c r="H436" s="231"/>
      <c r="I436" s="568"/>
      <c r="J436" s="231"/>
      <c r="K436" s="258"/>
      <c r="L436" s="258"/>
      <c r="N436" s="231"/>
      <c r="O436" s="568"/>
      <c r="P436" s="231"/>
      <c r="Q436" s="258"/>
      <c r="R436" s="258"/>
      <c r="S436" s="231"/>
      <c r="T436" s="231"/>
      <c r="U436" s="231"/>
    </row>
    <row r="437" spans="8:21" s="224" customFormat="1">
      <c r="H437" s="231"/>
      <c r="I437" s="568"/>
      <c r="J437" s="231"/>
      <c r="K437" s="258"/>
      <c r="L437" s="258"/>
      <c r="N437" s="231"/>
      <c r="O437" s="568"/>
      <c r="P437" s="231"/>
      <c r="Q437" s="258"/>
      <c r="R437" s="258"/>
      <c r="S437" s="231"/>
      <c r="T437" s="231"/>
      <c r="U437" s="231"/>
    </row>
    <row r="438" spans="8:21" s="224" customFormat="1">
      <c r="H438" s="231"/>
      <c r="I438" s="568"/>
      <c r="J438" s="231"/>
      <c r="K438" s="258"/>
      <c r="L438" s="258"/>
      <c r="N438" s="231"/>
      <c r="O438" s="568"/>
      <c r="P438" s="231"/>
      <c r="Q438" s="258"/>
      <c r="R438" s="258"/>
      <c r="S438" s="231"/>
      <c r="T438" s="231"/>
      <c r="U438" s="231"/>
    </row>
    <row r="439" spans="8:21" s="224" customFormat="1">
      <c r="H439" s="231"/>
      <c r="I439" s="568"/>
      <c r="J439" s="231"/>
      <c r="K439" s="258"/>
      <c r="L439" s="258"/>
      <c r="N439" s="231"/>
      <c r="O439" s="568"/>
      <c r="P439" s="231"/>
      <c r="Q439" s="258"/>
      <c r="R439" s="258"/>
      <c r="S439" s="231"/>
      <c r="T439" s="231"/>
      <c r="U439" s="231"/>
    </row>
    <row r="440" spans="8:21" s="224" customFormat="1">
      <c r="H440" s="231"/>
      <c r="I440" s="568"/>
      <c r="J440" s="231"/>
      <c r="K440" s="258"/>
      <c r="L440" s="258"/>
      <c r="N440" s="231"/>
      <c r="O440" s="568"/>
      <c r="P440" s="231"/>
      <c r="Q440" s="258"/>
      <c r="R440" s="258"/>
      <c r="S440" s="231"/>
      <c r="T440" s="231"/>
      <c r="U440" s="231"/>
    </row>
    <row r="441" spans="8:21" s="224" customFormat="1">
      <c r="H441" s="231"/>
      <c r="I441" s="568"/>
      <c r="J441" s="231"/>
      <c r="K441" s="258"/>
      <c r="L441" s="258"/>
      <c r="N441" s="231"/>
      <c r="O441" s="568"/>
      <c r="P441" s="231"/>
      <c r="Q441" s="258"/>
      <c r="R441" s="258"/>
      <c r="S441" s="231"/>
      <c r="T441" s="231"/>
      <c r="U441" s="231"/>
    </row>
    <row r="442" spans="8:21" s="224" customFormat="1">
      <c r="H442" s="231"/>
      <c r="I442" s="568"/>
      <c r="J442" s="231"/>
      <c r="K442" s="258"/>
      <c r="L442" s="258"/>
      <c r="N442" s="231"/>
      <c r="O442" s="568"/>
      <c r="P442" s="231"/>
      <c r="Q442" s="258"/>
      <c r="R442" s="258"/>
      <c r="S442" s="231"/>
      <c r="T442" s="231"/>
      <c r="U442" s="231"/>
    </row>
    <row r="443" spans="8:21" s="224" customFormat="1">
      <c r="H443" s="231"/>
      <c r="I443" s="568"/>
      <c r="J443" s="231"/>
      <c r="K443" s="258"/>
      <c r="L443" s="258"/>
      <c r="N443" s="231"/>
      <c r="O443" s="568"/>
      <c r="P443" s="231"/>
      <c r="Q443" s="258"/>
      <c r="R443" s="258"/>
      <c r="S443" s="231"/>
      <c r="T443" s="231"/>
      <c r="U443" s="231"/>
    </row>
    <row r="444" spans="8:21" s="224" customFormat="1">
      <c r="H444" s="231"/>
      <c r="I444" s="568"/>
      <c r="J444" s="231"/>
      <c r="K444" s="258"/>
      <c r="L444" s="258"/>
      <c r="N444" s="231"/>
      <c r="O444" s="568"/>
      <c r="P444" s="231"/>
      <c r="Q444" s="258"/>
      <c r="R444" s="258"/>
      <c r="S444" s="231"/>
      <c r="T444" s="231"/>
      <c r="U444" s="231"/>
    </row>
    <row r="445" spans="8:21" s="224" customFormat="1">
      <c r="H445" s="231"/>
      <c r="I445" s="568"/>
      <c r="J445" s="231"/>
      <c r="K445" s="258"/>
      <c r="L445" s="258"/>
      <c r="N445" s="231"/>
      <c r="O445" s="568"/>
      <c r="P445" s="231"/>
      <c r="Q445" s="258"/>
      <c r="R445" s="258"/>
      <c r="S445" s="231"/>
      <c r="T445" s="231"/>
      <c r="U445" s="231"/>
    </row>
    <row r="446" spans="8:21" s="224" customFormat="1">
      <c r="H446" s="231"/>
      <c r="I446" s="568"/>
      <c r="J446" s="231"/>
      <c r="K446" s="258"/>
      <c r="L446" s="258"/>
      <c r="N446" s="231"/>
      <c r="O446" s="568"/>
      <c r="P446" s="231"/>
      <c r="Q446" s="258"/>
      <c r="R446" s="258"/>
      <c r="S446" s="231"/>
      <c r="T446" s="231"/>
      <c r="U446" s="231"/>
    </row>
    <row r="447" spans="8:21" s="224" customFormat="1">
      <c r="H447" s="231"/>
      <c r="I447" s="568"/>
      <c r="J447" s="231"/>
      <c r="K447" s="258"/>
      <c r="L447" s="258"/>
      <c r="N447" s="231"/>
      <c r="O447" s="568"/>
      <c r="P447" s="231"/>
      <c r="Q447" s="258"/>
      <c r="R447" s="258"/>
      <c r="S447" s="231"/>
      <c r="T447" s="231"/>
      <c r="U447" s="231"/>
    </row>
    <row r="448" spans="8:21" s="224" customFormat="1">
      <c r="H448" s="231"/>
      <c r="I448" s="568"/>
      <c r="J448" s="231"/>
      <c r="K448" s="258"/>
      <c r="L448" s="258"/>
      <c r="N448" s="231"/>
      <c r="O448" s="568"/>
      <c r="P448" s="231"/>
      <c r="Q448" s="258"/>
      <c r="R448" s="258"/>
      <c r="S448" s="231"/>
      <c r="T448" s="231"/>
      <c r="U448" s="231"/>
    </row>
    <row r="449" spans="8:21" s="224" customFormat="1">
      <c r="H449" s="231"/>
      <c r="I449" s="568"/>
      <c r="J449" s="231"/>
      <c r="K449" s="258"/>
      <c r="L449" s="258"/>
      <c r="N449" s="231"/>
      <c r="O449" s="568"/>
      <c r="P449" s="231"/>
      <c r="Q449" s="258"/>
      <c r="R449" s="258"/>
      <c r="S449" s="231"/>
      <c r="T449" s="231"/>
      <c r="U449" s="231"/>
    </row>
    <row r="450" spans="8:21" s="224" customFormat="1">
      <c r="H450" s="231"/>
      <c r="I450" s="568"/>
      <c r="J450" s="231"/>
      <c r="K450" s="258"/>
      <c r="L450" s="258"/>
      <c r="N450" s="231"/>
      <c r="O450" s="568"/>
      <c r="P450" s="231"/>
      <c r="Q450" s="258"/>
      <c r="R450" s="258"/>
      <c r="S450" s="231"/>
      <c r="T450" s="231"/>
      <c r="U450" s="231"/>
    </row>
    <row r="451" spans="8:21" s="224" customFormat="1">
      <c r="H451" s="231"/>
      <c r="I451" s="568"/>
      <c r="J451" s="231"/>
      <c r="K451" s="258"/>
      <c r="L451" s="258"/>
      <c r="N451" s="231"/>
      <c r="O451" s="568"/>
      <c r="P451" s="231"/>
      <c r="Q451" s="258"/>
      <c r="R451" s="258"/>
      <c r="S451" s="231"/>
      <c r="T451" s="231"/>
      <c r="U451" s="231"/>
    </row>
    <row r="452" spans="8:21" s="224" customFormat="1">
      <c r="H452" s="231"/>
      <c r="I452" s="568"/>
      <c r="J452" s="231"/>
      <c r="K452" s="258"/>
      <c r="L452" s="258"/>
      <c r="N452" s="231"/>
      <c r="O452" s="568"/>
      <c r="P452" s="231"/>
      <c r="Q452" s="258"/>
      <c r="R452" s="258"/>
      <c r="S452" s="231"/>
      <c r="T452" s="231"/>
      <c r="U452" s="231"/>
    </row>
    <row r="453" spans="8:21" s="224" customFormat="1">
      <c r="H453" s="231"/>
      <c r="I453" s="568"/>
      <c r="J453" s="231"/>
      <c r="K453" s="258"/>
      <c r="L453" s="258"/>
      <c r="N453" s="231"/>
      <c r="O453" s="568"/>
      <c r="P453" s="231"/>
      <c r="Q453" s="258"/>
      <c r="R453" s="258"/>
      <c r="S453" s="231"/>
      <c r="T453" s="231"/>
      <c r="U453" s="231"/>
    </row>
    <row r="454" spans="8:21" s="224" customFormat="1">
      <c r="H454" s="231"/>
      <c r="I454" s="568"/>
      <c r="J454" s="231"/>
      <c r="K454" s="258"/>
      <c r="L454" s="258"/>
      <c r="N454" s="231"/>
      <c r="O454" s="568"/>
      <c r="P454" s="231"/>
      <c r="Q454" s="258"/>
      <c r="R454" s="258"/>
      <c r="S454" s="231"/>
      <c r="T454" s="231"/>
      <c r="U454" s="231"/>
    </row>
    <row r="455" spans="8:21" s="224" customFormat="1">
      <c r="H455" s="231"/>
      <c r="I455" s="568"/>
      <c r="J455" s="231"/>
      <c r="K455" s="258"/>
      <c r="L455" s="258"/>
      <c r="N455" s="231"/>
      <c r="O455" s="568"/>
      <c r="P455" s="231"/>
      <c r="Q455" s="258"/>
      <c r="R455" s="258"/>
      <c r="S455" s="231"/>
      <c r="T455" s="231"/>
      <c r="U455" s="231"/>
    </row>
    <row r="456" spans="8:21" s="224" customFormat="1">
      <c r="H456" s="231"/>
      <c r="I456" s="568"/>
      <c r="J456" s="231"/>
      <c r="K456" s="258"/>
      <c r="L456" s="258"/>
      <c r="N456" s="231"/>
      <c r="O456" s="568"/>
      <c r="P456" s="231"/>
      <c r="Q456" s="258"/>
      <c r="R456" s="258"/>
      <c r="S456" s="231"/>
      <c r="T456" s="231"/>
      <c r="U456" s="231"/>
    </row>
    <row r="457" spans="8:21" s="224" customFormat="1">
      <c r="H457" s="231"/>
      <c r="I457" s="568"/>
      <c r="J457" s="231"/>
      <c r="K457" s="258"/>
      <c r="L457" s="258"/>
      <c r="N457" s="231"/>
      <c r="O457" s="568"/>
      <c r="P457" s="231"/>
      <c r="Q457" s="258"/>
      <c r="R457" s="258"/>
      <c r="S457" s="231"/>
      <c r="T457" s="231"/>
      <c r="U457" s="231"/>
    </row>
    <row r="458" spans="8:21" s="224" customFormat="1">
      <c r="H458" s="231"/>
      <c r="I458" s="568"/>
      <c r="J458" s="231"/>
      <c r="K458" s="258"/>
      <c r="L458" s="258"/>
      <c r="N458" s="231"/>
      <c r="O458" s="568"/>
      <c r="P458" s="231"/>
      <c r="Q458" s="258"/>
      <c r="R458" s="258"/>
      <c r="S458" s="231"/>
      <c r="T458" s="231"/>
      <c r="U458" s="231"/>
    </row>
    <row r="459" spans="8:21" s="224" customFormat="1">
      <c r="H459" s="231"/>
      <c r="I459" s="568"/>
      <c r="J459" s="231"/>
      <c r="K459" s="258"/>
      <c r="L459" s="258"/>
      <c r="N459" s="231"/>
      <c r="O459" s="568"/>
      <c r="P459" s="231"/>
      <c r="Q459" s="258"/>
      <c r="R459" s="258"/>
      <c r="S459" s="231"/>
      <c r="T459" s="231"/>
      <c r="U459" s="231"/>
    </row>
    <row r="460" spans="8:21" s="224" customFormat="1">
      <c r="H460" s="231"/>
      <c r="I460" s="568"/>
      <c r="J460" s="231"/>
      <c r="K460" s="258"/>
      <c r="L460" s="258"/>
      <c r="N460" s="231"/>
      <c r="O460" s="568"/>
      <c r="P460" s="231"/>
      <c r="Q460" s="258"/>
      <c r="R460" s="258"/>
      <c r="S460" s="231"/>
      <c r="T460" s="231"/>
      <c r="U460" s="231"/>
    </row>
    <row r="461" spans="8:21" s="224" customFormat="1">
      <c r="H461" s="231"/>
      <c r="I461" s="568"/>
      <c r="J461" s="231"/>
      <c r="K461" s="258"/>
      <c r="L461" s="258"/>
      <c r="N461" s="231"/>
      <c r="O461" s="568"/>
      <c r="P461" s="231"/>
      <c r="Q461" s="258"/>
      <c r="R461" s="258"/>
      <c r="S461" s="231"/>
      <c r="T461" s="231"/>
      <c r="U461" s="231"/>
    </row>
    <row r="462" spans="8:21" s="224" customFormat="1">
      <c r="H462" s="231"/>
      <c r="I462" s="568"/>
      <c r="J462" s="231"/>
      <c r="K462" s="258"/>
      <c r="L462" s="258"/>
      <c r="N462" s="231"/>
      <c r="O462" s="568"/>
      <c r="P462" s="231"/>
      <c r="Q462" s="258"/>
      <c r="R462" s="258"/>
      <c r="S462" s="231"/>
      <c r="T462" s="231"/>
      <c r="U462" s="231"/>
    </row>
    <row r="463" spans="8:21" s="224" customFormat="1">
      <c r="H463" s="231"/>
      <c r="I463" s="568"/>
      <c r="J463" s="231"/>
      <c r="K463" s="258"/>
      <c r="L463" s="258"/>
      <c r="N463" s="231"/>
      <c r="O463" s="568"/>
      <c r="P463" s="231"/>
      <c r="Q463" s="258"/>
      <c r="R463" s="258"/>
      <c r="S463" s="231"/>
      <c r="T463" s="231"/>
      <c r="U463" s="231"/>
    </row>
    <row r="464" spans="8:21" s="224" customFormat="1">
      <c r="H464" s="231"/>
      <c r="I464" s="568"/>
      <c r="J464" s="231"/>
      <c r="K464" s="258"/>
      <c r="L464" s="258"/>
      <c r="N464" s="231"/>
      <c r="O464" s="568"/>
      <c r="P464" s="231"/>
      <c r="Q464" s="258"/>
      <c r="R464" s="258"/>
      <c r="S464" s="231"/>
      <c r="T464" s="231"/>
      <c r="U464" s="231"/>
    </row>
    <row r="465" spans="8:21" s="224" customFormat="1">
      <c r="H465" s="231"/>
      <c r="I465" s="568"/>
      <c r="J465" s="231"/>
      <c r="K465" s="258"/>
      <c r="L465" s="258"/>
      <c r="N465" s="231"/>
      <c r="O465" s="568"/>
      <c r="P465" s="231"/>
      <c r="Q465" s="258"/>
      <c r="R465" s="258"/>
      <c r="S465" s="231"/>
      <c r="T465" s="231"/>
      <c r="U465" s="231"/>
    </row>
    <row r="466" spans="8:21" s="224" customFormat="1">
      <c r="H466" s="231"/>
      <c r="I466" s="568"/>
      <c r="J466" s="231"/>
      <c r="K466" s="258"/>
      <c r="L466" s="258"/>
      <c r="N466" s="231"/>
      <c r="O466" s="568"/>
      <c r="P466" s="231"/>
      <c r="Q466" s="258"/>
      <c r="R466" s="258"/>
      <c r="S466" s="231"/>
      <c r="T466" s="231"/>
      <c r="U466" s="231"/>
    </row>
    <row r="467" spans="8:21" s="224" customFormat="1">
      <c r="H467" s="231"/>
      <c r="I467" s="568"/>
      <c r="J467" s="231"/>
      <c r="K467" s="258"/>
      <c r="L467" s="258"/>
      <c r="N467" s="231"/>
      <c r="O467" s="568"/>
      <c r="P467" s="231"/>
      <c r="Q467" s="258"/>
      <c r="R467" s="258"/>
      <c r="S467" s="231"/>
      <c r="T467" s="231"/>
      <c r="U467" s="231"/>
    </row>
    <row r="468" spans="8:21" s="224" customFormat="1">
      <c r="H468" s="231"/>
      <c r="I468" s="568"/>
      <c r="J468" s="231"/>
      <c r="K468" s="258"/>
      <c r="L468" s="258"/>
      <c r="N468" s="231"/>
      <c r="O468" s="568"/>
      <c r="P468" s="231"/>
      <c r="Q468" s="258"/>
      <c r="R468" s="258"/>
      <c r="S468" s="231"/>
      <c r="T468" s="231"/>
      <c r="U468" s="231"/>
    </row>
    <row r="469" spans="8:21" s="224" customFormat="1">
      <c r="H469" s="231"/>
      <c r="I469" s="568"/>
      <c r="J469" s="231"/>
      <c r="K469" s="258"/>
      <c r="L469" s="258"/>
      <c r="N469" s="231"/>
      <c r="O469" s="568"/>
      <c r="P469" s="231"/>
      <c r="Q469" s="258"/>
      <c r="R469" s="258"/>
      <c r="S469" s="231"/>
      <c r="T469" s="231"/>
      <c r="U469" s="231"/>
    </row>
    <row r="470" spans="8:21" s="224" customFormat="1">
      <c r="H470" s="231"/>
      <c r="I470" s="568"/>
      <c r="J470" s="231"/>
      <c r="K470" s="258"/>
      <c r="L470" s="258"/>
      <c r="N470" s="231"/>
      <c r="O470" s="568"/>
      <c r="P470" s="231"/>
      <c r="Q470" s="258"/>
      <c r="R470" s="258"/>
      <c r="S470" s="231"/>
      <c r="T470" s="231"/>
      <c r="U470" s="231"/>
    </row>
    <row r="471" spans="8:21" s="224" customFormat="1">
      <c r="H471" s="231"/>
      <c r="I471" s="568"/>
      <c r="J471" s="231"/>
      <c r="K471" s="258"/>
      <c r="L471" s="258"/>
      <c r="N471" s="231"/>
      <c r="O471" s="568"/>
      <c r="P471" s="231"/>
      <c r="Q471" s="258"/>
      <c r="R471" s="258"/>
      <c r="S471" s="231"/>
      <c r="T471" s="231"/>
      <c r="U471" s="231"/>
    </row>
    <row r="472" spans="8:21" s="224" customFormat="1">
      <c r="H472" s="231"/>
      <c r="I472" s="568"/>
      <c r="J472" s="231"/>
      <c r="K472" s="258"/>
      <c r="L472" s="258"/>
      <c r="N472" s="231"/>
      <c r="O472" s="568"/>
      <c r="P472" s="231"/>
      <c r="Q472" s="258"/>
      <c r="R472" s="258"/>
      <c r="S472" s="231"/>
      <c r="T472" s="231"/>
      <c r="U472" s="231"/>
    </row>
    <row r="473" spans="8:21" s="224" customFormat="1">
      <c r="H473" s="231"/>
      <c r="I473" s="568"/>
      <c r="J473" s="231"/>
      <c r="K473" s="258"/>
      <c r="L473" s="258"/>
      <c r="N473" s="231"/>
      <c r="O473" s="568"/>
      <c r="P473" s="231"/>
      <c r="Q473" s="258"/>
      <c r="R473" s="258"/>
      <c r="S473" s="231"/>
      <c r="T473" s="231"/>
      <c r="U473" s="231"/>
    </row>
    <row r="474" spans="8:21" s="224" customFormat="1">
      <c r="H474" s="231"/>
      <c r="I474" s="568"/>
      <c r="J474" s="231"/>
      <c r="K474" s="258"/>
      <c r="L474" s="258"/>
      <c r="N474" s="231"/>
      <c r="O474" s="568"/>
      <c r="P474" s="231"/>
      <c r="Q474" s="258"/>
      <c r="R474" s="258"/>
      <c r="S474" s="231"/>
      <c r="T474" s="231"/>
      <c r="U474" s="231"/>
    </row>
    <row r="475" spans="8:21" s="224" customFormat="1">
      <c r="H475" s="231"/>
      <c r="I475" s="568"/>
      <c r="J475" s="231"/>
      <c r="K475" s="258"/>
      <c r="L475" s="258"/>
      <c r="N475" s="231"/>
      <c r="O475" s="568"/>
      <c r="P475" s="231"/>
      <c r="Q475" s="258"/>
      <c r="R475" s="258"/>
      <c r="S475" s="231"/>
      <c r="T475" s="231"/>
      <c r="U475" s="231"/>
    </row>
    <row r="476" spans="8:21" s="224" customFormat="1">
      <c r="H476" s="231"/>
      <c r="I476" s="568"/>
      <c r="J476" s="231"/>
      <c r="K476" s="258"/>
      <c r="L476" s="258"/>
      <c r="N476" s="231"/>
      <c r="O476" s="568"/>
      <c r="P476" s="231"/>
      <c r="Q476" s="258"/>
      <c r="R476" s="258"/>
      <c r="S476" s="231"/>
      <c r="T476" s="231"/>
      <c r="U476" s="231"/>
    </row>
    <row r="477" spans="8:21" s="224" customFormat="1">
      <c r="H477" s="231"/>
      <c r="I477" s="568"/>
      <c r="J477" s="231"/>
      <c r="K477" s="258"/>
      <c r="L477" s="258"/>
      <c r="N477" s="231"/>
      <c r="O477" s="568"/>
      <c r="P477" s="231"/>
      <c r="Q477" s="258"/>
      <c r="R477" s="258"/>
      <c r="S477" s="231"/>
      <c r="T477" s="231"/>
      <c r="U477" s="231"/>
    </row>
    <row r="478" spans="8:21" s="224" customFormat="1">
      <c r="H478" s="231"/>
      <c r="I478" s="568"/>
      <c r="J478" s="231"/>
      <c r="K478" s="258"/>
      <c r="L478" s="258"/>
      <c r="N478" s="231"/>
      <c r="O478" s="568"/>
      <c r="P478" s="231"/>
      <c r="Q478" s="258"/>
      <c r="R478" s="258"/>
      <c r="S478" s="231"/>
      <c r="T478" s="231"/>
      <c r="U478" s="231"/>
    </row>
    <row r="479" spans="8:21" s="224" customFormat="1">
      <c r="H479" s="231"/>
      <c r="I479" s="568"/>
      <c r="J479" s="231"/>
      <c r="K479" s="258"/>
      <c r="L479" s="258"/>
      <c r="N479" s="231"/>
      <c r="O479" s="568"/>
      <c r="P479" s="231"/>
      <c r="Q479" s="258"/>
      <c r="R479" s="258"/>
      <c r="S479" s="231"/>
      <c r="T479" s="231"/>
      <c r="U479" s="231"/>
    </row>
    <row r="480" spans="8:21" s="224" customFormat="1">
      <c r="H480" s="231"/>
      <c r="I480" s="568"/>
      <c r="J480" s="231"/>
      <c r="K480" s="258"/>
      <c r="L480" s="258"/>
      <c r="N480" s="231"/>
      <c r="O480" s="568"/>
      <c r="P480" s="231"/>
      <c r="Q480" s="258"/>
      <c r="R480" s="258"/>
      <c r="S480" s="231"/>
      <c r="T480" s="231"/>
      <c r="U480" s="231"/>
    </row>
    <row r="481" spans="8:21" s="224" customFormat="1">
      <c r="H481" s="231"/>
      <c r="I481" s="568"/>
      <c r="J481" s="231"/>
      <c r="K481" s="258"/>
      <c r="L481" s="258"/>
      <c r="N481" s="231"/>
      <c r="O481" s="568"/>
      <c r="P481" s="231"/>
      <c r="Q481" s="258"/>
      <c r="R481" s="258"/>
      <c r="S481" s="231"/>
      <c r="T481" s="231"/>
      <c r="U481" s="231"/>
    </row>
    <row r="482" spans="8:21" s="224" customFormat="1">
      <c r="H482" s="231"/>
      <c r="I482" s="568"/>
      <c r="J482" s="231"/>
      <c r="K482" s="258"/>
      <c r="L482" s="258"/>
      <c r="N482" s="231"/>
      <c r="O482" s="568"/>
      <c r="P482" s="231"/>
      <c r="Q482" s="258"/>
      <c r="R482" s="258"/>
      <c r="S482" s="231"/>
      <c r="T482" s="231"/>
      <c r="U482" s="231"/>
    </row>
    <row r="483" spans="8:21" s="224" customFormat="1">
      <c r="H483" s="231"/>
      <c r="I483" s="568"/>
      <c r="J483" s="231"/>
      <c r="K483" s="258"/>
      <c r="L483" s="258"/>
      <c r="N483" s="231"/>
      <c r="O483" s="568"/>
      <c r="P483" s="231"/>
      <c r="Q483" s="258"/>
      <c r="R483" s="258"/>
      <c r="S483" s="231"/>
      <c r="T483" s="231"/>
      <c r="U483" s="231"/>
    </row>
    <row r="484" spans="8:21" s="224" customFormat="1">
      <c r="H484" s="231"/>
      <c r="I484" s="568"/>
      <c r="J484" s="231"/>
      <c r="K484" s="258"/>
      <c r="L484" s="258"/>
      <c r="N484" s="231"/>
      <c r="O484" s="568"/>
      <c r="P484" s="231"/>
      <c r="Q484" s="258"/>
      <c r="R484" s="258"/>
      <c r="S484" s="231"/>
      <c r="T484" s="231"/>
      <c r="U484" s="231"/>
    </row>
    <row r="485" spans="8:21" s="224" customFormat="1">
      <c r="H485" s="231"/>
      <c r="I485" s="568"/>
      <c r="J485" s="231"/>
      <c r="K485" s="258"/>
      <c r="L485" s="258"/>
      <c r="N485" s="231"/>
      <c r="O485" s="568"/>
      <c r="P485" s="231"/>
      <c r="Q485" s="258"/>
      <c r="R485" s="258"/>
      <c r="S485" s="231"/>
      <c r="T485" s="231"/>
      <c r="U485" s="231"/>
    </row>
    <row r="486" spans="8:21" s="224" customFormat="1">
      <c r="H486" s="231"/>
      <c r="I486" s="568"/>
      <c r="J486" s="231"/>
      <c r="K486" s="258"/>
      <c r="L486" s="258"/>
      <c r="N486" s="231"/>
      <c r="O486" s="568"/>
      <c r="P486" s="231"/>
      <c r="Q486" s="258"/>
      <c r="R486" s="258"/>
      <c r="S486" s="231"/>
      <c r="T486" s="231"/>
      <c r="U486" s="231"/>
    </row>
    <row r="487" spans="8:21" s="224" customFormat="1">
      <c r="H487" s="231"/>
      <c r="I487" s="568"/>
      <c r="J487" s="231"/>
      <c r="K487" s="258"/>
      <c r="L487" s="258"/>
      <c r="N487" s="231"/>
      <c r="O487" s="568"/>
      <c r="P487" s="231"/>
      <c r="Q487" s="258"/>
      <c r="R487" s="258"/>
      <c r="S487" s="231"/>
      <c r="T487" s="231"/>
      <c r="U487" s="231"/>
    </row>
    <row r="488" spans="8:21" s="224" customFormat="1">
      <c r="H488" s="231"/>
      <c r="I488" s="568"/>
      <c r="J488" s="231"/>
      <c r="K488" s="258"/>
      <c r="L488" s="258"/>
      <c r="N488" s="231"/>
      <c r="O488" s="568"/>
      <c r="P488" s="231"/>
      <c r="Q488" s="258"/>
      <c r="R488" s="258"/>
      <c r="S488" s="231"/>
      <c r="T488" s="231"/>
      <c r="U488" s="231"/>
    </row>
    <row r="489" spans="8:21" s="224" customFormat="1">
      <c r="H489" s="231"/>
      <c r="I489" s="568"/>
      <c r="J489" s="231"/>
      <c r="K489" s="258"/>
      <c r="L489" s="258"/>
      <c r="N489" s="231"/>
      <c r="O489" s="568"/>
      <c r="P489" s="231"/>
      <c r="Q489" s="258"/>
      <c r="R489" s="258"/>
      <c r="S489" s="231"/>
      <c r="T489" s="231"/>
      <c r="U489" s="231"/>
    </row>
    <row r="490" spans="8:21" s="224" customFormat="1">
      <c r="H490" s="231"/>
      <c r="I490" s="568"/>
      <c r="J490" s="231"/>
      <c r="K490" s="258"/>
      <c r="L490" s="258"/>
      <c r="N490" s="231"/>
      <c r="O490" s="568"/>
      <c r="P490" s="231"/>
      <c r="Q490" s="258"/>
      <c r="R490" s="258"/>
      <c r="S490" s="231"/>
      <c r="T490" s="231"/>
      <c r="U490" s="231"/>
    </row>
    <row r="491" spans="8:21" s="224" customFormat="1">
      <c r="H491" s="231"/>
      <c r="I491" s="568"/>
      <c r="J491" s="231"/>
      <c r="K491" s="258"/>
      <c r="L491" s="258"/>
      <c r="N491" s="231"/>
      <c r="O491" s="568"/>
      <c r="P491" s="231"/>
      <c r="Q491" s="258"/>
      <c r="R491" s="258"/>
      <c r="S491" s="231"/>
      <c r="T491" s="231"/>
      <c r="U491" s="231"/>
    </row>
    <row r="492" spans="8:21" s="224" customFormat="1">
      <c r="H492" s="231"/>
      <c r="I492" s="568"/>
      <c r="J492" s="231"/>
      <c r="K492" s="258"/>
      <c r="L492" s="258"/>
      <c r="N492" s="231"/>
      <c r="O492" s="568"/>
      <c r="P492" s="231"/>
      <c r="Q492" s="258"/>
      <c r="R492" s="258"/>
      <c r="S492" s="231"/>
      <c r="T492" s="231"/>
      <c r="U492" s="231"/>
    </row>
    <row r="493" spans="8:21" s="224" customFormat="1">
      <c r="H493" s="231"/>
      <c r="I493" s="568"/>
      <c r="J493" s="231"/>
      <c r="K493" s="258"/>
      <c r="L493" s="258"/>
      <c r="N493" s="231"/>
      <c r="O493" s="568"/>
      <c r="P493" s="231"/>
      <c r="Q493" s="258"/>
      <c r="R493" s="258"/>
      <c r="S493" s="231"/>
      <c r="T493" s="231"/>
      <c r="U493" s="231"/>
    </row>
    <row r="494" spans="8:21" s="224" customFormat="1">
      <c r="H494" s="231"/>
      <c r="I494" s="568"/>
      <c r="J494" s="231"/>
      <c r="K494" s="258"/>
      <c r="L494" s="258"/>
      <c r="N494" s="231"/>
      <c r="O494" s="568"/>
      <c r="P494" s="231"/>
      <c r="Q494" s="258"/>
      <c r="R494" s="258"/>
      <c r="S494" s="231"/>
      <c r="T494" s="231"/>
      <c r="U494" s="231"/>
    </row>
    <row r="495" spans="8:21" s="224" customFormat="1">
      <c r="H495" s="231"/>
      <c r="I495" s="568"/>
      <c r="J495" s="231"/>
      <c r="K495" s="258"/>
      <c r="L495" s="258"/>
      <c r="N495" s="231"/>
      <c r="O495" s="568"/>
      <c r="P495" s="231"/>
      <c r="Q495" s="258"/>
      <c r="R495" s="258"/>
      <c r="S495" s="231"/>
      <c r="T495" s="231"/>
      <c r="U495" s="231"/>
    </row>
    <row r="496" spans="8:21" s="224" customFormat="1">
      <c r="H496" s="231"/>
      <c r="I496" s="568"/>
      <c r="J496" s="231"/>
      <c r="K496" s="258"/>
      <c r="L496" s="258"/>
      <c r="N496" s="231"/>
      <c r="O496" s="568"/>
      <c r="P496" s="231"/>
      <c r="Q496" s="258"/>
      <c r="R496" s="258"/>
      <c r="S496" s="231"/>
      <c r="T496" s="231"/>
      <c r="U496" s="231"/>
    </row>
    <row r="497" spans="8:21" s="224" customFormat="1">
      <c r="H497" s="231"/>
      <c r="I497" s="568"/>
      <c r="J497" s="231"/>
      <c r="K497" s="258"/>
      <c r="L497" s="258"/>
      <c r="N497" s="231"/>
      <c r="O497" s="568"/>
      <c r="P497" s="231"/>
      <c r="Q497" s="258"/>
      <c r="R497" s="258"/>
      <c r="S497" s="231"/>
      <c r="T497" s="231"/>
      <c r="U497" s="231"/>
    </row>
    <row r="498" spans="8:21" s="224" customFormat="1">
      <c r="H498" s="231"/>
      <c r="I498" s="568"/>
      <c r="J498" s="231"/>
      <c r="K498" s="258"/>
      <c r="L498" s="258"/>
      <c r="N498" s="231"/>
      <c r="O498" s="568"/>
      <c r="P498" s="231"/>
      <c r="Q498" s="258"/>
      <c r="R498" s="258"/>
      <c r="S498" s="231"/>
      <c r="T498" s="231"/>
      <c r="U498" s="231"/>
    </row>
    <row r="499" spans="8:21" s="224" customFormat="1">
      <c r="H499" s="231"/>
      <c r="I499" s="568"/>
      <c r="J499" s="231"/>
      <c r="K499" s="258"/>
      <c r="L499" s="258"/>
      <c r="N499" s="231"/>
      <c r="O499" s="568"/>
      <c r="P499" s="231"/>
      <c r="Q499" s="258"/>
      <c r="R499" s="258"/>
      <c r="S499" s="231"/>
      <c r="T499" s="231"/>
      <c r="U499" s="231"/>
    </row>
    <row r="500" spans="8:21" s="224" customFormat="1">
      <c r="H500" s="231"/>
      <c r="I500" s="568"/>
      <c r="J500" s="231"/>
      <c r="K500" s="258"/>
      <c r="L500" s="258"/>
      <c r="N500" s="231"/>
      <c r="O500" s="568"/>
      <c r="P500" s="231"/>
      <c r="Q500" s="258"/>
      <c r="R500" s="258"/>
      <c r="S500" s="231"/>
      <c r="T500" s="231"/>
      <c r="U500" s="231"/>
    </row>
    <row r="501" spans="8:21" s="224" customFormat="1">
      <c r="H501" s="231"/>
      <c r="I501" s="568"/>
      <c r="J501" s="231"/>
      <c r="K501" s="258"/>
      <c r="L501" s="258"/>
      <c r="N501" s="231"/>
      <c r="O501" s="568"/>
      <c r="P501" s="231"/>
      <c r="Q501" s="258"/>
      <c r="R501" s="258"/>
      <c r="S501" s="231"/>
      <c r="T501" s="231"/>
      <c r="U501" s="231"/>
    </row>
    <row r="502" spans="8:21" s="224" customFormat="1">
      <c r="H502" s="231"/>
      <c r="I502" s="568"/>
      <c r="J502" s="231"/>
      <c r="K502" s="258"/>
      <c r="L502" s="258"/>
      <c r="N502" s="231"/>
      <c r="O502" s="568"/>
      <c r="P502" s="231"/>
      <c r="Q502" s="258"/>
      <c r="R502" s="258"/>
      <c r="S502" s="231"/>
      <c r="T502" s="231"/>
      <c r="U502" s="231"/>
    </row>
    <row r="503" spans="8:21" s="224" customFormat="1">
      <c r="H503" s="231"/>
      <c r="I503" s="568"/>
      <c r="J503" s="231"/>
      <c r="K503" s="258"/>
      <c r="L503" s="258"/>
      <c r="N503" s="231"/>
      <c r="O503" s="568"/>
      <c r="P503" s="231"/>
      <c r="Q503" s="258"/>
      <c r="R503" s="258"/>
      <c r="S503" s="231"/>
      <c r="T503" s="231"/>
      <c r="U503" s="231"/>
    </row>
    <row r="504" spans="8:21" s="224" customFormat="1">
      <c r="H504" s="231"/>
      <c r="I504" s="568"/>
      <c r="J504" s="231"/>
      <c r="K504" s="258"/>
      <c r="L504" s="258"/>
      <c r="N504" s="231"/>
      <c r="O504" s="568"/>
      <c r="P504" s="231"/>
      <c r="Q504" s="258"/>
      <c r="R504" s="258"/>
      <c r="S504" s="231"/>
      <c r="T504" s="231"/>
      <c r="U504" s="231"/>
    </row>
    <row r="505" spans="8:21" s="224" customFormat="1">
      <c r="H505" s="231"/>
      <c r="I505" s="568"/>
      <c r="J505" s="231"/>
      <c r="K505" s="258"/>
      <c r="L505" s="258"/>
      <c r="N505" s="231"/>
      <c r="O505" s="568"/>
      <c r="P505" s="231"/>
      <c r="Q505" s="258"/>
      <c r="R505" s="258"/>
      <c r="S505" s="231"/>
      <c r="T505" s="231"/>
      <c r="U505" s="231"/>
    </row>
    <row r="506" spans="8:21" s="224" customFormat="1">
      <c r="H506" s="231"/>
      <c r="I506" s="568"/>
      <c r="J506" s="231"/>
      <c r="K506" s="258"/>
      <c r="L506" s="258"/>
      <c r="N506" s="231"/>
      <c r="O506" s="568"/>
      <c r="P506" s="231"/>
      <c r="Q506" s="258"/>
      <c r="R506" s="258"/>
      <c r="S506" s="231"/>
      <c r="T506" s="231"/>
      <c r="U506" s="231"/>
    </row>
    <row r="507" spans="8:21" s="224" customFormat="1">
      <c r="H507" s="231"/>
      <c r="I507" s="568"/>
      <c r="J507" s="231"/>
      <c r="K507" s="258"/>
      <c r="L507" s="258"/>
      <c r="N507" s="231"/>
      <c r="O507" s="568"/>
      <c r="P507" s="231"/>
      <c r="Q507" s="258"/>
      <c r="R507" s="258"/>
      <c r="S507" s="231"/>
      <c r="T507" s="231"/>
      <c r="U507" s="231"/>
    </row>
    <row r="508" spans="8:21" s="224" customFormat="1">
      <c r="H508" s="231"/>
      <c r="I508" s="568"/>
      <c r="J508" s="231"/>
      <c r="K508" s="258"/>
      <c r="L508" s="258"/>
      <c r="N508" s="231"/>
      <c r="O508" s="568"/>
      <c r="P508" s="231"/>
      <c r="Q508" s="258"/>
      <c r="R508" s="258"/>
      <c r="S508" s="231"/>
      <c r="T508" s="231"/>
      <c r="U508" s="231"/>
    </row>
    <row r="509" spans="8:21" s="224" customFormat="1">
      <c r="H509" s="231"/>
      <c r="I509" s="568"/>
      <c r="J509" s="231"/>
      <c r="K509" s="258"/>
      <c r="L509" s="258"/>
      <c r="N509" s="231"/>
      <c r="O509" s="568"/>
      <c r="P509" s="231"/>
      <c r="Q509" s="258"/>
      <c r="R509" s="258"/>
      <c r="S509" s="231"/>
      <c r="T509" s="231"/>
      <c r="U509" s="231"/>
    </row>
    <row r="510" spans="8:21" s="224" customFormat="1">
      <c r="H510" s="231"/>
      <c r="I510" s="568"/>
      <c r="J510" s="231"/>
      <c r="K510" s="258"/>
      <c r="L510" s="258"/>
      <c r="N510" s="231"/>
      <c r="O510" s="568"/>
      <c r="P510" s="231"/>
      <c r="Q510" s="258"/>
      <c r="R510" s="258"/>
      <c r="S510" s="231"/>
      <c r="T510" s="231"/>
      <c r="U510" s="231"/>
    </row>
    <row r="511" spans="8:21" s="224" customFormat="1">
      <c r="H511" s="231"/>
      <c r="I511" s="568"/>
      <c r="J511" s="231"/>
      <c r="K511" s="258"/>
      <c r="L511" s="258"/>
      <c r="N511" s="231"/>
      <c r="O511" s="568"/>
      <c r="P511" s="231"/>
      <c r="Q511" s="258"/>
      <c r="R511" s="258"/>
      <c r="S511" s="231"/>
      <c r="T511" s="231"/>
      <c r="U511" s="231"/>
    </row>
    <row r="512" spans="8:21" s="224" customFormat="1">
      <c r="H512" s="231"/>
      <c r="I512" s="568"/>
      <c r="J512" s="231"/>
      <c r="K512" s="258"/>
      <c r="L512" s="258"/>
      <c r="N512" s="231"/>
      <c r="O512" s="568"/>
      <c r="P512" s="231"/>
      <c r="Q512" s="258"/>
      <c r="R512" s="258"/>
      <c r="S512" s="231"/>
      <c r="T512" s="231"/>
      <c r="U512" s="231"/>
    </row>
    <row r="513" spans="8:21" s="224" customFormat="1">
      <c r="H513" s="231"/>
      <c r="I513" s="568"/>
      <c r="J513" s="231"/>
      <c r="K513" s="258"/>
      <c r="L513" s="258"/>
      <c r="N513" s="231"/>
      <c r="O513" s="568"/>
      <c r="P513" s="231"/>
      <c r="Q513" s="258"/>
      <c r="R513" s="258"/>
      <c r="S513" s="231"/>
      <c r="T513" s="231"/>
      <c r="U513" s="231"/>
    </row>
    <row r="514" spans="8:21" s="224" customFormat="1">
      <c r="H514" s="231"/>
      <c r="I514" s="568"/>
      <c r="J514" s="231"/>
      <c r="K514" s="258"/>
      <c r="L514" s="258"/>
      <c r="N514" s="231"/>
      <c r="O514" s="568"/>
      <c r="P514" s="231"/>
      <c r="Q514" s="258"/>
      <c r="R514" s="258"/>
      <c r="S514" s="231"/>
      <c r="T514" s="231"/>
      <c r="U514" s="231"/>
    </row>
    <row r="515" spans="8:21" s="224" customFormat="1">
      <c r="H515" s="231"/>
      <c r="I515" s="568"/>
      <c r="J515" s="231"/>
      <c r="K515" s="258"/>
      <c r="L515" s="258"/>
      <c r="N515" s="231"/>
      <c r="O515" s="568"/>
      <c r="P515" s="231"/>
      <c r="Q515" s="258"/>
      <c r="R515" s="258"/>
      <c r="S515" s="231"/>
      <c r="T515" s="231"/>
      <c r="U515" s="231"/>
    </row>
    <row r="516" spans="8:21" s="224" customFormat="1">
      <c r="H516" s="231"/>
      <c r="I516" s="568"/>
      <c r="J516" s="231"/>
      <c r="K516" s="258"/>
      <c r="L516" s="258"/>
      <c r="N516" s="231"/>
      <c r="O516" s="568"/>
      <c r="P516" s="231"/>
      <c r="Q516" s="258"/>
      <c r="R516" s="258"/>
      <c r="S516" s="231"/>
      <c r="T516" s="231"/>
      <c r="U516" s="231"/>
    </row>
    <row r="517" spans="8:21" s="224" customFormat="1">
      <c r="H517" s="231"/>
      <c r="I517" s="568"/>
      <c r="J517" s="231"/>
      <c r="K517" s="258"/>
      <c r="L517" s="258"/>
      <c r="N517" s="231"/>
      <c r="O517" s="568"/>
      <c r="P517" s="231"/>
      <c r="Q517" s="258"/>
      <c r="R517" s="258"/>
      <c r="S517" s="231"/>
      <c r="T517" s="231"/>
      <c r="U517" s="231"/>
    </row>
    <row r="518" spans="8:21" s="224" customFormat="1">
      <c r="H518" s="231"/>
      <c r="I518" s="568"/>
      <c r="J518" s="231"/>
      <c r="K518" s="258"/>
      <c r="L518" s="258"/>
      <c r="N518" s="231"/>
      <c r="O518" s="568"/>
      <c r="P518" s="231"/>
      <c r="Q518" s="258"/>
      <c r="R518" s="258"/>
      <c r="S518" s="231"/>
      <c r="T518" s="231"/>
      <c r="U518" s="231"/>
    </row>
    <row r="519" spans="8:21" s="224" customFormat="1">
      <c r="H519" s="231"/>
      <c r="I519" s="568"/>
      <c r="J519" s="231"/>
      <c r="K519" s="258"/>
      <c r="L519" s="258"/>
      <c r="N519" s="231"/>
      <c r="O519" s="568"/>
      <c r="P519" s="231"/>
      <c r="Q519" s="258"/>
      <c r="R519" s="258"/>
      <c r="S519" s="231"/>
      <c r="T519" s="231"/>
      <c r="U519" s="231"/>
    </row>
    <row r="520" spans="8:21" s="224" customFormat="1">
      <c r="H520" s="231"/>
      <c r="I520" s="568"/>
      <c r="J520" s="231"/>
      <c r="K520" s="258"/>
      <c r="L520" s="258"/>
      <c r="N520" s="231"/>
      <c r="O520" s="568"/>
      <c r="P520" s="231"/>
      <c r="Q520" s="258"/>
      <c r="R520" s="258"/>
      <c r="S520" s="231"/>
      <c r="T520" s="231"/>
      <c r="U520" s="231"/>
    </row>
    <row r="521" spans="8:21" s="224" customFormat="1">
      <c r="H521" s="231"/>
      <c r="I521" s="568"/>
      <c r="J521" s="231"/>
      <c r="K521" s="258"/>
      <c r="L521" s="258"/>
      <c r="N521" s="231"/>
      <c r="O521" s="568"/>
      <c r="P521" s="231"/>
      <c r="Q521" s="258"/>
      <c r="R521" s="258"/>
      <c r="S521" s="231"/>
      <c r="T521" s="231"/>
      <c r="U521" s="231"/>
    </row>
    <row r="522" spans="8:21" s="224" customFormat="1">
      <c r="H522" s="231"/>
      <c r="I522" s="568"/>
      <c r="J522" s="231"/>
      <c r="K522" s="258"/>
      <c r="L522" s="258"/>
      <c r="N522" s="231"/>
      <c r="O522" s="568"/>
      <c r="P522" s="231"/>
      <c r="Q522" s="258"/>
      <c r="R522" s="258"/>
      <c r="S522" s="231"/>
      <c r="T522" s="231"/>
      <c r="U522" s="231"/>
    </row>
    <row r="523" spans="8:21" s="224" customFormat="1">
      <c r="H523" s="231"/>
      <c r="I523" s="568"/>
      <c r="J523" s="231"/>
      <c r="K523" s="258"/>
      <c r="L523" s="258"/>
      <c r="N523" s="231"/>
      <c r="O523" s="568"/>
      <c r="P523" s="231"/>
      <c r="Q523" s="258"/>
      <c r="R523" s="258"/>
      <c r="S523" s="231"/>
      <c r="T523" s="231"/>
      <c r="U523" s="231"/>
    </row>
    <row r="524" spans="8:21" s="224" customFormat="1">
      <c r="H524" s="231"/>
      <c r="I524" s="568"/>
      <c r="J524" s="231"/>
      <c r="K524" s="258"/>
      <c r="L524" s="258"/>
      <c r="N524" s="231"/>
      <c r="O524" s="568"/>
      <c r="P524" s="231"/>
      <c r="Q524" s="258"/>
      <c r="R524" s="258"/>
      <c r="S524" s="231"/>
      <c r="T524" s="231"/>
      <c r="U524" s="231"/>
    </row>
    <row r="525" spans="8:21" s="224" customFormat="1">
      <c r="H525" s="231"/>
      <c r="I525" s="568"/>
      <c r="J525" s="231"/>
      <c r="K525" s="258"/>
      <c r="L525" s="258"/>
      <c r="N525" s="231"/>
      <c r="O525" s="568"/>
      <c r="P525" s="231"/>
      <c r="Q525" s="258"/>
      <c r="R525" s="258"/>
      <c r="S525" s="231"/>
      <c r="T525" s="231"/>
      <c r="U525" s="231"/>
    </row>
    <row r="526" spans="8:21" s="224" customFormat="1">
      <c r="H526" s="231"/>
      <c r="I526" s="568"/>
      <c r="J526" s="231"/>
      <c r="K526" s="258"/>
      <c r="L526" s="258"/>
      <c r="N526" s="231"/>
      <c r="O526" s="568"/>
      <c r="P526" s="231"/>
      <c r="Q526" s="258"/>
      <c r="R526" s="258"/>
      <c r="S526" s="231"/>
      <c r="T526" s="231"/>
      <c r="U526" s="231"/>
    </row>
    <row r="527" spans="8:21" s="224" customFormat="1">
      <c r="H527" s="231"/>
      <c r="I527" s="568"/>
      <c r="J527" s="231"/>
      <c r="K527" s="258"/>
      <c r="L527" s="258"/>
      <c r="N527" s="231"/>
      <c r="O527" s="568"/>
      <c r="P527" s="231"/>
      <c r="Q527" s="258"/>
      <c r="R527" s="258"/>
      <c r="S527" s="231"/>
      <c r="T527" s="231"/>
      <c r="U527" s="231"/>
    </row>
    <row r="528" spans="8:21" s="224" customFormat="1">
      <c r="H528" s="231"/>
      <c r="I528" s="568"/>
      <c r="J528" s="231"/>
      <c r="K528" s="258"/>
      <c r="L528" s="258"/>
      <c r="N528" s="231"/>
      <c r="O528" s="568"/>
      <c r="P528" s="231"/>
      <c r="Q528" s="258"/>
      <c r="R528" s="258"/>
      <c r="S528" s="231"/>
      <c r="T528" s="231"/>
      <c r="U528" s="231"/>
    </row>
    <row r="529" spans="8:21" s="224" customFormat="1">
      <c r="H529" s="231"/>
      <c r="I529" s="568"/>
      <c r="J529" s="231"/>
      <c r="K529" s="258"/>
      <c r="L529" s="258"/>
      <c r="N529" s="231"/>
      <c r="O529" s="568"/>
      <c r="P529" s="231"/>
      <c r="Q529" s="258"/>
      <c r="R529" s="258"/>
      <c r="S529" s="231"/>
      <c r="T529" s="231"/>
      <c r="U529" s="231"/>
    </row>
    <row r="530" spans="8:21" s="224" customFormat="1">
      <c r="H530" s="231"/>
      <c r="I530" s="568"/>
      <c r="J530" s="231"/>
      <c r="K530" s="258"/>
      <c r="L530" s="258"/>
      <c r="N530" s="231"/>
      <c r="O530" s="568"/>
      <c r="P530" s="231"/>
      <c r="Q530" s="258"/>
      <c r="R530" s="258"/>
      <c r="S530" s="231"/>
      <c r="T530" s="231"/>
      <c r="U530" s="231"/>
    </row>
    <row r="531" spans="8:21" s="224" customFormat="1">
      <c r="H531" s="231"/>
      <c r="I531" s="568"/>
      <c r="J531" s="231"/>
      <c r="K531" s="258"/>
      <c r="L531" s="258"/>
      <c r="N531" s="231"/>
      <c r="O531" s="568"/>
      <c r="P531" s="231"/>
      <c r="Q531" s="258"/>
      <c r="R531" s="258"/>
      <c r="S531" s="231"/>
      <c r="T531" s="231"/>
      <c r="U531" s="231"/>
    </row>
    <row r="532" spans="8:21" s="224" customFormat="1">
      <c r="H532" s="231"/>
      <c r="I532" s="568"/>
      <c r="J532" s="231"/>
      <c r="K532" s="258"/>
      <c r="L532" s="258"/>
      <c r="N532" s="231"/>
      <c r="O532" s="568"/>
      <c r="P532" s="231"/>
      <c r="Q532" s="258"/>
      <c r="R532" s="258"/>
      <c r="S532" s="231"/>
      <c r="T532" s="231"/>
      <c r="U532" s="231"/>
    </row>
    <row r="533" spans="8:21" s="224" customFormat="1">
      <c r="H533" s="231"/>
      <c r="I533" s="568"/>
      <c r="J533" s="231"/>
      <c r="K533" s="258"/>
      <c r="L533" s="258"/>
      <c r="N533" s="231"/>
      <c r="O533" s="568"/>
      <c r="P533" s="231"/>
      <c r="Q533" s="258"/>
      <c r="R533" s="258"/>
      <c r="S533" s="231"/>
      <c r="T533" s="231"/>
      <c r="U533" s="231"/>
    </row>
    <row r="534" spans="8:21" s="224" customFormat="1">
      <c r="H534" s="231"/>
      <c r="I534" s="568"/>
      <c r="J534" s="231"/>
      <c r="K534" s="258"/>
      <c r="L534" s="258"/>
      <c r="N534" s="231"/>
      <c r="O534" s="568"/>
      <c r="P534" s="231"/>
      <c r="Q534" s="258"/>
      <c r="R534" s="258"/>
      <c r="S534" s="231"/>
      <c r="T534" s="231"/>
      <c r="U534" s="231"/>
    </row>
    <row r="535" spans="8:21" s="224" customFormat="1">
      <c r="H535" s="231"/>
      <c r="I535" s="568"/>
      <c r="J535" s="231"/>
      <c r="K535" s="258"/>
      <c r="L535" s="258"/>
      <c r="N535" s="231"/>
      <c r="O535" s="568"/>
      <c r="P535" s="231"/>
      <c r="Q535" s="258"/>
      <c r="R535" s="258"/>
      <c r="S535" s="231"/>
      <c r="T535" s="231"/>
      <c r="U535" s="231"/>
    </row>
    <row r="536" spans="8:21" s="224" customFormat="1">
      <c r="H536" s="231"/>
      <c r="I536" s="568"/>
      <c r="J536" s="231"/>
      <c r="K536" s="258"/>
      <c r="L536" s="258"/>
      <c r="N536" s="231"/>
      <c r="O536" s="568"/>
      <c r="P536" s="231"/>
      <c r="Q536" s="258"/>
      <c r="R536" s="258"/>
      <c r="S536" s="231"/>
      <c r="T536" s="231"/>
      <c r="U536" s="231"/>
    </row>
    <row r="537" spans="8:21" s="224" customFormat="1">
      <c r="H537" s="231"/>
      <c r="I537" s="568"/>
      <c r="J537" s="231"/>
      <c r="K537" s="258"/>
      <c r="L537" s="258"/>
      <c r="N537" s="231"/>
      <c r="O537" s="568"/>
      <c r="P537" s="231"/>
      <c r="Q537" s="258"/>
      <c r="R537" s="258"/>
      <c r="S537" s="231"/>
      <c r="T537" s="231"/>
      <c r="U537" s="231"/>
    </row>
    <row r="538" spans="8:21" s="224" customFormat="1">
      <c r="H538" s="231"/>
      <c r="I538" s="568"/>
      <c r="J538" s="231"/>
      <c r="K538" s="258"/>
      <c r="L538" s="258"/>
      <c r="N538" s="231"/>
      <c r="O538" s="568"/>
      <c r="P538" s="231"/>
      <c r="Q538" s="258"/>
      <c r="R538" s="258"/>
      <c r="S538" s="231"/>
      <c r="T538" s="231"/>
      <c r="U538" s="231"/>
    </row>
    <row r="539" spans="8:21" s="224" customFormat="1">
      <c r="H539" s="231"/>
      <c r="I539" s="568"/>
      <c r="J539" s="231"/>
      <c r="K539" s="258"/>
      <c r="L539" s="258"/>
      <c r="N539" s="231"/>
      <c r="O539" s="568"/>
      <c r="P539" s="231"/>
      <c r="Q539" s="258"/>
      <c r="R539" s="258"/>
      <c r="S539" s="231"/>
      <c r="T539" s="231"/>
      <c r="U539" s="231"/>
    </row>
    <row r="540" spans="8:21" s="224" customFormat="1">
      <c r="H540" s="231"/>
      <c r="I540" s="568"/>
      <c r="J540" s="231"/>
      <c r="K540" s="258"/>
      <c r="L540" s="258"/>
      <c r="N540" s="231"/>
      <c r="O540" s="568"/>
      <c r="P540" s="231"/>
      <c r="Q540" s="258"/>
      <c r="R540" s="258"/>
      <c r="S540" s="231"/>
      <c r="T540" s="231"/>
      <c r="U540" s="231"/>
    </row>
    <row r="541" spans="8:21" s="224" customFormat="1">
      <c r="H541" s="231"/>
      <c r="I541" s="568"/>
      <c r="J541" s="231"/>
      <c r="K541" s="258"/>
      <c r="L541" s="258"/>
      <c r="N541" s="231"/>
      <c r="O541" s="568"/>
      <c r="P541" s="231"/>
      <c r="Q541" s="258"/>
      <c r="R541" s="258"/>
      <c r="S541" s="231"/>
      <c r="T541" s="231"/>
      <c r="U541" s="231"/>
    </row>
    <row r="542" spans="8:21" s="224" customFormat="1">
      <c r="H542" s="231"/>
      <c r="I542" s="568"/>
      <c r="J542" s="231"/>
      <c r="K542" s="258"/>
      <c r="L542" s="258"/>
      <c r="N542" s="231"/>
      <c r="O542" s="568"/>
      <c r="P542" s="231"/>
      <c r="Q542" s="258"/>
      <c r="R542" s="258"/>
      <c r="S542" s="231"/>
      <c r="T542" s="231"/>
      <c r="U542" s="231"/>
    </row>
    <row r="543" spans="8:21" s="224" customFormat="1">
      <c r="H543" s="231"/>
      <c r="I543" s="568"/>
      <c r="J543" s="231"/>
      <c r="K543" s="258"/>
      <c r="L543" s="258"/>
      <c r="N543" s="231"/>
      <c r="O543" s="568"/>
      <c r="P543" s="231"/>
      <c r="Q543" s="258"/>
      <c r="R543" s="258"/>
      <c r="S543" s="231"/>
      <c r="T543" s="231"/>
      <c r="U543" s="231"/>
    </row>
    <row r="544" spans="8:21" s="224" customFormat="1">
      <c r="H544" s="231"/>
      <c r="I544" s="568"/>
      <c r="J544" s="231"/>
      <c r="K544" s="258"/>
      <c r="L544" s="258"/>
      <c r="N544" s="231"/>
      <c r="O544" s="568"/>
      <c r="P544" s="231"/>
      <c r="Q544" s="258"/>
      <c r="R544" s="258"/>
      <c r="S544" s="231"/>
      <c r="T544" s="231"/>
      <c r="U544" s="231"/>
    </row>
    <row r="545" spans="8:21" s="224" customFormat="1">
      <c r="H545" s="231"/>
      <c r="I545" s="568"/>
      <c r="J545" s="231"/>
      <c r="K545" s="258"/>
      <c r="L545" s="258"/>
      <c r="N545" s="231"/>
      <c r="O545" s="568"/>
      <c r="P545" s="231"/>
      <c r="Q545" s="258"/>
      <c r="R545" s="258"/>
      <c r="S545" s="231"/>
      <c r="T545" s="231"/>
      <c r="U545" s="231"/>
    </row>
    <row r="546" spans="8:21" s="224" customFormat="1">
      <c r="H546" s="231"/>
      <c r="I546" s="568"/>
      <c r="J546" s="231"/>
      <c r="K546" s="258"/>
      <c r="L546" s="258"/>
      <c r="N546" s="231"/>
      <c r="O546" s="568"/>
      <c r="P546" s="231"/>
      <c r="Q546" s="258"/>
      <c r="R546" s="258"/>
      <c r="S546" s="231"/>
      <c r="T546" s="231"/>
      <c r="U546" s="231"/>
    </row>
    <row r="547" spans="8:21" s="224" customFormat="1">
      <c r="H547" s="231"/>
      <c r="I547" s="568"/>
      <c r="J547" s="231"/>
      <c r="K547" s="258"/>
      <c r="L547" s="258"/>
      <c r="N547" s="231"/>
      <c r="O547" s="568"/>
      <c r="P547" s="231"/>
      <c r="Q547" s="258"/>
      <c r="R547" s="258"/>
      <c r="S547" s="231"/>
      <c r="T547" s="231"/>
      <c r="U547" s="231"/>
    </row>
    <row r="548" spans="8:21" s="224" customFormat="1">
      <c r="H548" s="231"/>
      <c r="I548" s="568"/>
      <c r="J548" s="231"/>
      <c r="K548" s="258"/>
      <c r="L548" s="258"/>
      <c r="N548" s="231"/>
      <c r="O548" s="568"/>
      <c r="P548" s="231"/>
      <c r="Q548" s="258"/>
      <c r="R548" s="258"/>
      <c r="S548" s="231"/>
      <c r="T548" s="231"/>
      <c r="U548" s="231"/>
    </row>
    <row r="549" spans="8:21" s="224" customFormat="1">
      <c r="H549" s="231"/>
      <c r="I549" s="568"/>
      <c r="J549" s="231"/>
      <c r="K549" s="258"/>
      <c r="L549" s="258"/>
      <c r="N549" s="231"/>
      <c r="O549" s="568"/>
      <c r="P549" s="231"/>
      <c r="Q549" s="258"/>
      <c r="R549" s="258"/>
      <c r="S549" s="231"/>
      <c r="T549" s="231"/>
      <c r="U549" s="231"/>
    </row>
    <row r="550" spans="8:21" s="224" customFormat="1">
      <c r="H550" s="231"/>
      <c r="I550" s="568"/>
      <c r="J550" s="231"/>
      <c r="K550" s="258"/>
      <c r="L550" s="258"/>
      <c r="N550" s="231"/>
      <c r="O550" s="568"/>
      <c r="P550" s="231"/>
      <c r="Q550" s="258"/>
      <c r="R550" s="258"/>
      <c r="S550" s="231"/>
      <c r="T550" s="231"/>
      <c r="U550" s="231"/>
    </row>
    <row r="551" spans="8:21" s="224" customFormat="1">
      <c r="H551" s="231"/>
      <c r="I551" s="568"/>
      <c r="J551" s="231"/>
      <c r="K551" s="258"/>
      <c r="L551" s="258"/>
      <c r="N551" s="231"/>
      <c r="O551" s="568"/>
      <c r="P551" s="231"/>
      <c r="Q551" s="258"/>
      <c r="R551" s="258"/>
      <c r="S551" s="231"/>
      <c r="T551" s="231"/>
      <c r="U551" s="231"/>
    </row>
    <row r="552" spans="8:21" s="224" customFormat="1">
      <c r="H552" s="231"/>
      <c r="I552" s="568"/>
      <c r="J552" s="231"/>
      <c r="K552" s="258"/>
      <c r="L552" s="258"/>
      <c r="N552" s="231"/>
      <c r="O552" s="568"/>
      <c r="P552" s="231"/>
      <c r="Q552" s="258"/>
      <c r="R552" s="258"/>
      <c r="S552" s="231"/>
      <c r="T552" s="231"/>
      <c r="U552" s="231"/>
    </row>
    <row r="553" spans="8:21" s="224" customFormat="1">
      <c r="H553" s="231"/>
      <c r="I553" s="568"/>
      <c r="J553" s="231"/>
      <c r="K553" s="258"/>
      <c r="L553" s="258"/>
      <c r="N553" s="231"/>
      <c r="O553" s="568"/>
      <c r="P553" s="231"/>
      <c r="Q553" s="258"/>
      <c r="R553" s="258"/>
      <c r="S553" s="231"/>
      <c r="T553" s="231"/>
      <c r="U553" s="231"/>
    </row>
    <row r="554" spans="8:21" s="224" customFormat="1">
      <c r="H554" s="231"/>
      <c r="I554" s="568"/>
      <c r="J554" s="231"/>
      <c r="K554" s="258"/>
      <c r="L554" s="258"/>
      <c r="N554" s="231"/>
      <c r="O554" s="568"/>
      <c r="P554" s="231"/>
      <c r="Q554" s="258"/>
      <c r="R554" s="258"/>
      <c r="S554" s="231"/>
      <c r="T554" s="231"/>
      <c r="U554" s="231"/>
    </row>
    <row r="555" spans="8:21" s="224" customFormat="1">
      <c r="H555" s="231"/>
      <c r="I555" s="568"/>
      <c r="J555" s="231"/>
      <c r="K555" s="258"/>
      <c r="L555" s="258"/>
      <c r="N555" s="231"/>
      <c r="O555" s="568"/>
      <c r="P555" s="231"/>
      <c r="Q555" s="258"/>
      <c r="R555" s="258"/>
      <c r="S555" s="231"/>
      <c r="T555" s="231"/>
      <c r="U555" s="231"/>
    </row>
    <row r="556" spans="8:21" s="224" customFormat="1">
      <c r="H556" s="231"/>
      <c r="I556" s="568"/>
      <c r="J556" s="231"/>
      <c r="K556" s="258"/>
      <c r="L556" s="258"/>
      <c r="N556" s="231"/>
      <c r="O556" s="568"/>
      <c r="P556" s="231"/>
      <c r="Q556" s="258"/>
      <c r="R556" s="258"/>
      <c r="S556" s="231"/>
      <c r="T556" s="231"/>
      <c r="U556" s="231"/>
    </row>
    <row r="557" spans="8:21" s="224" customFormat="1">
      <c r="H557" s="231"/>
      <c r="I557" s="568"/>
      <c r="J557" s="231"/>
      <c r="K557" s="258"/>
      <c r="L557" s="258"/>
      <c r="N557" s="231"/>
      <c r="O557" s="568"/>
      <c r="P557" s="231"/>
      <c r="Q557" s="258"/>
      <c r="R557" s="258"/>
      <c r="S557" s="231"/>
      <c r="T557" s="231"/>
      <c r="U557" s="231"/>
    </row>
    <row r="558" spans="8:21" s="224" customFormat="1">
      <c r="H558" s="231"/>
      <c r="I558" s="568"/>
      <c r="J558" s="231"/>
      <c r="K558" s="258"/>
      <c r="L558" s="258"/>
      <c r="N558" s="231"/>
      <c r="O558" s="568"/>
      <c r="P558" s="231"/>
      <c r="Q558" s="258"/>
      <c r="R558" s="258"/>
      <c r="S558" s="231"/>
      <c r="T558" s="231"/>
      <c r="U558" s="231"/>
    </row>
    <row r="559" spans="8:21" s="224" customFormat="1">
      <c r="H559" s="231"/>
      <c r="I559" s="568"/>
      <c r="J559" s="231"/>
      <c r="K559" s="258"/>
      <c r="L559" s="258"/>
      <c r="N559" s="231"/>
      <c r="O559" s="568"/>
      <c r="P559" s="231"/>
      <c r="Q559" s="258"/>
      <c r="R559" s="258"/>
      <c r="S559" s="231"/>
      <c r="T559" s="231"/>
      <c r="U559" s="231"/>
    </row>
    <row r="560" spans="8:21" s="224" customFormat="1">
      <c r="H560" s="231"/>
      <c r="I560" s="568"/>
      <c r="J560" s="231"/>
      <c r="K560" s="258"/>
      <c r="L560" s="258"/>
      <c r="N560" s="231"/>
      <c r="O560" s="568"/>
      <c r="P560" s="231"/>
      <c r="Q560" s="258"/>
      <c r="R560" s="258"/>
      <c r="S560" s="231"/>
      <c r="T560" s="231"/>
      <c r="U560" s="231"/>
    </row>
    <row r="561" spans="8:21" s="224" customFormat="1">
      <c r="H561" s="231"/>
      <c r="I561" s="568"/>
      <c r="J561" s="231"/>
      <c r="K561" s="258"/>
      <c r="L561" s="258"/>
      <c r="N561" s="231"/>
      <c r="O561" s="568"/>
      <c r="P561" s="231"/>
      <c r="Q561" s="258"/>
      <c r="R561" s="258"/>
      <c r="S561" s="231"/>
      <c r="T561" s="231"/>
      <c r="U561" s="231"/>
    </row>
    <row r="562" spans="8:21" s="224" customFormat="1">
      <c r="H562" s="231"/>
      <c r="I562" s="568"/>
      <c r="J562" s="231"/>
      <c r="K562" s="258"/>
      <c r="L562" s="258"/>
      <c r="N562" s="231"/>
      <c r="O562" s="568"/>
      <c r="P562" s="231"/>
      <c r="Q562" s="258"/>
      <c r="R562" s="258"/>
      <c r="S562" s="231"/>
      <c r="T562" s="231"/>
      <c r="U562" s="231"/>
    </row>
    <row r="563" spans="8:21" s="224" customFormat="1">
      <c r="H563" s="231"/>
      <c r="I563" s="568"/>
      <c r="J563" s="231"/>
      <c r="K563" s="258"/>
      <c r="L563" s="258"/>
      <c r="N563" s="231"/>
      <c r="O563" s="568"/>
      <c r="P563" s="231"/>
      <c r="Q563" s="258"/>
      <c r="R563" s="258"/>
      <c r="S563" s="231"/>
      <c r="T563" s="231"/>
      <c r="U563" s="231"/>
    </row>
    <row r="564" spans="8:21" s="224" customFormat="1">
      <c r="H564" s="231"/>
      <c r="I564" s="568"/>
      <c r="J564" s="231"/>
      <c r="K564" s="258"/>
      <c r="L564" s="258"/>
      <c r="N564" s="231"/>
      <c r="O564" s="568"/>
      <c r="P564" s="231"/>
      <c r="Q564" s="258"/>
      <c r="R564" s="258"/>
      <c r="S564" s="231"/>
      <c r="T564" s="231"/>
      <c r="U564" s="231"/>
    </row>
    <row r="565" spans="8:21" s="224" customFormat="1">
      <c r="H565" s="231"/>
      <c r="I565" s="568"/>
      <c r="J565" s="231"/>
      <c r="K565" s="258"/>
      <c r="L565" s="258"/>
      <c r="N565" s="231"/>
      <c r="O565" s="568"/>
      <c r="P565" s="231"/>
      <c r="Q565" s="258"/>
      <c r="R565" s="258"/>
      <c r="S565" s="231"/>
      <c r="T565" s="231"/>
      <c r="U565" s="231"/>
    </row>
    <row r="566" spans="8:21" s="224" customFormat="1">
      <c r="H566" s="231"/>
      <c r="I566" s="568"/>
      <c r="J566" s="231"/>
      <c r="K566" s="258"/>
      <c r="L566" s="258"/>
      <c r="N566" s="231"/>
      <c r="O566" s="568"/>
      <c r="P566" s="231"/>
      <c r="Q566" s="258"/>
      <c r="R566" s="258"/>
      <c r="S566" s="231"/>
      <c r="T566" s="231"/>
      <c r="U566" s="231"/>
    </row>
    <row r="567" spans="8:21" s="224" customFormat="1">
      <c r="H567" s="231"/>
      <c r="I567" s="568"/>
      <c r="J567" s="231"/>
      <c r="K567" s="258"/>
      <c r="L567" s="258"/>
      <c r="N567" s="231"/>
      <c r="O567" s="568"/>
      <c r="P567" s="231"/>
      <c r="Q567" s="258"/>
      <c r="R567" s="258"/>
      <c r="S567" s="231"/>
      <c r="T567" s="231"/>
      <c r="U567" s="231"/>
    </row>
    <row r="568" spans="8:21" s="224" customFormat="1">
      <c r="H568" s="231"/>
      <c r="I568" s="568"/>
      <c r="J568" s="231"/>
      <c r="K568" s="258"/>
      <c r="L568" s="258"/>
      <c r="N568" s="231"/>
      <c r="O568" s="568"/>
      <c r="P568" s="231"/>
      <c r="Q568" s="258"/>
      <c r="R568" s="258"/>
      <c r="S568" s="231"/>
      <c r="T568" s="231"/>
      <c r="U568" s="231"/>
    </row>
    <row r="569" spans="8:21" s="224" customFormat="1">
      <c r="H569" s="231"/>
      <c r="I569" s="568"/>
      <c r="J569" s="231"/>
      <c r="K569" s="258"/>
      <c r="L569" s="258"/>
      <c r="N569" s="231"/>
      <c r="O569" s="568"/>
      <c r="P569" s="231"/>
      <c r="Q569" s="258"/>
      <c r="R569" s="258"/>
      <c r="S569" s="231"/>
      <c r="T569" s="231"/>
      <c r="U569" s="231"/>
    </row>
    <row r="570" spans="8:21" s="224" customFormat="1">
      <c r="H570" s="231"/>
      <c r="I570" s="568"/>
      <c r="J570" s="231"/>
      <c r="K570" s="258"/>
      <c r="L570" s="258"/>
      <c r="N570" s="231"/>
      <c r="O570" s="568"/>
      <c r="P570" s="231"/>
      <c r="Q570" s="258"/>
      <c r="R570" s="258"/>
      <c r="S570" s="231"/>
      <c r="T570" s="231"/>
      <c r="U570" s="231"/>
    </row>
    <row r="571" spans="8:21" s="224" customFormat="1">
      <c r="H571" s="231"/>
      <c r="I571" s="568"/>
      <c r="J571" s="231"/>
      <c r="K571" s="258"/>
      <c r="L571" s="258"/>
      <c r="N571" s="231"/>
      <c r="O571" s="568"/>
      <c r="P571" s="231"/>
      <c r="Q571" s="258"/>
      <c r="R571" s="258"/>
      <c r="S571" s="231"/>
      <c r="T571" s="231"/>
      <c r="U571" s="231"/>
    </row>
    <row r="572" spans="8:21" s="224" customFormat="1">
      <c r="H572" s="231"/>
      <c r="I572" s="568"/>
      <c r="J572" s="231"/>
      <c r="K572" s="258"/>
      <c r="L572" s="258"/>
      <c r="N572" s="231"/>
      <c r="O572" s="568"/>
      <c r="P572" s="231"/>
      <c r="Q572" s="258"/>
      <c r="R572" s="258"/>
      <c r="S572" s="231"/>
      <c r="T572" s="231"/>
      <c r="U572" s="231"/>
    </row>
    <row r="573" spans="8:21" s="224" customFormat="1">
      <c r="H573" s="231"/>
      <c r="I573" s="568"/>
      <c r="J573" s="231"/>
      <c r="K573" s="258"/>
      <c r="L573" s="258"/>
      <c r="N573" s="231"/>
      <c r="O573" s="568"/>
      <c r="P573" s="231"/>
      <c r="Q573" s="258"/>
      <c r="R573" s="258"/>
      <c r="S573" s="231"/>
      <c r="T573" s="231"/>
      <c r="U573" s="231"/>
    </row>
    <row r="574" spans="8:21" s="224" customFormat="1">
      <c r="H574" s="231"/>
      <c r="I574" s="568"/>
      <c r="J574" s="231"/>
      <c r="K574" s="258"/>
      <c r="L574" s="258"/>
      <c r="N574" s="231"/>
      <c r="O574" s="568"/>
      <c r="P574" s="231"/>
      <c r="Q574" s="258"/>
      <c r="R574" s="258"/>
      <c r="S574" s="231"/>
      <c r="T574" s="231"/>
      <c r="U574" s="231"/>
    </row>
    <row r="575" spans="8:21" s="224" customFormat="1">
      <c r="H575" s="231"/>
      <c r="I575" s="568"/>
      <c r="J575" s="231"/>
      <c r="K575" s="258"/>
      <c r="L575" s="258"/>
      <c r="N575" s="231"/>
      <c r="O575" s="568"/>
      <c r="P575" s="231"/>
      <c r="Q575" s="258"/>
      <c r="R575" s="258"/>
      <c r="S575" s="231"/>
      <c r="T575" s="231"/>
      <c r="U575" s="231"/>
    </row>
    <row r="576" spans="8:21" s="224" customFormat="1">
      <c r="H576" s="231"/>
      <c r="I576" s="568"/>
      <c r="J576" s="231"/>
      <c r="K576" s="258"/>
      <c r="L576" s="258"/>
      <c r="N576" s="231"/>
      <c r="O576" s="568"/>
      <c r="P576" s="231"/>
      <c r="Q576" s="258"/>
      <c r="R576" s="258"/>
      <c r="S576" s="231"/>
      <c r="T576" s="231"/>
      <c r="U576" s="231"/>
    </row>
    <row r="577" spans="8:21" s="224" customFormat="1">
      <c r="H577" s="231"/>
      <c r="I577" s="568"/>
      <c r="J577" s="231"/>
      <c r="K577" s="258"/>
      <c r="L577" s="258"/>
      <c r="N577" s="231"/>
      <c r="O577" s="568"/>
      <c r="P577" s="231"/>
      <c r="Q577" s="258"/>
      <c r="R577" s="258"/>
      <c r="S577" s="231"/>
      <c r="T577" s="231"/>
      <c r="U577" s="231"/>
    </row>
    <row r="578" spans="8:21" s="224" customFormat="1">
      <c r="H578" s="231"/>
      <c r="I578" s="568"/>
      <c r="J578" s="231"/>
      <c r="K578" s="258"/>
      <c r="L578" s="258"/>
      <c r="N578" s="231"/>
      <c r="O578" s="568"/>
      <c r="P578" s="231"/>
      <c r="Q578" s="258"/>
      <c r="R578" s="258"/>
      <c r="S578" s="231"/>
      <c r="T578" s="231"/>
      <c r="U578" s="231"/>
    </row>
    <row r="579" spans="8:21" s="224" customFormat="1">
      <c r="H579" s="231"/>
      <c r="I579" s="568"/>
      <c r="J579" s="231"/>
      <c r="K579" s="258"/>
      <c r="L579" s="258"/>
      <c r="N579" s="231"/>
      <c r="O579" s="568"/>
      <c r="P579" s="231"/>
      <c r="Q579" s="258"/>
      <c r="R579" s="258"/>
      <c r="S579" s="231"/>
      <c r="T579" s="231"/>
      <c r="U579" s="231"/>
    </row>
    <row r="580" spans="8:21" s="224" customFormat="1">
      <c r="H580" s="231"/>
      <c r="I580" s="568"/>
      <c r="J580" s="231"/>
      <c r="K580" s="258"/>
      <c r="L580" s="258"/>
      <c r="N580" s="231"/>
      <c r="O580" s="568"/>
      <c r="P580" s="231"/>
      <c r="Q580" s="258"/>
      <c r="R580" s="258"/>
      <c r="S580" s="231"/>
      <c r="T580" s="231"/>
      <c r="U580" s="231"/>
    </row>
    <row r="581" spans="8:21" s="224" customFormat="1">
      <c r="H581" s="231"/>
      <c r="I581" s="568"/>
      <c r="J581" s="231"/>
      <c r="K581" s="258"/>
      <c r="L581" s="258"/>
      <c r="N581" s="231"/>
      <c r="O581" s="568"/>
      <c r="P581" s="231"/>
      <c r="Q581" s="258"/>
      <c r="R581" s="258"/>
      <c r="S581" s="231"/>
      <c r="T581" s="231"/>
      <c r="U581" s="231"/>
    </row>
    <row r="582" spans="8:21" s="224" customFormat="1">
      <c r="H582" s="231"/>
      <c r="I582" s="568"/>
      <c r="J582" s="231"/>
      <c r="K582" s="258"/>
      <c r="L582" s="258"/>
      <c r="N582" s="231"/>
      <c r="O582" s="568"/>
      <c r="P582" s="231"/>
      <c r="Q582" s="258"/>
      <c r="R582" s="258"/>
      <c r="S582" s="231"/>
      <c r="T582" s="231"/>
      <c r="U582" s="231"/>
    </row>
    <row r="583" spans="8:21" s="224" customFormat="1">
      <c r="H583" s="231"/>
      <c r="I583" s="568"/>
      <c r="J583" s="231"/>
      <c r="K583" s="258"/>
      <c r="L583" s="258"/>
      <c r="N583" s="231"/>
      <c r="O583" s="568"/>
      <c r="P583" s="231"/>
      <c r="Q583" s="258"/>
      <c r="R583" s="258"/>
      <c r="S583" s="231"/>
      <c r="T583" s="231"/>
      <c r="U583" s="231"/>
    </row>
    <row r="584" spans="8:21" s="224" customFormat="1">
      <c r="H584" s="231"/>
      <c r="I584" s="568"/>
      <c r="J584" s="231"/>
      <c r="K584" s="258"/>
      <c r="L584" s="258"/>
      <c r="N584" s="231"/>
      <c r="O584" s="568"/>
      <c r="P584" s="231"/>
      <c r="Q584" s="258"/>
      <c r="R584" s="258"/>
      <c r="S584" s="231"/>
      <c r="T584" s="231"/>
      <c r="U584" s="231"/>
    </row>
    <row r="585" spans="8:21" s="224" customFormat="1">
      <c r="H585" s="231"/>
      <c r="I585" s="568"/>
      <c r="J585" s="231"/>
      <c r="K585" s="258"/>
      <c r="L585" s="258"/>
      <c r="N585" s="231"/>
      <c r="O585" s="568"/>
      <c r="P585" s="231"/>
      <c r="Q585" s="258"/>
      <c r="R585" s="258"/>
      <c r="S585" s="231"/>
      <c r="T585" s="231"/>
      <c r="U585" s="231"/>
    </row>
    <row r="586" spans="8:21" s="224" customFormat="1">
      <c r="H586" s="231"/>
      <c r="I586" s="568"/>
      <c r="J586" s="231"/>
      <c r="K586" s="258"/>
      <c r="L586" s="258"/>
      <c r="N586" s="231"/>
      <c r="O586" s="568"/>
      <c r="P586" s="231"/>
      <c r="Q586" s="258"/>
      <c r="R586" s="258"/>
      <c r="S586" s="231"/>
      <c r="T586" s="231"/>
      <c r="U586" s="231"/>
    </row>
    <row r="587" spans="8:21" s="224" customFormat="1">
      <c r="H587" s="231"/>
      <c r="I587" s="568"/>
      <c r="J587" s="231"/>
      <c r="K587" s="258"/>
      <c r="L587" s="258"/>
      <c r="N587" s="231"/>
      <c r="O587" s="568"/>
      <c r="P587" s="231"/>
      <c r="Q587" s="258"/>
      <c r="R587" s="258"/>
      <c r="S587" s="231"/>
      <c r="T587" s="231"/>
      <c r="U587" s="231"/>
    </row>
    <row r="588" spans="8:21" s="224" customFormat="1">
      <c r="H588" s="231"/>
      <c r="I588" s="568"/>
      <c r="J588" s="231"/>
      <c r="K588" s="258"/>
      <c r="L588" s="258"/>
      <c r="N588" s="231"/>
      <c r="O588" s="568"/>
      <c r="P588" s="231"/>
      <c r="Q588" s="258"/>
      <c r="R588" s="258"/>
      <c r="S588" s="231"/>
      <c r="T588" s="231"/>
      <c r="U588" s="231"/>
    </row>
    <row r="589" spans="8:21" s="224" customFormat="1">
      <c r="H589" s="231"/>
      <c r="I589" s="568"/>
      <c r="J589" s="231"/>
      <c r="K589" s="258"/>
      <c r="L589" s="258"/>
      <c r="N589" s="231"/>
      <c r="O589" s="568"/>
      <c r="P589" s="231"/>
      <c r="Q589" s="258"/>
      <c r="R589" s="258"/>
      <c r="S589" s="231"/>
      <c r="T589" s="231"/>
      <c r="U589" s="231"/>
    </row>
    <row r="590" spans="8:21" s="224" customFormat="1">
      <c r="H590" s="231"/>
      <c r="I590" s="568"/>
      <c r="J590" s="231"/>
      <c r="K590" s="258"/>
      <c r="L590" s="258"/>
      <c r="N590" s="231"/>
      <c r="O590" s="568"/>
      <c r="P590" s="231"/>
      <c r="Q590" s="258"/>
      <c r="R590" s="258"/>
      <c r="S590" s="231"/>
      <c r="T590" s="231"/>
      <c r="U590" s="231"/>
    </row>
    <row r="591" spans="8:21" s="224" customFormat="1">
      <c r="H591" s="231"/>
      <c r="I591" s="568"/>
      <c r="J591" s="231"/>
      <c r="K591" s="258"/>
      <c r="L591" s="258"/>
      <c r="N591" s="231"/>
      <c r="O591" s="568"/>
      <c r="P591" s="231"/>
      <c r="Q591" s="258"/>
      <c r="R591" s="258"/>
      <c r="S591" s="231"/>
      <c r="T591" s="231"/>
      <c r="U591" s="231"/>
    </row>
    <row r="592" spans="8:21" s="224" customFormat="1">
      <c r="H592" s="231"/>
      <c r="I592" s="568"/>
      <c r="J592" s="231"/>
      <c r="K592" s="258"/>
      <c r="L592" s="258"/>
      <c r="N592" s="231"/>
      <c r="O592" s="568"/>
      <c r="P592" s="231"/>
      <c r="Q592" s="258"/>
      <c r="R592" s="258"/>
      <c r="S592" s="231"/>
      <c r="T592" s="231"/>
      <c r="U592" s="231"/>
    </row>
    <row r="593" spans="8:21" s="224" customFormat="1">
      <c r="H593" s="231"/>
      <c r="I593" s="568"/>
      <c r="J593" s="231"/>
      <c r="K593" s="258"/>
      <c r="L593" s="258"/>
      <c r="N593" s="231"/>
      <c r="O593" s="568"/>
      <c r="P593" s="231"/>
      <c r="Q593" s="258"/>
      <c r="R593" s="258"/>
      <c r="S593" s="231"/>
      <c r="T593" s="231"/>
      <c r="U593" s="231"/>
    </row>
    <row r="594" spans="8:21" s="224" customFormat="1">
      <c r="H594" s="231"/>
      <c r="I594" s="568"/>
      <c r="J594" s="231"/>
      <c r="K594" s="258"/>
      <c r="L594" s="258"/>
      <c r="N594" s="231"/>
      <c r="O594" s="568"/>
      <c r="P594" s="231"/>
      <c r="Q594" s="258"/>
      <c r="R594" s="258"/>
      <c r="S594" s="231"/>
      <c r="T594" s="231"/>
      <c r="U594" s="231"/>
    </row>
    <row r="595" spans="8:21" s="224" customFormat="1">
      <c r="H595" s="231"/>
      <c r="I595" s="568"/>
      <c r="J595" s="231"/>
      <c r="K595" s="258"/>
      <c r="L595" s="258"/>
      <c r="N595" s="231"/>
      <c r="O595" s="568"/>
      <c r="P595" s="231"/>
      <c r="Q595" s="258"/>
      <c r="R595" s="258"/>
      <c r="S595" s="231"/>
      <c r="T595" s="231"/>
      <c r="U595" s="231"/>
    </row>
    <row r="596" spans="8:21" s="224" customFormat="1">
      <c r="H596" s="231"/>
      <c r="I596" s="568"/>
      <c r="J596" s="231"/>
      <c r="K596" s="258"/>
      <c r="L596" s="258"/>
      <c r="N596" s="231"/>
      <c r="O596" s="568"/>
      <c r="P596" s="231"/>
      <c r="Q596" s="258"/>
      <c r="R596" s="258"/>
      <c r="S596" s="231"/>
      <c r="T596" s="231"/>
      <c r="U596" s="231"/>
    </row>
    <row r="597" spans="8:21" s="224" customFormat="1">
      <c r="H597" s="231"/>
      <c r="I597" s="568"/>
      <c r="J597" s="231"/>
      <c r="K597" s="258"/>
      <c r="L597" s="258"/>
      <c r="N597" s="231"/>
      <c r="O597" s="568"/>
      <c r="P597" s="231"/>
      <c r="Q597" s="258"/>
      <c r="R597" s="258"/>
      <c r="S597" s="231"/>
      <c r="T597" s="231"/>
      <c r="U597" s="231"/>
    </row>
    <row r="598" spans="8:21" s="224" customFormat="1">
      <c r="H598" s="231"/>
      <c r="I598" s="568"/>
      <c r="J598" s="231"/>
      <c r="K598" s="258"/>
      <c r="L598" s="258"/>
      <c r="N598" s="231"/>
      <c r="O598" s="568"/>
      <c r="P598" s="231"/>
      <c r="Q598" s="258"/>
      <c r="R598" s="258"/>
      <c r="S598" s="231"/>
      <c r="T598" s="231"/>
      <c r="U598" s="231"/>
    </row>
    <row r="599" spans="8:21" s="224" customFormat="1">
      <c r="H599" s="231"/>
      <c r="I599" s="568"/>
      <c r="J599" s="231"/>
      <c r="K599" s="258"/>
      <c r="L599" s="258"/>
      <c r="N599" s="231"/>
      <c r="O599" s="568"/>
      <c r="P599" s="231"/>
      <c r="Q599" s="258"/>
      <c r="R599" s="258"/>
      <c r="S599" s="231"/>
      <c r="T599" s="231"/>
      <c r="U599" s="231"/>
    </row>
    <row r="600" spans="8:21" s="224" customFormat="1">
      <c r="H600" s="231"/>
      <c r="I600" s="568"/>
      <c r="J600" s="231"/>
      <c r="K600" s="258"/>
      <c r="L600" s="258"/>
      <c r="N600" s="231"/>
      <c r="O600" s="568"/>
      <c r="P600" s="231"/>
      <c r="Q600" s="258"/>
      <c r="R600" s="258"/>
      <c r="S600" s="231"/>
      <c r="T600" s="231"/>
      <c r="U600" s="231"/>
    </row>
    <row r="601" spans="8:21" s="224" customFormat="1">
      <c r="H601" s="231"/>
      <c r="I601" s="568"/>
      <c r="J601" s="231"/>
      <c r="K601" s="258"/>
      <c r="L601" s="258"/>
      <c r="N601" s="231"/>
      <c r="O601" s="568"/>
      <c r="P601" s="231"/>
      <c r="Q601" s="258"/>
      <c r="R601" s="258"/>
      <c r="S601" s="231"/>
      <c r="T601" s="231"/>
      <c r="U601" s="231"/>
    </row>
    <row r="602" spans="8:21" s="224" customFormat="1">
      <c r="H602" s="231"/>
      <c r="I602" s="568"/>
      <c r="J602" s="231"/>
      <c r="K602" s="258"/>
      <c r="L602" s="258"/>
      <c r="N602" s="231"/>
      <c r="O602" s="568"/>
      <c r="P602" s="231"/>
      <c r="Q602" s="258"/>
      <c r="R602" s="258"/>
      <c r="S602" s="231"/>
      <c r="T602" s="231"/>
      <c r="U602" s="231"/>
    </row>
    <row r="603" spans="8:21" s="224" customFormat="1">
      <c r="H603" s="231"/>
      <c r="I603" s="568"/>
      <c r="J603" s="231"/>
      <c r="K603" s="258"/>
      <c r="L603" s="258"/>
      <c r="N603" s="231"/>
      <c r="O603" s="568"/>
      <c r="P603" s="231"/>
      <c r="Q603" s="258"/>
      <c r="R603" s="258"/>
      <c r="S603" s="231"/>
      <c r="T603" s="231"/>
      <c r="U603" s="231"/>
    </row>
    <row r="604" spans="8:21" s="224" customFormat="1">
      <c r="H604" s="231"/>
      <c r="I604" s="568"/>
      <c r="J604" s="231"/>
      <c r="K604" s="258"/>
      <c r="L604" s="258"/>
      <c r="N604" s="231"/>
      <c r="O604" s="568"/>
      <c r="P604" s="231"/>
      <c r="Q604" s="258"/>
      <c r="R604" s="258"/>
      <c r="S604" s="231"/>
      <c r="T604" s="231"/>
      <c r="U604" s="231"/>
    </row>
    <row r="605" spans="8:21" s="224" customFormat="1">
      <c r="H605" s="231"/>
      <c r="I605" s="568"/>
      <c r="J605" s="231"/>
      <c r="K605" s="258"/>
      <c r="L605" s="258"/>
      <c r="N605" s="231"/>
      <c r="O605" s="568"/>
      <c r="P605" s="231"/>
      <c r="Q605" s="258"/>
      <c r="R605" s="258"/>
      <c r="S605" s="231"/>
      <c r="T605" s="231"/>
      <c r="U605" s="231"/>
    </row>
    <row r="606" spans="8:21" s="224" customFormat="1">
      <c r="H606" s="231"/>
      <c r="I606" s="568"/>
      <c r="J606" s="231"/>
      <c r="K606" s="258"/>
      <c r="L606" s="258"/>
      <c r="N606" s="231"/>
      <c r="O606" s="568"/>
      <c r="P606" s="231"/>
      <c r="Q606" s="258"/>
      <c r="R606" s="258"/>
      <c r="S606" s="231"/>
      <c r="T606" s="231"/>
      <c r="U606" s="231"/>
    </row>
    <row r="607" spans="8:21" s="224" customFormat="1">
      <c r="H607" s="231"/>
      <c r="I607" s="568"/>
      <c r="J607" s="231"/>
      <c r="K607" s="258"/>
      <c r="L607" s="258"/>
      <c r="N607" s="231"/>
      <c r="O607" s="568"/>
      <c r="P607" s="231"/>
      <c r="Q607" s="258"/>
      <c r="R607" s="258"/>
      <c r="S607" s="231"/>
      <c r="T607" s="231"/>
      <c r="U607" s="231"/>
    </row>
    <row r="608" spans="8:21" s="224" customFormat="1">
      <c r="H608" s="231"/>
      <c r="I608" s="568"/>
      <c r="J608" s="231"/>
      <c r="K608" s="258"/>
      <c r="L608" s="258"/>
      <c r="N608" s="231"/>
      <c r="O608" s="568"/>
      <c r="P608" s="231"/>
      <c r="Q608" s="258"/>
      <c r="R608" s="258"/>
      <c r="S608" s="231"/>
      <c r="T608" s="231"/>
      <c r="U608" s="231"/>
    </row>
    <row r="609" spans="8:21" s="224" customFormat="1">
      <c r="H609" s="231"/>
      <c r="I609" s="568"/>
      <c r="J609" s="231"/>
      <c r="K609" s="258"/>
      <c r="L609" s="258"/>
      <c r="N609" s="231"/>
      <c r="O609" s="568"/>
      <c r="P609" s="231"/>
      <c r="Q609" s="258"/>
      <c r="R609" s="258"/>
      <c r="S609" s="231"/>
      <c r="T609" s="231"/>
      <c r="U609" s="231"/>
    </row>
    <row r="610" spans="8:21" s="224" customFormat="1">
      <c r="H610" s="231"/>
      <c r="I610" s="568"/>
      <c r="J610" s="231"/>
      <c r="K610" s="258"/>
      <c r="L610" s="258"/>
      <c r="N610" s="231"/>
      <c r="O610" s="568"/>
      <c r="P610" s="231"/>
      <c r="Q610" s="258"/>
      <c r="R610" s="258"/>
      <c r="S610" s="231"/>
      <c r="T610" s="231"/>
      <c r="U610" s="231"/>
    </row>
    <row r="611" spans="8:21" s="224" customFormat="1">
      <c r="H611" s="231"/>
      <c r="I611" s="568"/>
      <c r="J611" s="231"/>
      <c r="K611" s="258"/>
      <c r="L611" s="258"/>
      <c r="N611" s="231"/>
      <c r="O611" s="568"/>
      <c r="P611" s="231"/>
      <c r="Q611" s="258"/>
      <c r="R611" s="258"/>
      <c r="S611" s="231"/>
      <c r="T611" s="231"/>
      <c r="U611" s="231"/>
    </row>
    <row r="612" spans="8:21" s="224" customFormat="1">
      <c r="H612" s="231"/>
      <c r="I612" s="568"/>
      <c r="J612" s="231"/>
      <c r="K612" s="258"/>
      <c r="L612" s="258"/>
      <c r="N612" s="231"/>
      <c r="O612" s="568"/>
      <c r="P612" s="231"/>
      <c r="Q612" s="258"/>
      <c r="R612" s="258"/>
      <c r="S612" s="231"/>
      <c r="T612" s="231"/>
      <c r="U612" s="231"/>
    </row>
    <row r="613" spans="8:21" s="224" customFormat="1">
      <c r="H613" s="231"/>
      <c r="I613" s="568"/>
      <c r="J613" s="231"/>
      <c r="K613" s="258"/>
      <c r="L613" s="258"/>
      <c r="N613" s="231"/>
      <c r="O613" s="568"/>
      <c r="P613" s="231"/>
      <c r="Q613" s="258"/>
      <c r="R613" s="258"/>
      <c r="S613" s="231"/>
      <c r="T613" s="231"/>
      <c r="U613" s="231"/>
    </row>
    <row r="614" spans="8:21" s="224" customFormat="1">
      <c r="H614" s="231"/>
      <c r="I614" s="568"/>
      <c r="J614" s="231"/>
      <c r="K614" s="258"/>
      <c r="L614" s="258"/>
      <c r="N614" s="231"/>
      <c r="O614" s="568"/>
      <c r="P614" s="231"/>
      <c r="Q614" s="258"/>
      <c r="R614" s="258"/>
      <c r="S614" s="231"/>
      <c r="T614" s="231"/>
      <c r="U614" s="231"/>
    </row>
    <row r="615" spans="8:21" s="224" customFormat="1">
      <c r="H615" s="231"/>
      <c r="I615" s="568"/>
      <c r="J615" s="231"/>
      <c r="K615" s="258"/>
      <c r="L615" s="258"/>
      <c r="N615" s="231"/>
      <c r="O615" s="568"/>
      <c r="P615" s="231"/>
      <c r="Q615" s="258"/>
      <c r="R615" s="258"/>
      <c r="S615" s="231"/>
      <c r="T615" s="231"/>
      <c r="U615" s="231"/>
    </row>
    <row r="616" spans="8:21" s="224" customFormat="1">
      <c r="H616" s="231"/>
      <c r="I616" s="568"/>
      <c r="J616" s="231"/>
      <c r="K616" s="258"/>
      <c r="L616" s="258"/>
      <c r="N616" s="231"/>
      <c r="O616" s="568"/>
      <c r="P616" s="231"/>
      <c r="Q616" s="258"/>
      <c r="R616" s="258"/>
      <c r="S616" s="231"/>
      <c r="T616" s="231"/>
      <c r="U616" s="231"/>
    </row>
    <row r="617" spans="8:21" s="224" customFormat="1">
      <c r="H617" s="231"/>
      <c r="I617" s="568"/>
      <c r="J617" s="231"/>
      <c r="K617" s="258"/>
      <c r="L617" s="258"/>
      <c r="N617" s="231"/>
      <c r="O617" s="568"/>
      <c r="P617" s="231"/>
      <c r="Q617" s="258"/>
      <c r="R617" s="258"/>
      <c r="S617" s="231"/>
      <c r="T617" s="231"/>
      <c r="U617" s="231"/>
    </row>
    <row r="618" spans="8:21" s="224" customFormat="1">
      <c r="H618" s="231"/>
      <c r="I618" s="568"/>
      <c r="J618" s="231"/>
      <c r="K618" s="258"/>
      <c r="L618" s="258"/>
      <c r="N618" s="231"/>
      <c r="O618" s="568"/>
      <c r="P618" s="231"/>
      <c r="Q618" s="258"/>
      <c r="R618" s="258"/>
      <c r="S618" s="231"/>
      <c r="T618" s="231"/>
      <c r="U618" s="231"/>
    </row>
    <row r="619" spans="8:21" s="224" customFormat="1">
      <c r="H619" s="231"/>
      <c r="I619" s="568"/>
      <c r="J619" s="231"/>
      <c r="K619" s="258"/>
      <c r="L619" s="258"/>
      <c r="N619" s="231"/>
      <c r="O619" s="568"/>
      <c r="P619" s="231"/>
      <c r="Q619" s="258"/>
      <c r="R619" s="258"/>
      <c r="S619" s="231"/>
      <c r="T619" s="231"/>
      <c r="U619" s="231"/>
    </row>
    <row r="620" spans="8:21" s="224" customFormat="1">
      <c r="H620" s="231"/>
      <c r="I620" s="568"/>
      <c r="J620" s="231"/>
      <c r="K620" s="258"/>
      <c r="L620" s="258"/>
      <c r="N620" s="231"/>
      <c r="O620" s="568"/>
      <c r="P620" s="231"/>
      <c r="Q620" s="258"/>
      <c r="R620" s="258"/>
      <c r="S620" s="231"/>
      <c r="T620" s="231"/>
      <c r="U620" s="231"/>
    </row>
    <row r="621" spans="8:21" s="224" customFormat="1">
      <c r="H621" s="231"/>
      <c r="I621" s="568"/>
      <c r="J621" s="231"/>
      <c r="K621" s="258"/>
      <c r="L621" s="258"/>
      <c r="N621" s="231"/>
      <c r="O621" s="568"/>
      <c r="P621" s="231"/>
      <c r="Q621" s="258"/>
      <c r="R621" s="258"/>
      <c r="S621" s="231"/>
      <c r="T621" s="231"/>
      <c r="U621" s="231"/>
    </row>
    <row r="622" spans="8:21" s="224" customFormat="1">
      <c r="H622" s="231"/>
      <c r="I622" s="568"/>
      <c r="J622" s="231"/>
      <c r="K622" s="258"/>
      <c r="L622" s="258"/>
      <c r="N622" s="231"/>
      <c r="O622" s="568"/>
      <c r="P622" s="231"/>
      <c r="Q622" s="258"/>
      <c r="R622" s="258"/>
      <c r="S622" s="231"/>
      <c r="T622" s="231"/>
      <c r="U622" s="231"/>
    </row>
    <row r="623" spans="8:21" s="224" customFormat="1">
      <c r="H623" s="231"/>
      <c r="I623" s="568"/>
      <c r="J623" s="231"/>
      <c r="K623" s="258"/>
      <c r="L623" s="258"/>
      <c r="N623" s="231"/>
      <c r="O623" s="568"/>
      <c r="P623" s="231"/>
      <c r="Q623" s="258"/>
      <c r="R623" s="258"/>
      <c r="S623" s="231"/>
      <c r="T623" s="231"/>
      <c r="U623" s="231"/>
    </row>
    <row r="624" spans="8:21" s="224" customFormat="1">
      <c r="H624" s="231"/>
      <c r="I624" s="568"/>
      <c r="J624" s="231"/>
      <c r="K624" s="258"/>
      <c r="L624" s="258"/>
      <c r="N624" s="231"/>
      <c r="O624" s="568"/>
      <c r="P624" s="231"/>
      <c r="Q624" s="258"/>
      <c r="R624" s="258"/>
      <c r="S624" s="231"/>
      <c r="T624" s="231"/>
      <c r="U624" s="231"/>
    </row>
    <row r="625" spans="8:21" s="224" customFormat="1">
      <c r="H625" s="231"/>
      <c r="I625" s="568"/>
      <c r="J625" s="231"/>
      <c r="K625" s="258"/>
      <c r="L625" s="258"/>
      <c r="N625" s="231"/>
      <c r="O625" s="568"/>
      <c r="P625" s="231"/>
      <c r="Q625" s="258"/>
      <c r="R625" s="258"/>
      <c r="S625" s="231"/>
      <c r="T625" s="231"/>
      <c r="U625" s="231"/>
    </row>
    <row r="626" spans="8:21" s="224" customFormat="1">
      <c r="H626" s="231"/>
      <c r="I626" s="568"/>
      <c r="J626" s="231"/>
      <c r="K626" s="258"/>
      <c r="L626" s="258"/>
      <c r="N626" s="231"/>
      <c r="O626" s="568"/>
      <c r="P626" s="231"/>
      <c r="Q626" s="258"/>
      <c r="R626" s="258"/>
      <c r="S626" s="231"/>
      <c r="T626" s="231"/>
      <c r="U626" s="231"/>
    </row>
    <row r="627" spans="8:21" s="224" customFormat="1">
      <c r="H627" s="231"/>
      <c r="I627" s="568"/>
      <c r="J627" s="231"/>
      <c r="K627" s="258"/>
      <c r="L627" s="258"/>
      <c r="N627" s="231"/>
      <c r="O627" s="568"/>
      <c r="P627" s="231"/>
      <c r="Q627" s="258"/>
      <c r="R627" s="258"/>
      <c r="S627" s="231"/>
      <c r="T627" s="231"/>
      <c r="U627" s="231"/>
    </row>
    <row r="628" spans="8:21" s="224" customFormat="1">
      <c r="H628" s="231"/>
      <c r="I628" s="568"/>
      <c r="J628" s="231"/>
      <c r="K628" s="258"/>
      <c r="L628" s="258"/>
      <c r="N628" s="231"/>
      <c r="O628" s="568"/>
      <c r="P628" s="231"/>
      <c r="Q628" s="258"/>
      <c r="R628" s="258"/>
      <c r="S628" s="231"/>
      <c r="T628" s="231"/>
      <c r="U628" s="231"/>
    </row>
    <row r="629" spans="8:21" s="224" customFormat="1">
      <c r="H629" s="231"/>
      <c r="I629" s="568"/>
      <c r="J629" s="231"/>
      <c r="K629" s="258"/>
      <c r="L629" s="258"/>
      <c r="N629" s="231"/>
      <c r="O629" s="568"/>
      <c r="P629" s="231"/>
      <c r="Q629" s="258"/>
      <c r="R629" s="258"/>
      <c r="S629" s="231"/>
      <c r="T629" s="231"/>
      <c r="U629" s="231"/>
    </row>
    <row r="630" spans="8:21" s="224" customFormat="1">
      <c r="H630" s="231"/>
      <c r="I630" s="568"/>
      <c r="J630" s="231"/>
      <c r="K630" s="258"/>
      <c r="L630" s="258"/>
      <c r="N630" s="231"/>
      <c r="O630" s="568"/>
      <c r="P630" s="231"/>
      <c r="Q630" s="258"/>
      <c r="R630" s="258"/>
      <c r="S630" s="231"/>
      <c r="T630" s="231"/>
      <c r="U630" s="231"/>
    </row>
    <row r="631" spans="8:21" s="224" customFormat="1">
      <c r="H631" s="231"/>
      <c r="I631" s="568"/>
      <c r="J631" s="231"/>
      <c r="K631" s="258"/>
      <c r="L631" s="258"/>
      <c r="N631" s="231"/>
      <c r="O631" s="568"/>
      <c r="P631" s="231"/>
      <c r="Q631" s="258"/>
      <c r="R631" s="258"/>
      <c r="S631" s="231"/>
      <c r="T631" s="231"/>
      <c r="U631" s="231"/>
    </row>
    <row r="632" spans="8:21" s="224" customFormat="1">
      <c r="H632" s="231"/>
      <c r="I632" s="568"/>
      <c r="J632" s="231"/>
      <c r="K632" s="258"/>
      <c r="L632" s="258"/>
      <c r="N632" s="231"/>
      <c r="O632" s="568"/>
      <c r="P632" s="231"/>
      <c r="Q632" s="258"/>
      <c r="R632" s="258"/>
      <c r="S632" s="231"/>
      <c r="T632" s="231"/>
      <c r="U632" s="231"/>
    </row>
    <row r="633" spans="8:21" s="224" customFormat="1">
      <c r="H633" s="231"/>
      <c r="I633" s="568"/>
      <c r="J633" s="231"/>
      <c r="K633" s="258"/>
      <c r="L633" s="258"/>
      <c r="N633" s="231"/>
      <c r="O633" s="568"/>
      <c r="P633" s="231"/>
      <c r="Q633" s="258"/>
      <c r="R633" s="258"/>
      <c r="S633" s="231"/>
      <c r="T633" s="231"/>
      <c r="U633" s="231"/>
    </row>
    <row r="634" spans="8:21" s="224" customFormat="1">
      <c r="H634" s="231"/>
      <c r="I634" s="568"/>
      <c r="J634" s="231"/>
      <c r="K634" s="258"/>
      <c r="L634" s="258"/>
      <c r="N634" s="231"/>
      <c r="O634" s="568"/>
      <c r="P634" s="231"/>
      <c r="Q634" s="258"/>
      <c r="R634" s="258"/>
      <c r="S634" s="231"/>
      <c r="T634" s="231"/>
      <c r="U634" s="231"/>
    </row>
    <row r="635" spans="8:21" s="224" customFormat="1">
      <c r="H635" s="231"/>
      <c r="I635" s="568"/>
      <c r="J635" s="231"/>
      <c r="K635" s="258"/>
      <c r="L635" s="258"/>
      <c r="N635" s="231"/>
      <c r="O635" s="568"/>
      <c r="P635" s="231"/>
      <c r="Q635" s="258"/>
      <c r="R635" s="258"/>
      <c r="S635" s="231"/>
      <c r="T635" s="231"/>
      <c r="U635" s="231"/>
    </row>
    <row r="636" spans="8:21" s="224" customFormat="1">
      <c r="H636" s="231"/>
      <c r="I636" s="568"/>
      <c r="J636" s="231"/>
      <c r="K636" s="258"/>
      <c r="L636" s="258"/>
      <c r="N636" s="231"/>
      <c r="O636" s="568"/>
      <c r="P636" s="231"/>
      <c r="Q636" s="258"/>
      <c r="R636" s="258"/>
      <c r="S636" s="231"/>
      <c r="T636" s="231"/>
      <c r="U636" s="231"/>
    </row>
    <row r="637" spans="8:21" s="224" customFormat="1">
      <c r="H637" s="231"/>
      <c r="I637" s="568"/>
      <c r="J637" s="231"/>
      <c r="K637" s="258"/>
      <c r="L637" s="258"/>
      <c r="N637" s="231"/>
      <c r="O637" s="568"/>
      <c r="P637" s="231"/>
      <c r="Q637" s="258"/>
      <c r="R637" s="258"/>
      <c r="S637" s="231"/>
      <c r="T637" s="231"/>
      <c r="U637" s="231"/>
    </row>
    <row r="638" spans="8:21" s="224" customFormat="1">
      <c r="H638" s="231"/>
      <c r="I638" s="568"/>
      <c r="J638" s="231"/>
      <c r="K638" s="258"/>
      <c r="L638" s="258"/>
      <c r="N638" s="231"/>
      <c r="O638" s="568"/>
      <c r="P638" s="231"/>
      <c r="Q638" s="258"/>
      <c r="R638" s="258"/>
      <c r="S638" s="231"/>
      <c r="T638" s="231"/>
      <c r="U638" s="231"/>
    </row>
    <row r="639" spans="8:21" s="224" customFormat="1">
      <c r="H639" s="231"/>
      <c r="I639" s="568"/>
      <c r="J639" s="231"/>
      <c r="K639" s="258"/>
      <c r="L639" s="258"/>
      <c r="N639" s="231"/>
      <c r="O639" s="568"/>
      <c r="P639" s="231"/>
      <c r="Q639" s="258"/>
      <c r="R639" s="258"/>
      <c r="S639" s="231"/>
      <c r="T639" s="231"/>
      <c r="U639" s="231"/>
    </row>
    <row r="640" spans="8:21" s="224" customFormat="1">
      <c r="H640" s="231"/>
      <c r="I640" s="568"/>
      <c r="J640" s="231"/>
      <c r="K640" s="258"/>
      <c r="L640" s="258"/>
      <c r="N640" s="231"/>
      <c r="O640" s="568"/>
      <c r="P640" s="231"/>
      <c r="Q640" s="258"/>
      <c r="R640" s="258"/>
      <c r="S640" s="231"/>
      <c r="T640" s="231"/>
      <c r="U640" s="231"/>
    </row>
    <row r="641" spans="8:21" s="224" customFormat="1">
      <c r="H641" s="231"/>
      <c r="I641" s="568"/>
      <c r="J641" s="231"/>
      <c r="K641" s="258"/>
      <c r="L641" s="258"/>
      <c r="N641" s="231"/>
      <c r="O641" s="568"/>
      <c r="P641" s="231"/>
      <c r="Q641" s="258"/>
      <c r="R641" s="258"/>
      <c r="S641" s="231"/>
      <c r="T641" s="231"/>
      <c r="U641" s="231"/>
    </row>
    <row r="642" spans="8:21" s="224" customFormat="1">
      <c r="H642" s="231"/>
      <c r="I642" s="568"/>
      <c r="J642" s="231"/>
      <c r="K642" s="258"/>
      <c r="L642" s="258"/>
      <c r="N642" s="231"/>
      <c r="O642" s="568"/>
      <c r="P642" s="231"/>
      <c r="Q642" s="258"/>
      <c r="R642" s="258"/>
      <c r="S642" s="231"/>
      <c r="T642" s="231"/>
      <c r="U642" s="231"/>
    </row>
    <row r="643" spans="8:21" s="224" customFormat="1">
      <c r="H643" s="231"/>
      <c r="I643" s="568"/>
      <c r="J643" s="231"/>
      <c r="K643" s="258"/>
      <c r="L643" s="258"/>
      <c r="N643" s="231"/>
      <c r="O643" s="568"/>
      <c r="P643" s="231"/>
      <c r="Q643" s="258"/>
      <c r="R643" s="258"/>
      <c r="S643" s="231"/>
      <c r="T643" s="231"/>
      <c r="U643" s="231"/>
    </row>
    <row r="644" spans="8:21" s="224" customFormat="1">
      <c r="H644" s="231"/>
      <c r="I644" s="568"/>
      <c r="J644" s="231"/>
      <c r="K644" s="258"/>
      <c r="L644" s="258"/>
      <c r="N644" s="231"/>
      <c r="O644" s="568"/>
      <c r="P644" s="231"/>
      <c r="Q644" s="258"/>
      <c r="R644" s="258"/>
      <c r="S644" s="231"/>
      <c r="T644" s="231"/>
      <c r="U644" s="231"/>
    </row>
    <row r="645" spans="8:21" s="224" customFormat="1">
      <c r="H645" s="231"/>
      <c r="I645" s="568"/>
      <c r="J645" s="231"/>
      <c r="K645" s="258"/>
      <c r="L645" s="258"/>
      <c r="N645" s="231"/>
      <c r="O645" s="568"/>
      <c r="P645" s="231"/>
      <c r="Q645" s="258"/>
      <c r="R645" s="258"/>
      <c r="S645" s="231"/>
      <c r="T645" s="231"/>
      <c r="U645" s="231"/>
    </row>
    <row r="646" spans="8:21" s="224" customFormat="1">
      <c r="H646" s="231"/>
      <c r="I646" s="568"/>
      <c r="J646" s="231"/>
      <c r="K646" s="258"/>
      <c r="L646" s="258"/>
      <c r="N646" s="231"/>
      <c r="O646" s="568"/>
      <c r="P646" s="231"/>
      <c r="Q646" s="258"/>
      <c r="R646" s="258"/>
      <c r="S646" s="231"/>
      <c r="T646" s="231"/>
      <c r="U646" s="231"/>
    </row>
    <row r="647" spans="8:21" s="224" customFormat="1">
      <c r="H647" s="231"/>
      <c r="I647" s="568"/>
      <c r="J647" s="231"/>
      <c r="K647" s="258"/>
      <c r="L647" s="258"/>
      <c r="N647" s="231"/>
      <c r="O647" s="568"/>
      <c r="P647" s="231"/>
      <c r="Q647" s="258"/>
      <c r="R647" s="258"/>
      <c r="S647" s="231"/>
      <c r="T647" s="231"/>
      <c r="U647" s="231"/>
    </row>
    <row r="648" spans="8:21" s="224" customFormat="1">
      <c r="H648" s="231"/>
      <c r="I648" s="568"/>
      <c r="J648" s="231"/>
      <c r="K648" s="258"/>
      <c r="L648" s="258"/>
      <c r="N648" s="231"/>
      <c r="O648" s="568"/>
      <c r="P648" s="231"/>
      <c r="Q648" s="258"/>
      <c r="R648" s="258"/>
      <c r="S648" s="231"/>
      <c r="T648" s="231"/>
      <c r="U648" s="231"/>
    </row>
    <row r="649" spans="8:21" s="224" customFormat="1">
      <c r="H649" s="231"/>
      <c r="I649" s="568"/>
      <c r="J649" s="231"/>
      <c r="K649" s="258"/>
      <c r="L649" s="258"/>
      <c r="N649" s="231"/>
      <c r="O649" s="568"/>
      <c r="P649" s="231"/>
      <c r="Q649" s="258"/>
      <c r="R649" s="258"/>
      <c r="S649" s="231"/>
      <c r="T649" s="231"/>
      <c r="U649" s="231"/>
    </row>
    <row r="650" spans="8:21" s="224" customFormat="1">
      <c r="H650" s="231"/>
      <c r="I650" s="568"/>
      <c r="J650" s="231"/>
      <c r="K650" s="258"/>
      <c r="L650" s="258"/>
      <c r="N650" s="231"/>
      <c r="O650" s="568"/>
      <c r="P650" s="231"/>
      <c r="Q650" s="258"/>
      <c r="R650" s="258"/>
      <c r="S650" s="231"/>
      <c r="T650" s="231"/>
      <c r="U650" s="231"/>
    </row>
    <row r="651" spans="8:21" s="224" customFormat="1">
      <c r="H651" s="231"/>
      <c r="I651" s="568"/>
      <c r="J651" s="231"/>
      <c r="K651" s="258"/>
      <c r="L651" s="258"/>
      <c r="N651" s="231"/>
      <c r="O651" s="568"/>
      <c r="P651" s="231"/>
      <c r="Q651" s="258"/>
      <c r="R651" s="258"/>
      <c r="S651" s="231"/>
      <c r="T651" s="231"/>
      <c r="U651" s="231"/>
    </row>
    <row r="652" spans="8:21" s="224" customFormat="1">
      <c r="H652" s="231"/>
      <c r="I652" s="568"/>
      <c r="J652" s="231"/>
      <c r="K652" s="258"/>
      <c r="L652" s="258"/>
      <c r="N652" s="231"/>
      <c r="O652" s="568"/>
      <c r="P652" s="231"/>
      <c r="Q652" s="258"/>
      <c r="R652" s="258"/>
      <c r="S652" s="231"/>
      <c r="T652" s="231"/>
      <c r="U652" s="231"/>
    </row>
    <row r="653" spans="8:21" s="224" customFormat="1">
      <c r="H653" s="231"/>
      <c r="I653" s="568"/>
      <c r="J653" s="231"/>
      <c r="K653" s="258"/>
      <c r="L653" s="258"/>
      <c r="N653" s="231"/>
      <c r="O653" s="568"/>
      <c r="P653" s="231"/>
      <c r="Q653" s="258"/>
      <c r="R653" s="258"/>
      <c r="S653" s="231"/>
      <c r="T653" s="231"/>
      <c r="U653" s="231"/>
    </row>
    <row r="654" spans="8:21" s="224" customFormat="1">
      <c r="H654" s="231"/>
      <c r="I654" s="568"/>
      <c r="J654" s="231"/>
      <c r="K654" s="258"/>
      <c r="L654" s="258"/>
      <c r="N654" s="231"/>
      <c r="O654" s="568"/>
      <c r="P654" s="231"/>
      <c r="Q654" s="258"/>
      <c r="R654" s="258"/>
      <c r="S654" s="231"/>
      <c r="T654" s="231"/>
      <c r="U654" s="231"/>
    </row>
    <row r="655" spans="8:21" s="224" customFormat="1">
      <c r="H655" s="231"/>
      <c r="I655" s="568"/>
      <c r="J655" s="231"/>
      <c r="K655" s="258"/>
      <c r="L655" s="258"/>
      <c r="N655" s="231"/>
      <c r="O655" s="568"/>
      <c r="P655" s="231"/>
      <c r="Q655" s="258"/>
      <c r="R655" s="258"/>
      <c r="S655" s="231"/>
      <c r="T655" s="231"/>
      <c r="U655" s="231"/>
    </row>
    <row r="656" spans="8:21" s="224" customFormat="1">
      <c r="H656" s="231"/>
      <c r="I656" s="568"/>
      <c r="J656" s="231"/>
      <c r="K656" s="258"/>
      <c r="L656" s="258"/>
      <c r="N656" s="231"/>
      <c r="O656" s="568"/>
      <c r="P656" s="231"/>
      <c r="Q656" s="258"/>
      <c r="R656" s="258"/>
      <c r="S656" s="231"/>
      <c r="T656" s="231"/>
      <c r="U656" s="231"/>
    </row>
    <row r="657" spans="8:21" s="224" customFormat="1">
      <c r="H657" s="231"/>
      <c r="I657" s="568"/>
      <c r="J657" s="231"/>
      <c r="K657" s="258"/>
      <c r="L657" s="258"/>
      <c r="N657" s="231"/>
      <c r="O657" s="568"/>
      <c r="P657" s="231"/>
      <c r="Q657" s="258"/>
      <c r="R657" s="258"/>
      <c r="S657" s="231"/>
      <c r="T657" s="231"/>
      <c r="U657" s="231"/>
    </row>
    <row r="658" spans="8:21" s="224" customFormat="1">
      <c r="H658" s="231"/>
      <c r="I658" s="568"/>
      <c r="J658" s="231"/>
      <c r="K658" s="258"/>
      <c r="L658" s="258"/>
      <c r="N658" s="231"/>
      <c r="O658" s="568"/>
      <c r="P658" s="231"/>
      <c r="Q658" s="258"/>
      <c r="R658" s="258"/>
      <c r="S658" s="231"/>
      <c r="T658" s="231"/>
      <c r="U658" s="231"/>
    </row>
    <row r="659" spans="8:21" s="224" customFormat="1">
      <c r="H659" s="231"/>
      <c r="I659" s="568"/>
      <c r="J659" s="231"/>
      <c r="K659" s="258"/>
      <c r="L659" s="258"/>
      <c r="N659" s="231"/>
      <c r="O659" s="568"/>
      <c r="P659" s="231"/>
      <c r="Q659" s="258"/>
      <c r="R659" s="258"/>
      <c r="S659" s="231"/>
      <c r="T659" s="231"/>
      <c r="U659" s="231"/>
    </row>
    <row r="660" spans="8:21" s="224" customFormat="1">
      <c r="H660" s="231"/>
      <c r="I660" s="568"/>
      <c r="J660" s="231"/>
      <c r="K660" s="258"/>
      <c r="L660" s="258"/>
      <c r="N660" s="231"/>
      <c r="O660" s="568"/>
      <c r="P660" s="231"/>
      <c r="Q660" s="258"/>
      <c r="R660" s="258"/>
      <c r="S660" s="231"/>
      <c r="T660" s="231"/>
      <c r="U660" s="231"/>
    </row>
    <row r="661" spans="8:21" s="224" customFormat="1">
      <c r="H661" s="231"/>
      <c r="I661" s="568"/>
      <c r="J661" s="231"/>
      <c r="K661" s="258"/>
      <c r="L661" s="258"/>
      <c r="N661" s="231"/>
      <c r="O661" s="568"/>
      <c r="P661" s="231"/>
      <c r="Q661" s="258"/>
      <c r="R661" s="258"/>
      <c r="S661" s="231"/>
      <c r="T661" s="231"/>
      <c r="U661" s="231"/>
    </row>
    <row r="662" spans="8:21" s="224" customFormat="1">
      <c r="H662" s="231"/>
      <c r="I662" s="568"/>
      <c r="J662" s="231"/>
      <c r="K662" s="258"/>
      <c r="L662" s="258"/>
      <c r="N662" s="231"/>
      <c r="O662" s="568"/>
      <c r="P662" s="231"/>
      <c r="Q662" s="258"/>
      <c r="R662" s="258"/>
      <c r="S662" s="231"/>
      <c r="T662" s="231"/>
      <c r="U662" s="231"/>
    </row>
    <row r="663" spans="8:21" s="224" customFormat="1">
      <c r="H663" s="231"/>
      <c r="I663" s="568"/>
      <c r="J663" s="231"/>
      <c r="K663" s="258"/>
      <c r="L663" s="258"/>
      <c r="N663" s="231"/>
      <c r="O663" s="568"/>
      <c r="P663" s="231"/>
      <c r="Q663" s="258"/>
      <c r="R663" s="258"/>
      <c r="S663" s="231"/>
      <c r="T663" s="231"/>
      <c r="U663" s="231"/>
    </row>
    <row r="664" spans="8:21" s="224" customFormat="1">
      <c r="H664" s="231"/>
      <c r="I664" s="568"/>
      <c r="J664" s="231"/>
      <c r="K664" s="258"/>
      <c r="L664" s="258"/>
      <c r="N664" s="231"/>
      <c r="O664" s="568"/>
      <c r="P664" s="231"/>
      <c r="Q664" s="258"/>
      <c r="R664" s="258"/>
      <c r="S664" s="231"/>
      <c r="T664" s="231"/>
      <c r="U664" s="231"/>
    </row>
    <row r="665" spans="8:21" s="224" customFormat="1">
      <c r="H665" s="231"/>
      <c r="I665" s="568"/>
      <c r="J665" s="231"/>
      <c r="K665" s="258"/>
      <c r="L665" s="258"/>
      <c r="N665" s="231"/>
      <c r="O665" s="568"/>
      <c r="P665" s="231"/>
      <c r="Q665" s="258"/>
      <c r="R665" s="258"/>
      <c r="S665" s="231"/>
      <c r="T665" s="231"/>
      <c r="U665" s="231"/>
    </row>
    <row r="666" spans="8:21" s="224" customFormat="1">
      <c r="H666" s="231"/>
      <c r="I666" s="568"/>
      <c r="J666" s="231"/>
      <c r="K666" s="258"/>
      <c r="L666" s="258"/>
      <c r="N666" s="231"/>
      <c r="O666" s="568"/>
      <c r="P666" s="231"/>
      <c r="Q666" s="258"/>
      <c r="R666" s="258"/>
      <c r="S666" s="231"/>
      <c r="T666" s="231"/>
      <c r="U666" s="231"/>
    </row>
    <row r="667" spans="8:21" s="224" customFormat="1">
      <c r="H667" s="231"/>
      <c r="I667" s="568"/>
      <c r="J667" s="231"/>
      <c r="K667" s="258"/>
      <c r="L667" s="258"/>
      <c r="N667" s="231"/>
      <c r="O667" s="568"/>
      <c r="P667" s="231"/>
      <c r="Q667" s="258"/>
      <c r="R667" s="258"/>
      <c r="S667" s="231"/>
      <c r="T667" s="231"/>
      <c r="U667" s="231"/>
    </row>
    <row r="668" spans="8:21" s="224" customFormat="1">
      <c r="H668" s="231"/>
      <c r="I668" s="568"/>
      <c r="J668" s="231"/>
      <c r="K668" s="258"/>
      <c r="L668" s="258"/>
      <c r="N668" s="231"/>
      <c r="O668" s="568"/>
      <c r="P668" s="231"/>
      <c r="Q668" s="258"/>
      <c r="R668" s="258"/>
      <c r="S668" s="231"/>
      <c r="T668" s="231"/>
      <c r="U668" s="231"/>
    </row>
    <row r="669" spans="8:21" s="224" customFormat="1">
      <c r="H669" s="231"/>
      <c r="I669" s="568"/>
      <c r="J669" s="231"/>
      <c r="K669" s="258"/>
      <c r="L669" s="258"/>
      <c r="N669" s="231"/>
      <c r="O669" s="568"/>
      <c r="P669" s="231"/>
      <c r="Q669" s="258"/>
      <c r="R669" s="258"/>
      <c r="S669" s="231"/>
      <c r="T669" s="231"/>
      <c r="U669" s="231"/>
    </row>
    <row r="670" spans="8:21" s="224" customFormat="1">
      <c r="H670" s="231"/>
      <c r="I670" s="568"/>
      <c r="J670" s="231"/>
      <c r="K670" s="258"/>
      <c r="L670" s="258"/>
      <c r="N670" s="231"/>
      <c r="O670" s="568"/>
      <c r="P670" s="231"/>
      <c r="Q670" s="258"/>
      <c r="R670" s="258"/>
      <c r="S670" s="231"/>
      <c r="T670" s="231"/>
      <c r="U670" s="231"/>
    </row>
    <row r="671" spans="8:21" s="224" customFormat="1">
      <c r="H671" s="231"/>
      <c r="I671" s="568"/>
      <c r="J671" s="231"/>
      <c r="K671" s="258"/>
      <c r="L671" s="258"/>
      <c r="N671" s="231"/>
      <c r="O671" s="568"/>
      <c r="P671" s="231"/>
      <c r="Q671" s="258"/>
      <c r="R671" s="258"/>
      <c r="S671" s="231"/>
      <c r="T671" s="231"/>
      <c r="U671" s="231"/>
    </row>
    <row r="672" spans="8:21" s="224" customFormat="1">
      <c r="H672" s="231"/>
      <c r="I672" s="568"/>
      <c r="J672" s="231"/>
      <c r="K672" s="258"/>
      <c r="L672" s="258"/>
      <c r="N672" s="231"/>
      <c r="O672" s="568"/>
      <c r="P672" s="231"/>
      <c r="Q672" s="258"/>
      <c r="R672" s="258"/>
      <c r="S672" s="231"/>
      <c r="T672" s="231"/>
      <c r="U672" s="231"/>
    </row>
    <row r="673" spans="8:21" s="224" customFormat="1">
      <c r="H673" s="231"/>
      <c r="I673" s="568"/>
      <c r="J673" s="231"/>
      <c r="K673" s="258"/>
      <c r="L673" s="258"/>
      <c r="N673" s="231"/>
      <c r="O673" s="568"/>
      <c r="P673" s="231"/>
      <c r="Q673" s="258"/>
      <c r="R673" s="258"/>
      <c r="S673" s="231"/>
      <c r="T673" s="231"/>
      <c r="U673" s="231"/>
    </row>
    <row r="674" spans="8:21" s="224" customFormat="1">
      <c r="H674" s="231"/>
      <c r="I674" s="568"/>
      <c r="J674" s="231"/>
      <c r="K674" s="258"/>
      <c r="L674" s="258"/>
      <c r="N674" s="231"/>
      <c r="O674" s="568"/>
      <c r="P674" s="231"/>
      <c r="Q674" s="258"/>
      <c r="R674" s="258"/>
      <c r="S674" s="231"/>
      <c r="T674" s="231"/>
      <c r="U674" s="231"/>
    </row>
    <row r="675" spans="8:21" s="224" customFormat="1">
      <c r="H675" s="231"/>
      <c r="I675" s="568"/>
      <c r="J675" s="231"/>
      <c r="K675" s="258"/>
      <c r="L675" s="258"/>
      <c r="N675" s="231"/>
      <c r="O675" s="568"/>
      <c r="P675" s="231"/>
      <c r="Q675" s="258"/>
      <c r="R675" s="258"/>
      <c r="S675" s="231"/>
      <c r="T675" s="231"/>
      <c r="U675" s="231"/>
    </row>
    <row r="676" spans="8:21" s="224" customFormat="1">
      <c r="H676" s="231"/>
      <c r="I676" s="568"/>
      <c r="J676" s="231"/>
      <c r="K676" s="258"/>
      <c r="L676" s="258"/>
      <c r="N676" s="231"/>
      <c r="O676" s="568"/>
      <c r="P676" s="231"/>
      <c r="Q676" s="258"/>
      <c r="R676" s="258"/>
      <c r="S676" s="231"/>
      <c r="T676" s="231"/>
      <c r="U676" s="231"/>
    </row>
    <row r="677" spans="8:21" s="224" customFormat="1">
      <c r="H677" s="231"/>
      <c r="I677" s="568"/>
      <c r="J677" s="231"/>
      <c r="K677" s="258"/>
      <c r="L677" s="258"/>
      <c r="N677" s="231"/>
      <c r="O677" s="568"/>
      <c r="P677" s="231"/>
      <c r="Q677" s="258"/>
      <c r="R677" s="258"/>
      <c r="S677" s="231"/>
      <c r="T677" s="231"/>
      <c r="U677" s="231"/>
    </row>
    <row r="678" spans="8:21" s="224" customFormat="1">
      <c r="H678" s="231"/>
      <c r="I678" s="568"/>
      <c r="J678" s="231"/>
      <c r="K678" s="258"/>
      <c r="L678" s="258"/>
      <c r="N678" s="231"/>
      <c r="O678" s="568"/>
      <c r="P678" s="231"/>
      <c r="Q678" s="258"/>
      <c r="R678" s="258"/>
      <c r="S678" s="231"/>
      <c r="T678" s="231"/>
      <c r="U678" s="231"/>
    </row>
    <row r="679" spans="8:21" s="224" customFormat="1">
      <c r="H679" s="231"/>
      <c r="I679" s="568"/>
      <c r="J679" s="231"/>
      <c r="K679" s="258"/>
      <c r="L679" s="258"/>
      <c r="N679" s="231"/>
      <c r="O679" s="568"/>
      <c r="P679" s="231"/>
      <c r="Q679" s="258"/>
      <c r="R679" s="258"/>
      <c r="S679" s="231"/>
      <c r="T679" s="231"/>
      <c r="U679" s="231"/>
    </row>
    <row r="680" spans="8:21" s="224" customFormat="1">
      <c r="H680" s="231"/>
      <c r="I680" s="568"/>
      <c r="J680" s="231"/>
      <c r="K680" s="258"/>
      <c r="L680" s="258"/>
      <c r="N680" s="231"/>
      <c r="O680" s="568"/>
      <c r="P680" s="231"/>
      <c r="Q680" s="258"/>
      <c r="R680" s="258"/>
      <c r="S680" s="231"/>
      <c r="T680" s="231"/>
      <c r="U680" s="231"/>
    </row>
    <row r="681" spans="8:21" s="224" customFormat="1">
      <c r="H681" s="231"/>
      <c r="I681" s="568"/>
      <c r="J681" s="231"/>
      <c r="K681" s="258"/>
      <c r="L681" s="258"/>
      <c r="N681" s="231"/>
      <c r="O681" s="568"/>
      <c r="P681" s="231"/>
      <c r="Q681" s="258"/>
      <c r="R681" s="258"/>
      <c r="S681" s="231"/>
      <c r="T681" s="231"/>
      <c r="U681" s="231"/>
    </row>
    <row r="682" spans="8:21" s="224" customFormat="1">
      <c r="H682" s="231"/>
      <c r="I682" s="568"/>
      <c r="J682" s="231"/>
      <c r="K682" s="258"/>
      <c r="L682" s="258"/>
      <c r="N682" s="231"/>
      <c r="O682" s="568"/>
      <c r="P682" s="231"/>
      <c r="Q682" s="258"/>
      <c r="R682" s="258"/>
      <c r="S682" s="231"/>
      <c r="T682" s="231"/>
      <c r="U682" s="231"/>
    </row>
    <row r="683" spans="8:21" s="224" customFormat="1">
      <c r="H683" s="231"/>
      <c r="I683" s="568"/>
      <c r="J683" s="231"/>
      <c r="K683" s="258"/>
      <c r="L683" s="258"/>
      <c r="N683" s="231"/>
      <c r="O683" s="568"/>
      <c r="P683" s="231"/>
      <c r="Q683" s="258"/>
      <c r="R683" s="258"/>
      <c r="S683" s="231"/>
      <c r="T683" s="231"/>
      <c r="U683" s="231"/>
    </row>
    <row r="684" spans="8:21" s="224" customFormat="1">
      <c r="H684" s="231"/>
      <c r="I684" s="568"/>
      <c r="J684" s="231"/>
      <c r="K684" s="258"/>
      <c r="L684" s="258"/>
      <c r="N684" s="231"/>
      <c r="O684" s="568"/>
      <c r="P684" s="231"/>
      <c r="Q684" s="258"/>
      <c r="R684" s="258"/>
      <c r="S684" s="231"/>
      <c r="T684" s="231"/>
      <c r="U684" s="231"/>
    </row>
    <row r="685" spans="8:21" s="224" customFormat="1">
      <c r="H685" s="231"/>
      <c r="I685" s="568"/>
      <c r="J685" s="231"/>
      <c r="K685" s="258"/>
      <c r="L685" s="258"/>
      <c r="N685" s="231"/>
      <c r="O685" s="568"/>
      <c r="P685" s="231"/>
      <c r="Q685" s="258"/>
      <c r="R685" s="258"/>
      <c r="S685" s="231"/>
      <c r="T685" s="231"/>
      <c r="U685" s="231"/>
    </row>
    <row r="686" spans="8:21" s="224" customFormat="1">
      <c r="H686" s="231"/>
      <c r="I686" s="568"/>
      <c r="J686" s="231"/>
      <c r="K686" s="258"/>
      <c r="L686" s="258"/>
      <c r="N686" s="231"/>
      <c r="O686" s="568"/>
      <c r="P686" s="231"/>
      <c r="Q686" s="258"/>
      <c r="R686" s="258"/>
      <c r="S686" s="231"/>
      <c r="T686" s="231"/>
      <c r="U686" s="231"/>
    </row>
  </sheetData>
  <mergeCells count="5">
    <mergeCell ref="C187:E187"/>
    <mergeCell ref="D184:E184"/>
    <mergeCell ref="A20:A26"/>
    <mergeCell ref="A43:A49"/>
    <mergeCell ref="A74:A80"/>
  </mergeCells>
  <pageMargins left="0.7" right="0.7" top="0.75" bottom="0.75" header="0.3" footer="0.3"/>
  <pageSetup paperSize="8" scale="65" fitToHeight="0" orientation="landscape" r:id="rId1"/>
  <rowBreaks count="7" manualBreakCount="7">
    <brk id="28" max="22" man="1"/>
    <brk id="35" max="22" man="1"/>
    <brk id="57" max="22" man="1"/>
    <brk id="72" max="22" man="1"/>
    <brk id="89" max="22" man="1"/>
    <brk id="125" max="22" man="1"/>
    <brk id="158" max="2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4114C-7861-45C0-BD74-E51E13D5072A}">
  <dimension ref="A1:C13"/>
  <sheetViews>
    <sheetView topLeftCell="A7" workbookViewId="0">
      <selection activeCell="C7" sqref="C7"/>
    </sheetView>
  </sheetViews>
  <sheetFormatPr baseColWidth="10" defaultRowHeight="14.5"/>
  <cols>
    <col min="1" max="1" width="51.6328125" customWidth="1"/>
    <col min="2" max="2" width="28.6328125" style="27" customWidth="1"/>
    <col min="3" max="3" width="25.7265625" customWidth="1"/>
  </cols>
  <sheetData>
    <row r="1" spans="1:3" ht="15" thickBot="1">
      <c r="A1" s="27"/>
      <c r="C1" s="27"/>
    </row>
    <row r="2" spans="1:3" ht="15" thickBot="1">
      <c r="A2" s="597" t="s">
        <v>541</v>
      </c>
      <c r="B2" s="598" t="s">
        <v>555</v>
      </c>
      <c r="C2" s="598" t="s">
        <v>542</v>
      </c>
    </row>
    <row r="3" spans="1:3" ht="15" thickBot="1">
      <c r="A3" s="599" t="s">
        <v>535</v>
      </c>
      <c r="B3" s="600">
        <v>5000</v>
      </c>
      <c r="C3" s="600" t="s">
        <v>556</v>
      </c>
    </row>
    <row r="4" spans="1:3" ht="15" thickBot="1">
      <c r="A4" s="599" t="s">
        <v>561</v>
      </c>
      <c r="B4" s="601">
        <v>5000</v>
      </c>
      <c r="C4" s="601"/>
    </row>
    <row r="5" spans="1:3" ht="15" thickBot="1">
      <c r="A5" s="599" t="s">
        <v>536</v>
      </c>
      <c r="B5" s="601">
        <v>21898</v>
      </c>
      <c r="C5" s="601"/>
    </row>
    <row r="6" spans="1:3" ht="238" thickBot="1">
      <c r="A6" s="599" t="s">
        <v>539</v>
      </c>
      <c r="B6" s="601">
        <v>11000</v>
      </c>
      <c r="C6" s="601" t="s">
        <v>565</v>
      </c>
    </row>
    <row r="7" spans="1:3" ht="50.5" thickBot="1">
      <c r="A7" s="599" t="s">
        <v>540</v>
      </c>
      <c r="B7" s="601">
        <v>5000</v>
      </c>
      <c r="C7" s="601" t="s">
        <v>566</v>
      </c>
    </row>
    <row r="8" spans="1:3" ht="15" thickBot="1">
      <c r="A8" s="599" t="s">
        <v>562</v>
      </c>
      <c r="B8" s="601">
        <v>5000</v>
      </c>
      <c r="C8" s="601"/>
    </row>
    <row r="9" spans="1:3" ht="15" thickBot="1">
      <c r="A9" s="599" t="s">
        <v>537</v>
      </c>
      <c r="B9" s="601">
        <v>6000</v>
      </c>
      <c r="C9" s="601"/>
    </row>
    <row r="10" spans="1:3" ht="15" thickBot="1">
      <c r="A10" s="599" t="s">
        <v>538</v>
      </c>
      <c r="B10" s="601">
        <v>6000</v>
      </c>
      <c r="C10" s="601"/>
    </row>
    <row r="11" spans="1:3" ht="15" thickBot="1">
      <c r="A11" s="602" t="s">
        <v>430</v>
      </c>
      <c r="B11" s="603">
        <f>SUM(B3:B10)</f>
        <v>64898</v>
      </c>
      <c r="C11" s="603"/>
    </row>
    <row r="13" spans="1:3">
      <c r="B13" s="604"/>
      <c r="C13" s="59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9C8B3-397D-48CE-BF6D-A25DFDA7A8DC}">
  <sheetPr>
    <tabColor rgb="FF00B0F0"/>
  </sheetPr>
  <dimension ref="B1:V72"/>
  <sheetViews>
    <sheetView zoomScale="80" zoomScaleNormal="80" workbookViewId="0">
      <selection activeCell="V19" sqref="V19"/>
    </sheetView>
  </sheetViews>
  <sheetFormatPr baseColWidth="10" defaultRowHeight="14.5"/>
  <cols>
    <col min="2" max="2" width="3.36328125" customWidth="1"/>
    <col min="3" max="3" width="29.08984375" customWidth="1"/>
    <col min="4" max="4" width="7.54296875" style="27" bestFit="1" customWidth="1"/>
    <col min="5" max="5" width="8.36328125" customWidth="1"/>
    <col min="6" max="6" width="3.90625" style="503" customWidth="1"/>
    <col min="7" max="7" width="8.36328125" customWidth="1"/>
    <col min="8" max="8" width="3.90625" style="503" customWidth="1"/>
    <col min="9" max="9" width="8.36328125" customWidth="1"/>
    <col min="10" max="10" width="3.90625" style="503" customWidth="1"/>
    <col min="11" max="11" width="8.36328125" customWidth="1"/>
    <col min="12" max="12" width="3.90625" style="503" customWidth="1"/>
    <col min="13" max="13" width="8.36328125" style="27" customWidth="1"/>
    <col min="14" max="14" width="6" style="503" customWidth="1"/>
    <col min="15" max="15" width="0.7265625" customWidth="1"/>
    <col min="16" max="16" width="8.36328125" style="27" customWidth="1"/>
    <col min="19" max="19" width="10.81640625" bestFit="1" customWidth="1"/>
  </cols>
  <sheetData>
    <row r="1" spans="2:20" ht="15" thickBot="1">
      <c r="C1" t="s">
        <v>519</v>
      </c>
    </row>
    <row r="2" spans="2:20" ht="15.75" customHeight="1">
      <c r="B2" s="618" t="s">
        <v>504</v>
      </c>
      <c r="C2" s="618" t="s">
        <v>493</v>
      </c>
      <c r="D2" s="621" t="s">
        <v>515</v>
      </c>
      <c r="E2" s="614" t="s">
        <v>517</v>
      </c>
      <c r="F2" s="614"/>
      <c r="G2" s="614"/>
      <c r="H2" s="614"/>
      <c r="I2" s="614"/>
      <c r="J2" s="614"/>
      <c r="K2" s="614"/>
      <c r="L2" s="614"/>
      <c r="M2" s="614"/>
      <c r="N2" s="614"/>
      <c r="P2" s="617" t="s">
        <v>518</v>
      </c>
      <c r="Q2" s="617"/>
      <c r="R2" s="617"/>
      <c r="S2" s="617"/>
    </row>
    <row r="3" spans="2:20" ht="23.25" customHeight="1">
      <c r="B3" s="619"/>
      <c r="C3" s="619"/>
      <c r="D3" s="622"/>
      <c r="E3" s="616" t="s">
        <v>497</v>
      </c>
      <c r="F3" s="615"/>
      <c r="G3" s="615" t="s">
        <v>498</v>
      </c>
      <c r="H3" s="615"/>
      <c r="I3" s="615" t="s">
        <v>499</v>
      </c>
      <c r="J3" s="615"/>
      <c r="K3" s="615" t="s">
        <v>500</v>
      </c>
      <c r="L3" s="615"/>
      <c r="M3" s="615" t="s">
        <v>496</v>
      </c>
      <c r="N3" s="615"/>
      <c r="O3" s="611"/>
      <c r="P3" s="539" t="s">
        <v>516</v>
      </c>
      <c r="Q3" s="538" t="s">
        <v>501</v>
      </c>
      <c r="R3" s="538" t="s">
        <v>502</v>
      </c>
      <c r="S3" s="538" t="s">
        <v>503</v>
      </c>
    </row>
    <row r="4" spans="2:20" ht="15" thickBot="1">
      <c r="B4" s="620"/>
      <c r="C4" s="620"/>
      <c r="D4" s="623"/>
      <c r="E4" s="531" t="s">
        <v>494</v>
      </c>
      <c r="F4" s="506" t="s">
        <v>495</v>
      </c>
      <c r="G4" s="505" t="s">
        <v>494</v>
      </c>
      <c r="H4" s="506" t="s">
        <v>495</v>
      </c>
      <c r="I4" s="505" t="s">
        <v>494</v>
      </c>
      <c r="J4" s="506" t="s">
        <v>495</v>
      </c>
      <c r="K4" s="505" t="s">
        <v>494</v>
      </c>
      <c r="L4" s="506" t="s">
        <v>495</v>
      </c>
      <c r="M4" s="505" t="s">
        <v>494</v>
      </c>
      <c r="N4" s="506" t="s">
        <v>495</v>
      </c>
      <c r="O4" s="612"/>
      <c r="P4" s="539"/>
      <c r="Q4" s="538"/>
      <c r="R4" s="538"/>
      <c r="S4" s="538"/>
    </row>
    <row r="5" spans="2:20">
      <c r="B5" s="532" t="s">
        <v>505</v>
      </c>
      <c r="C5" s="533" t="str">
        <f>'Project Budget '!B112</f>
        <v>Coordonnateur du projet</v>
      </c>
      <c r="D5" s="534">
        <v>3554.6914834506001</v>
      </c>
      <c r="E5" s="507">
        <v>1244.1420192077101</v>
      </c>
      <c r="F5" s="508">
        <f>E5/D5</f>
        <v>0.35000000000000003</v>
      </c>
      <c r="G5" s="507">
        <v>888.67287086265003</v>
      </c>
      <c r="H5" s="508">
        <f>G5/D5</f>
        <v>0.25</v>
      </c>
      <c r="I5" s="507">
        <v>710.93829669012007</v>
      </c>
      <c r="J5" s="508">
        <f>I5/D5</f>
        <v>0.2</v>
      </c>
      <c r="K5" s="507"/>
      <c r="L5" s="508">
        <f>K5/D5</f>
        <v>0</v>
      </c>
      <c r="M5" s="507">
        <v>710.93829669012007</v>
      </c>
      <c r="N5" s="509">
        <f>M5/D5</f>
        <v>0.2</v>
      </c>
      <c r="O5" s="612"/>
      <c r="P5" s="536">
        <f>SUM(F5,H5,J5,L5,N5)</f>
        <v>1</v>
      </c>
      <c r="Q5" s="522">
        <f>(SUM(E5,G5,I5,K5,M5))*12</f>
        <v>42656.297801407207</v>
      </c>
      <c r="R5" s="523">
        <f>(SUM(E5,G5,I5,K5,M5))*12</f>
        <v>42656.297801407207</v>
      </c>
      <c r="S5" s="524">
        <f>SUM(Q5:R5)</f>
        <v>85312.595602814414</v>
      </c>
      <c r="T5" s="593"/>
    </row>
    <row r="6" spans="2:20">
      <c r="B6" s="510" t="s">
        <v>506</v>
      </c>
      <c r="C6" s="511" t="str">
        <f>'Project Budget '!B113</f>
        <v>Conseiller technique</v>
      </c>
      <c r="D6" s="512">
        <v>2843.8925204818502</v>
      </c>
      <c r="E6" s="512">
        <v>1421.9462602409251</v>
      </c>
      <c r="F6" s="513">
        <f t="shared" ref="F6:F14" si="0">E6/D6</f>
        <v>0.5</v>
      </c>
      <c r="G6" s="512">
        <v>853.16775614455503</v>
      </c>
      <c r="H6" s="513">
        <f t="shared" ref="H6:H14" si="1">G6/D6</f>
        <v>0.3</v>
      </c>
      <c r="I6" s="512">
        <v>568.77850409637006</v>
      </c>
      <c r="J6" s="513">
        <f t="shared" ref="J6:J14" si="2">I6/D6</f>
        <v>0.2</v>
      </c>
      <c r="K6" s="512"/>
      <c r="L6" s="513">
        <f t="shared" ref="L6:L14" si="3">K6/D6</f>
        <v>0</v>
      </c>
      <c r="M6" s="512"/>
      <c r="N6" s="514">
        <f t="shared" ref="N6:N14" si="4">M6/D6</f>
        <v>0</v>
      </c>
      <c r="O6" s="612"/>
      <c r="P6" s="536">
        <f t="shared" ref="P6:P14" si="5">SUM(F6,H6,J6,L6,N6)</f>
        <v>1</v>
      </c>
      <c r="Q6" s="525">
        <f t="shared" ref="Q6:Q14" si="6">(SUM(E6,G6,I6,K6,M6))*12</f>
        <v>34126.710245782204</v>
      </c>
      <c r="R6" s="526">
        <f t="shared" ref="R6:R14" si="7">(SUM(E6,G6,I6,K6,M6))*12</f>
        <v>34126.710245782204</v>
      </c>
      <c r="S6" s="527">
        <f t="shared" ref="S6:S14" si="8">SUM(Q6:R6)</f>
        <v>68253.420491564408</v>
      </c>
      <c r="T6" s="593"/>
    </row>
    <row r="7" spans="2:20">
      <c r="B7" s="510" t="s">
        <v>507</v>
      </c>
      <c r="C7" s="511" t="str">
        <f>'Project Budget '!B114</f>
        <v>Field and MEAL officer</v>
      </c>
      <c r="D7" s="512">
        <v>2843.8925204818502</v>
      </c>
      <c r="E7" s="512">
        <v>497.68119108432376</v>
      </c>
      <c r="F7" s="513">
        <f t="shared" si="0"/>
        <v>0.17499999999999999</v>
      </c>
      <c r="G7" s="512">
        <v>355.48656506023127</v>
      </c>
      <c r="H7" s="513">
        <f t="shared" si="1"/>
        <v>0.125</v>
      </c>
      <c r="I7" s="512">
        <v>284.38925204818503</v>
      </c>
      <c r="J7" s="513">
        <f t="shared" si="2"/>
        <v>0.1</v>
      </c>
      <c r="K7" s="512"/>
      <c r="L7" s="513">
        <f t="shared" si="3"/>
        <v>0</v>
      </c>
      <c r="M7" s="512">
        <v>284.38925204818503</v>
      </c>
      <c r="N7" s="514">
        <f t="shared" si="4"/>
        <v>0.1</v>
      </c>
      <c r="O7" s="612"/>
      <c r="P7" s="536">
        <f t="shared" si="5"/>
        <v>0.5</v>
      </c>
      <c r="Q7" s="525">
        <f t="shared" si="6"/>
        <v>17063.355122891102</v>
      </c>
      <c r="R7" s="526">
        <f t="shared" si="7"/>
        <v>17063.355122891102</v>
      </c>
      <c r="S7" s="527">
        <f t="shared" si="8"/>
        <v>34126.710245782204</v>
      </c>
      <c r="T7" s="593"/>
    </row>
    <row r="8" spans="2:20">
      <c r="B8" s="510" t="s">
        <v>508</v>
      </c>
      <c r="C8" s="511" t="str">
        <f>'Project Budget '!B136</f>
        <v>Finance Controller GO</v>
      </c>
      <c r="D8" s="512">
        <v>11980.83333333337</v>
      </c>
      <c r="E8" s="512"/>
      <c r="F8" s="513">
        <f t="shared" si="0"/>
        <v>0</v>
      </c>
      <c r="G8" s="512"/>
      <c r="H8" s="513">
        <f t="shared" si="1"/>
        <v>0</v>
      </c>
      <c r="I8" s="512"/>
      <c r="J8" s="513">
        <f t="shared" si="2"/>
        <v>0</v>
      </c>
      <c r="K8" s="511"/>
      <c r="L8" s="513">
        <f t="shared" si="3"/>
        <v>0</v>
      </c>
      <c r="M8" s="512">
        <v>183.33333333333334</v>
      </c>
      <c r="N8" s="514">
        <f>M8/D8</f>
        <v>1.5302218821729104E-2</v>
      </c>
      <c r="O8" s="612"/>
      <c r="P8" s="536">
        <f t="shared" si="5"/>
        <v>1.5302218821729104E-2</v>
      </c>
      <c r="Q8" s="525">
        <f>(SUM(E8,G8,I8,K8,M8))*12</f>
        <v>2200</v>
      </c>
      <c r="R8" s="526">
        <f t="shared" si="7"/>
        <v>2200</v>
      </c>
      <c r="S8" s="527">
        <f t="shared" si="8"/>
        <v>4400</v>
      </c>
    </row>
    <row r="9" spans="2:20">
      <c r="B9" s="510" t="s">
        <v>509</v>
      </c>
      <c r="C9" s="511" t="str">
        <f>'Project Budget '!B137</f>
        <v>Advisor GO</v>
      </c>
      <c r="D9" s="512">
        <v>11980.83333333337</v>
      </c>
      <c r="E9" s="512"/>
      <c r="F9" s="513">
        <f t="shared" si="0"/>
        <v>0</v>
      </c>
      <c r="G9" s="512"/>
      <c r="H9" s="513">
        <f t="shared" si="1"/>
        <v>0</v>
      </c>
      <c r="I9" s="512"/>
      <c r="J9" s="513">
        <f t="shared" si="2"/>
        <v>0</v>
      </c>
      <c r="K9" s="511"/>
      <c r="L9" s="513">
        <f t="shared" si="3"/>
        <v>0</v>
      </c>
      <c r="M9" s="512">
        <v>366.66666666666669</v>
      </c>
      <c r="N9" s="514">
        <f t="shared" si="4"/>
        <v>3.0604437643458209E-2</v>
      </c>
      <c r="O9" s="612"/>
      <c r="P9" s="536">
        <f t="shared" si="5"/>
        <v>3.0604437643458209E-2</v>
      </c>
      <c r="Q9" s="525">
        <f t="shared" si="6"/>
        <v>4400</v>
      </c>
      <c r="R9" s="526">
        <f t="shared" si="7"/>
        <v>4400</v>
      </c>
      <c r="S9" s="527">
        <f t="shared" si="8"/>
        <v>8800</v>
      </c>
    </row>
    <row r="10" spans="2:20">
      <c r="B10" s="510" t="s">
        <v>510</v>
      </c>
      <c r="C10" s="511" t="str">
        <f>'Project Budget '!B140</f>
        <v>Financial controller</v>
      </c>
      <c r="D10" s="512">
        <v>2734.3535467783754</v>
      </c>
      <c r="E10" s="512"/>
      <c r="F10" s="513">
        <f t="shared" si="0"/>
        <v>0</v>
      </c>
      <c r="G10" s="512"/>
      <c r="H10" s="513">
        <f t="shared" si="1"/>
        <v>0</v>
      </c>
      <c r="I10" s="512"/>
      <c r="J10" s="513">
        <f t="shared" si="2"/>
        <v>0</v>
      </c>
      <c r="K10" s="511"/>
      <c r="L10" s="513">
        <f t="shared" si="3"/>
        <v>0</v>
      </c>
      <c r="M10" s="512">
        <v>2734.3535467783754</v>
      </c>
      <c r="N10" s="514">
        <f t="shared" si="4"/>
        <v>1</v>
      </c>
      <c r="O10" s="612"/>
      <c r="P10" s="536">
        <f t="shared" si="5"/>
        <v>1</v>
      </c>
      <c r="Q10" s="525">
        <f t="shared" si="6"/>
        <v>32812.242561340507</v>
      </c>
      <c r="R10" s="526">
        <f t="shared" si="7"/>
        <v>32812.242561340507</v>
      </c>
      <c r="S10" s="527">
        <f t="shared" si="8"/>
        <v>65624.485122681013</v>
      </c>
    </row>
    <row r="11" spans="2:20">
      <c r="B11" s="510" t="s">
        <v>511</v>
      </c>
      <c r="C11" s="511" t="str">
        <f>'Project Budget '!B141</f>
        <v>Program Director</v>
      </c>
      <c r="D11" s="515">
        <v>13366.1</v>
      </c>
      <c r="E11" s="512"/>
      <c r="F11" s="513">
        <f t="shared" si="0"/>
        <v>0</v>
      </c>
      <c r="G11" s="512"/>
      <c r="H11" s="513">
        <f t="shared" si="1"/>
        <v>0</v>
      </c>
      <c r="I11" s="512"/>
      <c r="J11" s="513">
        <f t="shared" si="2"/>
        <v>0</v>
      </c>
      <c r="K11" s="511"/>
      <c r="L11" s="513">
        <f t="shared" si="3"/>
        <v>0</v>
      </c>
      <c r="M11" s="512">
        <v>534.64400000000001</v>
      </c>
      <c r="N11" s="514">
        <f t="shared" si="4"/>
        <v>0.04</v>
      </c>
      <c r="O11" s="612"/>
      <c r="P11" s="536">
        <f t="shared" si="5"/>
        <v>0.04</v>
      </c>
      <c r="Q11" s="525">
        <f t="shared" si="6"/>
        <v>6415.7280000000001</v>
      </c>
      <c r="R11" s="526">
        <f t="shared" si="7"/>
        <v>6415.7280000000001</v>
      </c>
      <c r="S11" s="527">
        <f t="shared" si="8"/>
        <v>12831.456</v>
      </c>
    </row>
    <row r="12" spans="2:20">
      <c r="B12" s="510" t="s">
        <v>512</v>
      </c>
      <c r="C12" s="511" t="str">
        <f>'Project Budget '!B142</f>
        <v>Administrateur East</v>
      </c>
      <c r="D12" s="515">
        <v>8778.5412428067502</v>
      </c>
      <c r="E12" s="512"/>
      <c r="F12" s="513">
        <f t="shared" si="0"/>
        <v>0</v>
      </c>
      <c r="G12" s="512"/>
      <c r="H12" s="513">
        <f t="shared" si="1"/>
        <v>0</v>
      </c>
      <c r="I12" s="512"/>
      <c r="J12" s="513">
        <f t="shared" si="2"/>
        <v>0</v>
      </c>
      <c r="K12" s="511"/>
      <c r="L12" s="513">
        <f t="shared" si="3"/>
        <v>0</v>
      </c>
      <c r="M12" s="512">
        <v>965.63953670874253</v>
      </c>
      <c r="N12" s="514">
        <f t="shared" si="4"/>
        <v>0.11</v>
      </c>
      <c r="O12" s="612"/>
      <c r="P12" s="536">
        <f t="shared" si="5"/>
        <v>0.11</v>
      </c>
      <c r="Q12" s="525">
        <f t="shared" si="6"/>
        <v>11587.67444050491</v>
      </c>
      <c r="R12" s="526">
        <f t="shared" si="7"/>
        <v>11587.67444050491</v>
      </c>
      <c r="S12" s="527">
        <f t="shared" si="8"/>
        <v>23175.348881009821</v>
      </c>
    </row>
    <row r="13" spans="2:20">
      <c r="B13" s="510" t="s">
        <v>513</v>
      </c>
      <c r="C13" s="511" t="str">
        <f>'Project Budget '!B143</f>
        <v>General support staff</v>
      </c>
      <c r="D13" s="515">
        <v>1990.7848186849401</v>
      </c>
      <c r="E13" s="512"/>
      <c r="F13" s="513">
        <f t="shared" si="0"/>
        <v>0</v>
      </c>
      <c r="G13" s="512"/>
      <c r="H13" s="513">
        <f t="shared" si="1"/>
        <v>0</v>
      </c>
      <c r="I13" s="512"/>
      <c r="J13" s="513">
        <f t="shared" si="2"/>
        <v>0</v>
      </c>
      <c r="K13" s="511"/>
      <c r="L13" s="513">
        <f t="shared" si="3"/>
        <v>0</v>
      </c>
      <c r="M13" s="512">
        <v>597.23544560548203</v>
      </c>
      <c r="N13" s="514">
        <f t="shared" si="4"/>
        <v>0.3</v>
      </c>
      <c r="O13" s="612"/>
      <c r="P13" s="536">
        <f t="shared" si="5"/>
        <v>0.3</v>
      </c>
      <c r="Q13" s="525">
        <f t="shared" si="6"/>
        <v>7166.8253472657843</v>
      </c>
      <c r="R13" s="526">
        <f t="shared" si="7"/>
        <v>7166.8253472657843</v>
      </c>
      <c r="S13" s="527">
        <f t="shared" si="8"/>
        <v>14333.650694531569</v>
      </c>
    </row>
    <row r="14" spans="2:20" ht="15" thickBot="1">
      <c r="B14" s="516" t="s">
        <v>514</v>
      </c>
      <c r="C14" s="517" t="str">
        <f>'Project Budget '!B144</f>
        <v xml:space="preserve">Driver </v>
      </c>
      <c r="D14" s="518">
        <v>1335.191989497742</v>
      </c>
      <c r="E14" s="517"/>
      <c r="F14" s="519">
        <f t="shared" si="0"/>
        <v>0</v>
      </c>
      <c r="G14" s="517"/>
      <c r="H14" s="519">
        <f t="shared" si="1"/>
        <v>0</v>
      </c>
      <c r="I14" s="517"/>
      <c r="J14" s="519">
        <f t="shared" si="2"/>
        <v>0</v>
      </c>
      <c r="K14" s="517"/>
      <c r="L14" s="519">
        <f t="shared" si="3"/>
        <v>0</v>
      </c>
      <c r="M14" s="520">
        <v>1335.191989497742</v>
      </c>
      <c r="N14" s="521">
        <f t="shared" si="4"/>
        <v>1</v>
      </c>
      <c r="O14" s="612"/>
      <c r="P14" s="536">
        <f t="shared" si="5"/>
        <v>1</v>
      </c>
      <c r="Q14" s="528">
        <f t="shared" si="6"/>
        <v>16022.303873972905</v>
      </c>
      <c r="R14" s="529">
        <f t="shared" si="7"/>
        <v>16022.303873972905</v>
      </c>
      <c r="S14" s="530">
        <f t="shared" si="8"/>
        <v>32044.607747945811</v>
      </c>
    </row>
    <row r="15" spans="2:20">
      <c r="B15" s="613" t="s">
        <v>503</v>
      </c>
      <c r="C15" s="613"/>
      <c r="D15" s="613"/>
      <c r="E15" s="613"/>
      <c r="F15" s="613"/>
      <c r="G15" s="613"/>
      <c r="H15" s="613"/>
      <c r="I15" s="613"/>
      <c r="J15" s="613"/>
      <c r="K15" s="613"/>
      <c r="L15" s="613"/>
      <c r="M15" s="613"/>
      <c r="N15" s="613"/>
      <c r="O15" s="612"/>
      <c r="P15" s="535"/>
      <c r="Q15" s="504">
        <f>SUM(Q5:Q14)</f>
        <v>174451.13739316465</v>
      </c>
      <c r="R15" s="504">
        <f t="shared" ref="R15:S15" si="9">SUM(R5:R14)</f>
        <v>174451.13739316465</v>
      </c>
      <c r="S15" s="504">
        <f t="shared" si="9"/>
        <v>348902.2747863293</v>
      </c>
    </row>
    <row r="16" spans="2:20">
      <c r="C16" s="27"/>
    </row>
    <row r="17" spans="2:21" ht="15" thickBot="1">
      <c r="C17" s="27" t="s">
        <v>520</v>
      </c>
    </row>
    <row r="18" spans="2:21" s="27" customFormat="1" ht="15.75" customHeight="1">
      <c r="B18" s="618" t="s">
        <v>504</v>
      </c>
      <c r="C18" s="618" t="s">
        <v>493</v>
      </c>
      <c r="D18" s="621" t="s">
        <v>515</v>
      </c>
      <c r="E18" s="614" t="s">
        <v>517</v>
      </c>
      <c r="F18" s="614"/>
      <c r="G18" s="614"/>
      <c r="H18" s="614"/>
      <c r="I18" s="614"/>
      <c r="J18" s="614"/>
      <c r="K18" s="614"/>
      <c r="L18" s="614"/>
      <c r="M18" s="614"/>
      <c r="N18" s="614"/>
      <c r="P18" s="617" t="s">
        <v>518</v>
      </c>
      <c r="Q18" s="617"/>
      <c r="R18" s="617"/>
      <c r="S18" s="617"/>
    </row>
    <row r="19" spans="2:21" s="27" customFormat="1" ht="23.25" customHeight="1">
      <c r="B19" s="619"/>
      <c r="C19" s="619"/>
      <c r="D19" s="622"/>
      <c r="E19" s="616" t="s">
        <v>497</v>
      </c>
      <c r="F19" s="615"/>
      <c r="G19" s="615" t="s">
        <v>498</v>
      </c>
      <c r="H19" s="615"/>
      <c r="I19" s="615" t="s">
        <v>499</v>
      </c>
      <c r="J19" s="615"/>
      <c r="K19" s="615" t="s">
        <v>500</v>
      </c>
      <c r="L19" s="615"/>
      <c r="M19" s="615" t="s">
        <v>496</v>
      </c>
      <c r="N19" s="615"/>
      <c r="O19" s="611"/>
      <c r="P19" s="539" t="s">
        <v>516</v>
      </c>
      <c r="Q19" s="538" t="s">
        <v>501</v>
      </c>
      <c r="R19" s="538" t="s">
        <v>502</v>
      </c>
      <c r="S19" s="538" t="s">
        <v>503</v>
      </c>
    </row>
    <row r="20" spans="2:21" s="27" customFormat="1" ht="15" thickBot="1">
      <c r="B20" s="620"/>
      <c r="C20" s="620"/>
      <c r="D20" s="623"/>
      <c r="E20" s="531" t="s">
        <v>494</v>
      </c>
      <c r="F20" s="506" t="s">
        <v>495</v>
      </c>
      <c r="G20" s="505" t="s">
        <v>494</v>
      </c>
      <c r="H20" s="506" t="s">
        <v>495</v>
      </c>
      <c r="I20" s="505" t="s">
        <v>494</v>
      </c>
      <c r="J20" s="506" t="s">
        <v>495</v>
      </c>
      <c r="K20" s="505" t="s">
        <v>494</v>
      </c>
      <c r="L20" s="506" t="s">
        <v>495</v>
      </c>
      <c r="M20" s="505" t="s">
        <v>494</v>
      </c>
      <c r="N20" s="506" t="s">
        <v>495</v>
      </c>
      <c r="O20" s="612"/>
      <c r="P20" s="539"/>
      <c r="Q20" s="538"/>
      <c r="R20" s="538"/>
      <c r="S20" s="538"/>
    </row>
    <row r="21" spans="2:21" s="27" customFormat="1">
      <c r="B21" s="532" t="s">
        <v>505</v>
      </c>
      <c r="C21" s="533" t="s">
        <v>451</v>
      </c>
      <c r="D21" s="534">
        <v>11000</v>
      </c>
      <c r="E21" s="507">
        <v>3000</v>
      </c>
      <c r="F21" s="508">
        <f>E21/D21</f>
        <v>0.27272727272727271</v>
      </c>
      <c r="G21" s="507">
        <v>3000</v>
      </c>
      <c r="H21" s="508">
        <f>G21/D21</f>
        <v>0.27272727272727271</v>
      </c>
      <c r="I21" s="507">
        <v>3000</v>
      </c>
      <c r="J21" s="508">
        <f>I21/D21</f>
        <v>0.27272727272727271</v>
      </c>
      <c r="K21" s="507">
        <v>2000</v>
      </c>
      <c r="L21" s="508">
        <f>K21/D21</f>
        <v>0.18181818181818182</v>
      </c>
      <c r="M21" s="507">
        <v>0</v>
      </c>
      <c r="N21" s="509">
        <f>M21/D21</f>
        <v>0</v>
      </c>
      <c r="O21" s="612"/>
      <c r="P21" s="536">
        <f>SUM(F21,H21,J21,L21,N21)</f>
        <v>1</v>
      </c>
      <c r="Q21" s="522">
        <f>(SUM(E21,G21,I21,K21,M21))*3</f>
        <v>33000</v>
      </c>
      <c r="R21" s="523">
        <f>(SUM(E21,G21,I21,K21,M21))*3</f>
        <v>33000</v>
      </c>
      <c r="S21" s="524">
        <f>SUM(Q21:R21)</f>
        <v>66000</v>
      </c>
      <c r="T21" s="548"/>
      <c r="U21" s="548"/>
    </row>
    <row r="22" spans="2:21" s="27" customFormat="1">
      <c r="B22" s="510" t="s">
        <v>506</v>
      </c>
      <c r="C22" s="533" t="s">
        <v>452</v>
      </c>
      <c r="D22" s="534">
        <v>10400</v>
      </c>
      <c r="E22" s="512">
        <v>2600</v>
      </c>
      <c r="F22" s="513">
        <f t="shared" ref="F22:F26" si="10">E22/D22</f>
        <v>0.25</v>
      </c>
      <c r="G22" s="512">
        <v>2600</v>
      </c>
      <c r="H22" s="513">
        <f t="shared" ref="H22:H26" si="11">G22/D22</f>
        <v>0.25</v>
      </c>
      <c r="I22" s="512">
        <v>2600</v>
      </c>
      <c r="J22" s="513">
        <f t="shared" ref="J22:J26" si="12">I22/D22</f>
        <v>0.25</v>
      </c>
      <c r="K22" s="512">
        <v>2600</v>
      </c>
      <c r="L22" s="513">
        <f t="shared" ref="L22:L26" si="13">K22/D22</f>
        <v>0.25</v>
      </c>
      <c r="M22" s="512">
        <v>0</v>
      </c>
      <c r="N22" s="514">
        <f t="shared" ref="N22:N23" si="14">M22/D22</f>
        <v>0</v>
      </c>
      <c r="O22" s="612"/>
      <c r="P22" s="536">
        <f t="shared" ref="P22:P30" si="15">SUM(F22,H22,J22,L22,N22)</f>
        <v>1</v>
      </c>
      <c r="Q22" s="525">
        <f t="shared" ref="Q22:Q23" si="16">(SUM(E22,G22,I22,K22,M22))*3</f>
        <v>31200</v>
      </c>
      <c r="R22" s="526">
        <f t="shared" ref="R22:R23" si="17">(SUM(E22,G22,I22,K22,M22))*3</f>
        <v>31200</v>
      </c>
      <c r="S22" s="527">
        <f t="shared" ref="S22:S30" si="18">SUM(Q22:R22)</f>
        <v>62400</v>
      </c>
      <c r="T22" s="548"/>
      <c r="U22" s="548"/>
    </row>
    <row r="23" spans="2:21" s="27" customFormat="1">
      <c r="B23" s="510" t="s">
        <v>507</v>
      </c>
      <c r="C23" s="533" t="s">
        <v>486</v>
      </c>
      <c r="D23" s="534">
        <v>6000</v>
      </c>
      <c r="E23" s="512">
        <v>1500</v>
      </c>
      <c r="F23" s="513">
        <f t="shared" si="10"/>
        <v>0.25</v>
      </c>
      <c r="G23" s="512">
        <v>1500</v>
      </c>
      <c r="H23" s="513">
        <f t="shared" si="11"/>
        <v>0.25</v>
      </c>
      <c r="I23" s="512">
        <v>1500</v>
      </c>
      <c r="J23" s="513">
        <f t="shared" si="12"/>
        <v>0.25</v>
      </c>
      <c r="K23" s="512">
        <v>1500</v>
      </c>
      <c r="L23" s="513">
        <f t="shared" si="13"/>
        <v>0.25</v>
      </c>
      <c r="M23" s="512">
        <v>0</v>
      </c>
      <c r="N23" s="514">
        <f t="shared" si="14"/>
        <v>0</v>
      </c>
      <c r="O23" s="612"/>
      <c r="P23" s="536">
        <f t="shared" si="15"/>
        <v>1</v>
      </c>
      <c r="Q23" s="525">
        <f t="shared" si="16"/>
        <v>18000</v>
      </c>
      <c r="R23" s="526">
        <f t="shared" si="17"/>
        <v>18000</v>
      </c>
      <c r="S23" s="527">
        <f t="shared" si="18"/>
        <v>36000</v>
      </c>
      <c r="T23" s="548"/>
      <c r="U23" s="548"/>
    </row>
    <row r="24" spans="2:21" s="27" customFormat="1">
      <c r="B24" s="510" t="s">
        <v>508</v>
      </c>
      <c r="C24" s="511" t="str">
        <f>'Project Budget '!B129</f>
        <v>Finances, logistique &amp; administration</v>
      </c>
      <c r="D24" s="534">
        <v>1500</v>
      </c>
      <c r="E24" s="512">
        <v>0</v>
      </c>
      <c r="F24" s="513">
        <f t="shared" si="10"/>
        <v>0</v>
      </c>
      <c r="G24" s="512">
        <v>0</v>
      </c>
      <c r="H24" s="513">
        <f t="shared" si="11"/>
        <v>0</v>
      </c>
      <c r="I24" s="512">
        <v>0</v>
      </c>
      <c r="J24" s="513">
        <f t="shared" si="12"/>
        <v>0</v>
      </c>
      <c r="K24" s="511">
        <v>0</v>
      </c>
      <c r="L24" s="513">
        <f t="shared" si="13"/>
        <v>0</v>
      </c>
      <c r="M24" s="512">
        <v>1500</v>
      </c>
      <c r="N24" s="514">
        <f>M24/D24</f>
        <v>1</v>
      </c>
      <c r="O24" s="612"/>
      <c r="P24" s="536">
        <f t="shared" si="15"/>
        <v>1</v>
      </c>
      <c r="Q24" s="525">
        <f>(SUM(E24,G24,I24,K24,M24))*12</f>
        <v>18000</v>
      </c>
      <c r="R24" s="526">
        <f t="shared" ref="R24:R30" si="19">(SUM(E24,G24,I24,K24,M24))*12</f>
        <v>18000</v>
      </c>
      <c r="S24" s="527">
        <f t="shared" si="18"/>
        <v>36000</v>
      </c>
    </row>
    <row r="25" spans="2:21" s="27" customFormat="1">
      <c r="B25" s="510" t="s">
        <v>509</v>
      </c>
      <c r="C25" s="511" t="str">
        <f>'Project Budget '!B130</f>
        <v>Sounding board - Expertise en redevabilité et responsabilité sociale</v>
      </c>
      <c r="D25" s="534">
        <v>1100</v>
      </c>
      <c r="E25" s="512">
        <v>0</v>
      </c>
      <c r="F25" s="513">
        <f t="shared" si="10"/>
        <v>0</v>
      </c>
      <c r="G25" s="512">
        <v>0</v>
      </c>
      <c r="H25" s="513">
        <f t="shared" si="11"/>
        <v>0</v>
      </c>
      <c r="I25" s="512">
        <v>0</v>
      </c>
      <c r="J25" s="513">
        <f t="shared" si="12"/>
        <v>0</v>
      </c>
      <c r="K25" s="511">
        <v>0</v>
      </c>
      <c r="L25" s="513">
        <f t="shared" si="13"/>
        <v>0</v>
      </c>
      <c r="M25" s="512">
        <v>1100</v>
      </c>
      <c r="N25" s="514">
        <f t="shared" ref="N25:N26" si="20">M25/D25</f>
        <v>1</v>
      </c>
      <c r="O25" s="612"/>
      <c r="P25" s="536">
        <f t="shared" si="15"/>
        <v>1</v>
      </c>
      <c r="Q25" s="525">
        <f>(SUM(E25,G25,I25,K25,M25))*13</f>
        <v>14300</v>
      </c>
      <c r="R25" s="526">
        <f>(SUM(E25,G25,I25,K25,M25))*13</f>
        <v>14300</v>
      </c>
      <c r="S25" s="527">
        <f t="shared" si="18"/>
        <v>28600</v>
      </c>
    </row>
    <row r="26" spans="2:21" s="27" customFormat="1">
      <c r="B26" s="510" t="s">
        <v>510</v>
      </c>
      <c r="C26" s="511" t="str">
        <f>'Project Budget '!B131</f>
        <v>Sounding board - Expertise en gouvernance locale et genre</v>
      </c>
      <c r="D26" s="534">
        <v>900</v>
      </c>
      <c r="E26" s="512">
        <v>0</v>
      </c>
      <c r="F26" s="513">
        <f t="shared" si="10"/>
        <v>0</v>
      </c>
      <c r="G26" s="512">
        <v>0</v>
      </c>
      <c r="H26" s="513">
        <f t="shared" si="11"/>
        <v>0</v>
      </c>
      <c r="I26" s="512">
        <v>0</v>
      </c>
      <c r="J26" s="513">
        <f t="shared" si="12"/>
        <v>0</v>
      </c>
      <c r="K26" s="511">
        <v>0</v>
      </c>
      <c r="L26" s="513">
        <f t="shared" si="13"/>
        <v>0</v>
      </c>
      <c r="M26" s="512">
        <v>900</v>
      </c>
      <c r="N26" s="514">
        <f t="shared" si="20"/>
        <v>1</v>
      </c>
      <c r="O26" s="612"/>
      <c r="P26" s="536">
        <f t="shared" si="15"/>
        <v>1</v>
      </c>
      <c r="Q26" s="525">
        <f>(SUM(E26,G26,I26,K26,M26))*13</f>
        <v>11700</v>
      </c>
      <c r="R26" s="526">
        <f>(SUM(E26,G26,I26,K26,M26))*13</f>
        <v>11700</v>
      </c>
      <c r="S26" s="527">
        <f t="shared" si="18"/>
        <v>23400</v>
      </c>
    </row>
    <row r="27" spans="2:21" s="27" customFormat="1">
      <c r="B27" s="510" t="s">
        <v>511</v>
      </c>
      <c r="C27" s="511"/>
      <c r="D27" s="515"/>
      <c r="E27" s="512"/>
      <c r="F27" s="513"/>
      <c r="G27" s="512"/>
      <c r="H27" s="513"/>
      <c r="I27" s="512"/>
      <c r="J27" s="513"/>
      <c r="K27" s="511"/>
      <c r="L27" s="513"/>
      <c r="M27" s="512"/>
      <c r="N27" s="514"/>
      <c r="O27" s="612"/>
      <c r="P27" s="536">
        <f t="shared" si="15"/>
        <v>0</v>
      </c>
      <c r="Q27" s="525">
        <f t="shared" ref="Q27:Q30" si="21">(SUM(E27,G27,I27,K27,M27))*12</f>
        <v>0</v>
      </c>
      <c r="R27" s="526">
        <f t="shared" si="19"/>
        <v>0</v>
      </c>
      <c r="S27" s="527">
        <f t="shared" si="18"/>
        <v>0</v>
      </c>
    </row>
    <row r="28" spans="2:21" s="27" customFormat="1">
      <c r="B28" s="510" t="s">
        <v>512</v>
      </c>
      <c r="C28" s="511"/>
      <c r="D28" s="515"/>
      <c r="E28" s="512"/>
      <c r="F28" s="513"/>
      <c r="G28" s="512"/>
      <c r="H28" s="513"/>
      <c r="I28" s="512"/>
      <c r="J28" s="513"/>
      <c r="K28" s="511"/>
      <c r="L28" s="513"/>
      <c r="M28" s="512"/>
      <c r="N28" s="514"/>
      <c r="O28" s="612"/>
      <c r="P28" s="536">
        <f t="shared" si="15"/>
        <v>0</v>
      </c>
      <c r="Q28" s="525">
        <f t="shared" si="21"/>
        <v>0</v>
      </c>
      <c r="R28" s="526">
        <f t="shared" si="19"/>
        <v>0</v>
      </c>
      <c r="S28" s="527">
        <f t="shared" si="18"/>
        <v>0</v>
      </c>
    </row>
    <row r="29" spans="2:21" s="27" customFormat="1">
      <c r="B29" s="510" t="s">
        <v>513</v>
      </c>
      <c r="C29" s="511"/>
      <c r="D29" s="515"/>
      <c r="E29" s="512"/>
      <c r="F29" s="513"/>
      <c r="G29" s="512"/>
      <c r="H29" s="513"/>
      <c r="I29" s="512"/>
      <c r="J29" s="513"/>
      <c r="K29" s="511"/>
      <c r="L29" s="513"/>
      <c r="M29" s="512"/>
      <c r="N29" s="514"/>
      <c r="O29" s="612"/>
      <c r="P29" s="536">
        <f t="shared" si="15"/>
        <v>0</v>
      </c>
      <c r="Q29" s="525">
        <f t="shared" si="21"/>
        <v>0</v>
      </c>
      <c r="R29" s="526">
        <f t="shared" si="19"/>
        <v>0</v>
      </c>
      <c r="S29" s="527">
        <f t="shared" si="18"/>
        <v>0</v>
      </c>
    </row>
    <row r="30" spans="2:21" s="27" customFormat="1" ht="15" thickBot="1">
      <c r="B30" s="516" t="s">
        <v>514</v>
      </c>
      <c r="C30" s="517"/>
      <c r="D30" s="518"/>
      <c r="E30" s="517"/>
      <c r="F30" s="519"/>
      <c r="G30" s="517"/>
      <c r="H30" s="519"/>
      <c r="I30" s="517"/>
      <c r="J30" s="519"/>
      <c r="K30" s="517"/>
      <c r="L30" s="519"/>
      <c r="M30" s="520"/>
      <c r="N30" s="521"/>
      <c r="O30" s="612"/>
      <c r="P30" s="536">
        <f t="shared" si="15"/>
        <v>0</v>
      </c>
      <c r="Q30" s="528">
        <f t="shared" si="21"/>
        <v>0</v>
      </c>
      <c r="R30" s="529">
        <f t="shared" si="19"/>
        <v>0</v>
      </c>
      <c r="S30" s="530">
        <f t="shared" si="18"/>
        <v>0</v>
      </c>
    </row>
    <row r="31" spans="2:21" s="27" customFormat="1">
      <c r="B31" s="613" t="s">
        <v>503</v>
      </c>
      <c r="C31" s="613"/>
      <c r="D31" s="613"/>
      <c r="E31" s="613"/>
      <c r="F31" s="613"/>
      <c r="G31" s="613"/>
      <c r="H31" s="613"/>
      <c r="I31" s="613"/>
      <c r="J31" s="613"/>
      <c r="K31" s="613"/>
      <c r="L31" s="613"/>
      <c r="M31" s="613"/>
      <c r="N31" s="613"/>
      <c r="O31" s="612"/>
      <c r="P31" s="537"/>
      <c r="Q31" s="504">
        <f>SUM(Q21:Q30)</f>
        <v>126200</v>
      </c>
      <c r="R31" s="504">
        <f t="shared" ref="R31:S31" si="22">SUM(R21:R30)</f>
        <v>126200</v>
      </c>
      <c r="S31" s="504">
        <f t="shared" si="22"/>
        <v>252400</v>
      </c>
    </row>
    <row r="32" spans="2:21" s="28" customFormat="1">
      <c r="B32" s="544"/>
      <c r="C32" s="544"/>
      <c r="D32" s="544"/>
      <c r="E32" s="544"/>
      <c r="F32" s="544"/>
      <c r="G32" s="544"/>
      <c r="H32" s="544"/>
      <c r="I32" s="544"/>
      <c r="J32" s="544"/>
      <c r="K32" s="544"/>
      <c r="L32" s="544"/>
      <c r="M32" s="544"/>
      <c r="N32" s="544"/>
      <c r="O32" s="545"/>
      <c r="P32" s="545"/>
      <c r="Q32" s="546"/>
      <c r="R32" s="546"/>
      <c r="S32" s="546"/>
    </row>
    <row r="33" spans="2:22" s="28" customFormat="1">
      <c r="B33" s="544"/>
      <c r="C33" s="544"/>
      <c r="D33" s="544"/>
      <c r="E33" s="544"/>
      <c r="F33" s="544"/>
      <c r="G33" s="544"/>
      <c r="H33" s="544"/>
      <c r="I33" s="544"/>
      <c r="J33" s="544"/>
      <c r="K33" s="544"/>
      <c r="L33" s="544"/>
      <c r="M33" s="544"/>
      <c r="N33" s="544"/>
      <c r="O33" s="545"/>
      <c r="P33" s="545"/>
      <c r="Q33" s="546"/>
      <c r="R33" s="546"/>
      <c r="S33" s="546"/>
    </row>
    <row r="34" spans="2:22" s="28" customFormat="1" ht="15" thickBot="1">
      <c r="C34" s="28" t="s">
        <v>521</v>
      </c>
      <c r="F34" s="547"/>
      <c r="H34" s="547"/>
      <c r="J34" s="547"/>
      <c r="L34" s="547"/>
      <c r="N34" s="547"/>
    </row>
    <row r="35" spans="2:22" s="27" customFormat="1" ht="15.75" customHeight="1">
      <c r="B35" s="618" t="s">
        <v>504</v>
      </c>
      <c r="C35" s="618" t="s">
        <v>493</v>
      </c>
      <c r="D35" s="621" t="s">
        <v>515</v>
      </c>
      <c r="E35" s="614" t="s">
        <v>517</v>
      </c>
      <c r="F35" s="614"/>
      <c r="G35" s="614"/>
      <c r="H35" s="614"/>
      <c r="I35" s="614"/>
      <c r="J35" s="614"/>
      <c r="K35" s="614"/>
      <c r="L35" s="614"/>
      <c r="M35" s="614"/>
      <c r="N35" s="614"/>
      <c r="P35" s="617" t="s">
        <v>518</v>
      </c>
      <c r="Q35" s="617"/>
      <c r="R35" s="617"/>
      <c r="S35" s="617"/>
    </row>
    <row r="36" spans="2:22" s="27" customFormat="1" ht="23.25" customHeight="1">
      <c r="B36" s="619"/>
      <c r="C36" s="619"/>
      <c r="D36" s="622"/>
      <c r="E36" s="616" t="s">
        <v>497</v>
      </c>
      <c r="F36" s="615"/>
      <c r="G36" s="615" t="s">
        <v>498</v>
      </c>
      <c r="H36" s="615"/>
      <c r="I36" s="615" t="s">
        <v>499</v>
      </c>
      <c r="J36" s="615"/>
      <c r="K36" s="615" t="s">
        <v>500</v>
      </c>
      <c r="L36" s="615"/>
      <c r="M36" s="615" t="s">
        <v>496</v>
      </c>
      <c r="N36" s="615"/>
      <c r="O36" s="611"/>
      <c r="P36" s="539" t="s">
        <v>516</v>
      </c>
      <c r="Q36" s="538" t="s">
        <v>501</v>
      </c>
      <c r="R36" s="538" t="s">
        <v>502</v>
      </c>
      <c r="S36" s="538" t="s">
        <v>503</v>
      </c>
    </row>
    <row r="37" spans="2:22" s="27" customFormat="1" ht="15" thickBot="1">
      <c r="B37" s="620"/>
      <c r="C37" s="620"/>
      <c r="D37" s="623"/>
      <c r="E37" s="531" t="s">
        <v>494</v>
      </c>
      <c r="F37" s="506" t="s">
        <v>495</v>
      </c>
      <c r="G37" s="505" t="s">
        <v>494</v>
      </c>
      <c r="H37" s="506" t="s">
        <v>495</v>
      </c>
      <c r="I37" s="505" t="s">
        <v>494</v>
      </c>
      <c r="J37" s="506" t="s">
        <v>495</v>
      </c>
      <c r="K37" s="505" t="s">
        <v>494</v>
      </c>
      <c r="L37" s="506" t="s">
        <v>495</v>
      </c>
      <c r="M37" s="505" t="s">
        <v>494</v>
      </c>
      <c r="N37" s="506" t="s">
        <v>495</v>
      </c>
      <c r="O37" s="612"/>
      <c r="P37" s="539"/>
      <c r="Q37" s="538"/>
      <c r="R37" s="538"/>
      <c r="S37" s="538"/>
    </row>
    <row r="38" spans="2:22" s="27" customFormat="1">
      <c r="B38" s="532" t="s">
        <v>505</v>
      </c>
      <c r="C38" s="533" t="s">
        <v>523</v>
      </c>
      <c r="D38" s="534">
        <v>960</v>
      </c>
      <c r="E38" s="507">
        <v>320</v>
      </c>
      <c r="F38" s="508">
        <f>E38/D38</f>
        <v>0.33333333333333331</v>
      </c>
      <c r="G38" s="507">
        <v>0</v>
      </c>
      <c r="H38" s="508">
        <f>G38/D38</f>
        <v>0</v>
      </c>
      <c r="I38" s="507">
        <v>320</v>
      </c>
      <c r="J38" s="508">
        <f>I38/D38</f>
        <v>0.33333333333333331</v>
      </c>
      <c r="K38" s="507">
        <v>320</v>
      </c>
      <c r="L38" s="508">
        <f>K38/D38</f>
        <v>0.33333333333333331</v>
      </c>
      <c r="M38" s="507">
        <v>0</v>
      </c>
      <c r="N38" s="509">
        <f>M38/D38</f>
        <v>0</v>
      </c>
      <c r="O38" s="612"/>
      <c r="P38" s="536">
        <f>SUM(F38,H38,J38,L38,N38)</f>
        <v>1</v>
      </c>
      <c r="Q38" s="522">
        <f>(SUM(E38,G38,I38,K38,M38))*4</f>
        <v>3840</v>
      </c>
      <c r="R38" s="523">
        <f>(SUM(E38,G38,I38,K38,M38))*4</f>
        <v>3840</v>
      </c>
      <c r="S38" s="524">
        <f>SUM(Q38:R38)</f>
        <v>7680</v>
      </c>
      <c r="V38" s="548"/>
    </row>
    <row r="39" spans="2:22" s="27" customFormat="1">
      <c r="B39" s="510" t="s">
        <v>506</v>
      </c>
      <c r="C39" s="533" t="s">
        <v>524</v>
      </c>
      <c r="D39" s="512">
        <v>2400</v>
      </c>
      <c r="E39" s="512">
        <v>800</v>
      </c>
      <c r="F39" s="513">
        <f t="shared" ref="F39:F42" si="23">E39/D39</f>
        <v>0.33333333333333331</v>
      </c>
      <c r="G39" s="512">
        <v>0</v>
      </c>
      <c r="H39" s="513">
        <f t="shared" ref="H39:H42" si="24">G39/D39</f>
        <v>0</v>
      </c>
      <c r="I39" s="512">
        <v>800</v>
      </c>
      <c r="J39" s="513">
        <f t="shared" ref="J39:J42" si="25">I39/D39</f>
        <v>0.33333333333333331</v>
      </c>
      <c r="K39" s="512">
        <v>800</v>
      </c>
      <c r="L39" s="513">
        <f t="shared" ref="L39:L42" si="26">K39/D39</f>
        <v>0.33333333333333331</v>
      </c>
      <c r="M39" s="512">
        <v>0</v>
      </c>
      <c r="N39" s="514">
        <f t="shared" ref="N39:N40" si="27">M39/D39</f>
        <v>0</v>
      </c>
      <c r="O39" s="612"/>
      <c r="P39" s="536">
        <f t="shared" ref="P39:P47" si="28">SUM(F39,H39,J39,L39,N39)</f>
        <v>1</v>
      </c>
      <c r="Q39" s="525">
        <f t="shared" ref="Q39" si="29">(SUM(E39,G39,I39,K39,M39))*4</f>
        <v>9600</v>
      </c>
      <c r="R39" s="526">
        <f t="shared" ref="R39" si="30">(SUM(E39,G39,I39,K39,M39))*4</f>
        <v>9600</v>
      </c>
      <c r="S39" s="527">
        <f t="shared" ref="S39:S47" si="31">SUM(Q39:R39)</f>
        <v>19200</v>
      </c>
      <c r="V39" s="548"/>
    </row>
    <row r="40" spans="2:22" s="27" customFormat="1">
      <c r="B40" s="510" t="s">
        <v>507</v>
      </c>
      <c r="C40" s="533" t="s">
        <v>525</v>
      </c>
      <c r="D40" s="512">
        <v>1800</v>
      </c>
      <c r="E40" s="512">
        <v>600</v>
      </c>
      <c r="F40" s="513">
        <f t="shared" si="23"/>
        <v>0.33333333333333331</v>
      </c>
      <c r="G40" s="512">
        <v>0</v>
      </c>
      <c r="H40" s="513">
        <f t="shared" si="24"/>
        <v>0</v>
      </c>
      <c r="I40" s="512">
        <v>600</v>
      </c>
      <c r="J40" s="513">
        <f t="shared" si="25"/>
        <v>0.33333333333333331</v>
      </c>
      <c r="K40" s="512">
        <v>600</v>
      </c>
      <c r="L40" s="513">
        <f t="shared" si="26"/>
        <v>0.33333333333333331</v>
      </c>
      <c r="M40" s="512">
        <v>0</v>
      </c>
      <c r="N40" s="514">
        <f t="shared" si="27"/>
        <v>0</v>
      </c>
      <c r="O40" s="612"/>
      <c r="P40" s="536">
        <f t="shared" si="28"/>
        <v>1</v>
      </c>
      <c r="Q40" s="525">
        <f>(SUM(E40,G40,I40,K40,M40))*8</f>
        <v>14400</v>
      </c>
      <c r="R40" s="526">
        <f>(SUM(E40,G40,I40,K40,M40))*8</f>
        <v>14400</v>
      </c>
      <c r="S40" s="527">
        <f t="shared" si="31"/>
        <v>28800</v>
      </c>
      <c r="T40" s="27" t="s">
        <v>533</v>
      </c>
      <c r="V40" s="548"/>
    </row>
    <row r="41" spans="2:22" s="27" customFormat="1">
      <c r="B41" s="510" t="s">
        <v>508</v>
      </c>
      <c r="C41" s="511" t="s">
        <v>526</v>
      </c>
      <c r="D41" s="512">
        <v>500</v>
      </c>
      <c r="E41" s="512">
        <v>0</v>
      </c>
      <c r="F41" s="513">
        <f t="shared" si="23"/>
        <v>0</v>
      </c>
      <c r="G41" s="512">
        <v>0</v>
      </c>
      <c r="H41" s="513">
        <f t="shared" si="24"/>
        <v>0</v>
      </c>
      <c r="I41" s="512">
        <v>0</v>
      </c>
      <c r="J41" s="513">
        <f t="shared" si="25"/>
        <v>0</v>
      </c>
      <c r="K41" s="511">
        <v>0</v>
      </c>
      <c r="L41" s="513">
        <f t="shared" si="26"/>
        <v>0</v>
      </c>
      <c r="M41" s="512">
        <v>500</v>
      </c>
      <c r="N41" s="514">
        <f>M41/D41</f>
        <v>1</v>
      </c>
      <c r="O41" s="612"/>
      <c r="P41" s="536">
        <f t="shared" si="28"/>
        <v>1</v>
      </c>
      <c r="Q41" s="525">
        <f>(SUM(E41,G41,I41,K41,M41))*12</f>
        <v>6000</v>
      </c>
      <c r="R41" s="526">
        <f t="shared" ref="R41:R47" si="32">(SUM(E41,G41,I41,K41,M41))*12</f>
        <v>6000</v>
      </c>
      <c r="S41" s="527">
        <f t="shared" si="31"/>
        <v>12000</v>
      </c>
    </row>
    <row r="42" spans="2:22" s="27" customFormat="1">
      <c r="B42" s="510" t="s">
        <v>509</v>
      </c>
      <c r="C42" s="511" t="s">
        <v>527</v>
      </c>
      <c r="D42" s="512">
        <v>280</v>
      </c>
      <c r="E42" s="512">
        <v>0</v>
      </c>
      <c r="F42" s="513">
        <f t="shared" si="23"/>
        <v>0</v>
      </c>
      <c r="G42" s="512">
        <v>0</v>
      </c>
      <c r="H42" s="513">
        <f t="shared" si="24"/>
        <v>0</v>
      </c>
      <c r="I42" s="512">
        <v>0</v>
      </c>
      <c r="J42" s="513">
        <f t="shared" si="25"/>
        <v>0</v>
      </c>
      <c r="K42" s="511">
        <v>0</v>
      </c>
      <c r="L42" s="513">
        <f t="shared" si="26"/>
        <v>0</v>
      </c>
      <c r="M42" s="512">
        <v>280</v>
      </c>
      <c r="N42" s="514">
        <f t="shared" ref="N42" si="33">M42/D42</f>
        <v>1</v>
      </c>
      <c r="O42" s="612"/>
      <c r="P42" s="536">
        <f t="shared" si="28"/>
        <v>1</v>
      </c>
      <c r="Q42" s="525">
        <f t="shared" ref="Q42:Q47" si="34">(SUM(E42,G42,I42,K42,M42))*12</f>
        <v>3360</v>
      </c>
      <c r="R42" s="526">
        <f t="shared" si="32"/>
        <v>3360</v>
      </c>
      <c r="S42" s="527">
        <f t="shared" si="31"/>
        <v>6720</v>
      </c>
    </row>
    <row r="43" spans="2:22" s="27" customFormat="1">
      <c r="B43" s="510" t="s">
        <v>510</v>
      </c>
      <c r="C43" s="511"/>
      <c r="D43" s="512"/>
      <c r="E43" s="512"/>
      <c r="F43" s="513"/>
      <c r="G43" s="512"/>
      <c r="H43" s="513"/>
      <c r="I43" s="512"/>
      <c r="J43" s="513"/>
      <c r="K43" s="511"/>
      <c r="L43" s="513"/>
      <c r="M43" s="512"/>
      <c r="N43" s="514"/>
      <c r="O43" s="612"/>
      <c r="P43" s="536">
        <f t="shared" si="28"/>
        <v>0</v>
      </c>
      <c r="Q43" s="525">
        <f t="shared" si="34"/>
        <v>0</v>
      </c>
      <c r="R43" s="526">
        <f t="shared" si="32"/>
        <v>0</v>
      </c>
      <c r="S43" s="527">
        <f t="shared" si="31"/>
        <v>0</v>
      </c>
    </row>
    <row r="44" spans="2:22" s="27" customFormat="1">
      <c r="B44" s="510" t="s">
        <v>511</v>
      </c>
      <c r="C44" s="511"/>
      <c r="D44" s="515"/>
      <c r="E44" s="512"/>
      <c r="F44" s="513"/>
      <c r="G44" s="512"/>
      <c r="H44" s="513"/>
      <c r="I44" s="512"/>
      <c r="J44" s="513"/>
      <c r="K44" s="511"/>
      <c r="L44" s="513"/>
      <c r="M44" s="512"/>
      <c r="N44" s="514"/>
      <c r="O44" s="612"/>
      <c r="P44" s="536">
        <f t="shared" si="28"/>
        <v>0</v>
      </c>
      <c r="Q44" s="525">
        <f t="shared" si="34"/>
        <v>0</v>
      </c>
      <c r="R44" s="526">
        <f t="shared" si="32"/>
        <v>0</v>
      </c>
      <c r="S44" s="527">
        <f t="shared" si="31"/>
        <v>0</v>
      </c>
    </row>
    <row r="45" spans="2:22" s="27" customFormat="1">
      <c r="B45" s="510" t="s">
        <v>512</v>
      </c>
      <c r="C45" s="511"/>
      <c r="D45" s="515"/>
      <c r="E45" s="512"/>
      <c r="F45" s="513"/>
      <c r="G45" s="512"/>
      <c r="H45" s="513"/>
      <c r="I45" s="512"/>
      <c r="J45" s="513"/>
      <c r="K45" s="511"/>
      <c r="L45" s="513"/>
      <c r="M45" s="512"/>
      <c r="N45" s="514"/>
      <c r="O45" s="612"/>
      <c r="P45" s="536">
        <f t="shared" si="28"/>
        <v>0</v>
      </c>
      <c r="Q45" s="525">
        <f t="shared" si="34"/>
        <v>0</v>
      </c>
      <c r="R45" s="526">
        <f t="shared" si="32"/>
        <v>0</v>
      </c>
      <c r="S45" s="527">
        <f t="shared" si="31"/>
        <v>0</v>
      </c>
    </row>
    <row r="46" spans="2:22" s="27" customFormat="1">
      <c r="B46" s="510" t="s">
        <v>513</v>
      </c>
      <c r="C46" s="511"/>
      <c r="D46" s="515"/>
      <c r="E46" s="512"/>
      <c r="F46" s="513"/>
      <c r="G46" s="512"/>
      <c r="H46" s="513"/>
      <c r="I46" s="512"/>
      <c r="J46" s="513"/>
      <c r="K46" s="511"/>
      <c r="L46" s="513"/>
      <c r="M46" s="512"/>
      <c r="N46" s="514"/>
      <c r="O46" s="612"/>
      <c r="P46" s="536">
        <f t="shared" si="28"/>
        <v>0</v>
      </c>
      <c r="Q46" s="525">
        <f t="shared" si="34"/>
        <v>0</v>
      </c>
      <c r="R46" s="526">
        <f t="shared" si="32"/>
        <v>0</v>
      </c>
      <c r="S46" s="527">
        <f t="shared" si="31"/>
        <v>0</v>
      </c>
    </row>
    <row r="47" spans="2:22" s="27" customFormat="1" ht="15" thickBot="1">
      <c r="B47" s="516" t="s">
        <v>514</v>
      </c>
      <c r="C47" s="517"/>
      <c r="D47" s="518"/>
      <c r="E47" s="517"/>
      <c r="F47" s="519"/>
      <c r="G47" s="517"/>
      <c r="H47" s="519"/>
      <c r="I47" s="517"/>
      <c r="J47" s="519"/>
      <c r="K47" s="517"/>
      <c r="L47" s="519"/>
      <c r="M47" s="520"/>
      <c r="N47" s="521"/>
      <c r="O47" s="612"/>
      <c r="P47" s="536">
        <f t="shared" si="28"/>
        <v>0</v>
      </c>
      <c r="Q47" s="528">
        <f t="shared" si="34"/>
        <v>0</v>
      </c>
      <c r="R47" s="529">
        <f t="shared" si="32"/>
        <v>0</v>
      </c>
      <c r="S47" s="530">
        <f t="shared" si="31"/>
        <v>0</v>
      </c>
    </row>
    <row r="48" spans="2:22" s="27" customFormat="1">
      <c r="B48" s="613" t="s">
        <v>503</v>
      </c>
      <c r="C48" s="613"/>
      <c r="D48" s="613"/>
      <c r="E48" s="613"/>
      <c r="F48" s="613"/>
      <c r="G48" s="613"/>
      <c r="H48" s="613"/>
      <c r="I48" s="613"/>
      <c r="J48" s="613"/>
      <c r="K48" s="613"/>
      <c r="L48" s="613"/>
      <c r="M48" s="613"/>
      <c r="N48" s="613"/>
      <c r="O48" s="612"/>
      <c r="P48" s="537"/>
      <c r="Q48" s="504">
        <f>SUM(Q38:Q47)</f>
        <v>37200</v>
      </c>
      <c r="R48" s="504">
        <f t="shared" ref="R48:S48" si="35">SUM(R38:R47)</f>
        <v>37200</v>
      </c>
      <c r="S48" s="504">
        <f t="shared" si="35"/>
        <v>74400</v>
      </c>
    </row>
    <row r="50" spans="2:22" s="27" customFormat="1">
      <c r="F50" s="503"/>
      <c r="H50" s="503"/>
      <c r="J50" s="503"/>
      <c r="L50" s="503"/>
      <c r="N50" s="503"/>
    </row>
    <row r="51" spans="2:22" ht="15" thickBot="1">
      <c r="C51" t="s">
        <v>522</v>
      </c>
    </row>
    <row r="52" spans="2:22" s="27" customFormat="1" ht="15.75" customHeight="1">
      <c r="B52" s="618" t="s">
        <v>504</v>
      </c>
      <c r="C52" s="618" t="s">
        <v>493</v>
      </c>
      <c r="D52" s="621" t="s">
        <v>515</v>
      </c>
      <c r="E52" s="614" t="s">
        <v>517</v>
      </c>
      <c r="F52" s="614"/>
      <c r="G52" s="614"/>
      <c r="H52" s="614"/>
      <c r="I52" s="614"/>
      <c r="J52" s="614"/>
      <c r="K52" s="614"/>
      <c r="L52" s="614"/>
      <c r="M52" s="614"/>
      <c r="N52" s="614"/>
      <c r="P52" s="617" t="s">
        <v>518</v>
      </c>
      <c r="Q52" s="617"/>
      <c r="R52" s="617"/>
      <c r="S52" s="617"/>
    </row>
    <row r="53" spans="2:22" s="27" customFormat="1" ht="23.25" customHeight="1">
      <c r="B53" s="619"/>
      <c r="C53" s="619"/>
      <c r="D53" s="622"/>
      <c r="E53" s="616" t="s">
        <v>497</v>
      </c>
      <c r="F53" s="615"/>
      <c r="G53" s="615" t="s">
        <v>498</v>
      </c>
      <c r="H53" s="615"/>
      <c r="I53" s="615" t="s">
        <v>499</v>
      </c>
      <c r="J53" s="615"/>
      <c r="K53" s="615" t="s">
        <v>500</v>
      </c>
      <c r="L53" s="615"/>
      <c r="M53" s="615" t="s">
        <v>496</v>
      </c>
      <c r="N53" s="615"/>
      <c r="O53" s="611"/>
      <c r="P53" s="539" t="s">
        <v>516</v>
      </c>
      <c r="Q53" s="538" t="s">
        <v>501</v>
      </c>
      <c r="R53" s="538" t="s">
        <v>502</v>
      </c>
      <c r="S53" s="538" t="s">
        <v>503</v>
      </c>
    </row>
    <row r="54" spans="2:22" s="27" customFormat="1" ht="15" thickBot="1">
      <c r="B54" s="620"/>
      <c r="C54" s="620"/>
      <c r="D54" s="623"/>
      <c r="E54" s="531" t="s">
        <v>494</v>
      </c>
      <c r="F54" s="506" t="s">
        <v>495</v>
      </c>
      <c r="G54" s="505" t="s">
        <v>494</v>
      </c>
      <c r="H54" s="506" t="s">
        <v>495</v>
      </c>
      <c r="I54" s="505" t="s">
        <v>494</v>
      </c>
      <c r="J54" s="506" t="s">
        <v>495</v>
      </c>
      <c r="K54" s="505" t="s">
        <v>494</v>
      </c>
      <c r="L54" s="506" t="s">
        <v>495</v>
      </c>
      <c r="M54" s="505" t="s">
        <v>494</v>
      </c>
      <c r="N54" s="506" t="s">
        <v>495</v>
      </c>
      <c r="O54" s="612"/>
      <c r="P54" s="539"/>
      <c r="Q54" s="538"/>
      <c r="R54" s="538"/>
      <c r="S54" s="538"/>
    </row>
    <row r="55" spans="2:22" s="27" customFormat="1">
      <c r="B55" s="532" t="s">
        <v>505</v>
      </c>
      <c r="C55" s="533" t="s">
        <v>530</v>
      </c>
      <c r="D55" s="534">
        <v>960</v>
      </c>
      <c r="E55" s="507">
        <v>320</v>
      </c>
      <c r="F55" s="508">
        <f>E55/D55</f>
        <v>0.33333333333333331</v>
      </c>
      <c r="G55" s="507">
        <v>0</v>
      </c>
      <c r="H55" s="508">
        <f>G55/D55</f>
        <v>0</v>
      </c>
      <c r="I55" s="507">
        <v>320</v>
      </c>
      <c r="J55" s="508">
        <f>I55/D55</f>
        <v>0.33333333333333331</v>
      </c>
      <c r="K55" s="507">
        <v>320</v>
      </c>
      <c r="L55" s="508">
        <f>K55/D55</f>
        <v>0.33333333333333331</v>
      </c>
      <c r="M55" s="507">
        <v>0</v>
      </c>
      <c r="N55" s="509">
        <f>M55/D55</f>
        <v>0</v>
      </c>
      <c r="O55" s="612"/>
      <c r="P55" s="536">
        <f>SUM(F55,H55,J55,L55,N55)</f>
        <v>1</v>
      </c>
      <c r="Q55" s="522">
        <f>(SUM(E55,G55,I55,K55,M55))*4</f>
        <v>3840</v>
      </c>
      <c r="R55" s="523">
        <f>(SUM(E55,G55,I55,K55,M55))*4</f>
        <v>3840</v>
      </c>
      <c r="S55" s="524">
        <f>SUM(Q55:R55)</f>
        <v>7680</v>
      </c>
      <c r="V55" s="548"/>
    </row>
    <row r="56" spans="2:22" s="27" customFormat="1">
      <c r="B56" s="510" t="s">
        <v>506</v>
      </c>
      <c r="C56" s="533" t="s">
        <v>531</v>
      </c>
      <c r="D56" s="512">
        <v>2400</v>
      </c>
      <c r="E56" s="512">
        <v>800</v>
      </c>
      <c r="F56" s="513">
        <f t="shared" ref="F56:F59" si="36">E56/D56</f>
        <v>0.33333333333333331</v>
      </c>
      <c r="G56" s="512">
        <v>0</v>
      </c>
      <c r="H56" s="513">
        <f t="shared" ref="H56:H59" si="37">G56/D56</f>
        <v>0</v>
      </c>
      <c r="I56" s="512">
        <v>800</v>
      </c>
      <c r="J56" s="513">
        <f t="shared" ref="J56:J59" si="38">I56/D56</f>
        <v>0.33333333333333331</v>
      </c>
      <c r="K56" s="512">
        <v>800</v>
      </c>
      <c r="L56" s="513">
        <f t="shared" ref="L56:L59" si="39">K56/D56</f>
        <v>0.33333333333333331</v>
      </c>
      <c r="M56" s="512">
        <v>0</v>
      </c>
      <c r="N56" s="514">
        <f t="shared" ref="N56:N57" si="40">M56/D56</f>
        <v>0</v>
      </c>
      <c r="O56" s="612"/>
      <c r="P56" s="536">
        <f t="shared" ref="P56:P64" si="41">SUM(F56,H56,J56,L56,N56)</f>
        <v>1</v>
      </c>
      <c r="Q56" s="525">
        <f t="shared" ref="Q56" si="42">(SUM(E56,G56,I56,K56,M56))*4</f>
        <v>9600</v>
      </c>
      <c r="R56" s="526">
        <f t="shared" ref="R56" si="43">(SUM(E56,G56,I56,K56,M56))*4</f>
        <v>9600</v>
      </c>
      <c r="S56" s="527">
        <f t="shared" ref="S56:S64" si="44">SUM(Q56:R56)</f>
        <v>19200</v>
      </c>
      <c r="V56" s="548"/>
    </row>
    <row r="57" spans="2:22" s="27" customFormat="1">
      <c r="B57" s="510" t="s">
        <v>507</v>
      </c>
      <c r="C57" s="533" t="s">
        <v>532</v>
      </c>
      <c r="D57" s="512">
        <v>1800</v>
      </c>
      <c r="E57" s="512">
        <v>600</v>
      </c>
      <c r="F57" s="513">
        <f t="shared" si="36"/>
        <v>0.33333333333333331</v>
      </c>
      <c r="G57" s="512">
        <v>0</v>
      </c>
      <c r="H57" s="513">
        <f t="shared" si="37"/>
        <v>0</v>
      </c>
      <c r="I57" s="512">
        <v>600</v>
      </c>
      <c r="J57" s="513">
        <f t="shared" si="38"/>
        <v>0.33333333333333331</v>
      </c>
      <c r="K57" s="512">
        <v>600</v>
      </c>
      <c r="L57" s="513">
        <f t="shared" si="39"/>
        <v>0.33333333333333331</v>
      </c>
      <c r="M57" s="512">
        <v>0</v>
      </c>
      <c r="N57" s="514">
        <f t="shared" si="40"/>
        <v>0</v>
      </c>
      <c r="O57" s="612"/>
      <c r="P57" s="536">
        <f t="shared" si="41"/>
        <v>1</v>
      </c>
      <c r="Q57" s="525">
        <f>(SUM(E57,G57,I57,K57,M57))*8</f>
        <v>14400</v>
      </c>
      <c r="R57" s="526">
        <f>(SUM(E57,G57,I57,K57,M57))*8</f>
        <v>14400</v>
      </c>
      <c r="S57" s="527">
        <f t="shared" si="44"/>
        <v>28800</v>
      </c>
      <c r="T57" s="27" t="s">
        <v>533</v>
      </c>
      <c r="V57" s="548"/>
    </row>
    <row r="58" spans="2:22" s="27" customFormat="1">
      <c r="B58" s="510" t="s">
        <v>508</v>
      </c>
      <c r="C58" s="511" t="s">
        <v>528</v>
      </c>
      <c r="D58" s="512">
        <v>500</v>
      </c>
      <c r="E58" s="512">
        <v>0</v>
      </c>
      <c r="F58" s="513">
        <f t="shared" si="36"/>
        <v>0</v>
      </c>
      <c r="G58" s="512">
        <v>0</v>
      </c>
      <c r="H58" s="513">
        <f t="shared" si="37"/>
        <v>0</v>
      </c>
      <c r="I58" s="512">
        <v>0</v>
      </c>
      <c r="J58" s="513">
        <f t="shared" si="38"/>
        <v>0</v>
      </c>
      <c r="K58" s="511">
        <v>0</v>
      </c>
      <c r="L58" s="513">
        <f t="shared" si="39"/>
        <v>0</v>
      </c>
      <c r="M58" s="512">
        <v>500</v>
      </c>
      <c r="N58" s="514">
        <f>M58/D58</f>
        <v>1</v>
      </c>
      <c r="O58" s="612"/>
      <c r="P58" s="536">
        <f t="shared" si="41"/>
        <v>1</v>
      </c>
      <c r="Q58" s="525">
        <f>(SUM(E58,G58,I58,K58,M58))*12</f>
        <v>6000</v>
      </c>
      <c r="R58" s="526">
        <f t="shared" ref="R58:R64" si="45">(SUM(E58,G58,I58,K58,M58))*12</f>
        <v>6000</v>
      </c>
      <c r="S58" s="527">
        <f t="shared" si="44"/>
        <v>12000</v>
      </c>
    </row>
    <row r="59" spans="2:22" s="27" customFormat="1">
      <c r="B59" s="510" t="s">
        <v>509</v>
      </c>
      <c r="C59" s="511" t="s">
        <v>529</v>
      </c>
      <c r="D59" s="512">
        <v>280</v>
      </c>
      <c r="E59" s="512">
        <v>0</v>
      </c>
      <c r="F59" s="513">
        <f t="shared" si="36"/>
        <v>0</v>
      </c>
      <c r="G59" s="512">
        <v>0</v>
      </c>
      <c r="H59" s="513">
        <f t="shared" si="37"/>
        <v>0</v>
      </c>
      <c r="I59" s="512">
        <v>0</v>
      </c>
      <c r="J59" s="513">
        <f t="shared" si="38"/>
        <v>0</v>
      </c>
      <c r="K59" s="511">
        <v>0</v>
      </c>
      <c r="L59" s="513">
        <f t="shared" si="39"/>
        <v>0</v>
      </c>
      <c r="M59" s="512">
        <v>280</v>
      </c>
      <c r="N59" s="514">
        <f t="shared" ref="N59" si="46">M59/D59</f>
        <v>1</v>
      </c>
      <c r="O59" s="612"/>
      <c r="P59" s="536">
        <f t="shared" si="41"/>
        <v>1</v>
      </c>
      <c r="Q59" s="525">
        <f t="shared" ref="Q59:Q64" si="47">(SUM(E59,G59,I59,K59,M59))*12</f>
        <v>3360</v>
      </c>
      <c r="R59" s="526">
        <f t="shared" si="45"/>
        <v>3360</v>
      </c>
      <c r="S59" s="527">
        <f t="shared" si="44"/>
        <v>6720</v>
      </c>
    </row>
    <row r="60" spans="2:22" s="27" customFormat="1">
      <c r="B60" s="510" t="s">
        <v>510</v>
      </c>
      <c r="C60" s="511"/>
      <c r="D60" s="512">
        <v>0</v>
      </c>
      <c r="E60" s="512"/>
      <c r="F60" s="513"/>
      <c r="G60" s="512"/>
      <c r="H60" s="513"/>
      <c r="I60" s="512"/>
      <c r="J60" s="513"/>
      <c r="K60" s="511"/>
      <c r="L60" s="513"/>
      <c r="M60" s="512"/>
      <c r="N60" s="514"/>
      <c r="O60" s="612"/>
      <c r="P60" s="536">
        <f t="shared" si="41"/>
        <v>0</v>
      </c>
      <c r="Q60" s="525">
        <f t="shared" si="47"/>
        <v>0</v>
      </c>
      <c r="R60" s="526">
        <f t="shared" si="45"/>
        <v>0</v>
      </c>
      <c r="S60" s="527">
        <f t="shared" si="44"/>
        <v>0</v>
      </c>
    </row>
    <row r="61" spans="2:22" s="27" customFormat="1">
      <c r="B61" s="510" t="s">
        <v>511</v>
      </c>
      <c r="C61" s="511"/>
      <c r="D61" s="515">
        <v>0</v>
      </c>
      <c r="E61" s="512"/>
      <c r="F61" s="513"/>
      <c r="G61" s="512"/>
      <c r="H61" s="513"/>
      <c r="I61" s="512"/>
      <c r="J61" s="513"/>
      <c r="K61" s="511"/>
      <c r="L61" s="513"/>
      <c r="M61" s="512"/>
      <c r="N61" s="514"/>
      <c r="O61" s="612"/>
      <c r="P61" s="536">
        <f t="shared" si="41"/>
        <v>0</v>
      </c>
      <c r="Q61" s="525">
        <f t="shared" si="47"/>
        <v>0</v>
      </c>
      <c r="R61" s="526">
        <f t="shared" si="45"/>
        <v>0</v>
      </c>
      <c r="S61" s="527">
        <f t="shared" si="44"/>
        <v>0</v>
      </c>
    </row>
    <row r="62" spans="2:22" s="27" customFormat="1">
      <c r="B62" s="510" t="s">
        <v>512</v>
      </c>
      <c r="C62" s="511"/>
      <c r="D62" s="515">
        <v>0</v>
      </c>
      <c r="E62" s="512"/>
      <c r="F62" s="513"/>
      <c r="G62" s="512"/>
      <c r="H62" s="513"/>
      <c r="I62" s="512"/>
      <c r="J62" s="513"/>
      <c r="K62" s="511"/>
      <c r="L62" s="513"/>
      <c r="M62" s="512"/>
      <c r="N62" s="514"/>
      <c r="O62" s="612"/>
      <c r="P62" s="536">
        <f t="shared" si="41"/>
        <v>0</v>
      </c>
      <c r="Q62" s="525">
        <f t="shared" si="47"/>
        <v>0</v>
      </c>
      <c r="R62" s="526">
        <f t="shared" si="45"/>
        <v>0</v>
      </c>
      <c r="S62" s="527">
        <f t="shared" si="44"/>
        <v>0</v>
      </c>
    </row>
    <row r="63" spans="2:22" s="27" customFormat="1">
      <c r="B63" s="510" t="s">
        <v>513</v>
      </c>
      <c r="C63" s="511"/>
      <c r="D63" s="515">
        <v>0</v>
      </c>
      <c r="E63" s="512"/>
      <c r="F63" s="513"/>
      <c r="G63" s="512"/>
      <c r="H63" s="513"/>
      <c r="I63" s="512"/>
      <c r="J63" s="513"/>
      <c r="K63" s="511"/>
      <c r="L63" s="513"/>
      <c r="M63" s="512"/>
      <c r="N63" s="514"/>
      <c r="O63" s="612"/>
      <c r="P63" s="536">
        <f t="shared" si="41"/>
        <v>0</v>
      </c>
      <c r="Q63" s="525">
        <f t="shared" si="47"/>
        <v>0</v>
      </c>
      <c r="R63" s="526">
        <f t="shared" si="45"/>
        <v>0</v>
      </c>
      <c r="S63" s="527">
        <f t="shared" si="44"/>
        <v>0</v>
      </c>
    </row>
    <row r="64" spans="2:22" s="27" customFormat="1" ht="15" thickBot="1">
      <c r="B64" s="516" t="s">
        <v>514</v>
      </c>
      <c r="C64" s="517"/>
      <c r="D64" s="518">
        <v>0</v>
      </c>
      <c r="E64" s="517"/>
      <c r="F64" s="519"/>
      <c r="G64" s="517"/>
      <c r="H64" s="519"/>
      <c r="I64" s="517"/>
      <c r="J64" s="519"/>
      <c r="K64" s="517"/>
      <c r="L64" s="519"/>
      <c r="M64" s="520"/>
      <c r="N64" s="521"/>
      <c r="O64" s="612"/>
      <c r="P64" s="536">
        <f t="shared" si="41"/>
        <v>0</v>
      </c>
      <c r="Q64" s="528">
        <f t="shared" si="47"/>
        <v>0</v>
      </c>
      <c r="R64" s="529">
        <f t="shared" si="45"/>
        <v>0</v>
      </c>
      <c r="S64" s="530">
        <f t="shared" si="44"/>
        <v>0</v>
      </c>
    </row>
    <row r="65" spans="2:20" s="27" customFormat="1">
      <c r="B65" s="613" t="s">
        <v>503</v>
      </c>
      <c r="C65" s="613"/>
      <c r="D65" s="613"/>
      <c r="E65" s="613"/>
      <c r="F65" s="613"/>
      <c r="G65" s="613"/>
      <c r="H65" s="613"/>
      <c r="I65" s="613"/>
      <c r="J65" s="613"/>
      <c r="K65" s="613"/>
      <c r="L65" s="613"/>
      <c r="M65" s="613"/>
      <c r="N65" s="613"/>
      <c r="O65" s="612"/>
      <c r="P65" s="537"/>
      <c r="Q65" s="504">
        <f>SUM(Q55:Q64)</f>
        <v>37200</v>
      </c>
      <c r="R65" s="504">
        <f t="shared" ref="R65:S65" si="48">SUM(R55:R64)</f>
        <v>37200</v>
      </c>
      <c r="S65" s="504">
        <f t="shared" si="48"/>
        <v>74400</v>
      </c>
    </row>
    <row r="69" spans="2:20">
      <c r="S69" s="548"/>
    </row>
    <row r="70" spans="2:20">
      <c r="S70" s="593"/>
    </row>
    <row r="71" spans="2:20">
      <c r="S71" s="548"/>
    </row>
    <row r="72" spans="2:20">
      <c r="T72" s="27"/>
    </row>
  </sheetData>
  <mergeCells count="48">
    <mergeCell ref="B52:B54"/>
    <mergeCell ref="C52:C54"/>
    <mergeCell ref="D52:D54"/>
    <mergeCell ref="E52:N52"/>
    <mergeCell ref="P52:S52"/>
    <mergeCell ref="E53:F53"/>
    <mergeCell ref="G53:H53"/>
    <mergeCell ref="I53:J53"/>
    <mergeCell ref="K53:L53"/>
    <mergeCell ref="M53:N53"/>
    <mergeCell ref="O53:O65"/>
    <mergeCell ref="B65:N65"/>
    <mergeCell ref="B35:B37"/>
    <mergeCell ref="C35:C37"/>
    <mergeCell ref="D35:D37"/>
    <mergeCell ref="E35:N35"/>
    <mergeCell ref="P35:S35"/>
    <mergeCell ref="E36:F36"/>
    <mergeCell ref="G36:H36"/>
    <mergeCell ref="I36:J36"/>
    <mergeCell ref="K36:L36"/>
    <mergeCell ref="M36:N36"/>
    <mergeCell ref="O36:O48"/>
    <mergeCell ref="B48:N48"/>
    <mergeCell ref="P2:S2"/>
    <mergeCell ref="B2:B4"/>
    <mergeCell ref="C2:C4"/>
    <mergeCell ref="D2:D4"/>
    <mergeCell ref="B18:B20"/>
    <mergeCell ref="C18:C20"/>
    <mergeCell ref="D18:D20"/>
    <mergeCell ref="E18:N18"/>
    <mergeCell ref="P18:S18"/>
    <mergeCell ref="E19:F19"/>
    <mergeCell ref="G19:H19"/>
    <mergeCell ref="I19:J19"/>
    <mergeCell ref="K19:L19"/>
    <mergeCell ref="M19:N19"/>
    <mergeCell ref="O19:O31"/>
    <mergeCell ref="B31:N31"/>
    <mergeCell ref="O3:O15"/>
    <mergeCell ref="B15:N15"/>
    <mergeCell ref="E2:N2"/>
    <mergeCell ref="M3:N3"/>
    <mergeCell ref="K3:L3"/>
    <mergeCell ref="I3:J3"/>
    <mergeCell ref="G3:H3"/>
    <mergeCell ref="E3:F3"/>
  </mergeCells>
  <phoneticPr fontId="85" type="noConversion"/>
  <pageMargins left="0.7" right="0.7" top="0.75" bottom="0.75" header="0.3" footer="0.3"/>
  <pageSetup paperSize="9"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tabColor rgb="FFFFFF00"/>
  </sheetPr>
  <dimension ref="A1:Z172"/>
  <sheetViews>
    <sheetView zoomScale="60" zoomScaleNormal="60" workbookViewId="0">
      <pane xSplit="2" ySplit="3" topLeftCell="C157" activePane="bottomRight" state="frozen"/>
      <selection pane="topRight" activeCell="C1" sqref="C1"/>
      <selection pane="bottomLeft" activeCell="A10" sqref="A10"/>
      <selection pane="bottomRight" activeCell="E168" sqref="E168"/>
    </sheetView>
  </sheetViews>
  <sheetFormatPr baseColWidth="10" defaultColWidth="11.36328125" defaultRowHeight="12.5" outlineLevelRow="1" outlineLevelCol="1"/>
  <cols>
    <col min="1" max="1" width="5" style="72" customWidth="1"/>
    <col min="2" max="2" width="48.26953125" style="72" customWidth="1"/>
    <col min="3" max="3" width="22.6328125" style="72" customWidth="1"/>
    <col min="4" max="4" width="27.81640625" style="72" customWidth="1"/>
    <col min="5" max="5" width="27.6328125" style="72" customWidth="1"/>
    <col min="6" max="6" width="12.81640625" style="72" hidden="1" customWidth="1" outlineLevel="1"/>
    <col min="7" max="7" width="16.36328125" style="154" hidden="1" customWidth="1" outlineLevel="1"/>
    <col min="8" max="8" width="12.36328125" style="72" hidden="1" customWidth="1" outlineLevel="1"/>
    <col min="9" max="9" width="15.81640625" style="154" hidden="1" customWidth="1" collapsed="1"/>
    <col min="10" max="10" width="17.36328125" style="161" hidden="1" customWidth="1"/>
    <col min="11" max="11" width="8.08984375" style="72" hidden="1" customWidth="1" outlineLevel="1"/>
    <col min="12" max="12" width="12.36328125" style="154" hidden="1" customWidth="1" outlineLevel="1"/>
    <col min="13" max="13" width="10.36328125" style="72" hidden="1" customWidth="1" outlineLevel="1"/>
    <col min="14" max="14" width="15.08984375" style="154" hidden="1" customWidth="1" collapsed="1"/>
    <col min="15" max="15" width="17.36328125" style="161" hidden="1" customWidth="1"/>
    <col min="16" max="16" width="28.6328125" style="154" bestFit="1" customWidth="1"/>
    <col min="17" max="17" width="18.26953125" style="154" customWidth="1"/>
    <col min="18" max="18" width="15.36328125" style="154" customWidth="1"/>
    <col min="19" max="19" width="28.26953125" style="72" customWidth="1"/>
    <col min="20" max="20" width="32.08984375" style="72" customWidth="1"/>
    <col min="21" max="21" width="16.81640625" style="72" customWidth="1"/>
    <col min="22" max="22" width="12.81640625" style="72" customWidth="1"/>
    <col min="23" max="23" width="13.81640625" style="72" bestFit="1" customWidth="1"/>
    <col min="24" max="24" width="12.81640625" style="72" bestFit="1" customWidth="1"/>
    <col min="25" max="16384" width="11.36328125" style="72"/>
  </cols>
  <sheetData>
    <row r="1" spans="1:26" ht="13.15" customHeight="1" outlineLevel="1">
      <c r="B1" s="153" t="s">
        <v>230</v>
      </c>
      <c r="C1" s="156">
        <v>1.1000000000000001</v>
      </c>
      <c r="D1" s="156"/>
      <c r="E1" s="156">
        <v>1.1000000000000001</v>
      </c>
      <c r="F1" s="156"/>
      <c r="G1" s="157"/>
      <c r="H1" s="156"/>
      <c r="I1" s="157"/>
      <c r="J1" s="162"/>
      <c r="K1" s="156"/>
      <c r="L1" s="157"/>
      <c r="M1" s="156"/>
      <c r="N1" s="157"/>
      <c r="O1" s="162"/>
      <c r="P1" s="182"/>
      <c r="Q1" s="183" t="e">
        <f>SUM(#REF!)</f>
        <v>#REF!</v>
      </c>
      <c r="R1" s="184" t="e">
        <f>SUM(#REF!)</f>
        <v>#REF!</v>
      </c>
      <c r="S1" s="184" t="e">
        <f>SUM(#REF!)</f>
        <v>#REF!</v>
      </c>
      <c r="T1" s="184" t="e">
        <f>SUM(#REF!)</f>
        <v>#REF!</v>
      </c>
      <c r="U1" s="184" t="e">
        <f>SUM(#REF!)</f>
        <v>#REF!</v>
      </c>
      <c r="V1" s="184" t="e">
        <f>SUM(#REF!)</f>
        <v>#REF!</v>
      </c>
      <c r="W1" s="186" t="e">
        <f>SUM(#REF!)</f>
        <v>#REF!</v>
      </c>
    </row>
    <row r="2" spans="1:26" ht="13.5" hidden="1" customHeight="1" outlineLevel="1">
      <c r="P2" s="187"/>
      <c r="Q2" s="187" t="e">
        <f>Q1-#REF!</f>
        <v>#REF!</v>
      </c>
      <c r="R2" s="187"/>
      <c r="S2" s="185"/>
      <c r="T2" s="188"/>
      <c r="U2" s="188"/>
      <c r="V2" s="188"/>
      <c r="W2" s="189">
        <v>2256394.1933533093</v>
      </c>
      <c r="X2" s="158"/>
      <c r="Y2" s="190"/>
      <c r="Z2" s="155"/>
    </row>
    <row r="3" spans="1:26" ht="34" hidden="1" customHeight="1">
      <c r="B3" s="64" t="s">
        <v>90</v>
      </c>
      <c r="C3" s="64" t="s">
        <v>91</v>
      </c>
      <c r="D3" s="64"/>
      <c r="E3" s="64" t="s">
        <v>92</v>
      </c>
      <c r="F3" s="64" t="s">
        <v>93</v>
      </c>
      <c r="G3" s="65" t="s">
        <v>94</v>
      </c>
      <c r="H3" s="64" t="s">
        <v>95</v>
      </c>
      <c r="I3" s="66" t="s">
        <v>117</v>
      </c>
      <c r="J3" s="163" t="s">
        <v>403</v>
      </c>
      <c r="K3" s="64" t="s">
        <v>93</v>
      </c>
      <c r="L3" s="65" t="s">
        <v>94</v>
      </c>
      <c r="M3" s="64" t="s">
        <v>95</v>
      </c>
      <c r="N3" s="66" t="s">
        <v>118</v>
      </c>
      <c r="O3" s="163" t="s">
        <v>404</v>
      </c>
      <c r="P3" s="66" t="s">
        <v>96</v>
      </c>
      <c r="Q3" s="164" t="s">
        <v>96</v>
      </c>
      <c r="R3" s="66" t="s">
        <v>309</v>
      </c>
      <c r="S3" s="67" t="s">
        <v>386</v>
      </c>
      <c r="T3" s="67" t="s">
        <v>97</v>
      </c>
      <c r="W3" s="155"/>
    </row>
    <row r="4" spans="1:26" ht="112.9" hidden="1" customHeight="1" outlineLevel="1">
      <c r="B4" s="73" t="s">
        <v>263</v>
      </c>
      <c r="C4" s="73" t="s">
        <v>265</v>
      </c>
      <c r="D4" s="73" t="s">
        <v>438</v>
      </c>
      <c r="E4" s="74" t="s">
        <v>80</v>
      </c>
      <c r="F4" s="73">
        <v>1</v>
      </c>
      <c r="G4" s="75">
        <v>5000</v>
      </c>
      <c r="H4" s="73">
        <v>1</v>
      </c>
      <c r="I4" s="151">
        <f>F4*G4*H4</f>
        <v>5000</v>
      </c>
      <c r="J4" s="165">
        <f t="shared" ref="J4:J26" si="0">I4/$C$1</f>
        <v>4545.454545454545</v>
      </c>
      <c r="K4" s="166">
        <v>1</v>
      </c>
      <c r="L4" s="151">
        <v>5000</v>
      </c>
      <c r="M4" s="166">
        <v>1</v>
      </c>
      <c r="N4" s="151">
        <f>K4*L4*M4</f>
        <v>5000</v>
      </c>
      <c r="O4" s="165">
        <f t="shared" ref="O4:O26" si="1">N4/$C$1</f>
        <v>4545.454545454545</v>
      </c>
      <c r="P4" s="151">
        <f>I4+N4</f>
        <v>10000</v>
      </c>
      <c r="Q4" s="167">
        <f>J4+O4</f>
        <v>9090.9090909090901</v>
      </c>
      <c r="R4" s="151">
        <v>1500</v>
      </c>
      <c r="S4" s="73" t="s">
        <v>387</v>
      </c>
      <c r="T4" s="73" t="s">
        <v>120</v>
      </c>
    </row>
    <row r="5" spans="1:26" ht="87.5" hidden="1" outlineLevel="1">
      <c r="B5" s="73" t="s">
        <v>264</v>
      </c>
      <c r="C5" s="73" t="s">
        <v>265</v>
      </c>
      <c r="D5" s="73" t="s">
        <v>438</v>
      </c>
      <c r="E5" s="74" t="s">
        <v>80</v>
      </c>
      <c r="F5" s="73">
        <v>1</v>
      </c>
      <c r="G5" s="75">
        <v>5000</v>
      </c>
      <c r="H5" s="73">
        <v>1</v>
      </c>
      <c r="I5" s="151">
        <f t="shared" ref="I5:I68" si="2">F5*G5*H5</f>
        <v>5000</v>
      </c>
      <c r="J5" s="165">
        <f t="shared" si="0"/>
        <v>4545.454545454545</v>
      </c>
      <c r="K5" s="166">
        <v>0</v>
      </c>
      <c r="L5" s="151">
        <v>0</v>
      </c>
      <c r="M5" s="166">
        <v>0</v>
      </c>
      <c r="N5" s="151">
        <f t="shared" ref="N5:N64" si="3">K5*L5*M5</f>
        <v>0</v>
      </c>
      <c r="O5" s="165">
        <f t="shared" si="1"/>
        <v>0</v>
      </c>
      <c r="P5" s="151">
        <f t="shared" ref="P5:Q36" si="4">I5+N5</f>
        <v>5000</v>
      </c>
      <c r="Q5" s="167">
        <f t="shared" si="4"/>
        <v>4545.454545454545</v>
      </c>
      <c r="R5" s="151">
        <v>750</v>
      </c>
      <c r="S5" s="75" t="s">
        <v>388</v>
      </c>
      <c r="T5" s="73" t="s">
        <v>121</v>
      </c>
    </row>
    <row r="6" spans="1:26" ht="112.5" hidden="1" outlineLevel="1">
      <c r="B6" s="73" t="s">
        <v>122</v>
      </c>
      <c r="C6" s="73" t="s">
        <v>265</v>
      </c>
      <c r="D6" s="73" t="s">
        <v>438</v>
      </c>
      <c r="E6" s="77" t="s">
        <v>123</v>
      </c>
      <c r="F6" s="73">
        <v>1</v>
      </c>
      <c r="G6" s="75">
        <v>6000</v>
      </c>
      <c r="H6" s="73">
        <v>1</v>
      </c>
      <c r="I6" s="151">
        <f t="shared" si="2"/>
        <v>6000</v>
      </c>
      <c r="J6" s="165">
        <f t="shared" si="0"/>
        <v>5454.545454545454</v>
      </c>
      <c r="K6" s="166">
        <v>1</v>
      </c>
      <c r="L6" s="151">
        <v>6000</v>
      </c>
      <c r="M6" s="166">
        <v>1</v>
      </c>
      <c r="N6" s="151">
        <f t="shared" si="3"/>
        <v>6000</v>
      </c>
      <c r="O6" s="165">
        <f t="shared" si="1"/>
        <v>5454.545454545454</v>
      </c>
      <c r="P6" s="151">
        <f t="shared" si="4"/>
        <v>12000</v>
      </c>
      <c r="Q6" s="167">
        <f t="shared" si="4"/>
        <v>10909.090909090908</v>
      </c>
      <c r="R6" s="168">
        <f>P6*0.25</f>
        <v>3000</v>
      </c>
      <c r="S6" s="73" t="s">
        <v>389</v>
      </c>
      <c r="T6" s="73" t="s">
        <v>341</v>
      </c>
    </row>
    <row r="7" spans="1:26" ht="87.5" outlineLevel="1">
      <c r="B7" s="191" t="s">
        <v>124</v>
      </c>
      <c r="C7" s="73" t="s">
        <v>265</v>
      </c>
      <c r="D7" s="73" t="s">
        <v>438</v>
      </c>
      <c r="E7" s="192" t="s">
        <v>87</v>
      </c>
      <c r="F7" s="191">
        <v>1</v>
      </c>
      <c r="G7" s="193">
        <v>3000</v>
      </c>
      <c r="H7" s="191">
        <v>6</v>
      </c>
      <c r="I7" s="151">
        <f t="shared" si="2"/>
        <v>18000</v>
      </c>
      <c r="J7" s="165">
        <f t="shared" si="0"/>
        <v>16363.636363636362</v>
      </c>
      <c r="K7" s="166">
        <v>1</v>
      </c>
      <c r="L7" s="151">
        <v>1000</v>
      </c>
      <c r="M7" s="169">
        <v>6</v>
      </c>
      <c r="N7" s="151">
        <f t="shared" si="3"/>
        <v>6000</v>
      </c>
      <c r="O7" s="165">
        <f t="shared" si="1"/>
        <v>5454.545454545454</v>
      </c>
      <c r="P7" s="151">
        <f t="shared" si="4"/>
        <v>24000</v>
      </c>
      <c r="Q7" s="167">
        <f t="shared" si="4"/>
        <v>21818.181818181816</v>
      </c>
      <c r="R7" s="168">
        <f>P7*0.75</f>
        <v>18000</v>
      </c>
      <c r="S7" s="73" t="s">
        <v>390</v>
      </c>
      <c r="T7" s="73" t="s">
        <v>310</v>
      </c>
    </row>
    <row r="8" spans="1:26" ht="137.5" hidden="1" outlineLevel="1">
      <c r="B8" s="73" t="s">
        <v>125</v>
      </c>
      <c r="C8" s="73" t="s">
        <v>265</v>
      </c>
      <c r="D8" s="73" t="s">
        <v>438</v>
      </c>
      <c r="E8" s="77" t="s">
        <v>123</v>
      </c>
      <c r="F8" s="73">
        <v>1</v>
      </c>
      <c r="G8" s="75">
        <v>40000</v>
      </c>
      <c r="H8" s="73">
        <v>1</v>
      </c>
      <c r="I8" s="151">
        <f t="shared" si="2"/>
        <v>40000</v>
      </c>
      <c r="J8" s="165">
        <f t="shared" si="0"/>
        <v>36363.63636363636</v>
      </c>
      <c r="K8" s="166"/>
      <c r="L8" s="151"/>
      <c r="M8" s="166"/>
      <c r="N8" s="151">
        <f t="shared" si="3"/>
        <v>0</v>
      </c>
      <c r="O8" s="165">
        <f t="shared" si="1"/>
        <v>0</v>
      </c>
      <c r="P8" s="151">
        <f t="shared" si="4"/>
        <v>40000</v>
      </c>
      <c r="Q8" s="167">
        <f t="shared" si="4"/>
        <v>36363.63636363636</v>
      </c>
      <c r="R8" s="151">
        <v>6795</v>
      </c>
      <c r="S8" s="73" t="s">
        <v>391</v>
      </c>
      <c r="T8" s="73" t="s">
        <v>342</v>
      </c>
    </row>
    <row r="9" spans="1:26" ht="75" hidden="1" outlineLevel="1">
      <c r="A9" s="624" t="s">
        <v>259</v>
      </c>
      <c r="B9" s="191" t="s">
        <v>275</v>
      </c>
      <c r="C9" s="73" t="s">
        <v>265</v>
      </c>
      <c r="D9" s="73" t="s">
        <v>438</v>
      </c>
      <c r="E9" s="74" t="s">
        <v>80</v>
      </c>
      <c r="F9" s="191">
        <v>1</v>
      </c>
      <c r="G9" s="191">
        <v>5000</v>
      </c>
      <c r="H9" s="191">
        <v>1</v>
      </c>
      <c r="I9" s="151">
        <f t="shared" si="2"/>
        <v>5000</v>
      </c>
      <c r="J9" s="165">
        <f t="shared" si="0"/>
        <v>4545.454545454545</v>
      </c>
      <c r="K9" s="166">
        <v>0</v>
      </c>
      <c r="L9" s="166">
        <v>0</v>
      </c>
      <c r="M9" s="166">
        <v>0</v>
      </c>
      <c r="N9" s="151">
        <f t="shared" si="3"/>
        <v>0</v>
      </c>
      <c r="O9" s="165">
        <f t="shared" si="1"/>
        <v>0</v>
      </c>
      <c r="P9" s="151">
        <f t="shared" si="4"/>
        <v>5000</v>
      </c>
      <c r="Q9" s="167">
        <f t="shared" si="4"/>
        <v>4545.454545454545</v>
      </c>
      <c r="R9" s="151">
        <v>750</v>
      </c>
      <c r="S9" s="73" t="s">
        <v>392</v>
      </c>
      <c r="T9" s="73" t="s">
        <v>127</v>
      </c>
    </row>
    <row r="10" spans="1:26" ht="62.5" hidden="1" outlineLevel="1">
      <c r="A10" s="624"/>
      <c r="B10" s="191" t="s">
        <v>276</v>
      </c>
      <c r="C10" s="73" t="s">
        <v>265</v>
      </c>
      <c r="D10" s="73" t="s">
        <v>438</v>
      </c>
      <c r="E10" s="74" t="s">
        <v>80</v>
      </c>
      <c r="F10" s="191">
        <v>2</v>
      </c>
      <c r="G10" s="191">
        <v>2500</v>
      </c>
      <c r="H10" s="191">
        <v>1</v>
      </c>
      <c r="I10" s="151">
        <f t="shared" si="2"/>
        <v>5000</v>
      </c>
      <c r="J10" s="165">
        <f t="shared" si="0"/>
        <v>4545.454545454545</v>
      </c>
      <c r="K10" s="166">
        <v>0</v>
      </c>
      <c r="L10" s="166">
        <v>0</v>
      </c>
      <c r="M10" s="166">
        <v>0</v>
      </c>
      <c r="N10" s="151">
        <f t="shared" si="3"/>
        <v>0</v>
      </c>
      <c r="O10" s="165">
        <f t="shared" si="1"/>
        <v>0</v>
      </c>
      <c r="P10" s="151">
        <f t="shared" si="4"/>
        <v>5000</v>
      </c>
      <c r="Q10" s="167">
        <f t="shared" si="4"/>
        <v>4545.454545454545</v>
      </c>
      <c r="R10" s="151">
        <v>750</v>
      </c>
      <c r="S10" s="73" t="s">
        <v>392</v>
      </c>
      <c r="T10" s="73" t="s">
        <v>128</v>
      </c>
    </row>
    <row r="11" spans="1:26" ht="51.75" hidden="1" customHeight="1" outlineLevel="1">
      <c r="A11" s="624"/>
      <c r="B11" s="191" t="s">
        <v>277</v>
      </c>
      <c r="C11" s="73" t="s">
        <v>265</v>
      </c>
      <c r="D11" s="73" t="s">
        <v>438</v>
      </c>
      <c r="E11" s="74" t="s">
        <v>80</v>
      </c>
      <c r="F11" s="191">
        <v>1</v>
      </c>
      <c r="G11" s="191">
        <v>2500</v>
      </c>
      <c r="H11" s="191">
        <v>1</v>
      </c>
      <c r="I11" s="151">
        <f t="shared" si="2"/>
        <v>2500</v>
      </c>
      <c r="J11" s="165">
        <f t="shared" si="0"/>
        <v>2272.7272727272725</v>
      </c>
      <c r="K11" s="166">
        <v>0</v>
      </c>
      <c r="L11" s="166">
        <v>0</v>
      </c>
      <c r="M11" s="166">
        <v>0</v>
      </c>
      <c r="N11" s="151">
        <f t="shared" si="3"/>
        <v>0</v>
      </c>
      <c r="O11" s="165">
        <f t="shared" si="1"/>
        <v>0</v>
      </c>
      <c r="P11" s="151">
        <f t="shared" si="4"/>
        <v>2500</v>
      </c>
      <c r="Q11" s="167">
        <f t="shared" si="4"/>
        <v>2272.7272727272725</v>
      </c>
      <c r="R11" s="151">
        <v>375</v>
      </c>
      <c r="S11" s="75" t="s">
        <v>388</v>
      </c>
      <c r="T11" s="73" t="s">
        <v>129</v>
      </c>
    </row>
    <row r="12" spans="1:26" ht="50" hidden="1" outlineLevel="1">
      <c r="A12" s="624"/>
      <c r="B12" s="191" t="s">
        <v>278</v>
      </c>
      <c r="C12" s="73" t="s">
        <v>265</v>
      </c>
      <c r="D12" s="73" t="s">
        <v>438</v>
      </c>
      <c r="E12" s="74" t="s">
        <v>80</v>
      </c>
      <c r="F12" s="191">
        <v>1</v>
      </c>
      <c r="G12" s="191">
        <v>1500</v>
      </c>
      <c r="H12" s="191">
        <v>4</v>
      </c>
      <c r="I12" s="151">
        <f t="shared" si="2"/>
        <v>6000</v>
      </c>
      <c r="J12" s="165">
        <f t="shared" si="0"/>
        <v>5454.545454545454</v>
      </c>
      <c r="K12" s="191">
        <v>1</v>
      </c>
      <c r="L12" s="191">
        <v>1500</v>
      </c>
      <c r="M12" s="191">
        <v>4</v>
      </c>
      <c r="N12" s="151">
        <f t="shared" si="3"/>
        <v>6000</v>
      </c>
      <c r="O12" s="165">
        <f t="shared" si="1"/>
        <v>5454.545454545454</v>
      </c>
      <c r="P12" s="151">
        <f t="shared" si="4"/>
        <v>12000</v>
      </c>
      <c r="Q12" s="167">
        <f t="shared" si="4"/>
        <v>10909.090909090908</v>
      </c>
      <c r="R12" s="151">
        <v>1800</v>
      </c>
      <c r="S12" s="73" t="s">
        <v>393</v>
      </c>
      <c r="T12" s="73" t="s">
        <v>130</v>
      </c>
    </row>
    <row r="13" spans="1:26" ht="100" hidden="1" outlineLevel="1">
      <c r="A13" s="624"/>
      <c r="B13" s="191" t="s">
        <v>279</v>
      </c>
      <c r="C13" s="73" t="s">
        <v>265</v>
      </c>
      <c r="D13" s="73" t="s">
        <v>438</v>
      </c>
      <c r="E13" s="77" t="s">
        <v>123</v>
      </c>
      <c r="F13" s="191">
        <v>1</v>
      </c>
      <c r="G13" s="191">
        <v>1500</v>
      </c>
      <c r="H13" s="191">
        <v>2</v>
      </c>
      <c r="I13" s="151">
        <f t="shared" si="2"/>
        <v>3000</v>
      </c>
      <c r="J13" s="165">
        <f t="shared" si="0"/>
        <v>2727.272727272727</v>
      </c>
      <c r="K13" s="191">
        <v>1</v>
      </c>
      <c r="L13" s="191">
        <v>1500</v>
      </c>
      <c r="M13" s="191">
        <v>2</v>
      </c>
      <c r="N13" s="151">
        <f t="shared" si="3"/>
        <v>3000</v>
      </c>
      <c r="O13" s="165">
        <f t="shared" si="1"/>
        <v>2727.272727272727</v>
      </c>
      <c r="P13" s="151">
        <f t="shared" si="4"/>
        <v>6000</v>
      </c>
      <c r="Q13" s="167">
        <f t="shared" si="4"/>
        <v>5454.545454545454</v>
      </c>
      <c r="R13" s="151">
        <v>900</v>
      </c>
      <c r="S13" s="73" t="s">
        <v>392</v>
      </c>
      <c r="T13" s="73" t="s">
        <v>343</v>
      </c>
    </row>
    <row r="14" spans="1:26" ht="87.5" hidden="1" outlineLevel="1">
      <c r="A14" s="624"/>
      <c r="B14" s="191" t="s">
        <v>280</v>
      </c>
      <c r="C14" s="73" t="s">
        <v>265</v>
      </c>
      <c r="D14" s="73" t="s">
        <v>438</v>
      </c>
      <c r="E14" s="74" t="s">
        <v>80</v>
      </c>
      <c r="F14" s="191">
        <v>6</v>
      </c>
      <c r="G14" s="191">
        <f>2500+364</f>
        <v>2864</v>
      </c>
      <c r="H14" s="191">
        <v>3</v>
      </c>
      <c r="I14" s="151">
        <f t="shared" si="2"/>
        <v>51552</v>
      </c>
      <c r="J14" s="165">
        <f t="shared" si="0"/>
        <v>46865.454545454544</v>
      </c>
      <c r="K14" s="191">
        <v>6</v>
      </c>
      <c r="L14" s="191">
        <f>2000+264</f>
        <v>2264</v>
      </c>
      <c r="M14" s="191">
        <v>3</v>
      </c>
      <c r="N14" s="151">
        <f t="shared" si="3"/>
        <v>40752</v>
      </c>
      <c r="O14" s="165">
        <f t="shared" si="1"/>
        <v>37047.272727272721</v>
      </c>
      <c r="P14" s="151">
        <f t="shared" si="4"/>
        <v>92304</v>
      </c>
      <c r="Q14" s="167">
        <f t="shared" si="4"/>
        <v>83912.727272727265</v>
      </c>
      <c r="R14" s="151">
        <v>12150</v>
      </c>
      <c r="S14" s="75" t="s">
        <v>388</v>
      </c>
      <c r="T14" s="73" t="s">
        <v>131</v>
      </c>
    </row>
    <row r="15" spans="1:26" ht="62.5" hidden="1" outlineLevel="1">
      <c r="A15" s="624"/>
      <c r="B15" s="191" t="s">
        <v>281</v>
      </c>
      <c r="C15" s="73" t="s">
        <v>265</v>
      </c>
      <c r="D15" s="73" t="s">
        <v>438</v>
      </c>
      <c r="E15" s="74" t="s">
        <v>80</v>
      </c>
      <c r="F15" s="191">
        <v>1</v>
      </c>
      <c r="G15" s="191">
        <v>5000</v>
      </c>
      <c r="H15" s="191">
        <v>1</v>
      </c>
      <c r="I15" s="151">
        <f t="shared" si="2"/>
        <v>5000</v>
      </c>
      <c r="J15" s="165">
        <f t="shared" si="0"/>
        <v>4545.454545454545</v>
      </c>
      <c r="K15" s="191">
        <v>1</v>
      </c>
      <c r="L15" s="191">
        <v>5000</v>
      </c>
      <c r="M15" s="191">
        <v>1</v>
      </c>
      <c r="N15" s="151">
        <f t="shared" si="3"/>
        <v>5000</v>
      </c>
      <c r="O15" s="165">
        <f t="shared" si="1"/>
        <v>4545.454545454545</v>
      </c>
      <c r="P15" s="151">
        <f t="shared" si="4"/>
        <v>10000</v>
      </c>
      <c r="Q15" s="167">
        <f t="shared" si="4"/>
        <v>9090.9090909090901</v>
      </c>
      <c r="R15" s="151">
        <v>1500</v>
      </c>
      <c r="S15" s="73" t="s">
        <v>392</v>
      </c>
      <c r="T15" s="73" t="s">
        <v>132</v>
      </c>
    </row>
    <row r="16" spans="1:26" ht="75" hidden="1" outlineLevel="1">
      <c r="B16" s="73" t="s">
        <v>282</v>
      </c>
      <c r="C16" s="73" t="s">
        <v>265</v>
      </c>
      <c r="D16" s="73" t="s">
        <v>438</v>
      </c>
      <c r="E16" s="78" t="s">
        <v>133</v>
      </c>
      <c r="F16" s="73">
        <v>4</v>
      </c>
      <c r="G16" s="75">
        <v>4000</v>
      </c>
      <c r="H16" s="73">
        <v>1</v>
      </c>
      <c r="I16" s="151">
        <f t="shared" si="2"/>
        <v>16000</v>
      </c>
      <c r="J16" s="165">
        <f t="shared" si="0"/>
        <v>14545.454545454544</v>
      </c>
      <c r="K16" s="73">
        <v>4</v>
      </c>
      <c r="L16" s="75">
        <v>4000</v>
      </c>
      <c r="M16" s="73">
        <v>1</v>
      </c>
      <c r="N16" s="151">
        <f t="shared" si="3"/>
        <v>16000</v>
      </c>
      <c r="O16" s="165">
        <f t="shared" si="1"/>
        <v>14545.454545454544</v>
      </c>
      <c r="P16" s="151">
        <f t="shared" si="4"/>
        <v>32000</v>
      </c>
      <c r="Q16" s="167">
        <f t="shared" si="4"/>
        <v>29090.909090909088</v>
      </c>
      <c r="R16" s="151">
        <v>3600</v>
      </c>
      <c r="S16" s="73" t="s">
        <v>394</v>
      </c>
      <c r="T16" s="73" t="s">
        <v>134</v>
      </c>
    </row>
    <row r="17" spans="2:21" ht="87.5" hidden="1" outlineLevel="1">
      <c r="B17" s="73" t="s">
        <v>271</v>
      </c>
      <c r="C17" s="73" t="s">
        <v>265</v>
      </c>
      <c r="D17" s="73" t="s">
        <v>438</v>
      </c>
      <c r="E17" s="77" t="s">
        <v>123</v>
      </c>
      <c r="F17" s="73">
        <v>7</v>
      </c>
      <c r="G17" s="75">
        <v>800</v>
      </c>
      <c r="H17" s="73">
        <v>1</v>
      </c>
      <c r="I17" s="151">
        <f t="shared" si="2"/>
        <v>5600</v>
      </c>
      <c r="J17" s="165">
        <f t="shared" si="0"/>
        <v>5090.9090909090901</v>
      </c>
      <c r="K17" s="166">
        <v>7</v>
      </c>
      <c r="L17" s="151">
        <v>800</v>
      </c>
      <c r="M17" s="166">
        <v>1</v>
      </c>
      <c r="N17" s="151">
        <f t="shared" si="3"/>
        <v>5600</v>
      </c>
      <c r="O17" s="165">
        <f t="shared" si="1"/>
        <v>5090.9090909090901</v>
      </c>
      <c r="P17" s="151">
        <f t="shared" si="4"/>
        <v>11200</v>
      </c>
      <c r="Q17" s="167">
        <f t="shared" si="4"/>
        <v>10181.81818181818</v>
      </c>
      <c r="R17" s="151">
        <v>1680</v>
      </c>
      <c r="S17" s="73" t="s">
        <v>393</v>
      </c>
      <c r="T17" s="73" t="s">
        <v>344</v>
      </c>
    </row>
    <row r="18" spans="2:21" ht="137.5" hidden="1" outlineLevel="1">
      <c r="B18" s="73" t="s">
        <v>283</v>
      </c>
      <c r="C18" s="73" t="s">
        <v>265</v>
      </c>
      <c r="D18" s="73" t="s">
        <v>438</v>
      </c>
      <c r="E18" s="74" t="s">
        <v>80</v>
      </c>
      <c r="F18" s="73">
        <v>1</v>
      </c>
      <c r="G18" s="75">
        <v>2500</v>
      </c>
      <c r="H18" s="73">
        <v>1</v>
      </c>
      <c r="I18" s="151">
        <f t="shared" si="2"/>
        <v>2500</v>
      </c>
      <c r="J18" s="165">
        <f t="shared" si="0"/>
        <v>2272.7272727272725</v>
      </c>
      <c r="K18" s="166">
        <v>0</v>
      </c>
      <c r="L18" s="151">
        <v>0</v>
      </c>
      <c r="M18" s="166">
        <v>0</v>
      </c>
      <c r="N18" s="151">
        <f t="shared" si="3"/>
        <v>0</v>
      </c>
      <c r="O18" s="165">
        <f t="shared" si="1"/>
        <v>0</v>
      </c>
      <c r="P18" s="151">
        <f t="shared" si="4"/>
        <v>2500</v>
      </c>
      <c r="Q18" s="167">
        <f t="shared" si="4"/>
        <v>2272.7272727272725</v>
      </c>
      <c r="R18" s="151">
        <v>750</v>
      </c>
      <c r="S18" s="73" t="s">
        <v>391</v>
      </c>
      <c r="T18" s="73" t="s">
        <v>311</v>
      </c>
    </row>
    <row r="19" spans="2:21" ht="150" hidden="1" outlineLevel="1">
      <c r="B19" s="73" t="s">
        <v>136</v>
      </c>
      <c r="C19" s="73" t="s">
        <v>265</v>
      </c>
      <c r="D19" s="73" t="s">
        <v>438</v>
      </c>
      <c r="E19" s="77" t="s">
        <v>123</v>
      </c>
      <c r="F19" s="73">
        <v>1</v>
      </c>
      <c r="G19" s="75">
        <v>9000</v>
      </c>
      <c r="H19" s="73">
        <v>1</v>
      </c>
      <c r="I19" s="151">
        <f t="shared" si="2"/>
        <v>9000</v>
      </c>
      <c r="J19" s="165">
        <f t="shared" si="0"/>
        <v>8181.8181818181811</v>
      </c>
      <c r="K19" s="166">
        <v>1</v>
      </c>
      <c r="L19" s="151">
        <v>4000</v>
      </c>
      <c r="M19" s="166">
        <v>1</v>
      </c>
      <c r="N19" s="151">
        <f t="shared" si="3"/>
        <v>4000</v>
      </c>
      <c r="O19" s="165">
        <f t="shared" si="1"/>
        <v>3636.363636363636</v>
      </c>
      <c r="P19" s="151">
        <f t="shared" si="4"/>
        <v>13000</v>
      </c>
      <c r="Q19" s="167">
        <f t="shared" si="4"/>
        <v>11818.181818181816</v>
      </c>
      <c r="R19" s="168">
        <f>P19*30/100</f>
        <v>3900</v>
      </c>
      <c r="S19" s="73" t="s">
        <v>392</v>
      </c>
      <c r="T19" s="73" t="s">
        <v>345</v>
      </c>
    </row>
    <row r="20" spans="2:21" ht="62.5" hidden="1" outlineLevel="1">
      <c r="B20" s="73" t="s">
        <v>137</v>
      </c>
      <c r="C20" s="73" t="s">
        <v>265</v>
      </c>
      <c r="D20" s="73" t="s">
        <v>438</v>
      </c>
      <c r="E20" s="74" t="s">
        <v>80</v>
      </c>
      <c r="F20" s="191">
        <v>1</v>
      </c>
      <c r="G20" s="191">
        <f>5000+3270</f>
        <v>8270</v>
      </c>
      <c r="H20" s="191">
        <v>6</v>
      </c>
      <c r="I20" s="151">
        <f t="shared" si="2"/>
        <v>49620</v>
      </c>
      <c r="J20" s="165">
        <f t="shared" si="0"/>
        <v>45109.090909090904</v>
      </c>
      <c r="K20" s="191">
        <v>1</v>
      </c>
      <c r="L20" s="191">
        <f>5000+3270</f>
        <v>8270</v>
      </c>
      <c r="M20" s="191">
        <v>6</v>
      </c>
      <c r="N20" s="151">
        <f t="shared" si="3"/>
        <v>49620</v>
      </c>
      <c r="O20" s="165">
        <f t="shared" si="1"/>
        <v>45109.090909090904</v>
      </c>
      <c r="P20" s="151">
        <f t="shared" si="4"/>
        <v>99240</v>
      </c>
      <c r="Q20" s="167">
        <f t="shared" si="4"/>
        <v>90218.181818181809</v>
      </c>
      <c r="R20" s="168">
        <f>P20*25/100</f>
        <v>24810</v>
      </c>
      <c r="S20" s="73" t="s">
        <v>392</v>
      </c>
      <c r="T20" s="73" t="s">
        <v>138</v>
      </c>
    </row>
    <row r="21" spans="2:21" ht="87.5" hidden="1" outlineLevel="1">
      <c r="B21" s="73" t="s">
        <v>139</v>
      </c>
      <c r="C21" s="73" t="s">
        <v>265</v>
      </c>
      <c r="D21" s="73" t="s">
        <v>438</v>
      </c>
      <c r="E21" s="77" t="s">
        <v>123</v>
      </c>
      <c r="F21" s="73">
        <v>7</v>
      </c>
      <c r="G21" s="75">
        <v>1200</v>
      </c>
      <c r="H21" s="73">
        <v>1</v>
      </c>
      <c r="I21" s="151">
        <f t="shared" si="2"/>
        <v>8400</v>
      </c>
      <c r="J21" s="165">
        <f t="shared" si="0"/>
        <v>7636.363636363636</v>
      </c>
      <c r="K21" s="170">
        <v>7</v>
      </c>
      <c r="L21" s="151">
        <v>1200</v>
      </c>
      <c r="M21" s="166">
        <v>1</v>
      </c>
      <c r="N21" s="151">
        <f t="shared" si="3"/>
        <v>8400</v>
      </c>
      <c r="O21" s="165">
        <f t="shared" si="1"/>
        <v>7636.363636363636</v>
      </c>
      <c r="P21" s="151">
        <f t="shared" si="4"/>
        <v>16800</v>
      </c>
      <c r="Q21" s="167">
        <f t="shared" si="4"/>
        <v>15272.727272727272</v>
      </c>
      <c r="R21" s="168">
        <f>P21*75/100</f>
        <v>12600</v>
      </c>
      <c r="S21" s="73" t="s">
        <v>395</v>
      </c>
      <c r="T21" s="73" t="s">
        <v>346</v>
      </c>
    </row>
    <row r="22" spans="2:21" ht="103.75" hidden="1" customHeight="1" outlineLevel="1">
      <c r="B22" s="73" t="s">
        <v>140</v>
      </c>
      <c r="C22" s="73" t="s">
        <v>265</v>
      </c>
      <c r="D22" s="73" t="s">
        <v>438</v>
      </c>
      <c r="E22" s="79" t="s">
        <v>133</v>
      </c>
      <c r="F22" s="80">
        <v>1</v>
      </c>
      <c r="G22" s="81">
        <v>12000</v>
      </c>
      <c r="H22" s="80">
        <v>1</v>
      </c>
      <c r="I22" s="171">
        <f t="shared" si="2"/>
        <v>12000</v>
      </c>
      <c r="J22" s="172">
        <f t="shared" si="0"/>
        <v>10909.090909090908</v>
      </c>
      <c r="K22" s="80">
        <v>1</v>
      </c>
      <c r="L22" s="81">
        <v>12000</v>
      </c>
      <c r="M22" s="80">
        <v>1</v>
      </c>
      <c r="N22" s="171">
        <f t="shared" si="3"/>
        <v>12000</v>
      </c>
      <c r="O22" s="172">
        <f t="shared" si="1"/>
        <v>10909.090909090908</v>
      </c>
      <c r="P22" s="151">
        <f t="shared" si="4"/>
        <v>24000</v>
      </c>
      <c r="Q22" s="167">
        <f t="shared" si="4"/>
        <v>21818.181818181816</v>
      </c>
      <c r="R22" s="168">
        <v>3000</v>
      </c>
      <c r="S22" s="73" t="s">
        <v>396</v>
      </c>
      <c r="T22" s="73" t="s">
        <v>312</v>
      </c>
    </row>
    <row r="23" spans="2:21" ht="75" hidden="1" outlineLevel="1">
      <c r="B23" s="73" t="s">
        <v>451</v>
      </c>
      <c r="C23" s="73" t="s">
        <v>265</v>
      </c>
      <c r="D23" s="73" t="s">
        <v>438</v>
      </c>
      <c r="E23" s="78" t="s">
        <v>133</v>
      </c>
      <c r="F23" s="80">
        <v>1</v>
      </c>
      <c r="G23" s="81">
        <v>3000</v>
      </c>
      <c r="H23" s="80">
        <v>3</v>
      </c>
      <c r="I23" s="151">
        <f t="shared" si="2"/>
        <v>9000</v>
      </c>
      <c r="J23" s="165">
        <f t="shared" si="0"/>
        <v>8181.8181818181811</v>
      </c>
      <c r="K23" s="80">
        <v>1</v>
      </c>
      <c r="L23" s="81">
        <v>3000</v>
      </c>
      <c r="M23" s="80">
        <v>3</v>
      </c>
      <c r="N23" s="151">
        <f t="shared" si="3"/>
        <v>9000</v>
      </c>
      <c r="O23" s="165">
        <f t="shared" si="1"/>
        <v>8181.8181818181811</v>
      </c>
      <c r="P23" s="151">
        <f t="shared" si="4"/>
        <v>18000</v>
      </c>
      <c r="Q23" s="167">
        <f t="shared" si="4"/>
        <v>16363.636363636362</v>
      </c>
      <c r="R23" s="168">
        <f>P23*0.15</f>
        <v>2700</v>
      </c>
      <c r="S23" s="73" t="s">
        <v>397</v>
      </c>
      <c r="T23" s="73" t="s">
        <v>461</v>
      </c>
      <c r="U23" s="82"/>
    </row>
    <row r="24" spans="2:21" ht="25" hidden="1" outlineLevel="1">
      <c r="B24" s="73" t="s">
        <v>452</v>
      </c>
      <c r="C24" s="73" t="s">
        <v>265</v>
      </c>
      <c r="D24" s="73" t="s">
        <v>438</v>
      </c>
      <c r="E24" s="78" t="s">
        <v>133</v>
      </c>
      <c r="F24" s="80">
        <v>1</v>
      </c>
      <c r="G24" s="81">
        <v>2600</v>
      </c>
      <c r="H24" s="80">
        <v>3</v>
      </c>
      <c r="I24" s="151">
        <f t="shared" si="2"/>
        <v>7800</v>
      </c>
      <c r="J24" s="165">
        <f t="shared" si="0"/>
        <v>7090.9090909090901</v>
      </c>
      <c r="K24" s="80">
        <v>1</v>
      </c>
      <c r="L24" s="81">
        <v>2600</v>
      </c>
      <c r="M24" s="80">
        <v>3</v>
      </c>
      <c r="N24" s="151">
        <f t="shared" si="3"/>
        <v>7800</v>
      </c>
      <c r="O24" s="165">
        <f t="shared" si="1"/>
        <v>7090.9090909090901</v>
      </c>
      <c r="P24" s="151">
        <f t="shared" si="4"/>
        <v>15600</v>
      </c>
      <c r="Q24" s="167">
        <f t="shared" si="4"/>
        <v>14181.81818181818</v>
      </c>
      <c r="R24" s="168">
        <f t="shared" ref="R24" si="5">Q24*15/100</f>
        <v>2127.272727272727</v>
      </c>
      <c r="S24" s="80" t="s">
        <v>398</v>
      </c>
      <c r="T24" s="73" t="s">
        <v>462</v>
      </c>
      <c r="U24" s="82"/>
    </row>
    <row r="25" spans="2:21" ht="55.5" hidden="1" customHeight="1" outlineLevel="1">
      <c r="B25" s="73" t="s">
        <v>141</v>
      </c>
      <c r="C25" s="73" t="s">
        <v>265</v>
      </c>
      <c r="D25" s="73" t="s">
        <v>443</v>
      </c>
      <c r="E25" s="78" t="s">
        <v>133</v>
      </c>
      <c r="F25" s="80">
        <v>1</v>
      </c>
      <c r="G25" s="81">
        <v>0</v>
      </c>
      <c r="H25" s="80">
        <v>3</v>
      </c>
      <c r="I25" s="151">
        <f t="shared" si="2"/>
        <v>0</v>
      </c>
      <c r="J25" s="165">
        <f t="shared" si="0"/>
        <v>0</v>
      </c>
      <c r="K25" s="80">
        <v>1</v>
      </c>
      <c r="L25" s="81">
        <v>0</v>
      </c>
      <c r="M25" s="80">
        <v>3</v>
      </c>
      <c r="N25" s="151">
        <f t="shared" si="3"/>
        <v>0</v>
      </c>
      <c r="O25" s="165">
        <f t="shared" si="1"/>
        <v>0</v>
      </c>
      <c r="P25" s="151">
        <f t="shared" si="4"/>
        <v>0</v>
      </c>
      <c r="Q25" s="167">
        <f t="shared" si="4"/>
        <v>0</v>
      </c>
      <c r="R25" s="168">
        <f>P25*10/100</f>
        <v>0</v>
      </c>
      <c r="S25" s="80" t="s">
        <v>398</v>
      </c>
      <c r="T25" s="73" t="s">
        <v>337</v>
      </c>
      <c r="U25" s="82"/>
    </row>
    <row r="26" spans="2:21" ht="12" hidden="1" customHeight="1" outlineLevel="1">
      <c r="B26" s="104" t="s">
        <v>268</v>
      </c>
      <c r="C26" s="73" t="s">
        <v>265</v>
      </c>
      <c r="D26" s="73" t="s">
        <v>443</v>
      </c>
      <c r="E26" s="74" t="s">
        <v>80</v>
      </c>
      <c r="F26" s="194">
        <v>1</v>
      </c>
      <c r="G26" s="195">
        <f>3554.6914834506*35%</f>
        <v>1244.1420192077101</v>
      </c>
      <c r="H26" s="196">
        <v>12</v>
      </c>
      <c r="I26" s="81">
        <f t="shared" si="2"/>
        <v>14929.70423049252</v>
      </c>
      <c r="J26" s="111">
        <f t="shared" si="0"/>
        <v>13572.458391356835</v>
      </c>
      <c r="K26" s="194">
        <v>1</v>
      </c>
      <c r="L26" s="195">
        <f>3554.6914834506*35%</f>
        <v>1244.1420192077101</v>
      </c>
      <c r="M26" s="196">
        <v>12</v>
      </c>
      <c r="N26" s="81">
        <f t="shared" si="3"/>
        <v>14929.70423049252</v>
      </c>
      <c r="O26" s="111">
        <f t="shared" si="1"/>
        <v>13572.458391356835</v>
      </c>
      <c r="P26" s="151">
        <f t="shared" si="4"/>
        <v>29859.40846098504</v>
      </c>
      <c r="Q26" s="197">
        <f t="shared" si="4"/>
        <v>27144.91678271367</v>
      </c>
      <c r="R26" s="168">
        <f t="shared" ref="R26:R31" si="6">P26*15/100</f>
        <v>4478.9112691477558</v>
      </c>
      <c r="S26" s="80" t="s">
        <v>398</v>
      </c>
      <c r="T26" s="198" t="s">
        <v>272</v>
      </c>
    </row>
    <row r="27" spans="2:21" ht="12" hidden="1" customHeight="1" outlineLevel="1">
      <c r="B27" s="104"/>
      <c r="C27" s="73"/>
      <c r="D27" s="73"/>
      <c r="E27" s="74"/>
      <c r="F27" s="194"/>
      <c r="G27" s="195"/>
      <c r="H27" s="196"/>
      <c r="I27" s="81">
        <f t="shared" si="2"/>
        <v>0</v>
      </c>
      <c r="J27" s="111"/>
      <c r="K27" s="194"/>
      <c r="L27" s="195"/>
      <c r="M27" s="196"/>
      <c r="N27" s="81">
        <f t="shared" si="3"/>
        <v>0</v>
      </c>
      <c r="O27" s="111"/>
      <c r="P27" s="151"/>
      <c r="Q27" s="197"/>
      <c r="R27" s="168"/>
      <c r="S27" s="80"/>
      <c r="T27" s="198"/>
    </row>
    <row r="28" spans="2:21" ht="12" hidden="1" customHeight="1" outlineLevel="1">
      <c r="B28" s="104"/>
      <c r="C28" s="73"/>
      <c r="D28" s="73"/>
      <c r="E28" s="74"/>
      <c r="F28" s="194"/>
      <c r="G28" s="195"/>
      <c r="H28" s="196"/>
      <c r="I28" s="81">
        <f t="shared" si="2"/>
        <v>0</v>
      </c>
      <c r="J28" s="111"/>
      <c r="K28" s="194"/>
      <c r="L28" s="195"/>
      <c r="M28" s="196"/>
      <c r="N28" s="81">
        <f t="shared" si="3"/>
        <v>0</v>
      </c>
      <c r="O28" s="111"/>
      <c r="P28" s="151"/>
      <c r="Q28" s="197"/>
      <c r="R28" s="168"/>
      <c r="S28" s="80"/>
      <c r="T28" s="198"/>
    </row>
    <row r="29" spans="2:21" ht="12" hidden="1" customHeight="1" outlineLevel="1">
      <c r="B29" s="104" t="s">
        <v>267</v>
      </c>
      <c r="C29" s="73" t="s">
        <v>265</v>
      </c>
      <c r="D29" s="73" t="s">
        <v>438</v>
      </c>
      <c r="E29" s="74" t="s">
        <v>80</v>
      </c>
      <c r="F29" s="194">
        <v>1</v>
      </c>
      <c r="G29" s="195">
        <f>2843.89252048185*50%</f>
        <v>1421.9462602409251</v>
      </c>
      <c r="H29" s="196">
        <v>12</v>
      </c>
      <c r="I29" s="81">
        <f t="shared" si="2"/>
        <v>17063.355122891102</v>
      </c>
      <c r="J29" s="111">
        <f t="shared" ref="J29:J56" si="7">I29/$C$1</f>
        <v>15512.141020810092</v>
      </c>
      <c r="K29" s="194">
        <v>1</v>
      </c>
      <c r="L29" s="195">
        <f>2843.89252048185*50%</f>
        <v>1421.9462602409251</v>
      </c>
      <c r="M29" s="196">
        <v>12</v>
      </c>
      <c r="N29" s="81">
        <f t="shared" si="3"/>
        <v>17063.355122891102</v>
      </c>
      <c r="O29" s="111">
        <f t="shared" ref="O29:O56" si="8">N29/$C$1</f>
        <v>15512.141020810092</v>
      </c>
      <c r="P29" s="151">
        <f t="shared" si="4"/>
        <v>34126.710245782204</v>
      </c>
      <c r="Q29" s="197">
        <f t="shared" si="4"/>
        <v>31024.282041620183</v>
      </c>
      <c r="R29" s="168">
        <f t="shared" si="6"/>
        <v>5119.0065368673304</v>
      </c>
      <c r="S29" s="80" t="s">
        <v>398</v>
      </c>
      <c r="T29" s="198" t="s">
        <v>273</v>
      </c>
    </row>
    <row r="30" spans="2:21" ht="12" hidden="1" customHeight="1" outlineLevel="1">
      <c r="B30" s="104" t="s">
        <v>145</v>
      </c>
      <c r="C30" s="73" t="s">
        <v>265</v>
      </c>
      <c r="D30" s="73" t="s">
        <v>443</v>
      </c>
      <c r="E30" s="74" t="s">
        <v>80</v>
      </c>
      <c r="F30" s="80">
        <v>1</v>
      </c>
      <c r="G30" s="195">
        <f>(2843.89252048185/2)*35%</f>
        <v>497.68119108432376</v>
      </c>
      <c r="H30" s="196">
        <v>12</v>
      </c>
      <c r="I30" s="81">
        <f t="shared" si="2"/>
        <v>5972.1742930118853</v>
      </c>
      <c r="J30" s="111">
        <f t="shared" si="7"/>
        <v>5429.2493572835319</v>
      </c>
      <c r="K30" s="80">
        <v>1</v>
      </c>
      <c r="L30" s="195">
        <f>(2843.89252048185/2)*35%</f>
        <v>497.68119108432376</v>
      </c>
      <c r="M30" s="196">
        <v>12</v>
      </c>
      <c r="N30" s="81">
        <f t="shared" si="3"/>
        <v>5972.1742930118853</v>
      </c>
      <c r="O30" s="111">
        <f t="shared" si="8"/>
        <v>5429.2493572835319</v>
      </c>
      <c r="P30" s="151">
        <f t="shared" si="4"/>
        <v>11944.348586023771</v>
      </c>
      <c r="Q30" s="197">
        <f t="shared" si="4"/>
        <v>10858.498714567064</v>
      </c>
      <c r="R30" s="168">
        <f t="shared" si="6"/>
        <v>1791.6522879035654</v>
      </c>
      <c r="S30" s="80" t="s">
        <v>398</v>
      </c>
      <c r="T30" s="198" t="s">
        <v>274</v>
      </c>
    </row>
    <row r="31" spans="2:21" ht="25" hidden="1" outlineLevel="1">
      <c r="B31" s="91" t="s">
        <v>147</v>
      </c>
      <c r="C31" s="73" t="s">
        <v>265</v>
      </c>
      <c r="D31" s="73" t="s">
        <v>443</v>
      </c>
      <c r="E31" s="77" t="s">
        <v>123</v>
      </c>
      <c r="F31" s="194">
        <v>1</v>
      </c>
      <c r="G31" s="199">
        <v>320</v>
      </c>
      <c r="H31" s="194">
        <v>4</v>
      </c>
      <c r="I31" s="81">
        <f t="shared" si="2"/>
        <v>1280</v>
      </c>
      <c r="J31" s="111">
        <f t="shared" si="7"/>
        <v>1163.6363636363635</v>
      </c>
      <c r="K31" s="194">
        <v>1</v>
      </c>
      <c r="L31" s="199">
        <v>320</v>
      </c>
      <c r="M31" s="194">
        <v>4</v>
      </c>
      <c r="N31" s="81">
        <f t="shared" si="3"/>
        <v>1280</v>
      </c>
      <c r="O31" s="111">
        <f t="shared" si="8"/>
        <v>1163.6363636363635</v>
      </c>
      <c r="P31" s="151">
        <f t="shared" si="4"/>
        <v>2560</v>
      </c>
      <c r="Q31" s="197">
        <f t="shared" si="4"/>
        <v>2327.272727272727</v>
      </c>
      <c r="R31" s="168">
        <f t="shared" si="6"/>
        <v>384</v>
      </c>
      <c r="S31" s="80" t="s">
        <v>398</v>
      </c>
      <c r="T31" s="73" t="s">
        <v>349</v>
      </c>
    </row>
    <row r="32" spans="2:21" ht="25" hidden="1" outlineLevel="1">
      <c r="B32" s="91" t="s">
        <v>148</v>
      </c>
      <c r="C32" s="73" t="s">
        <v>265</v>
      </c>
      <c r="D32" s="73" t="s">
        <v>443</v>
      </c>
      <c r="E32" s="77" t="s">
        <v>123</v>
      </c>
      <c r="F32" s="194">
        <v>1</v>
      </c>
      <c r="G32" s="195">
        <v>800</v>
      </c>
      <c r="H32" s="194">
        <v>4</v>
      </c>
      <c r="I32" s="81">
        <f t="shared" si="2"/>
        <v>3200</v>
      </c>
      <c r="J32" s="111">
        <f t="shared" si="7"/>
        <v>2909.090909090909</v>
      </c>
      <c r="K32" s="194">
        <v>1</v>
      </c>
      <c r="L32" s="195">
        <v>800</v>
      </c>
      <c r="M32" s="194">
        <v>4</v>
      </c>
      <c r="N32" s="81">
        <f t="shared" si="3"/>
        <v>3200</v>
      </c>
      <c r="O32" s="111">
        <f t="shared" si="8"/>
        <v>2909.090909090909</v>
      </c>
      <c r="P32" s="151">
        <f t="shared" si="4"/>
        <v>6400</v>
      </c>
      <c r="Q32" s="197">
        <f t="shared" si="4"/>
        <v>5818.181818181818</v>
      </c>
      <c r="R32" s="200">
        <f>P32*0.15</f>
        <v>960</v>
      </c>
      <c r="S32" s="80" t="s">
        <v>398</v>
      </c>
      <c r="T32" s="73" t="s">
        <v>347</v>
      </c>
    </row>
    <row r="33" spans="1:20" ht="25" hidden="1" outlineLevel="1">
      <c r="B33" s="91" t="s">
        <v>149</v>
      </c>
      <c r="C33" s="73" t="s">
        <v>265</v>
      </c>
      <c r="D33" s="73" t="s">
        <v>438</v>
      </c>
      <c r="E33" s="77" t="s">
        <v>123</v>
      </c>
      <c r="F33" s="194">
        <v>2</v>
      </c>
      <c r="G33" s="195">
        <v>600</v>
      </c>
      <c r="H33" s="194">
        <v>4</v>
      </c>
      <c r="I33" s="81">
        <f t="shared" si="2"/>
        <v>4800</v>
      </c>
      <c r="J33" s="111">
        <f t="shared" si="7"/>
        <v>4363.6363636363631</v>
      </c>
      <c r="K33" s="194">
        <v>2</v>
      </c>
      <c r="L33" s="195">
        <v>600</v>
      </c>
      <c r="M33" s="194">
        <v>4</v>
      </c>
      <c r="N33" s="81">
        <f t="shared" si="3"/>
        <v>4800</v>
      </c>
      <c r="O33" s="111">
        <f t="shared" si="8"/>
        <v>4363.6363636363631</v>
      </c>
      <c r="P33" s="151">
        <f t="shared" si="4"/>
        <v>9600</v>
      </c>
      <c r="Q33" s="197">
        <f t="shared" si="4"/>
        <v>8727.2727272727261</v>
      </c>
      <c r="R33" s="200">
        <f>P33*0.15</f>
        <v>1440</v>
      </c>
      <c r="S33" s="80" t="s">
        <v>398</v>
      </c>
      <c r="T33" s="73" t="s">
        <v>348</v>
      </c>
    </row>
    <row r="34" spans="1:20" ht="25" outlineLevel="1">
      <c r="B34" s="91" t="s">
        <v>147</v>
      </c>
      <c r="C34" s="73" t="s">
        <v>265</v>
      </c>
      <c r="D34" s="73" t="s">
        <v>443</v>
      </c>
      <c r="E34" s="146" t="s">
        <v>87</v>
      </c>
      <c r="F34" s="194">
        <v>1</v>
      </c>
      <c r="G34" s="199">
        <v>320</v>
      </c>
      <c r="H34" s="194">
        <v>4</v>
      </c>
      <c r="I34" s="81">
        <f t="shared" si="2"/>
        <v>1280</v>
      </c>
      <c r="J34" s="111">
        <f t="shared" si="7"/>
        <v>1163.6363636363635</v>
      </c>
      <c r="K34" s="194">
        <v>1</v>
      </c>
      <c r="L34" s="199">
        <v>320</v>
      </c>
      <c r="M34" s="194">
        <v>4</v>
      </c>
      <c r="N34" s="81">
        <f t="shared" si="3"/>
        <v>1280</v>
      </c>
      <c r="O34" s="111">
        <f t="shared" si="8"/>
        <v>1163.6363636363635</v>
      </c>
      <c r="P34" s="151">
        <f t="shared" si="4"/>
        <v>2560</v>
      </c>
      <c r="Q34" s="197">
        <f t="shared" si="4"/>
        <v>2327.272727272727</v>
      </c>
      <c r="R34" s="200">
        <f>P34*0.15</f>
        <v>384</v>
      </c>
      <c r="S34" s="80" t="s">
        <v>398</v>
      </c>
      <c r="T34" s="73" t="s">
        <v>349</v>
      </c>
    </row>
    <row r="35" spans="1:20" ht="25" outlineLevel="1">
      <c r="B35" s="91" t="s">
        <v>148</v>
      </c>
      <c r="C35" s="73" t="s">
        <v>265</v>
      </c>
      <c r="D35" s="73" t="s">
        <v>443</v>
      </c>
      <c r="E35" s="146" t="s">
        <v>87</v>
      </c>
      <c r="F35" s="194">
        <v>1</v>
      </c>
      <c r="G35" s="195">
        <v>800</v>
      </c>
      <c r="H35" s="194">
        <v>4</v>
      </c>
      <c r="I35" s="81">
        <f t="shared" si="2"/>
        <v>3200</v>
      </c>
      <c r="J35" s="111">
        <f t="shared" si="7"/>
        <v>2909.090909090909</v>
      </c>
      <c r="K35" s="194">
        <v>1</v>
      </c>
      <c r="L35" s="195">
        <v>800</v>
      </c>
      <c r="M35" s="194">
        <v>4</v>
      </c>
      <c r="N35" s="81">
        <f t="shared" si="3"/>
        <v>3200</v>
      </c>
      <c r="O35" s="111">
        <f t="shared" si="8"/>
        <v>2909.090909090909</v>
      </c>
      <c r="P35" s="151">
        <f t="shared" si="4"/>
        <v>6400</v>
      </c>
      <c r="Q35" s="197">
        <f t="shared" si="4"/>
        <v>5818.181818181818</v>
      </c>
      <c r="R35" s="200">
        <f>P35*0.15</f>
        <v>960</v>
      </c>
      <c r="S35" s="80" t="s">
        <v>398</v>
      </c>
      <c r="T35" s="73" t="s">
        <v>347</v>
      </c>
    </row>
    <row r="36" spans="1:20" ht="25" outlineLevel="1">
      <c r="B36" s="91" t="s">
        <v>149</v>
      </c>
      <c r="C36" s="73" t="s">
        <v>265</v>
      </c>
      <c r="D36" s="73" t="s">
        <v>438</v>
      </c>
      <c r="E36" s="146" t="s">
        <v>87</v>
      </c>
      <c r="F36" s="194">
        <v>2</v>
      </c>
      <c r="G36" s="195">
        <v>600</v>
      </c>
      <c r="H36" s="194">
        <v>4</v>
      </c>
      <c r="I36" s="81">
        <f t="shared" si="2"/>
        <v>4800</v>
      </c>
      <c r="J36" s="111">
        <f t="shared" si="7"/>
        <v>4363.6363636363631</v>
      </c>
      <c r="K36" s="194">
        <v>2</v>
      </c>
      <c r="L36" s="195">
        <v>600</v>
      </c>
      <c r="M36" s="194">
        <v>4</v>
      </c>
      <c r="N36" s="81">
        <f t="shared" si="3"/>
        <v>4800</v>
      </c>
      <c r="O36" s="111">
        <f t="shared" si="8"/>
        <v>4363.6363636363631</v>
      </c>
      <c r="P36" s="151">
        <f t="shared" si="4"/>
        <v>9600</v>
      </c>
      <c r="Q36" s="197">
        <f t="shared" si="4"/>
        <v>8727.2727272727261</v>
      </c>
      <c r="R36" s="200">
        <f>P36*0.15</f>
        <v>1440</v>
      </c>
      <c r="S36" s="80" t="s">
        <v>398</v>
      </c>
      <c r="T36" s="73" t="s">
        <v>348</v>
      </c>
    </row>
    <row r="37" spans="1:20" ht="100" hidden="1" outlineLevel="1">
      <c r="B37" s="73" t="s">
        <v>284</v>
      </c>
      <c r="C37" s="73" t="s">
        <v>265</v>
      </c>
      <c r="D37" s="73" t="s">
        <v>438</v>
      </c>
      <c r="E37" s="78" t="s">
        <v>133</v>
      </c>
      <c r="F37" s="73">
        <v>6</v>
      </c>
      <c r="G37" s="75">
        <v>2500</v>
      </c>
      <c r="H37" s="73">
        <v>1</v>
      </c>
      <c r="I37" s="149">
        <f t="shared" si="2"/>
        <v>15000</v>
      </c>
      <c r="J37" s="150">
        <f t="shared" si="7"/>
        <v>13636.363636363636</v>
      </c>
      <c r="K37" s="166">
        <v>0</v>
      </c>
      <c r="L37" s="151">
        <v>0</v>
      </c>
      <c r="M37" s="166">
        <v>0</v>
      </c>
      <c r="N37" s="151">
        <f t="shared" si="3"/>
        <v>0</v>
      </c>
      <c r="O37" s="150">
        <f t="shared" si="8"/>
        <v>0</v>
      </c>
      <c r="P37" s="151">
        <f t="shared" ref="P37:Q49" si="9">I37+N37</f>
        <v>15000</v>
      </c>
      <c r="Q37" s="167">
        <f t="shared" si="9"/>
        <v>13636.363636363636</v>
      </c>
      <c r="R37" s="168">
        <f>P37*25/100</f>
        <v>3750</v>
      </c>
      <c r="S37" s="73" t="s">
        <v>399</v>
      </c>
      <c r="T37" s="73" t="s">
        <v>313</v>
      </c>
    </row>
    <row r="38" spans="1:20" ht="50.9" hidden="1" customHeight="1" outlineLevel="1">
      <c r="B38" s="73" t="s">
        <v>152</v>
      </c>
      <c r="C38" s="73" t="s">
        <v>265</v>
      </c>
      <c r="D38" s="73" t="s">
        <v>438</v>
      </c>
      <c r="E38" s="74" t="s">
        <v>80</v>
      </c>
      <c r="F38" s="73">
        <v>0</v>
      </c>
      <c r="G38" s="75">
        <v>0</v>
      </c>
      <c r="H38" s="73">
        <v>0</v>
      </c>
      <c r="I38" s="149">
        <f t="shared" si="2"/>
        <v>0</v>
      </c>
      <c r="J38" s="150">
        <f t="shared" si="7"/>
        <v>0</v>
      </c>
      <c r="K38" s="73">
        <v>0</v>
      </c>
      <c r="L38" s="75">
        <v>0</v>
      </c>
      <c r="M38" s="73">
        <v>0</v>
      </c>
      <c r="N38" s="151">
        <f t="shared" si="3"/>
        <v>0</v>
      </c>
      <c r="O38" s="150">
        <f t="shared" si="8"/>
        <v>0</v>
      </c>
      <c r="P38" s="151">
        <f t="shared" si="9"/>
        <v>0</v>
      </c>
      <c r="Q38" s="167">
        <f t="shared" si="9"/>
        <v>0</v>
      </c>
      <c r="R38" s="168">
        <f t="shared" ref="R38" si="10">Q38*15/100</f>
        <v>0</v>
      </c>
      <c r="S38" s="76"/>
      <c r="T38" s="73" t="s">
        <v>262</v>
      </c>
    </row>
    <row r="39" spans="1:20" ht="64.75" hidden="1" customHeight="1" outlineLevel="1">
      <c r="B39" s="73" t="s">
        <v>153</v>
      </c>
      <c r="C39" s="73" t="s">
        <v>265</v>
      </c>
      <c r="D39" s="73" t="s">
        <v>438</v>
      </c>
      <c r="E39" s="78" t="s">
        <v>133</v>
      </c>
      <c r="F39" s="73">
        <v>6</v>
      </c>
      <c r="G39" s="75">
        <v>3000</v>
      </c>
      <c r="H39" s="73">
        <v>1</v>
      </c>
      <c r="I39" s="149">
        <f t="shared" si="2"/>
        <v>18000</v>
      </c>
      <c r="J39" s="150">
        <f t="shared" si="7"/>
        <v>16363.636363636362</v>
      </c>
      <c r="K39" s="166">
        <v>0</v>
      </c>
      <c r="L39" s="151">
        <v>0</v>
      </c>
      <c r="M39" s="166">
        <v>0</v>
      </c>
      <c r="N39" s="151">
        <f t="shared" si="3"/>
        <v>0</v>
      </c>
      <c r="O39" s="150">
        <f t="shared" si="8"/>
        <v>0</v>
      </c>
      <c r="P39" s="151">
        <f t="shared" si="9"/>
        <v>18000</v>
      </c>
      <c r="Q39" s="167">
        <f t="shared" si="9"/>
        <v>16363.636363636362</v>
      </c>
      <c r="R39" s="168">
        <f>P39*15/100</f>
        <v>2700</v>
      </c>
      <c r="S39" s="73" t="s">
        <v>400</v>
      </c>
      <c r="T39" s="73" t="s">
        <v>314</v>
      </c>
    </row>
    <row r="40" spans="1:20" ht="77.25" hidden="1" customHeight="1" outlineLevel="1">
      <c r="A40" s="624" t="s">
        <v>260</v>
      </c>
      <c r="B40" s="87" t="s">
        <v>285</v>
      </c>
      <c r="C40" s="73" t="s">
        <v>265</v>
      </c>
      <c r="D40" s="73" t="s">
        <v>438</v>
      </c>
      <c r="E40" s="74" t="s">
        <v>80</v>
      </c>
      <c r="F40" s="87">
        <v>0</v>
      </c>
      <c r="G40" s="87">
        <v>0</v>
      </c>
      <c r="H40" s="87">
        <v>0</v>
      </c>
      <c r="I40" s="149">
        <f t="shared" si="2"/>
        <v>0</v>
      </c>
      <c r="J40" s="150">
        <f t="shared" si="7"/>
        <v>0</v>
      </c>
      <c r="K40" s="89">
        <v>0</v>
      </c>
      <c r="L40" s="89">
        <v>0</v>
      </c>
      <c r="M40" s="89">
        <v>0</v>
      </c>
      <c r="N40" s="151">
        <f t="shared" si="3"/>
        <v>0</v>
      </c>
      <c r="O40" s="150">
        <f t="shared" si="8"/>
        <v>0</v>
      </c>
      <c r="P40" s="151">
        <f t="shared" si="9"/>
        <v>0</v>
      </c>
      <c r="Q40" s="167">
        <f t="shared" si="9"/>
        <v>0</v>
      </c>
      <c r="R40" s="89">
        <v>0</v>
      </c>
      <c r="S40" s="88"/>
      <c r="T40" s="73" t="s">
        <v>295</v>
      </c>
    </row>
    <row r="41" spans="1:20" ht="75" hidden="1" customHeight="1" outlineLevel="1">
      <c r="A41" s="625"/>
      <c r="B41" s="87" t="s">
        <v>286</v>
      </c>
      <c r="C41" s="73" t="s">
        <v>265</v>
      </c>
      <c r="D41" s="73" t="s">
        <v>438</v>
      </c>
      <c r="E41" s="74" t="s">
        <v>80</v>
      </c>
      <c r="F41" s="87">
        <v>0</v>
      </c>
      <c r="G41" s="87">
        <v>0</v>
      </c>
      <c r="H41" s="87">
        <v>0</v>
      </c>
      <c r="I41" s="149">
        <f t="shared" si="2"/>
        <v>0</v>
      </c>
      <c r="J41" s="150">
        <f t="shared" si="7"/>
        <v>0</v>
      </c>
      <c r="K41" s="89">
        <v>0</v>
      </c>
      <c r="L41" s="89">
        <v>0</v>
      </c>
      <c r="M41" s="89">
        <v>0</v>
      </c>
      <c r="N41" s="151">
        <f t="shared" si="3"/>
        <v>0</v>
      </c>
      <c r="O41" s="150">
        <f t="shared" si="8"/>
        <v>0</v>
      </c>
      <c r="P41" s="151">
        <f t="shared" si="9"/>
        <v>0</v>
      </c>
      <c r="Q41" s="167">
        <f t="shared" si="9"/>
        <v>0</v>
      </c>
      <c r="R41" s="89">
        <v>0</v>
      </c>
      <c r="S41" s="88"/>
      <c r="T41" s="73" t="s">
        <v>295</v>
      </c>
    </row>
    <row r="42" spans="1:20" ht="50" hidden="1" outlineLevel="1">
      <c r="A42" s="625"/>
      <c r="B42" s="87" t="s">
        <v>288</v>
      </c>
      <c r="C42" s="73" t="s">
        <v>265</v>
      </c>
      <c r="D42" s="73" t="s">
        <v>438</v>
      </c>
      <c r="E42" s="74" t="s">
        <v>80</v>
      </c>
      <c r="F42" s="87">
        <v>0</v>
      </c>
      <c r="G42" s="87">
        <v>0</v>
      </c>
      <c r="H42" s="87">
        <v>1</v>
      </c>
      <c r="I42" s="149">
        <f t="shared" si="2"/>
        <v>0</v>
      </c>
      <c r="J42" s="150">
        <f t="shared" si="7"/>
        <v>0</v>
      </c>
      <c r="K42" s="89">
        <v>0</v>
      </c>
      <c r="L42" s="89">
        <v>0</v>
      </c>
      <c r="M42" s="89">
        <v>0</v>
      </c>
      <c r="N42" s="151">
        <f t="shared" si="3"/>
        <v>0</v>
      </c>
      <c r="O42" s="150">
        <f t="shared" si="8"/>
        <v>0</v>
      </c>
      <c r="P42" s="151">
        <f t="shared" si="9"/>
        <v>0</v>
      </c>
      <c r="Q42" s="167">
        <f t="shared" si="9"/>
        <v>0</v>
      </c>
      <c r="R42" s="89">
        <v>0</v>
      </c>
      <c r="S42" s="88"/>
      <c r="T42" s="73" t="s">
        <v>295</v>
      </c>
    </row>
    <row r="43" spans="1:20" ht="50" hidden="1" outlineLevel="1">
      <c r="A43" s="625"/>
      <c r="B43" s="87" t="s">
        <v>287</v>
      </c>
      <c r="C43" s="73" t="s">
        <v>265</v>
      </c>
      <c r="D43" s="73" t="s">
        <v>438</v>
      </c>
      <c r="E43" s="74" t="s">
        <v>80</v>
      </c>
      <c r="F43" s="87">
        <v>1</v>
      </c>
      <c r="G43" s="87">
        <v>0</v>
      </c>
      <c r="H43" s="87">
        <v>0</v>
      </c>
      <c r="I43" s="149">
        <f t="shared" si="2"/>
        <v>0</v>
      </c>
      <c r="J43" s="150">
        <f t="shared" si="7"/>
        <v>0</v>
      </c>
      <c r="K43" s="87">
        <v>1</v>
      </c>
      <c r="L43" s="87">
        <v>0</v>
      </c>
      <c r="M43" s="87">
        <v>0</v>
      </c>
      <c r="N43" s="151">
        <f t="shared" si="3"/>
        <v>0</v>
      </c>
      <c r="O43" s="150">
        <f t="shared" si="8"/>
        <v>0</v>
      </c>
      <c r="P43" s="151">
        <f t="shared" si="9"/>
        <v>0</v>
      </c>
      <c r="Q43" s="167">
        <f t="shared" si="9"/>
        <v>0</v>
      </c>
      <c r="R43" s="89">
        <v>0</v>
      </c>
      <c r="S43" s="90" t="s">
        <v>155</v>
      </c>
      <c r="T43" s="73" t="s">
        <v>295</v>
      </c>
    </row>
    <row r="44" spans="1:20" ht="111.75" hidden="1" customHeight="1" outlineLevel="1">
      <c r="A44" s="625"/>
      <c r="B44" s="87" t="s">
        <v>289</v>
      </c>
      <c r="C44" s="73" t="s">
        <v>265</v>
      </c>
      <c r="D44" s="73" t="s">
        <v>438</v>
      </c>
      <c r="E44" s="77" t="s">
        <v>123</v>
      </c>
      <c r="F44" s="87">
        <v>1</v>
      </c>
      <c r="G44" s="87">
        <v>1500</v>
      </c>
      <c r="H44" s="87">
        <v>2</v>
      </c>
      <c r="I44" s="149">
        <f t="shared" si="2"/>
        <v>3000</v>
      </c>
      <c r="J44" s="150">
        <f t="shared" si="7"/>
        <v>2727.272727272727</v>
      </c>
      <c r="K44" s="87">
        <v>1</v>
      </c>
      <c r="L44" s="87">
        <v>1500</v>
      </c>
      <c r="M44" s="87">
        <v>2</v>
      </c>
      <c r="N44" s="151">
        <f t="shared" si="3"/>
        <v>3000</v>
      </c>
      <c r="O44" s="150">
        <f t="shared" si="8"/>
        <v>2727.272727272727</v>
      </c>
      <c r="P44" s="151">
        <f t="shared" si="9"/>
        <v>6000</v>
      </c>
      <c r="Q44" s="167">
        <f t="shared" si="9"/>
        <v>5454.545454545454</v>
      </c>
      <c r="R44" s="168">
        <v>900</v>
      </c>
      <c r="S44" s="73" t="s">
        <v>392</v>
      </c>
      <c r="T44" s="73" t="s">
        <v>350</v>
      </c>
    </row>
    <row r="45" spans="1:20" ht="87.5" hidden="1" outlineLevel="1">
      <c r="A45" s="625"/>
      <c r="B45" s="87" t="s">
        <v>290</v>
      </c>
      <c r="C45" s="73" t="s">
        <v>265</v>
      </c>
      <c r="D45" s="73" t="s">
        <v>438</v>
      </c>
      <c r="E45" s="74" t="s">
        <v>80</v>
      </c>
      <c r="F45" s="87">
        <v>6</v>
      </c>
      <c r="G45" s="87">
        <f>2500+364</f>
        <v>2864</v>
      </c>
      <c r="H45" s="87">
        <v>3</v>
      </c>
      <c r="I45" s="149">
        <f t="shared" si="2"/>
        <v>51552</v>
      </c>
      <c r="J45" s="150">
        <f t="shared" si="7"/>
        <v>46865.454545454544</v>
      </c>
      <c r="K45" s="87">
        <v>6</v>
      </c>
      <c r="L45" s="87">
        <f>2000+264</f>
        <v>2264</v>
      </c>
      <c r="M45" s="87">
        <v>3</v>
      </c>
      <c r="N45" s="151">
        <f t="shared" si="3"/>
        <v>40752</v>
      </c>
      <c r="O45" s="150">
        <f t="shared" si="8"/>
        <v>37047.272727272721</v>
      </c>
      <c r="P45" s="151">
        <f t="shared" si="9"/>
        <v>92304</v>
      </c>
      <c r="Q45" s="167">
        <f t="shared" si="9"/>
        <v>83912.727272727265</v>
      </c>
      <c r="R45" s="168">
        <f>P45*0.25</f>
        <v>23076</v>
      </c>
      <c r="S45" s="75" t="s">
        <v>388</v>
      </c>
      <c r="T45" s="73" t="s">
        <v>156</v>
      </c>
    </row>
    <row r="46" spans="1:20" ht="54.75" hidden="1" customHeight="1" outlineLevel="1">
      <c r="A46" s="625"/>
      <c r="B46" s="87" t="s">
        <v>291</v>
      </c>
      <c r="C46" s="73" t="s">
        <v>265</v>
      </c>
      <c r="D46" s="73" t="s">
        <v>438</v>
      </c>
      <c r="E46" s="74" t="s">
        <v>80</v>
      </c>
      <c r="F46" s="87">
        <v>0</v>
      </c>
      <c r="G46" s="87">
        <v>0</v>
      </c>
      <c r="H46" s="87">
        <v>0</v>
      </c>
      <c r="I46" s="149">
        <f t="shared" si="2"/>
        <v>0</v>
      </c>
      <c r="J46" s="150">
        <f t="shared" si="7"/>
        <v>0</v>
      </c>
      <c r="K46" s="87">
        <v>0</v>
      </c>
      <c r="L46" s="87">
        <v>0</v>
      </c>
      <c r="M46" s="87">
        <v>1</v>
      </c>
      <c r="N46" s="151">
        <f t="shared" si="3"/>
        <v>0</v>
      </c>
      <c r="O46" s="150">
        <f t="shared" si="8"/>
        <v>0</v>
      </c>
      <c r="P46" s="151">
        <f t="shared" si="9"/>
        <v>0</v>
      </c>
      <c r="Q46" s="167">
        <f t="shared" si="9"/>
        <v>0</v>
      </c>
      <c r="R46" s="168">
        <v>0</v>
      </c>
      <c r="S46" s="87"/>
      <c r="T46" s="73" t="s">
        <v>295</v>
      </c>
    </row>
    <row r="47" spans="1:20" ht="62.5" hidden="1" outlineLevel="1">
      <c r="A47" s="82"/>
      <c r="B47" s="87" t="s">
        <v>292</v>
      </c>
      <c r="C47" s="73" t="s">
        <v>265</v>
      </c>
      <c r="D47" s="73" t="s">
        <v>438</v>
      </c>
      <c r="E47" s="74" t="s">
        <v>80</v>
      </c>
      <c r="F47" s="87">
        <v>1</v>
      </c>
      <c r="G47" s="87">
        <v>1200</v>
      </c>
      <c r="H47" s="87">
        <v>12</v>
      </c>
      <c r="I47" s="149">
        <f t="shared" si="2"/>
        <v>14400</v>
      </c>
      <c r="J47" s="150">
        <f t="shared" si="7"/>
        <v>13090.90909090909</v>
      </c>
      <c r="K47" s="87">
        <v>1</v>
      </c>
      <c r="L47" s="87">
        <v>1200</v>
      </c>
      <c r="M47" s="87">
        <v>12</v>
      </c>
      <c r="N47" s="151">
        <f t="shared" si="3"/>
        <v>14400</v>
      </c>
      <c r="O47" s="150">
        <f t="shared" si="8"/>
        <v>13090.90909090909</v>
      </c>
      <c r="P47" s="151">
        <f t="shared" si="9"/>
        <v>28800</v>
      </c>
      <c r="Q47" s="167">
        <f t="shared" si="9"/>
        <v>26181.81818181818</v>
      </c>
      <c r="R47" s="168">
        <v>7200</v>
      </c>
      <c r="S47" s="73" t="s">
        <v>392</v>
      </c>
      <c r="T47" s="73" t="s">
        <v>157</v>
      </c>
    </row>
    <row r="48" spans="1:20" ht="87.5" hidden="1" outlineLevel="1">
      <c r="B48" s="73" t="s">
        <v>293</v>
      </c>
      <c r="C48" s="73" t="s">
        <v>265</v>
      </c>
      <c r="D48" s="73" t="s">
        <v>438</v>
      </c>
      <c r="E48" s="78" t="s">
        <v>133</v>
      </c>
      <c r="F48" s="73">
        <v>6</v>
      </c>
      <c r="G48" s="75">
        <v>1000</v>
      </c>
      <c r="H48" s="73">
        <v>1</v>
      </c>
      <c r="I48" s="149">
        <f t="shared" si="2"/>
        <v>6000</v>
      </c>
      <c r="J48" s="150">
        <f t="shared" si="7"/>
        <v>5454.545454545454</v>
      </c>
      <c r="K48" s="73">
        <v>6</v>
      </c>
      <c r="L48" s="75">
        <v>1000</v>
      </c>
      <c r="M48" s="73">
        <v>1</v>
      </c>
      <c r="N48" s="151">
        <f t="shared" si="3"/>
        <v>6000</v>
      </c>
      <c r="O48" s="150">
        <f t="shared" si="8"/>
        <v>5454.545454545454</v>
      </c>
      <c r="P48" s="151">
        <f t="shared" si="9"/>
        <v>12000</v>
      </c>
      <c r="Q48" s="167">
        <f t="shared" si="9"/>
        <v>10909.090909090908</v>
      </c>
      <c r="R48" s="168">
        <f>P48*15/100</f>
        <v>1800</v>
      </c>
      <c r="S48" s="73" t="s">
        <v>394</v>
      </c>
      <c r="T48" s="76" t="s">
        <v>158</v>
      </c>
    </row>
    <row r="49" spans="2:20" ht="121.75" hidden="1" customHeight="1" outlineLevel="1">
      <c r="B49" s="73" t="s">
        <v>294</v>
      </c>
      <c r="C49" s="73" t="s">
        <v>265</v>
      </c>
      <c r="D49" s="73" t="s">
        <v>438</v>
      </c>
      <c r="E49" s="78" t="s">
        <v>133</v>
      </c>
      <c r="F49" s="73">
        <v>6</v>
      </c>
      <c r="G49" s="75">
        <v>3000</v>
      </c>
      <c r="H49" s="73">
        <v>1</v>
      </c>
      <c r="I49" s="149">
        <f t="shared" si="2"/>
        <v>18000</v>
      </c>
      <c r="J49" s="150">
        <f t="shared" si="7"/>
        <v>16363.636363636362</v>
      </c>
      <c r="K49" s="173">
        <v>0</v>
      </c>
      <c r="L49" s="149">
        <v>0</v>
      </c>
      <c r="M49" s="173">
        <v>0</v>
      </c>
      <c r="N49" s="151">
        <f t="shared" si="3"/>
        <v>0</v>
      </c>
      <c r="O49" s="150">
        <f t="shared" si="8"/>
        <v>0</v>
      </c>
      <c r="P49" s="151">
        <f t="shared" si="9"/>
        <v>18000</v>
      </c>
      <c r="Q49" s="167">
        <f t="shared" si="9"/>
        <v>16363.636363636362</v>
      </c>
      <c r="R49" s="168">
        <f>P49*30/100</f>
        <v>5400</v>
      </c>
      <c r="S49" s="73" t="s">
        <v>392</v>
      </c>
      <c r="T49" s="73" t="s">
        <v>315</v>
      </c>
    </row>
    <row r="50" spans="2:20" ht="75" outlineLevel="1">
      <c r="B50" s="73" t="s">
        <v>160</v>
      </c>
      <c r="C50" s="73" t="s">
        <v>265</v>
      </c>
      <c r="D50" s="73" t="s">
        <v>438</v>
      </c>
      <c r="E50" s="147" t="s">
        <v>87</v>
      </c>
      <c r="F50" s="80">
        <v>1</v>
      </c>
      <c r="G50" s="81">
        <v>1000</v>
      </c>
      <c r="H50" s="80">
        <v>10</v>
      </c>
      <c r="I50" s="81">
        <f t="shared" si="2"/>
        <v>10000</v>
      </c>
      <c r="J50" s="111">
        <f t="shared" si="7"/>
        <v>9090.9090909090901</v>
      </c>
      <c r="K50" s="174">
        <v>1</v>
      </c>
      <c r="L50" s="171">
        <v>900</v>
      </c>
      <c r="M50" s="174">
        <v>10</v>
      </c>
      <c r="N50" s="81">
        <f t="shared" si="3"/>
        <v>9000</v>
      </c>
      <c r="O50" s="111">
        <f t="shared" si="8"/>
        <v>8181.8181818181811</v>
      </c>
      <c r="P50" s="151">
        <f>I50+N50</f>
        <v>19000</v>
      </c>
      <c r="Q50" s="167">
        <f>J50+O50</f>
        <v>17272.727272727272</v>
      </c>
      <c r="R50" s="175">
        <f>P50*0.15</f>
        <v>2850</v>
      </c>
      <c r="S50" s="91" t="s">
        <v>401</v>
      </c>
      <c r="T50" s="143" t="s">
        <v>316</v>
      </c>
    </row>
    <row r="51" spans="2:20" ht="106.75" hidden="1" customHeight="1" outlineLevel="1">
      <c r="B51" s="73" t="s">
        <v>307</v>
      </c>
      <c r="C51" s="73" t="s">
        <v>265</v>
      </c>
      <c r="D51" s="73" t="s">
        <v>438</v>
      </c>
      <c r="E51" s="77" t="s">
        <v>123</v>
      </c>
      <c r="F51" s="73">
        <v>1</v>
      </c>
      <c r="G51" s="75">
        <v>10000</v>
      </c>
      <c r="H51" s="73">
        <v>1</v>
      </c>
      <c r="I51" s="81">
        <f t="shared" si="2"/>
        <v>10000</v>
      </c>
      <c r="J51" s="111">
        <f t="shared" si="7"/>
        <v>9090.9090909090901</v>
      </c>
      <c r="K51" s="174">
        <v>1</v>
      </c>
      <c r="L51" s="171">
        <v>10000</v>
      </c>
      <c r="M51" s="174">
        <v>1</v>
      </c>
      <c r="N51" s="81">
        <f t="shared" si="3"/>
        <v>10000</v>
      </c>
      <c r="O51" s="111">
        <f t="shared" si="8"/>
        <v>9090.9090909090901</v>
      </c>
      <c r="P51" s="151">
        <f>I51+N51</f>
        <v>20000</v>
      </c>
      <c r="Q51" s="167">
        <f>J51+O51</f>
        <v>18181.81818181818</v>
      </c>
      <c r="R51" s="168">
        <f>P51*0.15</f>
        <v>3000</v>
      </c>
      <c r="S51" s="73" t="s">
        <v>392</v>
      </c>
      <c r="T51" s="73" t="s">
        <v>351</v>
      </c>
    </row>
    <row r="52" spans="2:20" ht="62.5" hidden="1" outlineLevel="1">
      <c r="B52" s="73" t="s">
        <v>161</v>
      </c>
      <c r="C52" s="73" t="s">
        <v>265</v>
      </c>
      <c r="D52" s="73" t="s">
        <v>438</v>
      </c>
      <c r="E52" s="78" t="s">
        <v>133</v>
      </c>
      <c r="F52" s="73">
        <v>1</v>
      </c>
      <c r="G52" s="75">
        <v>2500</v>
      </c>
      <c r="H52" s="73">
        <v>1</v>
      </c>
      <c r="I52" s="149">
        <f t="shared" si="2"/>
        <v>2500</v>
      </c>
      <c r="J52" s="150">
        <f t="shared" si="7"/>
        <v>2272.7272727272725</v>
      </c>
      <c r="K52" s="73">
        <v>1</v>
      </c>
      <c r="L52" s="75">
        <v>2500</v>
      </c>
      <c r="M52" s="73">
        <v>1</v>
      </c>
      <c r="N52" s="149">
        <f t="shared" si="3"/>
        <v>2500</v>
      </c>
      <c r="O52" s="150">
        <f t="shared" si="8"/>
        <v>2272.7272727272725</v>
      </c>
      <c r="P52" s="151">
        <f t="shared" ref="P52:Q67" si="11">I52+N52</f>
        <v>5000</v>
      </c>
      <c r="Q52" s="167">
        <f t="shared" si="11"/>
        <v>4545.454545454545</v>
      </c>
      <c r="R52" s="168">
        <f>P52*75/100</f>
        <v>3750</v>
      </c>
      <c r="S52" s="73" t="s">
        <v>392</v>
      </c>
      <c r="T52" s="73" t="s">
        <v>317</v>
      </c>
    </row>
    <row r="53" spans="2:20" ht="75" hidden="1" outlineLevel="1">
      <c r="B53" s="73" t="s">
        <v>451</v>
      </c>
      <c r="C53" s="73" t="s">
        <v>265</v>
      </c>
      <c r="D53" s="73" t="s">
        <v>438</v>
      </c>
      <c r="E53" s="78" t="s">
        <v>133</v>
      </c>
      <c r="F53" s="80">
        <v>1</v>
      </c>
      <c r="G53" s="81">
        <v>3000</v>
      </c>
      <c r="H53" s="80">
        <v>3</v>
      </c>
      <c r="I53" s="149">
        <f t="shared" si="2"/>
        <v>9000</v>
      </c>
      <c r="J53" s="150">
        <f t="shared" si="7"/>
        <v>8181.8181818181811</v>
      </c>
      <c r="K53" s="80">
        <v>1</v>
      </c>
      <c r="L53" s="81">
        <v>3000</v>
      </c>
      <c r="M53" s="80">
        <v>3</v>
      </c>
      <c r="N53" s="151">
        <f t="shared" si="3"/>
        <v>9000</v>
      </c>
      <c r="O53" s="150">
        <f t="shared" si="8"/>
        <v>8181.8181818181811</v>
      </c>
      <c r="P53" s="151">
        <f t="shared" si="11"/>
        <v>18000</v>
      </c>
      <c r="Q53" s="167">
        <f t="shared" si="11"/>
        <v>16363.636363636362</v>
      </c>
      <c r="R53" s="168">
        <f>P53*0.15</f>
        <v>2700</v>
      </c>
      <c r="S53" s="73" t="s">
        <v>397</v>
      </c>
      <c r="T53" s="73" t="s">
        <v>461</v>
      </c>
    </row>
    <row r="54" spans="2:20" ht="25" hidden="1" outlineLevel="1">
      <c r="B54" s="73" t="s">
        <v>452</v>
      </c>
      <c r="C54" s="73" t="s">
        <v>265</v>
      </c>
      <c r="D54" s="73" t="s">
        <v>438</v>
      </c>
      <c r="E54" s="78" t="s">
        <v>133</v>
      </c>
      <c r="F54" s="80">
        <v>1</v>
      </c>
      <c r="G54" s="81">
        <v>2600</v>
      </c>
      <c r="H54" s="80">
        <v>3</v>
      </c>
      <c r="I54" s="149">
        <f t="shared" si="2"/>
        <v>7800</v>
      </c>
      <c r="J54" s="150">
        <f t="shared" si="7"/>
        <v>7090.9090909090901</v>
      </c>
      <c r="K54" s="80">
        <v>1</v>
      </c>
      <c r="L54" s="81">
        <v>2600</v>
      </c>
      <c r="M54" s="80">
        <v>3</v>
      </c>
      <c r="N54" s="151">
        <f t="shared" si="3"/>
        <v>7800</v>
      </c>
      <c r="O54" s="150">
        <f t="shared" si="8"/>
        <v>7090.9090909090901</v>
      </c>
      <c r="P54" s="151">
        <f t="shared" si="11"/>
        <v>15600</v>
      </c>
      <c r="Q54" s="167">
        <f t="shared" si="11"/>
        <v>14181.81818181818</v>
      </c>
      <c r="R54" s="168">
        <f t="shared" ref="R54:R60" si="12">P54*15/100</f>
        <v>2340</v>
      </c>
      <c r="S54" s="73" t="s">
        <v>402</v>
      </c>
      <c r="T54" s="73" t="s">
        <v>462</v>
      </c>
    </row>
    <row r="55" spans="2:20" ht="60" hidden="1" customHeight="1" outlineLevel="1">
      <c r="B55" s="73" t="s">
        <v>141</v>
      </c>
      <c r="C55" s="73" t="s">
        <v>265</v>
      </c>
      <c r="D55" s="73" t="s">
        <v>443</v>
      </c>
      <c r="E55" s="78" t="s">
        <v>133</v>
      </c>
      <c r="F55" s="80">
        <v>0</v>
      </c>
      <c r="G55" s="81">
        <v>0</v>
      </c>
      <c r="H55" s="80">
        <v>3</v>
      </c>
      <c r="I55" s="149">
        <f t="shared" si="2"/>
        <v>0</v>
      </c>
      <c r="J55" s="150">
        <f t="shared" si="7"/>
        <v>0</v>
      </c>
      <c r="K55" s="80">
        <v>0</v>
      </c>
      <c r="L55" s="81">
        <v>0</v>
      </c>
      <c r="M55" s="80">
        <v>3</v>
      </c>
      <c r="N55" s="151">
        <f t="shared" si="3"/>
        <v>0</v>
      </c>
      <c r="O55" s="150">
        <f t="shared" si="8"/>
        <v>0</v>
      </c>
      <c r="P55" s="151">
        <f t="shared" si="11"/>
        <v>0</v>
      </c>
      <c r="Q55" s="167">
        <f t="shared" si="11"/>
        <v>0</v>
      </c>
      <c r="R55" s="168">
        <f t="shared" si="12"/>
        <v>0</v>
      </c>
      <c r="S55" s="73" t="s">
        <v>402</v>
      </c>
      <c r="T55" s="73" t="s">
        <v>337</v>
      </c>
    </row>
    <row r="56" spans="2:20" ht="25" hidden="1" outlineLevel="1">
      <c r="B56" s="104" t="s">
        <v>268</v>
      </c>
      <c r="C56" s="73" t="s">
        <v>265</v>
      </c>
      <c r="D56" s="73" t="s">
        <v>443</v>
      </c>
      <c r="E56" s="74" t="s">
        <v>80</v>
      </c>
      <c r="F56" s="194">
        <v>1</v>
      </c>
      <c r="G56" s="195">
        <f>3554.6914834506*25%</f>
        <v>888.67287086265003</v>
      </c>
      <c r="H56" s="196">
        <v>12</v>
      </c>
      <c r="I56" s="81">
        <f t="shared" si="2"/>
        <v>10664.0744503518</v>
      </c>
      <c r="J56" s="111">
        <f t="shared" si="7"/>
        <v>9694.6131366834543</v>
      </c>
      <c r="K56" s="194">
        <v>1</v>
      </c>
      <c r="L56" s="195">
        <f>3554.6914834506*25%</f>
        <v>888.67287086265003</v>
      </c>
      <c r="M56" s="196">
        <v>12</v>
      </c>
      <c r="N56" s="81">
        <f t="shared" si="3"/>
        <v>10664.0744503518</v>
      </c>
      <c r="O56" s="111">
        <f t="shared" si="8"/>
        <v>9694.6131366834543</v>
      </c>
      <c r="P56" s="151">
        <f t="shared" si="11"/>
        <v>21328.1489007036</v>
      </c>
      <c r="Q56" s="197">
        <f t="shared" si="11"/>
        <v>19389.226273366909</v>
      </c>
      <c r="R56" s="168">
        <f t="shared" si="12"/>
        <v>3199.22233510554</v>
      </c>
      <c r="S56" s="73" t="s">
        <v>402</v>
      </c>
      <c r="T56" s="198" t="s">
        <v>272</v>
      </c>
    </row>
    <row r="57" spans="2:20" hidden="1" outlineLevel="1">
      <c r="B57" s="104"/>
      <c r="C57" s="73"/>
      <c r="D57" s="73"/>
      <c r="E57" s="74"/>
      <c r="F57" s="194"/>
      <c r="G57" s="195"/>
      <c r="H57" s="196"/>
      <c r="I57" s="81">
        <f t="shared" si="2"/>
        <v>0</v>
      </c>
      <c r="J57" s="111"/>
      <c r="K57" s="194"/>
      <c r="L57" s="195"/>
      <c r="M57" s="196"/>
      <c r="N57" s="81">
        <f t="shared" si="3"/>
        <v>0</v>
      </c>
      <c r="O57" s="111"/>
      <c r="P57" s="151"/>
      <c r="Q57" s="197"/>
      <c r="R57" s="168"/>
      <c r="S57" s="73"/>
      <c r="T57" s="198"/>
    </row>
    <row r="58" spans="2:20" hidden="1" outlineLevel="1">
      <c r="B58" s="104"/>
      <c r="C58" s="73"/>
      <c r="D58" s="73"/>
      <c r="E58" s="74"/>
      <c r="F58" s="194"/>
      <c r="G58" s="195"/>
      <c r="H58" s="196"/>
      <c r="I58" s="81">
        <f t="shared" si="2"/>
        <v>0</v>
      </c>
      <c r="J58" s="111"/>
      <c r="K58" s="194"/>
      <c r="L58" s="195"/>
      <c r="M58" s="196"/>
      <c r="N58" s="81">
        <f t="shared" si="3"/>
        <v>0</v>
      </c>
      <c r="O58" s="111"/>
      <c r="P58" s="151"/>
      <c r="Q58" s="197"/>
      <c r="R58" s="168"/>
      <c r="S58" s="73"/>
      <c r="T58" s="198"/>
    </row>
    <row r="59" spans="2:20" hidden="1" outlineLevel="1">
      <c r="B59" s="104" t="s">
        <v>267</v>
      </c>
      <c r="C59" s="73" t="s">
        <v>265</v>
      </c>
      <c r="D59" s="73" t="s">
        <v>438</v>
      </c>
      <c r="E59" s="74" t="s">
        <v>80</v>
      </c>
      <c r="F59" s="194">
        <v>1</v>
      </c>
      <c r="G59" s="195">
        <f>2843.89252048185*30%</f>
        <v>853.16775614455503</v>
      </c>
      <c r="H59" s="196">
        <v>12</v>
      </c>
      <c r="I59" s="81">
        <f t="shared" si="2"/>
        <v>10238.013073734661</v>
      </c>
      <c r="J59" s="111">
        <f t="shared" ref="J59:J80" si="13">I59/$C$1</f>
        <v>9307.2846124860553</v>
      </c>
      <c r="K59" s="194">
        <v>1</v>
      </c>
      <c r="L59" s="195">
        <f>2843.89252048185*30%</f>
        <v>853.16775614455503</v>
      </c>
      <c r="M59" s="196">
        <v>12</v>
      </c>
      <c r="N59" s="81">
        <f t="shared" si="3"/>
        <v>10238.013073734661</v>
      </c>
      <c r="O59" s="111">
        <f t="shared" ref="O59:O80" si="14">N59/$C$1</f>
        <v>9307.2846124860553</v>
      </c>
      <c r="P59" s="151">
        <f t="shared" si="11"/>
        <v>20476.026147469322</v>
      </c>
      <c r="Q59" s="197">
        <f t="shared" si="11"/>
        <v>18614.569224972111</v>
      </c>
      <c r="R59" s="168">
        <f t="shared" si="12"/>
        <v>3071.4039221203984</v>
      </c>
      <c r="S59" s="73" t="s">
        <v>402</v>
      </c>
      <c r="T59" s="198" t="s">
        <v>273</v>
      </c>
    </row>
    <row r="60" spans="2:20" ht="25" hidden="1" outlineLevel="1">
      <c r="B60" s="104" t="s">
        <v>145</v>
      </c>
      <c r="C60" s="73" t="s">
        <v>265</v>
      </c>
      <c r="D60" s="73" t="s">
        <v>443</v>
      </c>
      <c r="E60" s="74" t="s">
        <v>80</v>
      </c>
      <c r="F60" s="80">
        <v>1</v>
      </c>
      <c r="G60" s="195">
        <f>(2843.89252048185/2)*25%</f>
        <v>355.48656506023127</v>
      </c>
      <c r="H60" s="196">
        <v>12</v>
      </c>
      <c r="I60" s="81">
        <f t="shared" si="2"/>
        <v>4265.8387807227755</v>
      </c>
      <c r="J60" s="111">
        <f t="shared" si="13"/>
        <v>3878.0352552025229</v>
      </c>
      <c r="K60" s="80">
        <v>1</v>
      </c>
      <c r="L60" s="195">
        <f>(2843.89252048185/2)*25%</f>
        <v>355.48656506023127</v>
      </c>
      <c r="M60" s="196">
        <v>12</v>
      </c>
      <c r="N60" s="81">
        <f t="shared" si="3"/>
        <v>4265.8387807227755</v>
      </c>
      <c r="O60" s="111">
        <f t="shared" si="14"/>
        <v>3878.0352552025229</v>
      </c>
      <c r="P60" s="151">
        <f t="shared" si="11"/>
        <v>8531.677561445551</v>
      </c>
      <c r="Q60" s="197">
        <f t="shared" si="11"/>
        <v>7756.0705104050458</v>
      </c>
      <c r="R60" s="168">
        <f t="shared" si="12"/>
        <v>1279.7516342168326</v>
      </c>
      <c r="S60" s="73" t="s">
        <v>402</v>
      </c>
      <c r="T60" s="198" t="s">
        <v>274</v>
      </c>
    </row>
    <row r="61" spans="2:20" ht="137.5" hidden="1" outlineLevel="1">
      <c r="B61" s="73" t="s">
        <v>164</v>
      </c>
      <c r="C61" s="73" t="s">
        <v>265</v>
      </c>
      <c r="D61" s="73" t="s">
        <v>438</v>
      </c>
      <c r="E61" s="77" t="s">
        <v>123</v>
      </c>
      <c r="F61" s="73">
        <v>8</v>
      </c>
      <c r="G61" s="75">
        <v>1000</v>
      </c>
      <c r="H61" s="73">
        <v>1</v>
      </c>
      <c r="I61" s="149">
        <f t="shared" si="2"/>
        <v>8000</v>
      </c>
      <c r="J61" s="150">
        <f t="shared" si="13"/>
        <v>7272.7272727272721</v>
      </c>
      <c r="K61" s="173">
        <v>10</v>
      </c>
      <c r="L61" s="149">
        <v>300</v>
      </c>
      <c r="M61" s="173">
        <v>1</v>
      </c>
      <c r="N61" s="149">
        <f t="shared" si="3"/>
        <v>3000</v>
      </c>
      <c r="O61" s="150">
        <f t="shared" si="14"/>
        <v>2727.272727272727</v>
      </c>
      <c r="P61" s="149">
        <f t="shared" si="11"/>
        <v>11000</v>
      </c>
      <c r="Q61" s="176">
        <f t="shared" si="11"/>
        <v>10000</v>
      </c>
      <c r="R61" s="151">
        <v>3300</v>
      </c>
      <c r="S61" s="73" t="s">
        <v>387</v>
      </c>
      <c r="T61" s="73" t="s">
        <v>352</v>
      </c>
    </row>
    <row r="62" spans="2:20" ht="64" customHeight="1" outlineLevel="1">
      <c r="B62" s="73" t="s">
        <v>165</v>
      </c>
      <c r="C62" s="73" t="s">
        <v>265</v>
      </c>
      <c r="D62" s="73" t="s">
        <v>438</v>
      </c>
      <c r="E62" s="192" t="s">
        <v>87</v>
      </c>
      <c r="F62" s="191">
        <v>1</v>
      </c>
      <c r="G62" s="193">
        <v>2000</v>
      </c>
      <c r="H62" s="191">
        <v>1</v>
      </c>
      <c r="I62" s="149">
        <f t="shared" si="2"/>
        <v>2000</v>
      </c>
      <c r="J62" s="150">
        <f t="shared" si="13"/>
        <v>1818.181818181818</v>
      </c>
      <c r="K62" s="191">
        <v>0</v>
      </c>
      <c r="L62" s="193">
        <v>0</v>
      </c>
      <c r="M62" s="191">
        <v>0</v>
      </c>
      <c r="N62" s="149">
        <f t="shared" si="3"/>
        <v>0</v>
      </c>
      <c r="O62" s="150">
        <f t="shared" si="14"/>
        <v>0</v>
      </c>
      <c r="P62" s="149">
        <f t="shared" si="11"/>
        <v>2000</v>
      </c>
      <c r="Q62" s="176">
        <f t="shared" si="11"/>
        <v>1818.181818181818</v>
      </c>
      <c r="R62" s="151">
        <v>300</v>
      </c>
      <c r="S62" s="73" t="s">
        <v>405</v>
      </c>
      <c r="T62" s="73" t="s">
        <v>354</v>
      </c>
    </row>
    <row r="63" spans="2:20" ht="50" hidden="1" outlineLevel="1">
      <c r="B63" s="73" t="s">
        <v>270</v>
      </c>
      <c r="C63" s="73" t="s">
        <v>265</v>
      </c>
      <c r="D63" s="73" t="s">
        <v>438</v>
      </c>
      <c r="E63" s="77" t="s">
        <v>123</v>
      </c>
      <c r="F63" s="73">
        <v>1</v>
      </c>
      <c r="G63" s="75">
        <v>3100</v>
      </c>
      <c r="H63" s="73">
        <v>1</v>
      </c>
      <c r="I63" s="149">
        <f t="shared" si="2"/>
        <v>3100</v>
      </c>
      <c r="J63" s="150">
        <f t="shared" si="13"/>
        <v>2818.181818181818</v>
      </c>
      <c r="K63" s="173"/>
      <c r="L63" s="149"/>
      <c r="M63" s="173"/>
      <c r="N63" s="149">
        <f t="shared" si="3"/>
        <v>0</v>
      </c>
      <c r="O63" s="150">
        <f t="shared" si="14"/>
        <v>0</v>
      </c>
      <c r="P63" s="149">
        <f t="shared" si="11"/>
        <v>3100</v>
      </c>
      <c r="Q63" s="176">
        <f t="shared" si="11"/>
        <v>2818.181818181818</v>
      </c>
      <c r="R63" s="151">
        <v>465</v>
      </c>
      <c r="S63" s="76" t="s">
        <v>408</v>
      </c>
      <c r="T63" s="73" t="s">
        <v>353</v>
      </c>
    </row>
    <row r="64" spans="2:20" ht="157.4" hidden="1" customHeight="1" outlineLevel="1">
      <c r="B64" s="73" t="s">
        <v>166</v>
      </c>
      <c r="C64" s="73" t="s">
        <v>265</v>
      </c>
      <c r="D64" s="73" t="s">
        <v>438</v>
      </c>
      <c r="E64" s="77" t="s">
        <v>123</v>
      </c>
      <c r="F64" s="73">
        <v>1</v>
      </c>
      <c r="G64" s="75">
        <v>4000</v>
      </c>
      <c r="H64" s="73">
        <v>1</v>
      </c>
      <c r="I64" s="149">
        <f t="shared" si="2"/>
        <v>4000</v>
      </c>
      <c r="J64" s="150">
        <f t="shared" si="13"/>
        <v>3636.363636363636</v>
      </c>
      <c r="K64" s="173"/>
      <c r="L64" s="149"/>
      <c r="M64" s="173"/>
      <c r="N64" s="149">
        <f t="shared" si="3"/>
        <v>0</v>
      </c>
      <c r="O64" s="150">
        <f t="shared" si="14"/>
        <v>0</v>
      </c>
      <c r="P64" s="149">
        <f t="shared" si="11"/>
        <v>4000</v>
      </c>
      <c r="Q64" s="176">
        <f t="shared" si="11"/>
        <v>3636.363636363636</v>
      </c>
      <c r="R64" s="151">
        <v>600</v>
      </c>
      <c r="S64" s="73" t="s">
        <v>406</v>
      </c>
      <c r="T64" s="73" t="s">
        <v>355</v>
      </c>
    </row>
    <row r="65" spans="1:20" ht="75" hidden="1" outlineLevel="1">
      <c r="B65" s="73" t="s">
        <v>167</v>
      </c>
      <c r="C65" s="73" t="s">
        <v>265</v>
      </c>
      <c r="D65" s="73" t="s">
        <v>438</v>
      </c>
      <c r="E65" s="77" t="s">
        <v>123</v>
      </c>
      <c r="F65" s="73">
        <v>4</v>
      </c>
      <c r="G65" s="75">
        <v>1200</v>
      </c>
      <c r="H65" s="73">
        <v>1</v>
      </c>
      <c r="I65" s="149">
        <f t="shared" si="2"/>
        <v>4800</v>
      </c>
      <c r="J65" s="150">
        <f t="shared" si="13"/>
        <v>4363.6363636363631</v>
      </c>
      <c r="K65" s="173">
        <v>4</v>
      </c>
      <c r="L65" s="149">
        <v>1200</v>
      </c>
      <c r="M65" s="173">
        <v>1</v>
      </c>
      <c r="N65" s="149">
        <f>K65*L65*M65</f>
        <v>4800</v>
      </c>
      <c r="O65" s="150">
        <f t="shared" si="14"/>
        <v>4363.6363636363631</v>
      </c>
      <c r="P65" s="149">
        <f t="shared" si="11"/>
        <v>9600</v>
      </c>
      <c r="Q65" s="176">
        <f t="shared" si="11"/>
        <v>8727.2727272727261</v>
      </c>
      <c r="R65" s="151">
        <v>1440</v>
      </c>
      <c r="S65" s="73" t="s">
        <v>407</v>
      </c>
      <c r="T65" s="73" t="s">
        <v>356</v>
      </c>
    </row>
    <row r="66" spans="1:20" ht="62.5" hidden="1" outlineLevel="1">
      <c r="B66" s="73" t="s">
        <v>169</v>
      </c>
      <c r="C66" s="73" t="s">
        <v>265</v>
      </c>
      <c r="D66" s="73" t="s">
        <v>438</v>
      </c>
      <c r="E66" s="93" t="s">
        <v>133</v>
      </c>
      <c r="F66" s="76">
        <v>6</v>
      </c>
      <c r="G66" s="94">
        <v>3000</v>
      </c>
      <c r="H66" s="76">
        <v>1</v>
      </c>
      <c r="I66" s="149">
        <f t="shared" si="2"/>
        <v>18000</v>
      </c>
      <c r="J66" s="150">
        <f t="shared" si="13"/>
        <v>16363.636363636362</v>
      </c>
      <c r="K66" s="76">
        <v>6</v>
      </c>
      <c r="L66" s="94">
        <v>1000</v>
      </c>
      <c r="M66" s="76">
        <v>1</v>
      </c>
      <c r="N66" s="94">
        <f t="shared" ref="N66:N118" si="15">K66*L66*M66</f>
        <v>6000</v>
      </c>
      <c r="O66" s="150">
        <f t="shared" si="14"/>
        <v>5454.545454545454</v>
      </c>
      <c r="P66" s="151">
        <f t="shared" si="11"/>
        <v>24000</v>
      </c>
      <c r="Q66" s="167">
        <f t="shared" si="11"/>
        <v>21818.181818181816</v>
      </c>
      <c r="R66" s="168">
        <f>Q66*25/100</f>
        <v>5454.545454545454</v>
      </c>
      <c r="S66" s="73" t="s">
        <v>392</v>
      </c>
      <c r="T66" s="73" t="s">
        <v>320</v>
      </c>
    </row>
    <row r="67" spans="1:20" ht="91.75" hidden="1" customHeight="1" outlineLevel="1">
      <c r="B67" s="73" t="s">
        <v>170</v>
      </c>
      <c r="C67" s="73" t="s">
        <v>265</v>
      </c>
      <c r="D67" s="73" t="s">
        <v>438</v>
      </c>
      <c r="E67" s="93" t="s">
        <v>133</v>
      </c>
      <c r="F67" s="76">
        <v>1500</v>
      </c>
      <c r="G67" s="94">
        <v>5</v>
      </c>
      <c r="H67" s="76">
        <v>1</v>
      </c>
      <c r="I67" s="149">
        <f t="shared" si="2"/>
        <v>7500</v>
      </c>
      <c r="J67" s="150">
        <f t="shared" si="13"/>
        <v>6818.181818181818</v>
      </c>
      <c r="K67" s="76"/>
      <c r="L67" s="94"/>
      <c r="M67" s="76"/>
      <c r="N67" s="94">
        <f t="shared" si="15"/>
        <v>0</v>
      </c>
      <c r="O67" s="150">
        <f t="shared" si="14"/>
        <v>0</v>
      </c>
      <c r="P67" s="151">
        <f t="shared" si="11"/>
        <v>7500</v>
      </c>
      <c r="Q67" s="167">
        <f t="shared" si="11"/>
        <v>6818.181818181818</v>
      </c>
      <c r="R67" s="94">
        <v>0</v>
      </c>
      <c r="S67" s="73" t="s">
        <v>409</v>
      </c>
      <c r="T67" s="82" t="s">
        <v>385</v>
      </c>
    </row>
    <row r="68" spans="1:20" ht="106" hidden="1" customHeight="1" outlineLevel="1">
      <c r="B68" s="73" t="s">
        <v>171</v>
      </c>
      <c r="C68" s="73" t="s">
        <v>265</v>
      </c>
      <c r="D68" s="73" t="s">
        <v>438</v>
      </c>
      <c r="E68" s="93" t="s">
        <v>133</v>
      </c>
      <c r="F68" s="76">
        <v>7</v>
      </c>
      <c r="G68" s="94">
        <v>1000</v>
      </c>
      <c r="H68" s="76">
        <v>1</v>
      </c>
      <c r="I68" s="149">
        <f t="shared" si="2"/>
        <v>7000</v>
      </c>
      <c r="J68" s="150">
        <f t="shared" si="13"/>
        <v>6363.6363636363631</v>
      </c>
      <c r="K68" s="76">
        <v>7</v>
      </c>
      <c r="L68" s="94">
        <v>1500</v>
      </c>
      <c r="M68" s="76">
        <v>1</v>
      </c>
      <c r="N68" s="94">
        <f t="shared" si="15"/>
        <v>10500</v>
      </c>
      <c r="O68" s="150">
        <f t="shared" si="14"/>
        <v>9545.4545454545441</v>
      </c>
      <c r="P68" s="151">
        <f t="shared" ref="P68:Q83" si="16">I68+N68</f>
        <v>17500</v>
      </c>
      <c r="Q68" s="167">
        <f t="shared" si="16"/>
        <v>15909.090909090908</v>
      </c>
      <c r="R68" s="94">
        <f>P68*0.25</f>
        <v>4375</v>
      </c>
      <c r="S68" s="73" t="s">
        <v>410</v>
      </c>
      <c r="T68" s="73" t="s">
        <v>318</v>
      </c>
    </row>
    <row r="69" spans="1:20" ht="125" outlineLevel="1">
      <c r="B69" s="73" t="s">
        <v>172</v>
      </c>
      <c r="C69" s="73" t="s">
        <v>265</v>
      </c>
      <c r="D69" s="73" t="s">
        <v>438</v>
      </c>
      <c r="E69" s="192" t="s">
        <v>87</v>
      </c>
      <c r="F69" s="191">
        <v>1</v>
      </c>
      <c r="G69" s="193">
        <v>1100</v>
      </c>
      <c r="H69" s="191">
        <v>5</v>
      </c>
      <c r="I69" s="149">
        <f t="shared" ref="I69:I132" si="17">F69*G69*H69</f>
        <v>5500</v>
      </c>
      <c r="J69" s="150">
        <f t="shared" si="13"/>
        <v>5000</v>
      </c>
      <c r="K69" s="173">
        <v>1</v>
      </c>
      <c r="L69" s="149">
        <v>990</v>
      </c>
      <c r="M69" s="173">
        <v>5</v>
      </c>
      <c r="N69" s="151">
        <f t="shared" si="15"/>
        <v>4950</v>
      </c>
      <c r="O69" s="150">
        <f t="shared" si="14"/>
        <v>4500</v>
      </c>
      <c r="P69" s="151">
        <f t="shared" si="16"/>
        <v>10450</v>
      </c>
      <c r="Q69" s="167">
        <f t="shared" si="16"/>
        <v>9500</v>
      </c>
      <c r="R69" s="168">
        <f>P69*0.75</f>
        <v>7837.5</v>
      </c>
      <c r="S69" s="73" t="s">
        <v>411</v>
      </c>
      <c r="T69" s="73" t="s">
        <v>319</v>
      </c>
    </row>
    <row r="70" spans="1:20" ht="37.5" hidden="1" outlineLevel="1">
      <c r="B70" s="73" t="s">
        <v>173</v>
      </c>
      <c r="C70" s="73" t="s">
        <v>265</v>
      </c>
      <c r="D70" s="73" t="s">
        <v>438</v>
      </c>
      <c r="E70" s="74" t="s">
        <v>80</v>
      </c>
      <c r="F70" s="73">
        <v>0</v>
      </c>
      <c r="G70" s="75">
        <v>0</v>
      </c>
      <c r="H70" s="73">
        <v>0</v>
      </c>
      <c r="I70" s="149">
        <f t="shared" si="17"/>
        <v>0</v>
      </c>
      <c r="J70" s="150">
        <f t="shared" si="13"/>
        <v>0</v>
      </c>
      <c r="K70" s="73">
        <v>0</v>
      </c>
      <c r="L70" s="75">
        <v>0</v>
      </c>
      <c r="M70" s="73">
        <v>0</v>
      </c>
      <c r="N70" s="151">
        <f t="shared" si="15"/>
        <v>0</v>
      </c>
      <c r="O70" s="150">
        <f t="shared" si="14"/>
        <v>0</v>
      </c>
      <c r="P70" s="151">
        <f t="shared" si="16"/>
        <v>0</v>
      </c>
      <c r="Q70" s="167">
        <f t="shared" si="16"/>
        <v>0</v>
      </c>
      <c r="R70" s="168">
        <f>P70*15/100</f>
        <v>0</v>
      </c>
      <c r="S70" s="71"/>
      <c r="T70" s="73" t="s">
        <v>174</v>
      </c>
    </row>
    <row r="71" spans="1:20" ht="71.5" hidden="1" customHeight="1" outlineLevel="1">
      <c r="A71" s="624" t="s">
        <v>261</v>
      </c>
      <c r="B71" s="87" t="s">
        <v>298</v>
      </c>
      <c r="C71" s="73" t="s">
        <v>265</v>
      </c>
      <c r="D71" s="73" t="s">
        <v>438</v>
      </c>
      <c r="E71" s="74" t="s">
        <v>80</v>
      </c>
      <c r="F71" s="87">
        <v>0</v>
      </c>
      <c r="G71" s="87">
        <v>0</v>
      </c>
      <c r="H71" s="87">
        <v>0</v>
      </c>
      <c r="I71" s="151">
        <f t="shared" si="17"/>
        <v>0</v>
      </c>
      <c r="J71" s="165">
        <f t="shared" si="13"/>
        <v>0</v>
      </c>
      <c r="K71" s="89">
        <v>0</v>
      </c>
      <c r="L71" s="89">
        <v>0</v>
      </c>
      <c r="M71" s="89">
        <v>0</v>
      </c>
      <c r="N71" s="95">
        <f t="shared" si="15"/>
        <v>0</v>
      </c>
      <c r="O71" s="165">
        <f t="shared" si="14"/>
        <v>0</v>
      </c>
      <c r="P71" s="151">
        <f t="shared" si="16"/>
        <v>0</v>
      </c>
      <c r="Q71" s="167">
        <f t="shared" si="16"/>
        <v>0</v>
      </c>
      <c r="R71" s="89">
        <v>0</v>
      </c>
      <c r="S71" s="76"/>
      <c r="T71" s="73" t="s">
        <v>296</v>
      </c>
    </row>
    <row r="72" spans="1:20" ht="70.900000000000006" hidden="1" customHeight="1" outlineLevel="1">
      <c r="A72" s="624"/>
      <c r="B72" s="87" t="s">
        <v>299</v>
      </c>
      <c r="C72" s="73" t="s">
        <v>265</v>
      </c>
      <c r="D72" s="73" t="s">
        <v>438</v>
      </c>
      <c r="E72" s="74" t="s">
        <v>80</v>
      </c>
      <c r="F72" s="87">
        <v>0</v>
      </c>
      <c r="G72" s="87">
        <v>0</v>
      </c>
      <c r="H72" s="87">
        <v>0</v>
      </c>
      <c r="I72" s="151">
        <f t="shared" si="17"/>
        <v>0</v>
      </c>
      <c r="J72" s="165">
        <f t="shared" si="13"/>
        <v>0</v>
      </c>
      <c r="K72" s="89">
        <v>0</v>
      </c>
      <c r="L72" s="89">
        <v>0</v>
      </c>
      <c r="M72" s="89">
        <v>0</v>
      </c>
      <c r="N72" s="151">
        <f t="shared" si="15"/>
        <v>0</v>
      </c>
      <c r="O72" s="165">
        <f t="shared" si="14"/>
        <v>0</v>
      </c>
      <c r="P72" s="151">
        <f t="shared" si="16"/>
        <v>0</v>
      </c>
      <c r="Q72" s="167">
        <f t="shared" si="16"/>
        <v>0</v>
      </c>
      <c r="R72" s="89">
        <v>0</v>
      </c>
      <c r="S72" s="76"/>
      <c r="T72" s="73" t="s">
        <v>296</v>
      </c>
    </row>
    <row r="73" spans="1:20" ht="50" hidden="1" outlineLevel="1">
      <c r="A73" s="624"/>
      <c r="B73" s="87" t="s">
        <v>300</v>
      </c>
      <c r="C73" s="73" t="s">
        <v>265</v>
      </c>
      <c r="D73" s="73" t="s">
        <v>438</v>
      </c>
      <c r="E73" s="74" t="s">
        <v>80</v>
      </c>
      <c r="F73" s="87">
        <v>0</v>
      </c>
      <c r="G73" s="87">
        <v>0</v>
      </c>
      <c r="H73" s="87">
        <v>1</v>
      </c>
      <c r="I73" s="151">
        <f t="shared" si="17"/>
        <v>0</v>
      </c>
      <c r="J73" s="165">
        <f t="shared" si="13"/>
        <v>0</v>
      </c>
      <c r="K73" s="89">
        <v>0</v>
      </c>
      <c r="L73" s="89">
        <v>0</v>
      </c>
      <c r="M73" s="89">
        <v>0</v>
      </c>
      <c r="N73" s="151">
        <f t="shared" si="15"/>
        <v>0</v>
      </c>
      <c r="O73" s="165">
        <f t="shared" si="14"/>
        <v>0</v>
      </c>
      <c r="P73" s="151">
        <f t="shared" si="16"/>
        <v>0</v>
      </c>
      <c r="Q73" s="167">
        <f t="shared" si="16"/>
        <v>0</v>
      </c>
      <c r="R73" s="89">
        <v>0</v>
      </c>
      <c r="S73" s="76"/>
      <c r="T73" s="73" t="s">
        <v>296</v>
      </c>
    </row>
    <row r="74" spans="1:20" ht="74.5" hidden="1" customHeight="1" outlineLevel="1">
      <c r="A74" s="624"/>
      <c r="B74" s="87" t="s">
        <v>301</v>
      </c>
      <c r="C74" s="73" t="s">
        <v>265</v>
      </c>
      <c r="D74" s="73" t="s">
        <v>438</v>
      </c>
      <c r="E74" s="74" t="s">
        <v>80</v>
      </c>
      <c r="F74" s="87">
        <v>1</v>
      </c>
      <c r="G74" s="87">
        <v>750</v>
      </c>
      <c r="H74" s="87">
        <v>4</v>
      </c>
      <c r="I74" s="151">
        <f t="shared" si="17"/>
        <v>3000</v>
      </c>
      <c r="J74" s="165">
        <f t="shared" si="13"/>
        <v>2727.272727272727</v>
      </c>
      <c r="K74" s="87">
        <v>1</v>
      </c>
      <c r="L74" s="87">
        <v>750</v>
      </c>
      <c r="M74" s="87">
        <v>4</v>
      </c>
      <c r="N74" s="151">
        <f t="shared" si="15"/>
        <v>3000</v>
      </c>
      <c r="O74" s="165">
        <f t="shared" si="14"/>
        <v>2727.272727272727</v>
      </c>
      <c r="P74" s="151">
        <f t="shared" si="16"/>
        <v>6000</v>
      </c>
      <c r="Q74" s="167">
        <f t="shared" si="16"/>
        <v>5454.545454545454</v>
      </c>
      <c r="R74" s="144">
        <f>P74*0.15</f>
        <v>900</v>
      </c>
      <c r="S74" s="73" t="s">
        <v>412</v>
      </c>
      <c r="T74" s="73" t="s">
        <v>297</v>
      </c>
    </row>
    <row r="75" spans="1:20" ht="100" hidden="1" outlineLevel="1">
      <c r="A75" s="624"/>
      <c r="B75" s="87" t="s">
        <v>302</v>
      </c>
      <c r="C75" s="73" t="s">
        <v>265</v>
      </c>
      <c r="D75" s="73" t="s">
        <v>438</v>
      </c>
      <c r="E75" s="77" t="s">
        <v>123</v>
      </c>
      <c r="F75" s="87">
        <v>1</v>
      </c>
      <c r="G75" s="87">
        <v>1500</v>
      </c>
      <c r="H75" s="87">
        <v>2</v>
      </c>
      <c r="I75" s="151">
        <f t="shared" si="17"/>
        <v>3000</v>
      </c>
      <c r="J75" s="165">
        <f t="shared" si="13"/>
        <v>2727.272727272727</v>
      </c>
      <c r="K75" s="87">
        <v>1</v>
      </c>
      <c r="L75" s="87">
        <v>1500</v>
      </c>
      <c r="M75" s="87">
        <v>2</v>
      </c>
      <c r="N75" s="151">
        <f t="shared" si="15"/>
        <v>3000</v>
      </c>
      <c r="O75" s="165">
        <f t="shared" si="14"/>
        <v>2727.272727272727</v>
      </c>
      <c r="P75" s="151">
        <f t="shared" si="16"/>
        <v>6000</v>
      </c>
      <c r="Q75" s="167">
        <f t="shared" si="16"/>
        <v>5454.545454545454</v>
      </c>
      <c r="R75" s="144">
        <f>P75*0.15</f>
        <v>900</v>
      </c>
      <c r="S75" s="73" t="s">
        <v>392</v>
      </c>
      <c r="T75" s="73" t="s">
        <v>357</v>
      </c>
    </row>
    <row r="76" spans="1:20" ht="87.5" hidden="1" outlineLevel="1">
      <c r="A76" s="624"/>
      <c r="B76" s="87" t="s">
        <v>303</v>
      </c>
      <c r="C76" s="73" t="s">
        <v>265</v>
      </c>
      <c r="D76" s="73" t="s">
        <v>438</v>
      </c>
      <c r="E76" s="74" t="s">
        <v>80</v>
      </c>
      <c r="F76" s="87">
        <v>6</v>
      </c>
      <c r="G76" s="87">
        <f>2500+364</f>
        <v>2864</v>
      </c>
      <c r="H76" s="87">
        <v>3</v>
      </c>
      <c r="I76" s="151">
        <f t="shared" si="17"/>
        <v>51552</v>
      </c>
      <c r="J76" s="165">
        <f t="shared" si="13"/>
        <v>46865.454545454544</v>
      </c>
      <c r="K76" s="87">
        <v>6</v>
      </c>
      <c r="L76" s="87">
        <f>2000+264</f>
        <v>2264</v>
      </c>
      <c r="M76" s="87">
        <v>3</v>
      </c>
      <c r="N76" s="151">
        <f t="shared" si="15"/>
        <v>40752</v>
      </c>
      <c r="O76" s="165">
        <f t="shared" si="14"/>
        <v>37047.272727272721</v>
      </c>
      <c r="P76" s="151">
        <f t="shared" si="16"/>
        <v>92304</v>
      </c>
      <c r="Q76" s="167">
        <f t="shared" si="16"/>
        <v>83912.727272727265</v>
      </c>
      <c r="R76" s="144">
        <f>P76*0.2</f>
        <v>18460.8</v>
      </c>
      <c r="S76" s="75" t="s">
        <v>388</v>
      </c>
      <c r="T76" s="73" t="s">
        <v>176</v>
      </c>
    </row>
    <row r="77" spans="1:20" ht="50" hidden="1" outlineLevel="1">
      <c r="A77" s="624"/>
      <c r="B77" s="87" t="s">
        <v>304</v>
      </c>
      <c r="C77" s="73" t="s">
        <v>265</v>
      </c>
      <c r="D77" s="73" t="s">
        <v>438</v>
      </c>
      <c r="E77" s="74" t="s">
        <v>80</v>
      </c>
      <c r="F77" s="87">
        <v>0</v>
      </c>
      <c r="G77" s="87">
        <v>0</v>
      </c>
      <c r="H77" s="87">
        <v>0</v>
      </c>
      <c r="I77" s="151">
        <f t="shared" si="17"/>
        <v>0</v>
      </c>
      <c r="J77" s="165">
        <f t="shared" si="13"/>
        <v>0</v>
      </c>
      <c r="K77" s="87">
        <v>0</v>
      </c>
      <c r="L77" s="87">
        <v>0</v>
      </c>
      <c r="M77" s="87">
        <v>1</v>
      </c>
      <c r="N77" s="151">
        <f t="shared" si="15"/>
        <v>0</v>
      </c>
      <c r="O77" s="165">
        <f t="shared" si="14"/>
        <v>0</v>
      </c>
      <c r="P77" s="151">
        <f t="shared" si="16"/>
        <v>0</v>
      </c>
      <c r="Q77" s="167">
        <f t="shared" si="16"/>
        <v>0</v>
      </c>
      <c r="R77" s="89">
        <v>0</v>
      </c>
      <c r="S77" s="76"/>
      <c r="T77" s="73" t="s">
        <v>296</v>
      </c>
    </row>
    <row r="78" spans="1:20" ht="62.5" outlineLevel="1">
      <c r="B78" s="73" t="s">
        <v>177</v>
      </c>
      <c r="C78" s="73" t="s">
        <v>265</v>
      </c>
      <c r="D78" s="73" t="s">
        <v>438</v>
      </c>
      <c r="E78" s="148" t="s">
        <v>87</v>
      </c>
      <c r="F78" s="73">
        <v>1</v>
      </c>
      <c r="G78" s="75">
        <v>350</v>
      </c>
      <c r="H78" s="73">
        <v>4</v>
      </c>
      <c r="I78" s="151">
        <f t="shared" si="17"/>
        <v>1400</v>
      </c>
      <c r="J78" s="165">
        <f t="shared" si="13"/>
        <v>1272.7272727272725</v>
      </c>
      <c r="K78" s="173">
        <v>1</v>
      </c>
      <c r="L78" s="149">
        <v>350</v>
      </c>
      <c r="M78" s="173">
        <v>4</v>
      </c>
      <c r="N78" s="151">
        <f t="shared" si="15"/>
        <v>1400</v>
      </c>
      <c r="O78" s="165">
        <f t="shared" si="14"/>
        <v>1272.7272727272725</v>
      </c>
      <c r="P78" s="151">
        <f t="shared" si="16"/>
        <v>2800</v>
      </c>
      <c r="Q78" s="167">
        <f t="shared" si="16"/>
        <v>2545.454545454545</v>
      </c>
      <c r="R78" s="168">
        <f>P78*0.25</f>
        <v>700</v>
      </c>
      <c r="S78" s="73" t="s">
        <v>413</v>
      </c>
      <c r="T78" s="73" t="s">
        <v>321</v>
      </c>
    </row>
    <row r="79" spans="1:20" ht="50" outlineLevel="1">
      <c r="B79" s="73" t="s">
        <v>178</v>
      </c>
      <c r="C79" s="73" t="s">
        <v>265</v>
      </c>
      <c r="D79" s="73" t="s">
        <v>438</v>
      </c>
      <c r="E79" s="148" t="s">
        <v>87</v>
      </c>
      <c r="F79" s="73">
        <v>1</v>
      </c>
      <c r="G79" s="75">
        <v>400</v>
      </c>
      <c r="H79" s="73">
        <v>4</v>
      </c>
      <c r="I79" s="151">
        <f t="shared" si="17"/>
        <v>1600</v>
      </c>
      <c r="J79" s="165">
        <f t="shared" si="13"/>
        <v>1454.5454545454545</v>
      </c>
      <c r="K79" s="173">
        <v>1</v>
      </c>
      <c r="L79" s="149">
        <v>350</v>
      </c>
      <c r="M79" s="173">
        <v>4</v>
      </c>
      <c r="N79" s="151">
        <f t="shared" si="15"/>
        <v>1400</v>
      </c>
      <c r="O79" s="165">
        <f t="shared" si="14"/>
        <v>1272.7272727272725</v>
      </c>
      <c r="P79" s="151">
        <f t="shared" si="16"/>
        <v>3000</v>
      </c>
      <c r="Q79" s="167">
        <f t="shared" si="16"/>
        <v>2727.272727272727</v>
      </c>
      <c r="R79" s="168">
        <f>P79*0.15</f>
        <v>450</v>
      </c>
      <c r="S79" s="73" t="s">
        <v>414</v>
      </c>
      <c r="T79" s="73" t="s">
        <v>322</v>
      </c>
    </row>
    <row r="80" spans="1:20" ht="75" hidden="1" outlineLevel="1">
      <c r="B80" s="104" t="s">
        <v>268</v>
      </c>
      <c r="C80" s="73" t="s">
        <v>265</v>
      </c>
      <c r="D80" s="73" t="s">
        <v>443</v>
      </c>
      <c r="E80" s="74" t="s">
        <v>80</v>
      </c>
      <c r="F80" s="194">
        <v>1</v>
      </c>
      <c r="G80" s="195">
        <f>3554.6914834506*20%</f>
        <v>710.93829669012007</v>
      </c>
      <c r="H80" s="196">
        <v>12</v>
      </c>
      <c r="I80" s="81">
        <f t="shared" si="17"/>
        <v>8531.2595602814399</v>
      </c>
      <c r="J80" s="111">
        <f t="shared" si="13"/>
        <v>7755.6905093467631</v>
      </c>
      <c r="K80" s="194">
        <v>1</v>
      </c>
      <c r="L80" s="195">
        <f>3554.6914834506*20%</f>
        <v>710.93829669012007</v>
      </c>
      <c r="M80" s="196">
        <v>12</v>
      </c>
      <c r="N80" s="81">
        <f t="shared" si="15"/>
        <v>8531.2595602814399</v>
      </c>
      <c r="O80" s="111">
        <f t="shared" si="14"/>
        <v>7755.6905093467631</v>
      </c>
      <c r="P80" s="151">
        <f t="shared" si="16"/>
        <v>17062.51912056288</v>
      </c>
      <c r="Q80" s="197">
        <f t="shared" si="16"/>
        <v>15511.381018693526</v>
      </c>
      <c r="R80" s="168">
        <f>P80*15/100</f>
        <v>2559.3778680844321</v>
      </c>
      <c r="S80" s="73" t="s">
        <v>397</v>
      </c>
      <c r="T80" s="198" t="s">
        <v>272</v>
      </c>
    </row>
    <row r="81" spans="2:20" hidden="1" outlineLevel="1">
      <c r="B81" s="104"/>
      <c r="C81" s="73"/>
      <c r="D81" s="73"/>
      <c r="E81" s="74"/>
      <c r="F81" s="194"/>
      <c r="G81" s="195"/>
      <c r="H81" s="196"/>
      <c r="I81" s="81">
        <f t="shared" si="17"/>
        <v>0</v>
      </c>
      <c r="J81" s="111"/>
      <c r="K81" s="194"/>
      <c r="L81" s="195"/>
      <c r="M81" s="196"/>
      <c r="N81" s="81">
        <f t="shared" si="15"/>
        <v>0</v>
      </c>
      <c r="O81" s="111"/>
      <c r="P81" s="151"/>
      <c r="Q81" s="197"/>
      <c r="R81" s="168"/>
      <c r="S81" s="73"/>
      <c r="T81" s="198"/>
    </row>
    <row r="82" spans="2:20" hidden="1" outlineLevel="1">
      <c r="B82" s="104"/>
      <c r="C82" s="73"/>
      <c r="D82" s="73"/>
      <c r="E82" s="74"/>
      <c r="F82" s="194"/>
      <c r="G82" s="195"/>
      <c r="H82" s="196"/>
      <c r="I82" s="81">
        <f t="shared" si="17"/>
        <v>0</v>
      </c>
      <c r="J82" s="111"/>
      <c r="K82" s="194"/>
      <c r="L82" s="195"/>
      <c r="M82" s="196"/>
      <c r="N82" s="81">
        <f t="shared" si="15"/>
        <v>0</v>
      </c>
      <c r="O82" s="111"/>
      <c r="P82" s="151"/>
      <c r="Q82" s="197"/>
      <c r="R82" s="168"/>
      <c r="S82" s="73"/>
      <c r="T82" s="198"/>
    </row>
    <row r="83" spans="2:20" hidden="1" outlineLevel="1">
      <c r="B83" s="104" t="s">
        <v>267</v>
      </c>
      <c r="C83" s="73" t="s">
        <v>265</v>
      </c>
      <c r="D83" s="73" t="s">
        <v>438</v>
      </c>
      <c r="E83" s="74" t="s">
        <v>80</v>
      </c>
      <c r="F83" s="194">
        <v>1</v>
      </c>
      <c r="G83" s="195">
        <f>2843.89252048185*20%</f>
        <v>568.77850409637006</v>
      </c>
      <c r="H83" s="196">
        <v>12</v>
      </c>
      <c r="I83" s="81">
        <f t="shared" si="17"/>
        <v>6825.3420491564411</v>
      </c>
      <c r="J83" s="111">
        <f t="shared" ref="J83:J114" si="18">I83/$C$1</f>
        <v>6204.8564083240371</v>
      </c>
      <c r="K83" s="194">
        <v>1</v>
      </c>
      <c r="L83" s="195">
        <f>2843.89252048185*20%</f>
        <v>568.77850409637006</v>
      </c>
      <c r="M83" s="196">
        <v>12</v>
      </c>
      <c r="N83" s="81">
        <f t="shared" si="15"/>
        <v>6825.3420491564411</v>
      </c>
      <c r="O83" s="111">
        <f t="shared" ref="O83:O114" si="19">N83/$C$1</f>
        <v>6204.8564083240371</v>
      </c>
      <c r="P83" s="151">
        <f t="shared" si="16"/>
        <v>13650.684098312882</v>
      </c>
      <c r="Q83" s="197">
        <f t="shared" si="16"/>
        <v>12409.712816648074</v>
      </c>
      <c r="R83" s="168">
        <f>P83*15/100</f>
        <v>2047.6026147469322</v>
      </c>
      <c r="S83" s="73" t="s">
        <v>402</v>
      </c>
      <c r="T83" s="198" t="s">
        <v>273</v>
      </c>
    </row>
    <row r="84" spans="2:20" ht="25" hidden="1" outlineLevel="1">
      <c r="B84" s="104" t="s">
        <v>145</v>
      </c>
      <c r="C84" s="73" t="s">
        <v>265</v>
      </c>
      <c r="D84" s="73" t="s">
        <v>443</v>
      </c>
      <c r="E84" s="74" t="s">
        <v>80</v>
      </c>
      <c r="F84" s="80">
        <v>1</v>
      </c>
      <c r="G84" s="195">
        <f>(2843.89252048185/2)*20%</f>
        <v>284.38925204818503</v>
      </c>
      <c r="H84" s="196">
        <v>12</v>
      </c>
      <c r="I84" s="81">
        <f t="shared" si="17"/>
        <v>3412.6710245782206</v>
      </c>
      <c r="J84" s="111">
        <f t="shared" si="18"/>
        <v>3102.4282041620186</v>
      </c>
      <c r="K84" s="80">
        <v>1</v>
      </c>
      <c r="L84" s="195">
        <f>(2843.89252048185/2)*20%</f>
        <v>284.38925204818503</v>
      </c>
      <c r="M84" s="196">
        <v>12</v>
      </c>
      <c r="N84" s="81">
        <f t="shared" si="15"/>
        <v>3412.6710245782206</v>
      </c>
      <c r="O84" s="111">
        <f t="shared" si="19"/>
        <v>3102.4282041620186</v>
      </c>
      <c r="P84" s="151">
        <f t="shared" ref="P84:Q99" si="20">I84+N84</f>
        <v>6825.3420491564411</v>
      </c>
      <c r="Q84" s="197">
        <f t="shared" si="20"/>
        <v>6204.8564083240371</v>
      </c>
      <c r="R84" s="168">
        <f>P84*15/100</f>
        <v>1023.8013073734661</v>
      </c>
      <c r="S84" s="73" t="s">
        <v>402</v>
      </c>
      <c r="T84" s="198" t="s">
        <v>274</v>
      </c>
    </row>
    <row r="85" spans="2:20" ht="96.25" hidden="1" customHeight="1" outlineLevel="1">
      <c r="B85" s="73" t="s">
        <v>180</v>
      </c>
      <c r="C85" s="73" t="s">
        <v>265</v>
      </c>
      <c r="D85" s="73" t="s">
        <v>438</v>
      </c>
      <c r="E85" s="78" t="s">
        <v>133</v>
      </c>
      <c r="F85" s="73">
        <v>1</v>
      </c>
      <c r="G85" s="75">
        <v>4500</v>
      </c>
      <c r="H85" s="73">
        <v>1</v>
      </c>
      <c r="I85" s="151">
        <f t="shared" si="17"/>
        <v>4500</v>
      </c>
      <c r="J85" s="165">
        <f t="shared" si="18"/>
        <v>4090.9090909090905</v>
      </c>
      <c r="K85" s="73">
        <v>1</v>
      </c>
      <c r="L85" s="75"/>
      <c r="M85" s="73">
        <v>1</v>
      </c>
      <c r="N85" s="151">
        <f t="shared" si="15"/>
        <v>0</v>
      </c>
      <c r="O85" s="165">
        <f t="shared" si="19"/>
        <v>0</v>
      </c>
      <c r="P85" s="151">
        <f t="shared" si="20"/>
        <v>4500</v>
      </c>
      <c r="Q85" s="167">
        <f t="shared" si="20"/>
        <v>4090.9090909090905</v>
      </c>
      <c r="R85" s="168">
        <f>P85*25/100</f>
        <v>1125</v>
      </c>
      <c r="S85" s="73" t="s">
        <v>415</v>
      </c>
      <c r="T85" s="73" t="s">
        <v>323</v>
      </c>
    </row>
    <row r="86" spans="2:20" ht="100.75" hidden="1" customHeight="1" outlineLevel="1">
      <c r="B86" s="73" t="s">
        <v>181</v>
      </c>
      <c r="C86" s="73" t="s">
        <v>265</v>
      </c>
      <c r="D86" s="73" t="s">
        <v>438</v>
      </c>
      <c r="E86" s="78" t="s">
        <v>133</v>
      </c>
      <c r="F86" s="73">
        <v>2</v>
      </c>
      <c r="G86" s="75">
        <v>3000</v>
      </c>
      <c r="H86" s="73">
        <v>1</v>
      </c>
      <c r="I86" s="151">
        <f t="shared" si="17"/>
        <v>6000</v>
      </c>
      <c r="J86" s="165">
        <f t="shared" si="18"/>
        <v>5454.545454545454</v>
      </c>
      <c r="K86" s="73">
        <v>2</v>
      </c>
      <c r="L86" s="75">
        <v>3000</v>
      </c>
      <c r="M86" s="73">
        <v>1</v>
      </c>
      <c r="N86" s="151">
        <f t="shared" si="15"/>
        <v>6000</v>
      </c>
      <c r="O86" s="165">
        <f t="shared" si="19"/>
        <v>5454.545454545454</v>
      </c>
      <c r="P86" s="151">
        <f t="shared" si="20"/>
        <v>12000</v>
      </c>
      <c r="Q86" s="167">
        <f t="shared" si="20"/>
        <v>10909.090909090908</v>
      </c>
      <c r="R86" s="168">
        <f>P86*0.15</f>
        <v>1800</v>
      </c>
      <c r="S86" s="73" t="s">
        <v>415</v>
      </c>
      <c r="T86" s="73" t="s">
        <v>324</v>
      </c>
    </row>
    <row r="87" spans="2:20" ht="125" hidden="1" outlineLevel="1">
      <c r="B87" s="73" t="s">
        <v>182</v>
      </c>
      <c r="C87" s="73" t="s">
        <v>265</v>
      </c>
      <c r="D87" s="73" t="s">
        <v>438</v>
      </c>
      <c r="E87" s="78" t="s">
        <v>133</v>
      </c>
      <c r="F87" s="73">
        <v>1</v>
      </c>
      <c r="G87" s="75">
        <v>3500</v>
      </c>
      <c r="H87" s="73">
        <v>1</v>
      </c>
      <c r="I87" s="151">
        <f t="shared" si="17"/>
        <v>3500</v>
      </c>
      <c r="J87" s="165">
        <f t="shared" si="18"/>
        <v>3181.8181818181815</v>
      </c>
      <c r="K87" s="73">
        <v>1</v>
      </c>
      <c r="L87" s="75"/>
      <c r="M87" s="73"/>
      <c r="N87" s="151">
        <f t="shared" si="15"/>
        <v>0</v>
      </c>
      <c r="O87" s="165">
        <f t="shared" si="19"/>
        <v>0</v>
      </c>
      <c r="P87" s="151">
        <f t="shared" si="20"/>
        <v>3500</v>
      </c>
      <c r="Q87" s="167">
        <f t="shared" si="20"/>
        <v>3181.8181818181815</v>
      </c>
      <c r="R87" s="168">
        <f>P87*0.15</f>
        <v>525</v>
      </c>
      <c r="S87" s="73" t="s">
        <v>416</v>
      </c>
      <c r="T87" s="73" t="s">
        <v>325</v>
      </c>
    </row>
    <row r="88" spans="2:20" ht="62.5" hidden="1" outlineLevel="1">
      <c r="B88" s="73" t="s">
        <v>183</v>
      </c>
      <c r="C88" s="73" t="s">
        <v>265</v>
      </c>
      <c r="D88" s="73" t="s">
        <v>438</v>
      </c>
      <c r="E88" s="78" t="s">
        <v>133</v>
      </c>
      <c r="F88" s="73">
        <v>1</v>
      </c>
      <c r="G88" s="75">
        <v>2000</v>
      </c>
      <c r="H88" s="73">
        <v>1</v>
      </c>
      <c r="I88" s="151">
        <f t="shared" si="17"/>
        <v>2000</v>
      </c>
      <c r="J88" s="165">
        <f t="shared" si="18"/>
        <v>1818.181818181818</v>
      </c>
      <c r="K88" s="73">
        <v>1</v>
      </c>
      <c r="L88" s="75">
        <v>2000</v>
      </c>
      <c r="M88" s="73">
        <v>1</v>
      </c>
      <c r="N88" s="151">
        <f t="shared" si="15"/>
        <v>2000</v>
      </c>
      <c r="O88" s="165">
        <f t="shared" si="19"/>
        <v>1818.181818181818</v>
      </c>
      <c r="P88" s="151">
        <f t="shared" si="20"/>
        <v>4000</v>
      </c>
      <c r="Q88" s="167">
        <f t="shared" si="20"/>
        <v>3636.363636363636</v>
      </c>
      <c r="R88" s="168">
        <f>P88*0.15</f>
        <v>600</v>
      </c>
      <c r="S88" s="73" t="s">
        <v>417</v>
      </c>
      <c r="T88" s="73" t="s">
        <v>326</v>
      </c>
    </row>
    <row r="89" spans="2:20" ht="51.25" hidden="1" customHeight="1" outlineLevel="1">
      <c r="B89" s="73" t="s">
        <v>184</v>
      </c>
      <c r="C89" s="73" t="s">
        <v>265</v>
      </c>
      <c r="D89" s="73" t="s">
        <v>438</v>
      </c>
      <c r="E89" s="78" t="s">
        <v>133</v>
      </c>
      <c r="F89" s="73">
        <v>1</v>
      </c>
      <c r="G89" s="75">
        <v>2000</v>
      </c>
      <c r="H89" s="73">
        <v>1</v>
      </c>
      <c r="I89" s="151">
        <f t="shared" si="17"/>
        <v>2000</v>
      </c>
      <c r="J89" s="165">
        <f t="shared" si="18"/>
        <v>1818.181818181818</v>
      </c>
      <c r="K89" s="73">
        <v>1</v>
      </c>
      <c r="L89" s="75">
        <v>2000</v>
      </c>
      <c r="M89" s="73">
        <v>1</v>
      </c>
      <c r="N89" s="151">
        <f t="shared" si="15"/>
        <v>2000</v>
      </c>
      <c r="O89" s="165">
        <f t="shared" si="19"/>
        <v>1818.181818181818</v>
      </c>
      <c r="P89" s="151">
        <f t="shared" si="20"/>
        <v>4000</v>
      </c>
      <c r="Q89" s="167">
        <f t="shared" si="20"/>
        <v>3636.363636363636</v>
      </c>
      <c r="R89" s="168">
        <f>P89*0.15</f>
        <v>600</v>
      </c>
      <c r="S89" s="73" t="s">
        <v>418</v>
      </c>
      <c r="T89" s="73" t="s">
        <v>327</v>
      </c>
    </row>
    <row r="90" spans="2:20" ht="91.75" hidden="1" customHeight="1" outlineLevel="1">
      <c r="B90" s="73" t="s">
        <v>451</v>
      </c>
      <c r="C90" s="73" t="s">
        <v>265</v>
      </c>
      <c r="D90" s="73" t="s">
        <v>438</v>
      </c>
      <c r="E90" s="78" t="s">
        <v>133</v>
      </c>
      <c r="F90" s="80">
        <v>1</v>
      </c>
      <c r="G90" s="81">
        <v>3000</v>
      </c>
      <c r="H90" s="80">
        <v>3</v>
      </c>
      <c r="I90" s="151">
        <f t="shared" si="17"/>
        <v>9000</v>
      </c>
      <c r="J90" s="165">
        <f t="shared" si="18"/>
        <v>8181.8181818181811</v>
      </c>
      <c r="K90" s="80">
        <v>1</v>
      </c>
      <c r="L90" s="81">
        <v>3000</v>
      </c>
      <c r="M90" s="80">
        <v>3</v>
      </c>
      <c r="N90" s="149">
        <f t="shared" si="15"/>
        <v>9000</v>
      </c>
      <c r="O90" s="165">
        <f t="shared" si="19"/>
        <v>8181.8181818181811</v>
      </c>
      <c r="P90" s="151">
        <f t="shared" si="20"/>
        <v>18000</v>
      </c>
      <c r="Q90" s="167">
        <f t="shared" si="20"/>
        <v>16363.636363636362</v>
      </c>
      <c r="R90" s="168">
        <f>P90*15/100</f>
        <v>2700</v>
      </c>
      <c r="S90" s="73" t="s">
        <v>397</v>
      </c>
      <c r="T90" s="73" t="s">
        <v>461</v>
      </c>
    </row>
    <row r="91" spans="2:20" ht="25" hidden="1" outlineLevel="1">
      <c r="B91" s="73" t="s">
        <v>452</v>
      </c>
      <c r="C91" s="73" t="s">
        <v>265</v>
      </c>
      <c r="D91" s="73" t="s">
        <v>438</v>
      </c>
      <c r="E91" s="78" t="s">
        <v>133</v>
      </c>
      <c r="F91" s="80">
        <v>1</v>
      </c>
      <c r="G91" s="81">
        <v>2600</v>
      </c>
      <c r="H91" s="80">
        <v>3</v>
      </c>
      <c r="I91" s="151">
        <f t="shared" si="17"/>
        <v>7800</v>
      </c>
      <c r="J91" s="165">
        <f t="shared" si="18"/>
        <v>7090.9090909090901</v>
      </c>
      <c r="K91" s="80">
        <v>1</v>
      </c>
      <c r="L91" s="81">
        <v>2600</v>
      </c>
      <c r="M91" s="80">
        <v>3</v>
      </c>
      <c r="N91" s="149">
        <f t="shared" si="15"/>
        <v>7800</v>
      </c>
      <c r="O91" s="165">
        <f t="shared" si="19"/>
        <v>7090.9090909090901</v>
      </c>
      <c r="P91" s="151">
        <f t="shared" si="20"/>
        <v>15600</v>
      </c>
      <c r="Q91" s="167">
        <f t="shared" si="20"/>
        <v>14181.81818181818</v>
      </c>
      <c r="R91" s="168">
        <f>P91*15/100</f>
        <v>2340</v>
      </c>
      <c r="S91" s="80" t="s">
        <v>402</v>
      </c>
      <c r="T91" s="73" t="s">
        <v>462</v>
      </c>
    </row>
    <row r="92" spans="2:20" ht="51.25" hidden="1" customHeight="1" outlineLevel="1">
      <c r="B92" s="73" t="s">
        <v>141</v>
      </c>
      <c r="C92" s="73" t="s">
        <v>265</v>
      </c>
      <c r="D92" s="73" t="s">
        <v>443</v>
      </c>
      <c r="E92" s="78" t="s">
        <v>133</v>
      </c>
      <c r="F92" s="80"/>
      <c r="G92" s="81"/>
      <c r="H92" s="80"/>
      <c r="I92" s="151">
        <f t="shared" si="17"/>
        <v>0</v>
      </c>
      <c r="J92" s="165">
        <f t="shared" si="18"/>
        <v>0</v>
      </c>
      <c r="K92" s="80"/>
      <c r="L92" s="81"/>
      <c r="M92" s="80"/>
      <c r="N92" s="149">
        <f t="shared" si="15"/>
        <v>0</v>
      </c>
      <c r="O92" s="165">
        <f t="shared" si="19"/>
        <v>0</v>
      </c>
      <c r="P92" s="151">
        <f t="shared" si="20"/>
        <v>0</v>
      </c>
      <c r="Q92" s="167">
        <f t="shared" si="20"/>
        <v>0</v>
      </c>
      <c r="R92" s="168">
        <f>P92*0.1</f>
        <v>0</v>
      </c>
      <c r="S92" s="80" t="s">
        <v>402</v>
      </c>
      <c r="T92" s="73" t="s">
        <v>337</v>
      </c>
    </row>
    <row r="93" spans="2:20" ht="25" hidden="1" outlineLevel="1">
      <c r="B93" s="198" t="s">
        <v>147</v>
      </c>
      <c r="C93" s="73" t="s">
        <v>265</v>
      </c>
      <c r="D93" s="73" t="s">
        <v>443</v>
      </c>
      <c r="E93" s="77" t="s">
        <v>123</v>
      </c>
      <c r="F93" s="194">
        <v>1</v>
      </c>
      <c r="G93" s="199">
        <v>320</v>
      </c>
      <c r="H93" s="194">
        <v>4</v>
      </c>
      <c r="I93" s="81">
        <f t="shared" si="17"/>
        <v>1280</v>
      </c>
      <c r="J93" s="111">
        <f t="shared" si="18"/>
        <v>1163.6363636363635</v>
      </c>
      <c r="K93" s="194">
        <v>1</v>
      </c>
      <c r="L93" s="199">
        <v>320</v>
      </c>
      <c r="M93" s="194">
        <v>4</v>
      </c>
      <c r="N93" s="81">
        <f t="shared" si="15"/>
        <v>1280</v>
      </c>
      <c r="O93" s="111">
        <f t="shared" si="19"/>
        <v>1163.6363636363635</v>
      </c>
      <c r="P93" s="151">
        <f t="shared" si="20"/>
        <v>2560</v>
      </c>
      <c r="Q93" s="197">
        <f t="shared" si="20"/>
        <v>2327.272727272727</v>
      </c>
      <c r="R93" s="200">
        <f t="shared" ref="R93:R98" si="21">P93*0.15</f>
        <v>384</v>
      </c>
      <c r="S93" s="80" t="s">
        <v>402</v>
      </c>
      <c r="T93" s="73" t="s">
        <v>349</v>
      </c>
    </row>
    <row r="94" spans="2:20" ht="25" hidden="1" outlineLevel="1">
      <c r="B94" s="198" t="s">
        <v>148</v>
      </c>
      <c r="C94" s="73" t="s">
        <v>265</v>
      </c>
      <c r="D94" s="73" t="s">
        <v>443</v>
      </c>
      <c r="E94" s="77" t="s">
        <v>123</v>
      </c>
      <c r="F94" s="194">
        <v>1</v>
      </c>
      <c r="G94" s="195">
        <v>800</v>
      </c>
      <c r="H94" s="194">
        <v>4</v>
      </c>
      <c r="I94" s="81">
        <f t="shared" si="17"/>
        <v>3200</v>
      </c>
      <c r="J94" s="111">
        <f t="shared" si="18"/>
        <v>2909.090909090909</v>
      </c>
      <c r="K94" s="194">
        <v>1</v>
      </c>
      <c r="L94" s="195">
        <v>800</v>
      </c>
      <c r="M94" s="194">
        <v>4</v>
      </c>
      <c r="N94" s="81">
        <f t="shared" si="15"/>
        <v>3200</v>
      </c>
      <c r="O94" s="111">
        <f t="shared" si="19"/>
        <v>2909.090909090909</v>
      </c>
      <c r="P94" s="151">
        <f t="shared" si="20"/>
        <v>6400</v>
      </c>
      <c r="Q94" s="197">
        <f t="shared" si="20"/>
        <v>5818.181818181818</v>
      </c>
      <c r="R94" s="200">
        <f t="shared" si="21"/>
        <v>960</v>
      </c>
      <c r="S94" s="80" t="s">
        <v>402</v>
      </c>
      <c r="T94" s="73" t="s">
        <v>347</v>
      </c>
    </row>
    <row r="95" spans="2:20" ht="25" hidden="1" outlineLevel="1">
      <c r="B95" s="198" t="s">
        <v>149</v>
      </c>
      <c r="C95" s="73" t="s">
        <v>265</v>
      </c>
      <c r="D95" s="73" t="s">
        <v>438</v>
      </c>
      <c r="E95" s="77" t="s">
        <v>123</v>
      </c>
      <c r="F95" s="194">
        <v>2</v>
      </c>
      <c r="G95" s="195">
        <v>600</v>
      </c>
      <c r="H95" s="194">
        <v>4</v>
      </c>
      <c r="I95" s="81">
        <f t="shared" si="17"/>
        <v>4800</v>
      </c>
      <c r="J95" s="111">
        <f t="shared" si="18"/>
        <v>4363.6363636363631</v>
      </c>
      <c r="K95" s="194">
        <v>2</v>
      </c>
      <c r="L95" s="195">
        <v>600</v>
      </c>
      <c r="M95" s="194">
        <v>4</v>
      </c>
      <c r="N95" s="81">
        <f t="shared" si="15"/>
        <v>4800</v>
      </c>
      <c r="O95" s="111">
        <f t="shared" si="19"/>
        <v>4363.6363636363631</v>
      </c>
      <c r="P95" s="151">
        <f t="shared" si="20"/>
        <v>9600</v>
      </c>
      <c r="Q95" s="197">
        <f t="shared" si="20"/>
        <v>8727.2727272727261</v>
      </c>
      <c r="R95" s="200">
        <f t="shared" si="21"/>
        <v>1440</v>
      </c>
      <c r="S95" s="80" t="s">
        <v>402</v>
      </c>
      <c r="T95" s="73" t="s">
        <v>348</v>
      </c>
    </row>
    <row r="96" spans="2:20" ht="25" outlineLevel="1">
      <c r="B96" s="198" t="s">
        <v>147</v>
      </c>
      <c r="C96" s="73" t="s">
        <v>265</v>
      </c>
      <c r="D96" s="73" t="s">
        <v>443</v>
      </c>
      <c r="E96" s="146" t="s">
        <v>87</v>
      </c>
      <c r="F96" s="194">
        <v>1</v>
      </c>
      <c r="G96" s="199">
        <v>320</v>
      </c>
      <c r="H96" s="194">
        <v>4</v>
      </c>
      <c r="I96" s="81">
        <f t="shared" si="17"/>
        <v>1280</v>
      </c>
      <c r="J96" s="111">
        <f t="shared" si="18"/>
        <v>1163.6363636363635</v>
      </c>
      <c r="K96" s="194">
        <v>1</v>
      </c>
      <c r="L96" s="199">
        <v>320</v>
      </c>
      <c r="M96" s="194">
        <v>4</v>
      </c>
      <c r="N96" s="81">
        <f t="shared" si="15"/>
        <v>1280</v>
      </c>
      <c r="O96" s="111">
        <f t="shared" si="19"/>
        <v>1163.6363636363635</v>
      </c>
      <c r="P96" s="151">
        <f t="shared" si="20"/>
        <v>2560</v>
      </c>
      <c r="Q96" s="197">
        <f t="shared" si="20"/>
        <v>2327.272727272727</v>
      </c>
      <c r="R96" s="200">
        <f t="shared" si="21"/>
        <v>384</v>
      </c>
      <c r="S96" s="80" t="s">
        <v>402</v>
      </c>
      <c r="T96" s="73" t="s">
        <v>349</v>
      </c>
    </row>
    <row r="97" spans="2:20" ht="25" outlineLevel="1">
      <c r="B97" s="198" t="s">
        <v>148</v>
      </c>
      <c r="C97" s="73" t="s">
        <v>265</v>
      </c>
      <c r="D97" s="73" t="s">
        <v>443</v>
      </c>
      <c r="E97" s="146" t="s">
        <v>87</v>
      </c>
      <c r="F97" s="194">
        <v>1</v>
      </c>
      <c r="G97" s="195">
        <v>800</v>
      </c>
      <c r="H97" s="194">
        <v>4</v>
      </c>
      <c r="I97" s="81">
        <f t="shared" si="17"/>
        <v>3200</v>
      </c>
      <c r="J97" s="111">
        <f t="shared" si="18"/>
        <v>2909.090909090909</v>
      </c>
      <c r="K97" s="194">
        <v>1</v>
      </c>
      <c r="L97" s="195">
        <v>800</v>
      </c>
      <c r="M97" s="194">
        <v>4</v>
      </c>
      <c r="N97" s="81">
        <f t="shared" si="15"/>
        <v>3200</v>
      </c>
      <c r="O97" s="111">
        <f t="shared" si="19"/>
        <v>2909.090909090909</v>
      </c>
      <c r="P97" s="151">
        <f t="shared" si="20"/>
        <v>6400</v>
      </c>
      <c r="Q97" s="197">
        <f t="shared" si="20"/>
        <v>5818.181818181818</v>
      </c>
      <c r="R97" s="200">
        <f t="shared" si="21"/>
        <v>960</v>
      </c>
      <c r="S97" s="80" t="s">
        <v>402</v>
      </c>
      <c r="T97" s="73" t="s">
        <v>347</v>
      </c>
    </row>
    <row r="98" spans="2:20" ht="25" outlineLevel="1">
      <c r="B98" s="198" t="s">
        <v>149</v>
      </c>
      <c r="C98" s="73" t="s">
        <v>265</v>
      </c>
      <c r="D98" s="73" t="s">
        <v>438</v>
      </c>
      <c r="E98" s="146" t="s">
        <v>87</v>
      </c>
      <c r="F98" s="194">
        <v>2</v>
      </c>
      <c r="G98" s="195">
        <v>600</v>
      </c>
      <c r="H98" s="194">
        <v>4</v>
      </c>
      <c r="I98" s="81">
        <f t="shared" si="17"/>
        <v>4800</v>
      </c>
      <c r="J98" s="111">
        <f t="shared" si="18"/>
        <v>4363.6363636363631</v>
      </c>
      <c r="K98" s="194">
        <v>2</v>
      </c>
      <c r="L98" s="195">
        <v>600</v>
      </c>
      <c r="M98" s="194">
        <v>4</v>
      </c>
      <c r="N98" s="81">
        <f t="shared" si="15"/>
        <v>4800</v>
      </c>
      <c r="O98" s="111">
        <f t="shared" si="19"/>
        <v>4363.6363636363631</v>
      </c>
      <c r="P98" s="151">
        <f t="shared" si="20"/>
        <v>9600</v>
      </c>
      <c r="Q98" s="197">
        <f t="shared" si="20"/>
        <v>8727.2727272727261</v>
      </c>
      <c r="R98" s="200">
        <f t="shared" si="21"/>
        <v>1440</v>
      </c>
      <c r="S98" s="80" t="s">
        <v>402</v>
      </c>
      <c r="T98" s="73" t="s">
        <v>348</v>
      </c>
    </row>
    <row r="99" spans="2:20" s="153" customFormat="1" ht="143.5" customHeight="1" outlineLevel="1">
      <c r="B99" s="73" t="s">
        <v>186</v>
      </c>
      <c r="C99" s="73" t="s">
        <v>265</v>
      </c>
      <c r="D99" s="73" t="s">
        <v>438</v>
      </c>
      <c r="E99" s="148" t="s">
        <v>87</v>
      </c>
      <c r="F99" s="73">
        <v>60</v>
      </c>
      <c r="G99" s="75">
        <v>400</v>
      </c>
      <c r="H99" s="73">
        <v>1</v>
      </c>
      <c r="I99" s="149">
        <f t="shared" si="17"/>
        <v>24000</v>
      </c>
      <c r="J99" s="150">
        <f t="shared" si="18"/>
        <v>21818.181818181816</v>
      </c>
      <c r="K99" s="73">
        <v>60</v>
      </c>
      <c r="L99" s="75">
        <v>300</v>
      </c>
      <c r="M99" s="73">
        <v>1</v>
      </c>
      <c r="N99" s="149">
        <f t="shared" si="15"/>
        <v>18000</v>
      </c>
      <c r="O99" s="150">
        <f t="shared" si="19"/>
        <v>16363.636363636362</v>
      </c>
      <c r="P99" s="151">
        <f t="shared" si="20"/>
        <v>42000</v>
      </c>
      <c r="Q99" s="167">
        <f t="shared" si="20"/>
        <v>38181.818181818177</v>
      </c>
      <c r="R99" s="177">
        <f>P99</f>
        <v>42000</v>
      </c>
      <c r="S99" s="73" t="s">
        <v>419</v>
      </c>
      <c r="T99" s="73" t="s">
        <v>328</v>
      </c>
    </row>
    <row r="100" spans="2:20" s="153" customFormat="1" ht="116.25" customHeight="1" outlineLevel="1">
      <c r="B100" s="73" t="s">
        <v>187</v>
      </c>
      <c r="C100" s="73" t="s">
        <v>265</v>
      </c>
      <c r="D100" s="73" t="s">
        <v>438</v>
      </c>
      <c r="E100" s="148" t="s">
        <v>87</v>
      </c>
      <c r="F100" s="73">
        <v>1</v>
      </c>
      <c r="G100" s="75">
        <v>3000</v>
      </c>
      <c r="H100" s="73">
        <v>1</v>
      </c>
      <c r="I100" s="149">
        <f t="shared" si="17"/>
        <v>3000</v>
      </c>
      <c r="J100" s="150">
        <f t="shared" si="18"/>
        <v>2727.272727272727</v>
      </c>
      <c r="K100" s="73">
        <v>0</v>
      </c>
      <c r="L100" s="75">
        <v>0</v>
      </c>
      <c r="M100" s="73">
        <v>0</v>
      </c>
      <c r="N100" s="149">
        <f t="shared" si="15"/>
        <v>0</v>
      </c>
      <c r="O100" s="150">
        <f t="shared" si="19"/>
        <v>0</v>
      </c>
      <c r="P100" s="151">
        <f t="shared" ref="P100:Q115" si="22">I100+N100</f>
        <v>3000</v>
      </c>
      <c r="Q100" s="167">
        <f t="shared" si="22"/>
        <v>2727.272727272727</v>
      </c>
      <c r="R100" s="177">
        <f t="shared" ref="R100:R103" si="23">P100</f>
        <v>3000</v>
      </c>
      <c r="S100" s="73" t="s">
        <v>420</v>
      </c>
      <c r="T100" s="73" t="s">
        <v>329</v>
      </c>
    </row>
    <row r="101" spans="2:20" s="153" customFormat="1" ht="99.25" customHeight="1" outlineLevel="1">
      <c r="B101" s="73" t="s">
        <v>188</v>
      </c>
      <c r="C101" s="73" t="s">
        <v>265</v>
      </c>
      <c r="D101" s="73" t="s">
        <v>438</v>
      </c>
      <c r="E101" s="148" t="s">
        <v>87</v>
      </c>
      <c r="F101" s="73">
        <v>5</v>
      </c>
      <c r="G101" s="75">
        <v>1100</v>
      </c>
      <c r="H101" s="73">
        <v>1</v>
      </c>
      <c r="I101" s="149">
        <f t="shared" si="17"/>
        <v>5500</v>
      </c>
      <c r="J101" s="150">
        <f t="shared" si="18"/>
        <v>5000</v>
      </c>
      <c r="K101" s="73">
        <v>5</v>
      </c>
      <c r="L101" s="75">
        <v>1100</v>
      </c>
      <c r="M101" s="73">
        <v>1</v>
      </c>
      <c r="N101" s="149">
        <f t="shared" si="15"/>
        <v>5500</v>
      </c>
      <c r="O101" s="150">
        <f t="shared" si="19"/>
        <v>5000</v>
      </c>
      <c r="P101" s="151">
        <f t="shared" si="22"/>
        <v>11000</v>
      </c>
      <c r="Q101" s="167">
        <f t="shared" si="22"/>
        <v>10000</v>
      </c>
      <c r="R101" s="177">
        <f t="shared" si="23"/>
        <v>11000</v>
      </c>
      <c r="S101" s="73" t="s">
        <v>421</v>
      </c>
      <c r="T101" s="73" t="s">
        <v>330</v>
      </c>
    </row>
    <row r="102" spans="2:20" s="153" customFormat="1" ht="120.4" hidden="1" customHeight="1" outlineLevel="1">
      <c r="B102" s="73" t="s">
        <v>308</v>
      </c>
      <c r="C102" s="73" t="s">
        <v>265</v>
      </c>
      <c r="D102" s="73" t="s">
        <v>438</v>
      </c>
      <c r="E102" s="77" t="s">
        <v>123</v>
      </c>
      <c r="F102" s="73">
        <v>10</v>
      </c>
      <c r="G102" s="75">
        <v>490</v>
      </c>
      <c r="H102" s="73">
        <v>1</v>
      </c>
      <c r="I102" s="149">
        <f t="shared" si="17"/>
        <v>4900</v>
      </c>
      <c r="J102" s="150">
        <f t="shared" si="18"/>
        <v>4454.545454545454</v>
      </c>
      <c r="K102" s="73">
        <v>11</v>
      </c>
      <c r="L102" s="75">
        <v>490</v>
      </c>
      <c r="M102" s="73">
        <v>1</v>
      </c>
      <c r="N102" s="149">
        <f t="shared" si="15"/>
        <v>5390</v>
      </c>
      <c r="O102" s="150">
        <f t="shared" si="19"/>
        <v>4900</v>
      </c>
      <c r="P102" s="151">
        <f t="shared" si="22"/>
        <v>10290</v>
      </c>
      <c r="Q102" s="167">
        <f t="shared" si="22"/>
        <v>9354.545454545454</v>
      </c>
      <c r="R102" s="177">
        <f t="shared" si="23"/>
        <v>10290</v>
      </c>
      <c r="S102" s="73" t="s">
        <v>421</v>
      </c>
      <c r="T102" s="73" t="s">
        <v>358</v>
      </c>
    </row>
    <row r="103" spans="2:20" s="153" customFormat="1" ht="100" outlineLevel="1">
      <c r="B103" s="73" t="s">
        <v>189</v>
      </c>
      <c r="C103" s="73" t="s">
        <v>265</v>
      </c>
      <c r="D103" s="73" t="s">
        <v>438</v>
      </c>
      <c r="E103" s="148" t="s">
        <v>87</v>
      </c>
      <c r="F103" s="73">
        <v>1</v>
      </c>
      <c r="G103" s="75">
        <v>1800</v>
      </c>
      <c r="H103" s="73">
        <v>5</v>
      </c>
      <c r="I103" s="149">
        <f t="shared" si="17"/>
        <v>9000</v>
      </c>
      <c r="J103" s="150">
        <f t="shared" si="18"/>
        <v>8181.8181818181811</v>
      </c>
      <c r="K103" s="73">
        <v>1</v>
      </c>
      <c r="L103" s="75">
        <v>1800</v>
      </c>
      <c r="M103" s="73">
        <v>5</v>
      </c>
      <c r="N103" s="149">
        <f t="shared" si="15"/>
        <v>9000</v>
      </c>
      <c r="O103" s="150">
        <f t="shared" si="19"/>
        <v>8181.8181818181811</v>
      </c>
      <c r="P103" s="151">
        <f t="shared" si="22"/>
        <v>18000</v>
      </c>
      <c r="Q103" s="167">
        <f t="shared" si="22"/>
        <v>16363.636363636362</v>
      </c>
      <c r="R103" s="177">
        <f t="shared" si="23"/>
        <v>18000</v>
      </c>
      <c r="S103" s="73" t="s">
        <v>421</v>
      </c>
      <c r="T103" s="73" t="s">
        <v>331</v>
      </c>
    </row>
    <row r="104" spans="2:20" s="153" customFormat="1" ht="80.650000000000006" customHeight="1" outlineLevel="1">
      <c r="B104" s="73" t="s">
        <v>191</v>
      </c>
      <c r="C104" s="73" t="s">
        <v>265</v>
      </c>
      <c r="D104" s="73" t="s">
        <v>438</v>
      </c>
      <c r="E104" s="148" t="s">
        <v>87</v>
      </c>
      <c r="F104" s="73">
        <v>1</v>
      </c>
      <c r="G104" s="75">
        <v>1000</v>
      </c>
      <c r="H104" s="73">
        <v>4</v>
      </c>
      <c r="I104" s="149">
        <f t="shared" si="17"/>
        <v>4000</v>
      </c>
      <c r="J104" s="150">
        <f t="shared" si="18"/>
        <v>3636.363636363636</v>
      </c>
      <c r="K104" s="73">
        <v>1</v>
      </c>
      <c r="L104" s="75">
        <v>1000</v>
      </c>
      <c r="M104" s="73">
        <v>4</v>
      </c>
      <c r="N104" s="75">
        <f t="shared" si="15"/>
        <v>4000</v>
      </c>
      <c r="O104" s="150">
        <f t="shared" si="19"/>
        <v>3636.363636363636</v>
      </c>
      <c r="P104" s="151">
        <f t="shared" si="22"/>
        <v>8000</v>
      </c>
      <c r="Q104" s="167">
        <f t="shared" si="22"/>
        <v>7272.7272727272721</v>
      </c>
      <c r="R104" s="177">
        <v>8000</v>
      </c>
      <c r="S104" s="73" t="s">
        <v>421</v>
      </c>
      <c r="T104" s="73" t="s">
        <v>332</v>
      </c>
    </row>
    <row r="105" spans="2:20" s="153" customFormat="1" ht="62.5" outlineLevel="1">
      <c r="B105" s="73" t="s">
        <v>192</v>
      </c>
      <c r="C105" s="73" t="s">
        <v>265</v>
      </c>
      <c r="D105" s="73" t="s">
        <v>438</v>
      </c>
      <c r="E105" s="148" t="s">
        <v>87</v>
      </c>
      <c r="F105" s="73">
        <v>1</v>
      </c>
      <c r="G105" s="75">
        <v>2500</v>
      </c>
      <c r="H105" s="73">
        <v>1</v>
      </c>
      <c r="I105" s="149">
        <f t="shared" si="17"/>
        <v>2500</v>
      </c>
      <c r="J105" s="150">
        <f t="shared" si="18"/>
        <v>2272.7272727272725</v>
      </c>
      <c r="K105" s="73">
        <v>1</v>
      </c>
      <c r="L105" s="75">
        <v>1800</v>
      </c>
      <c r="M105" s="73">
        <v>1</v>
      </c>
      <c r="N105" s="75">
        <f t="shared" si="15"/>
        <v>1800</v>
      </c>
      <c r="O105" s="150">
        <f t="shared" si="19"/>
        <v>1636.3636363636363</v>
      </c>
      <c r="P105" s="151">
        <f t="shared" si="22"/>
        <v>4300</v>
      </c>
      <c r="Q105" s="167">
        <f t="shared" si="22"/>
        <v>3909.090909090909</v>
      </c>
      <c r="R105" s="177">
        <f>P105</f>
        <v>4300</v>
      </c>
      <c r="S105" s="73" t="s">
        <v>422</v>
      </c>
      <c r="T105" s="73" t="s">
        <v>193</v>
      </c>
    </row>
    <row r="106" spans="2:20" s="153" customFormat="1" ht="132" hidden="1" customHeight="1" outlineLevel="1">
      <c r="B106" s="73" t="s">
        <v>336</v>
      </c>
      <c r="C106" s="73" t="s">
        <v>265</v>
      </c>
      <c r="D106" s="73" t="s">
        <v>438</v>
      </c>
      <c r="E106" s="77" t="s">
        <v>123</v>
      </c>
      <c r="F106" s="73">
        <v>1</v>
      </c>
      <c r="G106" s="75">
        <v>5700</v>
      </c>
      <c r="H106" s="73">
        <v>1</v>
      </c>
      <c r="I106" s="149">
        <f t="shared" si="17"/>
        <v>5700</v>
      </c>
      <c r="J106" s="150">
        <f t="shared" si="18"/>
        <v>5181.8181818181811</v>
      </c>
      <c r="K106" s="73">
        <v>1</v>
      </c>
      <c r="L106" s="75">
        <v>2850</v>
      </c>
      <c r="M106" s="73">
        <v>1</v>
      </c>
      <c r="N106" s="75">
        <f t="shared" si="15"/>
        <v>2850</v>
      </c>
      <c r="O106" s="150">
        <f t="shared" si="19"/>
        <v>2590.9090909090905</v>
      </c>
      <c r="P106" s="151">
        <f t="shared" si="22"/>
        <v>8550</v>
      </c>
      <c r="Q106" s="167">
        <f t="shared" si="22"/>
        <v>7772.7272727272721</v>
      </c>
      <c r="R106" s="177">
        <v>8550</v>
      </c>
      <c r="S106" s="73" t="s">
        <v>422</v>
      </c>
      <c r="T106" s="73" t="s">
        <v>359</v>
      </c>
    </row>
    <row r="107" spans="2:20" s="153" customFormat="1" ht="62.5" outlineLevel="1">
      <c r="B107" s="73" t="s">
        <v>194</v>
      </c>
      <c r="C107" s="73" t="s">
        <v>265</v>
      </c>
      <c r="D107" s="73" t="s">
        <v>438</v>
      </c>
      <c r="E107" s="148" t="s">
        <v>87</v>
      </c>
      <c r="F107" s="73">
        <v>1</v>
      </c>
      <c r="G107" s="75">
        <v>550</v>
      </c>
      <c r="H107" s="73">
        <v>8</v>
      </c>
      <c r="I107" s="149">
        <f t="shared" si="17"/>
        <v>4400</v>
      </c>
      <c r="J107" s="150">
        <f t="shared" si="18"/>
        <v>3999.9999999999995</v>
      </c>
      <c r="K107" s="73">
        <v>1</v>
      </c>
      <c r="L107" s="75">
        <v>550</v>
      </c>
      <c r="M107" s="73">
        <v>8</v>
      </c>
      <c r="N107" s="75">
        <f t="shared" si="15"/>
        <v>4400</v>
      </c>
      <c r="O107" s="150">
        <f t="shared" si="19"/>
        <v>3999.9999999999995</v>
      </c>
      <c r="P107" s="151">
        <f t="shared" si="22"/>
        <v>8800</v>
      </c>
      <c r="Q107" s="167">
        <f t="shared" si="22"/>
        <v>7999.9999999999991</v>
      </c>
      <c r="R107" s="177">
        <f>Q107</f>
        <v>7999.9999999999991</v>
      </c>
      <c r="S107" s="73" t="s">
        <v>423</v>
      </c>
      <c r="T107" s="73" t="s">
        <v>333</v>
      </c>
    </row>
    <row r="108" spans="2:20" s="153" customFormat="1" ht="50" outlineLevel="1">
      <c r="B108" s="73" t="s">
        <v>195</v>
      </c>
      <c r="C108" s="73" t="s">
        <v>265</v>
      </c>
      <c r="D108" s="73" t="s">
        <v>438</v>
      </c>
      <c r="E108" s="148" t="s">
        <v>87</v>
      </c>
      <c r="F108" s="73">
        <v>1</v>
      </c>
      <c r="G108" s="75">
        <v>500</v>
      </c>
      <c r="H108" s="73">
        <v>2</v>
      </c>
      <c r="I108" s="149">
        <f t="shared" si="17"/>
        <v>1000</v>
      </c>
      <c r="J108" s="150">
        <f t="shared" si="18"/>
        <v>909.09090909090901</v>
      </c>
      <c r="K108" s="73">
        <v>1</v>
      </c>
      <c r="L108" s="75">
        <v>500</v>
      </c>
      <c r="M108" s="73">
        <v>2</v>
      </c>
      <c r="N108" s="75">
        <f t="shared" si="15"/>
        <v>1000</v>
      </c>
      <c r="O108" s="150">
        <f t="shared" si="19"/>
        <v>909.09090909090901</v>
      </c>
      <c r="P108" s="151">
        <f t="shared" si="22"/>
        <v>2000</v>
      </c>
      <c r="Q108" s="167">
        <f t="shared" si="22"/>
        <v>1818.181818181818</v>
      </c>
      <c r="R108" s="177">
        <v>2000</v>
      </c>
      <c r="S108" s="73" t="s">
        <v>423</v>
      </c>
      <c r="T108" s="73" t="s">
        <v>334</v>
      </c>
    </row>
    <row r="109" spans="2:20" s="153" customFormat="1" ht="62.5" outlineLevel="1">
      <c r="B109" s="73" t="s">
        <v>196</v>
      </c>
      <c r="C109" s="73" t="s">
        <v>265</v>
      </c>
      <c r="D109" s="73" t="s">
        <v>438</v>
      </c>
      <c r="E109" s="148" t="s">
        <v>87</v>
      </c>
      <c r="F109" s="73">
        <v>2</v>
      </c>
      <c r="G109" s="75">
        <v>600</v>
      </c>
      <c r="H109" s="73">
        <v>4</v>
      </c>
      <c r="I109" s="149">
        <f t="shared" si="17"/>
        <v>4800</v>
      </c>
      <c r="J109" s="150">
        <f t="shared" si="18"/>
        <v>4363.6363636363631</v>
      </c>
      <c r="K109" s="73">
        <v>2</v>
      </c>
      <c r="L109" s="75">
        <v>600</v>
      </c>
      <c r="M109" s="73">
        <v>4</v>
      </c>
      <c r="N109" s="75">
        <f t="shared" si="15"/>
        <v>4800</v>
      </c>
      <c r="O109" s="150">
        <f t="shared" si="19"/>
        <v>4363.6363636363631</v>
      </c>
      <c r="P109" s="151">
        <f t="shared" si="22"/>
        <v>9600</v>
      </c>
      <c r="Q109" s="167">
        <f t="shared" si="22"/>
        <v>8727.2727272727261</v>
      </c>
      <c r="R109" s="177">
        <v>9600</v>
      </c>
      <c r="S109" s="73" t="s">
        <v>424</v>
      </c>
      <c r="T109" s="73" t="s">
        <v>335</v>
      </c>
    </row>
    <row r="110" spans="2:20" s="153" customFormat="1" ht="88.15" hidden="1" customHeight="1" outlineLevel="1">
      <c r="B110" s="22" t="s">
        <v>451</v>
      </c>
      <c r="C110" s="73" t="s">
        <v>265</v>
      </c>
      <c r="D110" s="73" t="s">
        <v>438</v>
      </c>
      <c r="E110" s="97" t="s">
        <v>133</v>
      </c>
      <c r="F110" s="96">
        <v>1</v>
      </c>
      <c r="G110" s="96">
        <v>2000</v>
      </c>
      <c r="H110" s="96">
        <v>3</v>
      </c>
      <c r="I110" s="98">
        <f t="shared" si="17"/>
        <v>6000</v>
      </c>
      <c r="J110" s="178">
        <f t="shared" si="18"/>
        <v>5454.545454545454</v>
      </c>
      <c r="K110" s="96">
        <v>1</v>
      </c>
      <c r="L110" s="96">
        <v>2000</v>
      </c>
      <c r="M110" s="96">
        <v>3</v>
      </c>
      <c r="N110" s="75">
        <f t="shared" si="15"/>
        <v>6000</v>
      </c>
      <c r="O110" s="178">
        <f t="shared" si="19"/>
        <v>5454.545454545454</v>
      </c>
      <c r="P110" s="149">
        <f t="shared" si="22"/>
        <v>12000</v>
      </c>
      <c r="Q110" s="176">
        <f t="shared" si="22"/>
        <v>10909.090909090908</v>
      </c>
      <c r="R110" s="145">
        <f>P110*5/100</f>
        <v>600</v>
      </c>
      <c r="S110" s="73" t="s">
        <v>397</v>
      </c>
      <c r="T110" s="73" t="s">
        <v>461</v>
      </c>
    </row>
    <row r="111" spans="2:20" s="153" customFormat="1" ht="25" hidden="1" outlineLevel="1">
      <c r="B111" s="22" t="s">
        <v>452</v>
      </c>
      <c r="C111" s="73" t="s">
        <v>265</v>
      </c>
      <c r="D111" s="73" t="s">
        <v>438</v>
      </c>
      <c r="E111" s="97" t="s">
        <v>133</v>
      </c>
      <c r="F111" s="96">
        <v>1</v>
      </c>
      <c r="G111" s="96">
        <v>2600</v>
      </c>
      <c r="H111" s="96">
        <v>3</v>
      </c>
      <c r="I111" s="98">
        <f t="shared" si="17"/>
        <v>7800</v>
      </c>
      <c r="J111" s="178">
        <f t="shared" si="18"/>
        <v>7090.9090909090901</v>
      </c>
      <c r="K111" s="96">
        <v>1</v>
      </c>
      <c r="L111" s="96">
        <v>2600</v>
      </c>
      <c r="M111" s="96">
        <v>3</v>
      </c>
      <c r="N111" s="75">
        <f t="shared" si="15"/>
        <v>7800</v>
      </c>
      <c r="O111" s="178">
        <f t="shared" si="19"/>
        <v>7090.9090909090901</v>
      </c>
      <c r="P111" s="149">
        <f t="shared" si="22"/>
        <v>15600</v>
      </c>
      <c r="Q111" s="176">
        <f t="shared" si="22"/>
        <v>14181.81818181818</v>
      </c>
      <c r="R111" s="145">
        <f>P111*15/100</f>
        <v>2340</v>
      </c>
      <c r="S111" s="80" t="s">
        <v>402</v>
      </c>
      <c r="T111" s="73" t="s">
        <v>462</v>
      </c>
    </row>
    <row r="112" spans="2:20" s="153" customFormat="1" ht="46.75" hidden="1" customHeight="1" outlineLevel="1">
      <c r="B112" s="22" t="s">
        <v>453</v>
      </c>
      <c r="C112" s="73" t="s">
        <v>265</v>
      </c>
      <c r="D112" s="73" t="s">
        <v>443</v>
      </c>
      <c r="E112" s="97" t="s">
        <v>133</v>
      </c>
      <c r="F112" s="96">
        <v>1</v>
      </c>
      <c r="G112" s="96">
        <v>1500</v>
      </c>
      <c r="H112" s="96">
        <v>3</v>
      </c>
      <c r="I112" s="98">
        <f t="shared" si="17"/>
        <v>4500</v>
      </c>
      <c r="J112" s="178">
        <f t="shared" si="18"/>
        <v>4090.9090909090905</v>
      </c>
      <c r="K112" s="96">
        <v>1</v>
      </c>
      <c r="L112" s="96">
        <v>1500</v>
      </c>
      <c r="M112" s="96">
        <v>3</v>
      </c>
      <c r="N112" s="75">
        <f t="shared" si="15"/>
        <v>4500</v>
      </c>
      <c r="O112" s="178">
        <f t="shared" si="19"/>
        <v>4090.9090909090905</v>
      </c>
      <c r="P112" s="149">
        <f t="shared" si="22"/>
        <v>9000</v>
      </c>
      <c r="Q112" s="176">
        <f t="shared" si="22"/>
        <v>8181.8181818181811</v>
      </c>
      <c r="R112" s="145">
        <f>P112*5/100</f>
        <v>450</v>
      </c>
      <c r="S112" s="80" t="s">
        <v>402</v>
      </c>
      <c r="T112" s="73" t="s">
        <v>337</v>
      </c>
    </row>
    <row r="113" spans="2:20" s="153" customFormat="1" ht="25" hidden="1" outlineLevel="1">
      <c r="B113" s="198" t="s">
        <v>147</v>
      </c>
      <c r="C113" s="73" t="s">
        <v>265</v>
      </c>
      <c r="D113" s="73" t="s">
        <v>443</v>
      </c>
      <c r="E113" s="77" t="s">
        <v>123</v>
      </c>
      <c r="F113" s="194">
        <v>1</v>
      </c>
      <c r="G113" s="199">
        <v>320</v>
      </c>
      <c r="H113" s="194">
        <v>4</v>
      </c>
      <c r="I113" s="98">
        <f t="shared" si="17"/>
        <v>1280</v>
      </c>
      <c r="J113" s="178">
        <f t="shared" si="18"/>
        <v>1163.6363636363635</v>
      </c>
      <c r="K113" s="194">
        <v>1</v>
      </c>
      <c r="L113" s="199">
        <v>320</v>
      </c>
      <c r="M113" s="194">
        <v>4</v>
      </c>
      <c r="N113" s="75">
        <f t="shared" si="15"/>
        <v>1280</v>
      </c>
      <c r="O113" s="178">
        <f t="shared" si="19"/>
        <v>1163.6363636363635</v>
      </c>
      <c r="P113" s="149">
        <f t="shared" si="22"/>
        <v>2560</v>
      </c>
      <c r="Q113" s="201">
        <f t="shared" si="22"/>
        <v>2327.272727272727</v>
      </c>
      <c r="R113" s="200">
        <f t="shared" ref="R113:R118" si="24">P113*0.05</f>
        <v>128</v>
      </c>
      <c r="S113" s="80" t="s">
        <v>402</v>
      </c>
      <c r="T113" s="73" t="s">
        <v>349</v>
      </c>
    </row>
    <row r="114" spans="2:20" s="153" customFormat="1" ht="25" hidden="1" outlineLevel="1">
      <c r="B114" s="198" t="s">
        <v>148</v>
      </c>
      <c r="C114" s="73" t="s">
        <v>265</v>
      </c>
      <c r="D114" s="73" t="s">
        <v>443</v>
      </c>
      <c r="E114" s="77" t="s">
        <v>123</v>
      </c>
      <c r="F114" s="194">
        <v>1</v>
      </c>
      <c r="G114" s="195">
        <v>800</v>
      </c>
      <c r="H114" s="194">
        <v>4</v>
      </c>
      <c r="I114" s="98">
        <f t="shared" si="17"/>
        <v>3200</v>
      </c>
      <c r="J114" s="178">
        <f t="shared" si="18"/>
        <v>2909.090909090909</v>
      </c>
      <c r="K114" s="194">
        <v>1</v>
      </c>
      <c r="L114" s="195">
        <v>800</v>
      </c>
      <c r="M114" s="194">
        <v>4</v>
      </c>
      <c r="N114" s="75">
        <f t="shared" si="15"/>
        <v>3200</v>
      </c>
      <c r="O114" s="178">
        <f t="shared" si="19"/>
        <v>2909.090909090909</v>
      </c>
      <c r="P114" s="149">
        <f t="shared" si="22"/>
        <v>6400</v>
      </c>
      <c r="Q114" s="201">
        <f t="shared" si="22"/>
        <v>5818.181818181818</v>
      </c>
      <c r="R114" s="200">
        <f t="shared" si="24"/>
        <v>320</v>
      </c>
      <c r="S114" s="80" t="s">
        <v>402</v>
      </c>
      <c r="T114" s="73" t="s">
        <v>347</v>
      </c>
    </row>
    <row r="115" spans="2:20" s="153" customFormat="1" ht="25" hidden="1" outlineLevel="1">
      <c r="B115" s="198" t="s">
        <v>149</v>
      </c>
      <c r="C115" s="73" t="s">
        <v>265</v>
      </c>
      <c r="D115" s="73" t="s">
        <v>438</v>
      </c>
      <c r="E115" s="77" t="s">
        <v>123</v>
      </c>
      <c r="F115" s="194">
        <v>2</v>
      </c>
      <c r="G115" s="195">
        <v>600</v>
      </c>
      <c r="H115" s="194">
        <v>4</v>
      </c>
      <c r="I115" s="98">
        <f t="shared" si="17"/>
        <v>4800</v>
      </c>
      <c r="J115" s="178">
        <f t="shared" ref="J115:J146" si="25">I115/$C$1</f>
        <v>4363.6363636363631</v>
      </c>
      <c r="K115" s="194">
        <v>2</v>
      </c>
      <c r="L115" s="195">
        <v>600</v>
      </c>
      <c r="M115" s="194">
        <v>4</v>
      </c>
      <c r="N115" s="75">
        <f t="shared" si="15"/>
        <v>4800</v>
      </c>
      <c r="O115" s="178">
        <f t="shared" ref="O115:O146" si="26">N115/$C$1</f>
        <v>4363.6363636363631</v>
      </c>
      <c r="P115" s="149">
        <f t="shared" si="22"/>
        <v>9600</v>
      </c>
      <c r="Q115" s="201">
        <f t="shared" si="22"/>
        <v>8727.2727272727261</v>
      </c>
      <c r="R115" s="200">
        <f t="shared" si="24"/>
        <v>480</v>
      </c>
      <c r="S115" s="80" t="s">
        <v>402</v>
      </c>
      <c r="T115" s="73" t="s">
        <v>348</v>
      </c>
    </row>
    <row r="116" spans="2:20" s="153" customFormat="1" ht="25" outlineLevel="1">
      <c r="B116" s="198" t="s">
        <v>147</v>
      </c>
      <c r="C116" s="73" t="s">
        <v>265</v>
      </c>
      <c r="D116" s="73" t="s">
        <v>443</v>
      </c>
      <c r="E116" s="146" t="s">
        <v>87</v>
      </c>
      <c r="F116" s="194">
        <v>1</v>
      </c>
      <c r="G116" s="199">
        <v>320</v>
      </c>
      <c r="H116" s="194">
        <v>4</v>
      </c>
      <c r="I116" s="98">
        <f t="shared" si="17"/>
        <v>1280</v>
      </c>
      <c r="J116" s="178">
        <f t="shared" si="25"/>
        <v>1163.6363636363635</v>
      </c>
      <c r="K116" s="194">
        <v>1</v>
      </c>
      <c r="L116" s="199">
        <v>320</v>
      </c>
      <c r="M116" s="194">
        <v>4</v>
      </c>
      <c r="N116" s="75">
        <f t="shared" si="15"/>
        <v>1280</v>
      </c>
      <c r="O116" s="178">
        <f t="shared" si="26"/>
        <v>1163.6363636363635</v>
      </c>
      <c r="P116" s="149">
        <f t="shared" ref="P116:Q131" si="27">I116+N116</f>
        <v>2560</v>
      </c>
      <c r="Q116" s="201">
        <f t="shared" si="27"/>
        <v>2327.272727272727</v>
      </c>
      <c r="R116" s="200">
        <f t="shared" si="24"/>
        <v>128</v>
      </c>
      <c r="S116" s="80" t="s">
        <v>402</v>
      </c>
      <c r="T116" s="73" t="s">
        <v>349</v>
      </c>
    </row>
    <row r="117" spans="2:20" s="153" customFormat="1" ht="25" outlineLevel="1">
      <c r="B117" s="198" t="s">
        <v>148</v>
      </c>
      <c r="C117" s="73" t="s">
        <v>265</v>
      </c>
      <c r="D117" s="73" t="s">
        <v>443</v>
      </c>
      <c r="E117" s="146" t="s">
        <v>87</v>
      </c>
      <c r="F117" s="194">
        <v>1</v>
      </c>
      <c r="G117" s="195">
        <v>800</v>
      </c>
      <c r="H117" s="194">
        <v>4</v>
      </c>
      <c r="I117" s="98">
        <f t="shared" si="17"/>
        <v>3200</v>
      </c>
      <c r="J117" s="178">
        <f t="shared" si="25"/>
        <v>2909.090909090909</v>
      </c>
      <c r="K117" s="194">
        <v>1</v>
      </c>
      <c r="L117" s="195">
        <v>800</v>
      </c>
      <c r="M117" s="194">
        <v>4</v>
      </c>
      <c r="N117" s="75">
        <f t="shared" si="15"/>
        <v>3200</v>
      </c>
      <c r="O117" s="178">
        <f t="shared" si="26"/>
        <v>2909.090909090909</v>
      </c>
      <c r="P117" s="149">
        <f t="shared" si="27"/>
        <v>6400</v>
      </c>
      <c r="Q117" s="201">
        <f t="shared" si="27"/>
        <v>5818.181818181818</v>
      </c>
      <c r="R117" s="200">
        <f t="shared" si="24"/>
        <v>320</v>
      </c>
      <c r="S117" s="80" t="s">
        <v>402</v>
      </c>
      <c r="T117" s="73" t="s">
        <v>347</v>
      </c>
    </row>
    <row r="118" spans="2:20" s="153" customFormat="1" ht="25" outlineLevel="1">
      <c r="B118" s="198" t="s">
        <v>149</v>
      </c>
      <c r="C118" s="73" t="s">
        <v>265</v>
      </c>
      <c r="D118" s="73" t="s">
        <v>438</v>
      </c>
      <c r="E118" s="146" t="s">
        <v>87</v>
      </c>
      <c r="F118" s="194">
        <v>2</v>
      </c>
      <c r="G118" s="195">
        <v>600</v>
      </c>
      <c r="H118" s="194">
        <v>4</v>
      </c>
      <c r="I118" s="98">
        <f t="shared" si="17"/>
        <v>4800</v>
      </c>
      <c r="J118" s="178">
        <f t="shared" si="25"/>
        <v>4363.6363636363631</v>
      </c>
      <c r="K118" s="194">
        <v>2</v>
      </c>
      <c r="L118" s="195">
        <v>600</v>
      </c>
      <c r="M118" s="194">
        <v>4</v>
      </c>
      <c r="N118" s="75">
        <f t="shared" si="15"/>
        <v>4800</v>
      </c>
      <c r="O118" s="178">
        <f t="shared" si="26"/>
        <v>4363.6363636363631</v>
      </c>
      <c r="P118" s="149">
        <f t="shared" si="27"/>
        <v>9600</v>
      </c>
      <c r="Q118" s="201">
        <f t="shared" si="27"/>
        <v>8727.2727272727261</v>
      </c>
      <c r="R118" s="200">
        <f t="shared" si="24"/>
        <v>480</v>
      </c>
      <c r="S118" s="80" t="s">
        <v>402</v>
      </c>
      <c r="T118" s="73" t="s">
        <v>348</v>
      </c>
    </row>
    <row r="119" spans="2:20" s="153" customFormat="1" ht="87.5" hidden="1">
      <c r="B119" s="91" t="s">
        <v>269</v>
      </c>
      <c r="C119" s="73" t="s">
        <v>265</v>
      </c>
      <c r="D119" s="73" t="s">
        <v>438</v>
      </c>
      <c r="E119" s="74" t="s">
        <v>80</v>
      </c>
      <c r="F119" s="80">
        <v>1</v>
      </c>
      <c r="G119" s="81">
        <v>20000</v>
      </c>
      <c r="H119" s="80">
        <v>1</v>
      </c>
      <c r="I119" s="81">
        <f t="shared" si="17"/>
        <v>20000</v>
      </c>
      <c r="J119" s="111">
        <f t="shared" si="25"/>
        <v>18181.81818181818</v>
      </c>
      <c r="K119" s="80">
        <v>1</v>
      </c>
      <c r="L119" s="81">
        <v>20000</v>
      </c>
      <c r="M119" s="80">
        <v>1</v>
      </c>
      <c r="N119" s="81">
        <f>K119*L119*M119</f>
        <v>20000</v>
      </c>
      <c r="O119" s="111">
        <f t="shared" si="26"/>
        <v>18181.81818181818</v>
      </c>
      <c r="P119" s="151">
        <f t="shared" si="27"/>
        <v>40000</v>
      </c>
      <c r="Q119" s="167">
        <f t="shared" si="27"/>
        <v>36363.63636363636</v>
      </c>
      <c r="R119" s="200">
        <f>P119*0.15</f>
        <v>6000</v>
      </c>
      <c r="S119" s="73" t="s">
        <v>425</v>
      </c>
      <c r="T119" s="142"/>
    </row>
    <row r="120" spans="2:20" s="153" customFormat="1" ht="75" hidden="1">
      <c r="B120" s="73" t="s">
        <v>198</v>
      </c>
      <c r="C120" s="91" t="s">
        <v>266</v>
      </c>
      <c r="D120" s="91" t="str">
        <f>'Budget UNDG Cordaid'!B10</f>
        <v>Personnel et autres employés</v>
      </c>
      <c r="E120" s="78" t="s">
        <v>133</v>
      </c>
      <c r="F120" s="80">
        <v>1</v>
      </c>
      <c r="G120" s="81">
        <v>1500</v>
      </c>
      <c r="H120" s="80">
        <v>12</v>
      </c>
      <c r="I120" s="149">
        <f t="shared" si="17"/>
        <v>18000</v>
      </c>
      <c r="J120" s="150">
        <f t="shared" si="25"/>
        <v>16363.636363636362</v>
      </c>
      <c r="K120" s="80">
        <v>1</v>
      </c>
      <c r="L120" s="81">
        <v>1500</v>
      </c>
      <c r="M120" s="80">
        <v>12</v>
      </c>
      <c r="N120" s="81">
        <f t="shared" ref="N120:N166" si="28">K120*L120*M120</f>
        <v>18000</v>
      </c>
      <c r="O120" s="150">
        <f t="shared" si="26"/>
        <v>16363.636363636362</v>
      </c>
      <c r="P120" s="149">
        <f t="shared" si="27"/>
        <v>36000</v>
      </c>
      <c r="Q120" s="176">
        <f t="shared" si="27"/>
        <v>32727.272727272724</v>
      </c>
      <c r="R120" s="81">
        <f>P120*0.05</f>
        <v>1800</v>
      </c>
      <c r="S120" s="73" t="s">
        <v>397</v>
      </c>
      <c r="T120" s="202" t="s">
        <v>338</v>
      </c>
    </row>
    <row r="121" spans="2:20" s="153" customFormat="1" ht="37.5" hidden="1">
      <c r="B121" s="73" t="s">
        <v>454</v>
      </c>
      <c r="C121" s="91" t="s">
        <v>266</v>
      </c>
      <c r="D121" s="91" t="s">
        <v>443</v>
      </c>
      <c r="E121" s="78" t="s">
        <v>133</v>
      </c>
      <c r="F121" s="80">
        <v>13</v>
      </c>
      <c r="G121" s="81">
        <v>1100</v>
      </c>
      <c r="H121" s="80">
        <v>1</v>
      </c>
      <c r="I121" s="149">
        <f t="shared" si="17"/>
        <v>14300</v>
      </c>
      <c r="J121" s="150">
        <f t="shared" si="25"/>
        <v>12999.999999999998</v>
      </c>
      <c r="K121" s="80">
        <v>13</v>
      </c>
      <c r="L121" s="81">
        <v>1100</v>
      </c>
      <c r="M121" s="80">
        <v>1</v>
      </c>
      <c r="N121" s="81">
        <f t="shared" si="28"/>
        <v>14300</v>
      </c>
      <c r="O121" s="150">
        <f t="shared" si="26"/>
        <v>12999.999999999998</v>
      </c>
      <c r="P121" s="149">
        <f t="shared" si="27"/>
        <v>28600</v>
      </c>
      <c r="Q121" s="176">
        <f t="shared" si="27"/>
        <v>25999.999999999996</v>
      </c>
      <c r="R121" s="81">
        <f t="shared" ref="R121:R135" si="29">P121*0.05</f>
        <v>1430</v>
      </c>
      <c r="S121" s="104" t="s">
        <v>402</v>
      </c>
      <c r="T121" s="73" t="s">
        <v>339</v>
      </c>
    </row>
    <row r="122" spans="2:20" s="153" customFormat="1" ht="50" hidden="1">
      <c r="B122" s="73" t="s">
        <v>455</v>
      </c>
      <c r="C122" s="91" t="s">
        <v>266</v>
      </c>
      <c r="D122" s="91" t="s">
        <v>443</v>
      </c>
      <c r="E122" s="78" t="s">
        <v>133</v>
      </c>
      <c r="F122" s="80">
        <v>13</v>
      </c>
      <c r="G122" s="81">
        <v>900</v>
      </c>
      <c r="H122" s="80">
        <v>1</v>
      </c>
      <c r="I122" s="149">
        <f t="shared" si="17"/>
        <v>11700</v>
      </c>
      <c r="J122" s="150">
        <f t="shared" si="25"/>
        <v>10636.363636363636</v>
      </c>
      <c r="K122" s="80">
        <v>13</v>
      </c>
      <c r="L122" s="81">
        <v>900</v>
      </c>
      <c r="M122" s="80">
        <v>1</v>
      </c>
      <c r="N122" s="81">
        <f t="shared" si="28"/>
        <v>11700</v>
      </c>
      <c r="O122" s="150">
        <f t="shared" si="26"/>
        <v>10636.363636363636</v>
      </c>
      <c r="P122" s="149">
        <f t="shared" si="27"/>
        <v>23400</v>
      </c>
      <c r="Q122" s="176">
        <f t="shared" si="27"/>
        <v>21272.727272727272</v>
      </c>
      <c r="R122" s="81">
        <f t="shared" si="29"/>
        <v>1170</v>
      </c>
      <c r="S122" s="104" t="s">
        <v>402</v>
      </c>
      <c r="T122" s="73" t="s">
        <v>340</v>
      </c>
    </row>
    <row r="123" spans="2:20" s="153" customFormat="1" ht="25">
      <c r="B123" s="73" t="s">
        <v>199</v>
      </c>
      <c r="C123" s="91" t="s">
        <v>266</v>
      </c>
      <c r="D123" s="91" t="s">
        <v>443</v>
      </c>
      <c r="E123" s="146" t="s">
        <v>87</v>
      </c>
      <c r="F123" s="80">
        <v>1</v>
      </c>
      <c r="G123" s="81">
        <v>500</v>
      </c>
      <c r="H123" s="80">
        <v>12</v>
      </c>
      <c r="I123" s="149">
        <f t="shared" si="17"/>
        <v>6000</v>
      </c>
      <c r="J123" s="150">
        <f t="shared" si="25"/>
        <v>5454.545454545454</v>
      </c>
      <c r="K123" s="80">
        <v>1</v>
      </c>
      <c r="L123" s="81">
        <v>500</v>
      </c>
      <c r="M123" s="80">
        <v>12</v>
      </c>
      <c r="N123" s="81">
        <f t="shared" si="28"/>
        <v>6000</v>
      </c>
      <c r="O123" s="150">
        <f t="shared" si="26"/>
        <v>5454.545454545454</v>
      </c>
      <c r="P123" s="149">
        <f t="shared" si="27"/>
        <v>12000</v>
      </c>
      <c r="Q123" s="201">
        <f t="shared" si="27"/>
        <v>10909.090909090908</v>
      </c>
      <c r="R123" s="81">
        <f t="shared" si="29"/>
        <v>600</v>
      </c>
      <c r="S123" s="104" t="s">
        <v>402</v>
      </c>
      <c r="T123" s="198" t="s">
        <v>360</v>
      </c>
    </row>
    <row r="124" spans="2:20" s="153" customFormat="1" ht="37.5">
      <c r="B124" s="73" t="s">
        <v>200</v>
      </c>
      <c r="C124" s="91" t="s">
        <v>266</v>
      </c>
      <c r="D124" s="91" t="s">
        <v>443</v>
      </c>
      <c r="E124" s="146" t="s">
        <v>87</v>
      </c>
      <c r="F124" s="80">
        <v>1</v>
      </c>
      <c r="G124" s="81">
        <v>280</v>
      </c>
      <c r="H124" s="80">
        <v>12</v>
      </c>
      <c r="I124" s="149">
        <f t="shared" si="17"/>
        <v>3360</v>
      </c>
      <c r="J124" s="150">
        <f t="shared" si="25"/>
        <v>3054.5454545454545</v>
      </c>
      <c r="K124" s="80">
        <v>1</v>
      </c>
      <c r="L124" s="81">
        <v>280</v>
      </c>
      <c r="M124" s="80">
        <v>12</v>
      </c>
      <c r="N124" s="81">
        <f t="shared" si="28"/>
        <v>3360</v>
      </c>
      <c r="O124" s="150">
        <f t="shared" si="26"/>
        <v>3054.5454545454545</v>
      </c>
      <c r="P124" s="149">
        <f t="shared" si="27"/>
        <v>6720</v>
      </c>
      <c r="Q124" s="201">
        <f t="shared" si="27"/>
        <v>6109.090909090909</v>
      </c>
      <c r="R124" s="81">
        <f t="shared" si="29"/>
        <v>336</v>
      </c>
      <c r="S124" s="104" t="s">
        <v>402</v>
      </c>
      <c r="T124" s="198" t="s">
        <v>361</v>
      </c>
    </row>
    <row r="125" spans="2:20" s="153" customFormat="1" ht="25" hidden="1">
      <c r="B125" s="198" t="s">
        <v>201</v>
      </c>
      <c r="C125" s="91" t="s">
        <v>266</v>
      </c>
      <c r="D125" s="91" t="s">
        <v>443</v>
      </c>
      <c r="E125" s="77" t="s">
        <v>123</v>
      </c>
      <c r="F125" s="194">
        <v>1</v>
      </c>
      <c r="G125" s="195">
        <v>500</v>
      </c>
      <c r="H125" s="194">
        <v>12</v>
      </c>
      <c r="I125" s="151">
        <f t="shared" si="17"/>
        <v>6000</v>
      </c>
      <c r="J125" s="165">
        <f t="shared" si="25"/>
        <v>5454.545454545454</v>
      </c>
      <c r="K125" s="194">
        <v>1</v>
      </c>
      <c r="L125" s="195">
        <v>500</v>
      </c>
      <c r="M125" s="194">
        <v>12</v>
      </c>
      <c r="N125" s="151">
        <f t="shared" si="28"/>
        <v>6000</v>
      </c>
      <c r="O125" s="165">
        <f t="shared" si="26"/>
        <v>5454.545454545454</v>
      </c>
      <c r="P125" s="151">
        <f t="shared" si="27"/>
        <v>12000</v>
      </c>
      <c r="Q125" s="197">
        <f t="shared" si="27"/>
        <v>10909.090909090908</v>
      </c>
      <c r="R125" s="81">
        <f t="shared" si="29"/>
        <v>600</v>
      </c>
      <c r="S125" s="104" t="s">
        <v>402</v>
      </c>
      <c r="T125" s="198" t="s">
        <v>360</v>
      </c>
    </row>
    <row r="126" spans="2:20" s="153" customFormat="1" ht="37.5" hidden="1">
      <c r="B126" s="198" t="s">
        <v>200</v>
      </c>
      <c r="C126" s="91" t="s">
        <v>266</v>
      </c>
      <c r="D126" s="91" t="s">
        <v>443</v>
      </c>
      <c r="E126" s="77" t="s">
        <v>123</v>
      </c>
      <c r="F126" s="194">
        <v>1</v>
      </c>
      <c r="G126" s="195">
        <v>280</v>
      </c>
      <c r="H126" s="194">
        <v>12</v>
      </c>
      <c r="I126" s="151">
        <f t="shared" si="17"/>
        <v>3360</v>
      </c>
      <c r="J126" s="165">
        <f t="shared" si="25"/>
        <v>3054.5454545454545</v>
      </c>
      <c r="K126" s="194">
        <v>1</v>
      </c>
      <c r="L126" s="195">
        <v>280</v>
      </c>
      <c r="M126" s="194">
        <v>12</v>
      </c>
      <c r="N126" s="151">
        <f t="shared" si="28"/>
        <v>3360</v>
      </c>
      <c r="O126" s="165">
        <f t="shared" si="26"/>
        <v>3054.5454545454545</v>
      </c>
      <c r="P126" s="151">
        <f t="shared" si="27"/>
        <v>6720</v>
      </c>
      <c r="Q126" s="197">
        <f t="shared" si="27"/>
        <v>6109.090909090909</v>
      </c>
      <c r="R126" s="81">
        <f t="shared" si="29"/>
        <v>336</v>
      </c>
      <c r="S126" s="104" t="s">
        <v>402</v>
      </c>
      <c r="T126" s="198" t="s">
        <v>361</v>
      </c>
    </row>
    <row r="127" spans="2:20" s="153" customFormat="1" ht="37.5" hidden="1">
      <c r="B127" s="76" t="s">
        <v>202</v>
      </c>
      <c r="C127" s="91" t="s">
        <v>266</v>
      </c>
      <c r="D127" s="91" t="s">
        <v>443</v>
      </c>
      <c r="E127" s="74" t="s">
        <v>80</v>
      </c>
      <c r="F127" s="194">
        <v>1</v>
      </c>
      <c r="G127" s="195">
        <v>110</v>
      </c>
      <c r="H127" s="196">
        <v>20</v>
      </c>
      <c r="I127" s="81">
        <f t="shared" si="17"/>
        <v>2200</v>
      </c>
      <c r="J127" s="111">
        <f t="shared" si="25"/>
        <v>1999.9999999999998</v>
      </c>
      <c r="K127" s="194">
        <v>1</v>
      </c>
      <c r="L127" s="195">
        <v>110</v>
      </c>
      <c r="M127" s="196">
        <v>20</v>
      </c>
      <c r="N127" s="81">
        <f t="shared" si="28"/>
        <v>2200</v>
      </c>
      <c r="O127" s="111">
        <f t="shared" si="26"/>
        <v>1999.9999999999998</v>
      </c>
      <c r="P127" s="151">
        <f t="shared" si="27"/>
        <v>4400</v>
      </c>
      <c r="Q127" s="197">
        <f t="shared" si="27"/>
        <v>3999.9999999999995</v>
      </c>
      <c r="R127" s="81">
        <f t="shared" si="29"/>
        <v>220</v>
      </c>
      <c r="S127" s="104" t="s">
        <v>402</v>
      </c>
      <c r="T127" s="202" t="s">
        <v>380</v>
      </c>
    </row>
    <row r="128" spans="2:20" s="153" customFormat="1" ht="62.5" hidden="1">
      <c r="B128" s="104" t="s">
        <v>203</v>
      </c>
      <c r="C128" s="91" t="s">
        <v>266</v>
      </c>
      <c r="D128" s="91" t="s">
        <v>443</v>
      </c>
      <c r="E128" s="74" t="s">
        <v>80</v>
      </c>
      <c r="F128" s="194">
        <v>1</v>
      </c>
      <c r="G128" s="195">
        <v>110</v>
      </c>
      <c r="H128" s="196">
        <v>40</v>
      </c>
      <c r="I128" s="81">
        <f t="shared" si="17"/>
        <v>4400</v>
      </c>
      <c r="J128" s="111">
        <f t="shared" si="25"/>
        <v>3999.9999999999995</v>
      </c>
      <c r="K128" s="194">
        <v>1</v>
      </c>
      <c r="L128" s="195">
        <v>110</v>
      </c>
      <c r="M128" s="196">
        <v>40</v>
      </c>
      <c r="N128" s="81">
        <f t="shared" si="28"/>
        <v>4400</v>
      </c>
      <c r="O128" s="111">
        <f t="shared" si="26"/>
        <v>3999.9999999999995</v>
      </c>
      <c r="P128" s="151">
        <f t="shared" si="27"/>
        <v>8800</v>
      </c>
      <c r="Q128" s="197">
        <f t="shared" si="27"/>
        <v>7999.9999999999991</v>
      </c>
      <c r="R128" s="81">
        <f t="shared" si="29"/>
        <v>440</v>
      </c>
      <c r="S128" s="104" t="s">
        <v>402</v>
      </c>
      <c r="T128" s="202" t="s">
        <v>463</v>
      </c>
    </row>
    <row r="129" spans="2:20" s="153" customFormat="1" ht="25" hidden="1">
      <c r="B129" s="104" t="s">
        <v>268</v>
      </c>
      <c r="C129" s="91" t="s">
        <v>266</v>
      </c>
      <c r="D129" s="91" t="s">
        <v>443</v>
      </c>
      <c r="E129" s="74" t="s">
        <v>80</v>
      </c>
      <c r="F129" s="194">
        <v>1</v>
      </c>
      <c r="G129" s="195">
        <f>3554.6914834506*20%</f>
        <v>710.93829669012007</v>
      </c>
      <c r="H129" s="196">
        <v>12</v>
      </c>
      <c r="I129" s="81">
        <f t="shared" si="17"/>
        <v>8531.2595602814399</v>
      </c>
      <c r="J129" s="111">
        <f t="shared" si="25"/>
        <v>7755.6905093467631</v>
      </c>
      <c r="K129" s="194">
        <v>1</v>
      </c>
      <c r="L129" s="195">
        <f>3554.6914834506*20%</f>
        <v>710.93829669012007</v>
      </c>
      <c r="M129" s="196">
        <v>12</v>
      </c>
      <c r="N129" s="81">
        <f t="shared" si="28"/>
        <v>8531.2595602814399</v>
      </c>
      <c r="O129" s="111">
        <f t="shared" si="26"/>
        <v>7755.6905093467631</v>
      </c>
      <c r="P129" s="151">
        <f t="shared" si="27"/>
        <v>17062.51912056288</v>
      </c>
      <c r="Q129" s="197">
        <f t="shared" si="27"/>
        <v>15511.381018693526</v>
      </c>
      <c r="R129" s="81">
        <f t="shared" si="29"/>
        <v>853.12595602814406</v>
      </c>
      <c r="S129" s="104" t="s">
        <v>402</v>
      </c>
      <c r="T129" s="198" t="s">
        <v>272</v>
      </c>
    </row>
    <row r="130" spans="2:20" s="153" customFormat="1" ht="25" hidden="1">
      <c r="B130" s="104" t="s">
        <v>145</v>
      </c>
      <c r="C130" s="91" t="s">
        <v>266</v>
      </c>
      <c r="D130" s="91" t="s">
        <v>443</v>
      </c>
      <c r="E130" s="74" t="s">
        <v>80</v>
      </c>
      <c r="F130" s="80">
        <v>1</v>
      </c>
      <c r="G130" s="195">
        <f>(2843.89252048185/2)*20%</f>
        <v>284.38925204818503</v>
      </c>
      <c r="H130" s="196">
        <v>12</v>
      </c>
      <c r="I130" s="81">
        <f t="shared" si="17"/>
        <v>3412.6710245782206</v>
      </c>
      <c r="J130" s="111">
        <f t="shared" si="25"/>
        <v>3102.4282041620186</v>
      </c>
      <c r="K130" s="80">
        <v>1</v>
      </c>
      <c r="L130" s="195">
        <f>(2843.89252048185/2)*20%</f>
        <v>284.38925204818503</v>
      </c>
      <c r="M130" s="196">
        <v>12</v>
      </c>
      <c r="N130" s="81">
        <f t="shared" si="28"/>
        <v>3412.6710245782206</v>
      </c>
      <c r="O130" s="111">
        <f t="shared" si="26"/>
        <v>3102.4282041620186</v>
      </c>
      <c r="P130" s="151">
        <f t="shared" si="27"/>
        <v>6825.3420491564411</v>
      </c>
      <c r="Q130" s="197">
        <f t="shared" si="27"/>
        <v>6204.8564083240371</v>
      </c>
      <c r="R130" s="81">
        <f t="shared" si="29"/>
        <v>341.26710245782209</v>
      </c>
      <c r="S130" s="104" t="s">
        <v>402</v>
      </c>
      <c r="T130" s="198" t="s">
        <v>274</v>
      </c>
    </row>
    <row r="131" spans="2:20" s="153" customFormat="1" ht="13" hidden="1">
      <c r="B131" s="76" t="s">
        <v>146</v>
      </c>
      <c r="C131" s="91" t="s">
        <v>266</v>
      </c>
      <c r="D131" s="91" t="s">
        <v>443</v>
      </c>
      <c r="E131" s="74" t="s">
        <v>80</v>
      </c>
      <c r="F131" s="194">
        <v>1</v>
      </c>
      <c r="G131" s="195">
        <v>2734.3535467783754</v>
      </c>
      <c r="H131" s="196">
        <v>12</v>
      </c>
      <c r="I131" s="81">
        <f t="shared" si="17"/>
        <v>32812.242561340507</v>
      </c>
      <c r="J131" s="111">
        <f t="shared" si="25"/>
        <v>29829.311419400459</v>
      </c>
      <c r="K131" s="194">
        <v>1</v>
      </c>
      <c r="L131" s="195">
        <v>2734.3535467783754</v>
      </c>
      <c r="M131" s="196">
        <v>12</v>
      </c>
      <c r="N131" s="81">
        <f t="shared" si="28"/>
        <v>32812.242561340507</v>
      </c>
      <c r="O131" s="111">
        <f t="shared" si="26"/>
        <v>29829.311419400459</v>
      </c>
      <c r="P131" s="151">
        <f t="shared" si="27"/>
        <v>65624.485122681013</v>
      </c>
      <c r="Q131" s="197">
        <f t="shared" si="27"/>
        <v>59658.622838800919</v>
      </c>
      <c r="R131" s="81">
        <f t="shared" si="29"/>
        <v>3281.2242561340508</v>
      </c>
      <c r="S131" s="104" t="s">
        <v>402</v>
      </c>
      <c r="T131" s="198" t="s">
        <v>381</v>
      </c>
    </row>
    <row r="132" spans="2:20" s="153" customFormat="1" ht="13" hidden="1">
      <c r="B132" s="76" t="s">
        <v>204</v>
      </c>
      <c r="C132" s="91" t="s">
        <v>266</v>
      </c>
      <c r="D132" s="91" t="s">
        <v>443</v>
      </c>
      <c r="E132" s="74" t="s">
        <v>80</v>
      </c>
      <c r="F132" s="80">
        <v>1</v>
      </c>
      <c r="G132" s="195">
        <f>13366.1*4%</f>
        <v>534.64400000000001</v>
      </c>
      <c r="H132" s="196">
        <v>12</v>
      </c>
      <c r="I132" s="81">
        <f t="shared" si="17"/>
        <v>6415.7280000000001</v>
      </c>
      <c r="J132" s="111">
        <f t="shared" si="25"/>
        <v>5832.48</v>
      </c>
      <c r="K132" s="80">
        <v>1</v>
      </c>
      <c r="L132" s="195">
        <f>13366.1*4%</f>
        <v>534.64400000000001</v>
      </c>
      <c r="M132" s="196">
        <v>12</v>
      </c>
      <c r="N132" s="81">
        <f t="shared" si="28"/>
        <v>6415.7280000000001</v>
      </c>
      <c r="O132" s="111">
        <f t="shared" si="26"/>
        <v>5832.48</v>
      </c>
      <c r="P132" s="151">
        <f t="shared" ref="P132:Q165" si="30">I132+N132</f>
        <v>12831.456</v>
      </c>
      <c r="Q132" s="197">
        <f t="shared" si="30"/>
        <v>11664.96</v>
      </c>
      <c r="R132" s="81">
        <f t="shared" si="29"/>
        <v>641.57280000000003</v>
      </c>
      <c r="S132" s="104" t="s">
        <v>402</v>
      </c>
      <c r="T132" s="198"/>
    </row>
    <row r="133" spans="2:20" s="153" customFormat="1" ht="62.5" hidden="1">
      <c r="B133" s="76" t="s">
        <v>205</v>
      </c>
      <c r="C133" s="91" t="s">
        <v>266</v>
      </c>
      <c r="D133" s="91" t="s">
        <v>443</v>
      </c>
      <c r="E133" s="74" t="s">
        <v>80</v>
      </c>
      <c r="F133" s="80">
        <v>1</v>
      </c>
      <c r="G133" s="195">
        <f>8778.54124280675*11%</f>
        <v>965.63953670874253</v>
      </c>
      <c r="H133" s="196">
        <v>12</v>
      </c>
      <c r="I133" s="81">
        <f t="shared" ref="I133:I165" si="31">F133*G133*H133</f>
        <v>11587.67444050491</v>
      </c>
      <c r="J133" s="111">
        <f t="shared" si="25"/>
        <v>10534.2494913681</v>
      </c>
      <c r="K133" s="80">
        <v>1</v>
      </c>
      <c r="L133" s="195">
        <f>G133</f>
        <v>965.63953670874253</v>
      </c>
      <c r="M133" s="196">
        <v>12</v>
      </c>
      <c r="N133" s="81">
        <f t="shared" si="28"/>
        <v>11587.67444050491</v>
      </c>
      <c r="O133" s="111">
        <f t="shared" si="26"/>
        <v>10534.2494913681</v>
      </c>
      <c r="P133" s="151">
        <f t="shared" si="30"/>
        <v>23175.348881009821</v>
      </c>
      <c r="Q133" s="197">
        <f t="shared" si="30"/>
        <v>21068.498982736201</v>
      </c>
      <c r="R133" s="81">
        <f t="shared" si="29"/>
        <v>1158.7674440504911</v>
      </c>
      <c r="S133" s="104" t="s">
        <v>402</v>
      </c>
      <c r="T133" s="198" t="s">
        <v>382</v>
      </c>
    </row>
    <row r="134" spans="2:20" s="153" customFormat="1" ht="25" hidden="1">
      <c r="B134" s="76" t="s">
        <v>206</v>
      </c>
      <c r="C134" s="91" t="s">
        <v>266</v>
      </c>
      <c r="D134" s="91" t="s">
        <v>443</v>
      </c>
      <c r="E134" s="74" t="s">
        <v>80</v>
      </c>
      <c r="F134" s="80">
        <v>1</v>
      </c>
      <c r="G134" s="195">
        <f>1990.78481868494*30%</f>
        <v>597.23544560548203</v>
      </c>
      <c r="H134" s="196">
        <v>12</v>
      </c>
      <c r="I134" s="81">
        <f t="shared" si="31"/>
        <v>7166.8253472657843</v>
      </c>
      <c r="J134" s="111">
        <f t="shared" si="25"/>
        <v>6515.2957702416215</v>
      </c>
      <c r="K134" s="80">
        <v>1</v>
      </c>
      <c r="L134" s="195">
        <f>1990.78481868494*30%</f>
        <v>597.23544560548203</v>
      </c>
      <c r="M134" s="196">
        <v>12</v>
      </c>
      <c r="N134" s="81">
        <f t="shared" si="28"/>
        <v>7166.8253472657843</v>
      </c>
      <c r="O134" s="111">
        <f t="shared" si="26"/>
        <v>6515.2957702416215</v>
      </c>
      <c r="P134" s="151">
        <f t="shared" si="30"/>
        <v>14333.650694531569</v>
      </c>
      <c r="Q134" s="197">
        <f t="shared" si="30"/>
        <v>13030.591540483243</v>
      </c>
      <c r="R134" s="81">
        <f t="shared" si="29"/>
        <v>716.68253472657852</v>
      </c>
      <c r="S134" s="104" t="s">
        <v>402</v>
      </c>
      <c r="T134" s="202" t="s">
        <v>383</v>
      </c>
    </row>
    <row r="135" spans="2:20" s="153" customFormat="1" ht="37.5" hidden="1">
      <c r="B135" s="76" t="s">
        <v>207</v>
      </c>
      <c r="C135" s="91" t="s">
        <v>266</v>
      </c>
      <c r="D135" s="91" t="s">
        <v>443</v>
      </c>
      <c r="E135" s="74" t="s">
        <v>80</v>
      </c>
      <c r="F135" s="80">
        <v>1</v>
      </c>
      <c r="G135" s="195">
        <v>1335.191989497742</v>
      </c>
      <c r="H135" s="196">
        <v>12</v>
      </c>
      <c r="I135" s="81">
        <f t="shared" si="31"/>
        <v>16022.303873972905</v>
      </c>
      <c r="J135" s="111">
        <f t="shared" si="25"/>
        <v>14565.730794520821</v>
      </c>
      <c r="K135" s="80">
        <v>1</v>
      </c>
      <c r="L135" s="195">
        <v>1335.191989497742</v>
      </c>
      <c r="M135" s="196">
        <v>12</v>
      </c>
      <c r="N135" s="81">
        <f t="shared" si="28"/>
        <v>16022.303873972905</v>
      </c>
      <c r="O135" s="111">
        <f t="shared" si="26"/>
        <v>14565.730794520821</v>
      </c>
      <c r="P135" s="151">
        <f t="shared" si="30"/>
        <v>32044.607747945811</v>
      </c>
      <c r="Q135" s="197">
        <f t="shared" si="30"/>
        <v>29131.461589041643</v>
      </c>
      <c r="R135" s="81">
        <f t="shared" si="29"/>
        <v>1602.2303873972905</v>
      </c>
      <c r="S135" s="104" t="s">
        <v>402</v>
      </c>
      <c r="T135" s="198" t="s">
        <v>361</v>
      </c>
    </row>
    <row r="136" spans="2:20" s="153" customFormat="1" ht="13">
      <c r="B136" s="91" t="s">
        <v>216</v>
      </c>
      <c r="C136" s="91" t="s">
        <v>266</v>
      </c>
      <c r="D136" s="91" t="s">
        <v>441</v>
      </c>
      <c r="E136" s="146" t="s">
        <v>87</v>
      </c>
      <c r="F136" s="73">
        <v>2</v>
      </c>
      <c r="G136" s="75">
        <v>400</v>
      </c>
      <c r="H136" s="73">
        <v>1</v>
      </c>
      <c r="I136" s="75">
        <f t="shared" si="31"/>
        <v>800</v>
      </c>
      <c r="J136" s="179">
        <f t="shared" si="25"/>
        <v>727.27272727272725</v>
      </c>
      <c r="K136" s="73"/>
      <c r="L136" s="75"/>
      <c r="M136" s="73"/>
      <c r="N136" s="75">
        <f t="shared" si="28"/>
        <v>0</v>
      </c>
      <c r="O136" s="179">
        <f t="shared" si="26"/>
        <v>0</v>
      </c>
      <c r="P136" s="75">
        <f t="shared" si="30"/>
        <v>800</v>
      </c>
      <c r="Q136" s="203">
        <f t="shared" si="30"/>
        <v>727.27272727272725</v>
      </c>
      <c r="R136" s="204"/>
      <c r="S136" s="205"/>
      <c r="T136" s="198" t="s">
        <v>370</v>
      </c>
    </row>
    <row r="137" spans="2:20" s="153" customFormat="1" ht="37.5">
      <c r="B137" s="91" t="s">
        <v>217</v>
      </c>
      <c r="C137" s="91" t="s">
        <v>266</v>
      </c>
      <c r="D137" s="91" t="s">
        <v>441</v>
      </c>
      <c r="E137" s="146" t="s">
        <v>87</v>
      </c>
      <c r="F137" s="76">
        <v>1</v>
      </c>
      <c r="G137" s="94">
        <v>250</v>
      </c>
      <c r="H137" s="76">
        <v>1</v>
      </c>
      <c r="I137" s="94">
        <f t="shared" si="31"/>
        <v>250</v>
      </c>
      <c r="J137" s="152">
        <f t="shared" si="25"/>
        <v>227.27272727272725</v>
      </c>
      <c r="K137" s="76"/>
      <c r="L137" s="94"/>
      <c r="M137" s="76"/>
      <c r="N137" s="94">
        <f t="shared" si="28"/>
        <v>0</v>
      </c>
      <c r="O137" s="152">
        <f t="shared" si="26"/>
        <v>0</v>
      </c>
      <c r="P137" s="94">
        <f t="shared" si="30"/>
        <v>250</v>
      </c>
      <c r="Q137" s="206">
        <f t="shared" si="30"/>
        <v>227.27272727272725</v>
      </c>
      <c r="R137" s="204"/>
      <c r="S137" s="205"/>
      <c r="T137" s="198" t="s">
        <v>369</v>
      </c>
    </row>
    <row r="138" spans="2:20" s="153" customFormat="1" ht="50" hidden="1">
      <c r="B138" s="198" t="s">
        <v>216</v>
      </c>
      <c r="C138" s="91" t="s">
        <v>266</v>
      </c>
      <c r="D138" s="91" t="s">
        <v>441</v>
      </c>
      <c r="E138" s="77" t="s">
        <v>123</v>
      </c>
      <c r="F138" s="194">
        <v>2</v>
      </c>
      <c r="G138" s="195">
        <v>400</v>
      </c>
      <c r="H138" s="194">
        <v>1</v>
      </c>
      <c r="I138" s="81">
        <f t="shared" si="31"/>
        <v>800</v>
      </c>
      <c r="J138" s="111">
        <f t="shared" si="25"/>
        <v>727.27272727272725</v>
      </c>
      <c r="K138" s="194"/>
      <c r="L138" s="195"/>
      <c r="M138" s="194"/>
      <c r="N138" s="151">
        <f t="shared" si="28"/>
        <v>0</v>
      </c>
      <c r="O138" s="111">
        <f t="shared" si="26"/>
        <v>0</v>
      </c>
      <c r="P138" s="151">
        <f t="shared" si="30"/>
        <v>800</v>
      </c>
      <c r="Q138" s="197">
        <f t="shared" si="30"/>
        <v>727.27272727272725</v>
      </c>
      <c r="R138" s="204"/>
      <c r="S138" s="205"/>
      <c r="T138" s="198" t="s">
        <v>368</v>
      </c>
    </row>
    <row r="139" spans="2:20" s="153" customFormat="1" ht="37.5" hidden="1">
      <c r="B139" s="198" t="s">
        <v>218</v>
      </c>
      <c r="C139" s="91" t="s">
        <v>266</v>
      </c>
      <c r="D139" s="91" t="s">
        <v>441</v>
      </c>
      <c r="E139" s="77" t="s">
        <v>123</v>
      </c>
      <c r="F139" s="194">
        <v>1</v>
      </c>
      <c r="G139" s="195">
        <v>250</v>
      </c>
      <c r="H139" s="194">
        <v>1</v>
      </c>
      <c r="I139" s="81">
        <f t="shared" si="31"/>
        <v>250</v>
      </c>
      <c r="J139" s="111">
        <f t="shared" si="25"/>
        <v>227.27272727272725</v>
      </c>
      <c r="K139" s="194"/>
      <c r="L139" s="195"/>
      <c r="M139" s="194"/>
      <c r="N139" s="151">
        <f t="shared" si="28"/>
        <v>0</v>
      </c>
      <c r="O139" s="111">
        <f t="shared" si="26"/>
        <v>0</v>
      </c>
      <c r="P139" s="151">
        <f t="shared" si="30"/>
        <v>250</v>
      </c>
      <c r="Q139" s="197">
        <f t="shared" si="30"/>
        <v>227.27272727272725</v>
      </c>
      <c r="R139" s="204"/>
      <c r="S139" s="205"/>
      <c r="T139" s="198" t="s">
        <v>369</v>
      </c>
    </row>
    <row r="140" spans="2:20" s="153" customFormat="1" ht="25" hidden="1">
      <c r="B140" s="198" t="s">
        <v>456</v>
      </c>
      <c r="C140" s="91" t="s">
        <v>266</v>
      </c>
      <c r="D140" s="91" t="s">
        <v>441</v>
      </c>
      <c r="E140" s="74" t="s">
        <v>80</v>
      </c>
      <c r="F140" s="194">
        <v>6</v>
      </c>
      <c r="G140" s="195">
        <v>3200</v>
      </c>
      <c r="H140" s="194">
        <v>1</v>
      </c>
      <c r="I140" s="81">
        <f t="shared" si="31"/>
        <v>19200</v>
      </c>
      <c r="J140" s="111">
        <f t="shared" si="25"/>
        <v>17454.545454545452</v>
      </c>
      <c r="K140" s="194"/>
      <c r="L140" s="195"/>
      <c r="M140" s="194"/>
      <c r="N140" s="151">
        <f t="shared" si="28"/>
        <v>0</v>
      </c>
      <c r="O140" s="111">
        <f t="shared" si="26"/>
        <v>0</v>
      </c>
      <c r="P140" s="151">
        <f t="shared" si="30"/>
        <v>19200</v>
      </c>
      <c r="Q140" s="197">
        <f t="shared" si="30"/>
        <v>17454.545454545452</v>
      </c>
      <c r="R140" s="204"/>
      <c r="S140" s="205"/>
      <c r="T140" s="198" t="s">
        <v>371</v>
      </c>
    </row>
    <row r="141" spans="2:20" s="153" customFormat="1" ht="25" hidden="1">
      <c r="B141" s="198" t="s">
        <v>457</v>
      </c>
      <c r="C141" s="91" t="s">
        <v>266</v>
      </c>
      <c r="D141" s="91" t="s">
        <v>441</v>
      </c>
      <c r="E141" s="74" t="s">
        <v>80</v>
      </c>
      <c r="F141" s="194">
        <v>1</v>
      </c>
      <c r="G141" s="195">
        <v>3000</v>
      </c>
      <c r="H141" s="194">
        <v>1</v>
      </c>
      <c r="I141" s="81">
        <f t="shared" si="31"/>
        <v>3000</v>
      </c>
      <c r="J141" s="111">
        <f t="shared" si="25"/>
        <v>2727.272727272727</v>
      </c>
      <c r="K141" s="194"/>
      <c r="L141" s="195"/>
      <c r="M141" s="194"/>
      <c r="N141" s="151">
        <f t="shared" si="28"/>
        <v>0</v>
      </c>
      <c r="O141" s="111">
        <f t="shared" si="26"/>
        <v>0</v>
      </c>
      <c r="P141" s="151">
        <f t="shared" si="30"/>
        <v>3000</v>
      </c>
      <c r="Q141" s="197">
        <f t="shared" si="30"/>
        <v>2727.272727272727</v>
      </c>
      <c r="R141" s="204"/>
      <c r="S141" s="205"/>
      <c r="T141" s="198" t="s">
        <v>371</v>
      </c>
    </row>
    <row r="142" spans="2:20" s="153" customFormat="1" ht="25" hidden="1">
      <c r="B142" s="198" t="s">
        <v>219</v>
      </c>
      <c r="C142" s="91" t="s">
        <v>266</v>
      </c>
      <c r="D142" s="198" t="s">
        <v>441</v>
      </c>
      <c r="E142" s="207" t="s">
        <v>133</v>
      </c>
      <c r="F142" s="194">
        <v>2</v>
      </c>
      <c r="G142" s="195">
        <v>1000</v>
      </c>
      <c r="H142" s="194">
        <v>1</v>
      </c>
      <c r="I142" s="105">
        <f t="shared" si="31"/>
        <v>2000</v>
      </c>
      <c r="J142" s="180">
        <f t="shared" si="25"/>
        <v>1818.181818181818</v>
      </c>
      <c r="K142" s="194"/>
      <c r="L142" s="195"/>
      <c r="M142" s="194"/>
      <c r="N142" s="151">
        <f t="shared" si="28"/>
        <v>0</v>
      </c>
      <c r="O142" s="180">
        <f t="shared" si="26"/>
        <v>0</v>
      </c>
      <c r="P142" s="151">
        <f t="shared" si="30"/>
        <v>2000</v>
      </c>
      <c r="Q142" s="197">
        <f t="shared" si="30"/>
        <v>1818.181818181818</v>
      </c>
      <c r="R142" s="204"/>
      <c r="S142" s="205"/>
      <c r="T142" s="198" t="s">
        <v>372</v>
      </c>
    </row>
    <row r="143" spans="2:20" s="153" customFormat="1" ht="25" hidden="1">
      <c r="B143" s="198" t="s">
        <v>458</v>
      </c>
      <c r="C143" s="91" t="s">
        <v>266</v>
      </c>
      <c r="D143" s="91" t="s">
        <v>440</v>
      </c>
      <c r="E143" s="74" t="s">
        <v>80</v>
      </c>
      <c r="F143" s="194">
        <v>1</v>
      </c>
      <c r="G143" s="195">
        <f>450*1.16</f>
        <v>522</v>
      </c>
      <c r="H143" s="194">
        <v>12</v>
      </c>
      <c r="I143" s="81">
        <f t="shared" si="31"/>
        <v>6264</v>
      </c>
      <c r="J143" s="111">
        <f t="shared" si="25"/>
        <v>5694.545454545454</v>
      </c>
      <c r="K143" s="194">
        <v>1</v>
      </c>
      <c r="L143" s="195">
        <f>450*1.16</f>
        <v>522</v>
      </c>
      <c r="M143" s="194">
        <v>12</v>
      </c>
      <c r="N143" s="151">
        <f t="shared" si="28"/>
        <v>6264</v>
      </c>
      <c r="O143" s="111">
        <f t="shared" si="26"/>
        <v>5694.545454545454</v>
      </c>
      <c r="P143" s="151">
        <f t="shared" si="30"/>
        <v>12528</v>
      </c>
      <c r="Q143" s="197">
        <f t="shared" si="30"/>
        <v>11389.090909090908</v>
      </c>
      <c r="R143" s="204"/>
      <c r="S143" s="205"/>
      <c r="T143" s="198" t="s">
        <v>371</v>
      </c>
    </row>
    <row r="144" spans="2:20" s="153" customFormat="1" ht="87.5">
      <c r="B144" s="91" t="s">
        <v>220</v>
      </c>
      <c r="C144" s="91" t="s">
        <v>266</v>
      </c>
      <c r="D144" s="91" t="s">
        <v>439</v>
      </c>
      <c r="E144" s="146" t="s">
        <v>87</v>
      </c>
      <c r="F144" s="76">
        <v>1</v>
      </c>
      <c r="G144" s="94">
        <v>600</v>
      </c>
      <c r="H144" s="76">
        <v>12</v>
      </c>
      <c r="I144" s="94">
        <f t="shared" si="31"/>
        <v>7200</v>
      </c>
      <c r="J144" s="152">
        <f t="shared" si="25"/>
        <v>6545.454545454545</v>
      </c>
      <c r="K144" s="76">
        <v>1</v>
      </c>
      <c r="L144" s="94">
        <v>600</v>
      </c>
      <c r="M144" s="76">
        <v>12</v>
      </c>
      <c r="N144" s="94">
        <f t="shared" si="28"/>
        <v>7200</v>
      </c>
      <c r="O144" s="152">
        <f t="shared" si="26"/>
        <v>6545.454545454545</v>
      </c>
      <c r="P144" s="94">
        <f t="shared" si="30"/>
        <v>14400</v>
      </c>
      <c r="Q144" s="206">
        <f t="shared" si="30"/>
        <v>13090.90909090909</v>
      </c>
      <c r="R144" s="204"/>
      <c r="S144" s="205"/>
      <c r="T144" s="91" t="s">
        <v>373</v>
      </c>
    </row>
    <row r="145" spans="2:20" s="153" customFormat="1" ht="50">
      <c r="B145" s="91" t="s">
        <v>221</v>
      </c>
      <c r="C145" s="91" t="s">
        <v>266</v>
      </c>
      <c r="D145" s="91" t="s">
        <v>439</v>
      </c>
      <c r="E145" s="146" t="s">
        <v>87</v>
      </c>
      <c r="F145" s="76">
        <v>1</v>
      </c>
      <c r="G145" s="94">
        <v>500</v>
      </c>
      <c r="H145" s="76">
        <v>12</v>
      </c>
      <c r="I145" s="94">
        <f t="shared" si="31"/>
        <v>6000</v>
      </c>
      <c r="J145" s="152">
        <f t="shared" si="25"/>
        <v>5454.545454545454</v>
      </c>
      <c r="K145" s="76">
        <v>1</v>
      </c>
      <c r="L145" s="94">
        <v>500</v>
      </c>
      <c r="M145" s="76">
        <v>12</v>
      </c>
      <c r="N145" s="94">
        <f t="shared" si="28"/>
        <v>6000</v>
      </c>
      <c r="O145" s="152">
        <f t="shared" si="26"/>
        <v>5454.545454545454</v>
      </c>
      <c r="P145" s="94">
        <f t="shared" si="30"/>
        <v>12000</v>
      </c>
      <c r="Q145" s="206">
        <f t="shared" si="30"/>
        <v>10909.090909090908</v>
      </c>
      <c r="R145" s="204"/>
      <c r="S145" s="205"/>
      <c r="T145" s="198" t="s">
        <v>374</v>
      </c>
    </row>
    <row r="146" spans="2:20" s="153" customFormat="1" ht="87.5" hidden="1">
      <c r="B146" s="104" t="s">
        <v>222</v>
      </c>
      <c r="C146" s="91" t="s">
        <v>266</v>
      </c>
      <c r="D146" s="91" t="s">
        <v>439</v>
      </c>
      <c r="E146" s="77" t="s">
        <v>123</v>
      </c>
      <c r="F146" s="208">
        <v>1</v>
      </c>
      <c r="G146" s="200">
        <v>600</v>
      </c>
      <c r="H146" s="208">
        <v>12</v>
      </c>
      <c r="I146" s="81">
        <f t="shared" si="31"/>
        <v>7200</v>
      </c>
      <c r="J146" s="111">
        <f t="shared" si="25"/>
        <v>6545.454545454545</v>
      </c>
      <c r="K146" s="208">
        <v>1</v>
      </c>
      <c r="L146" s="200">
        <v>600</v>
      </c>
      <c r="M146" s="208">
        <v>12</v>
      </c>
      <c r="N146" s="151">
        <f t="shared" si="28"/>
        <v>7200</v>
      </c>
      <c r="O146" s="111">
        <f t="shared" si="26"/>
        <v>6545.454545454545</v>
      </c>
      <c r="P146" s="151">
        <f t="shared" si="30"/>
        <v>14400</v>
      </c>
      <c r="Q146" s="197">
        <f t="shared" si="30"/>
        <v>13090.90909090909</v>
      </c>
      <c r="R146" s="204"/>
      <c r="S146" s="205"/>
      <c r="T146" s="91" t="s">
        <v>373</v>
      </c>
    </row>
    <row r="147" spans="2:20" s="153" customFormat="1" ht="50" hidden="1">
      <c r="B147" s="91" t="s">
        <v>223</v>
      </c>
      <c r="C147" s="91" t="s">
        <v>266</v>
      </c>
      <c r="D147" s="91" t="s">
        <v>439</v>
      </c>
      <c r="E147" s="77" t="s">
        <v>123</v>
      </c>
      <c r="F147" s="208">
        <v>1</v>
      </c>
      <c r="G147" s="200">
        <v>500</v>
      </c>
      <c r="H147" s="208">
        <v>12</v>
      </c>
      <c r="I147" s="81">
        <f t="shared" si="31"/>
        <v>6000</v>
      </c>
      <c r="J147" s="111">
        <f t="shared" ref="J147:J165" si="32">I147/$C$1</f>
        <v>5454.545454545454</v>
      </c>
      <c r="K147" s="208">
        <v>1</v>
      </c>
      <c r="L147" s="200">
        <v>500</v>
      </c>
      <c r="M147" s="208">
        <v>12</v>
      </c>
      <c r="N147" s="151">
        <f t="shared" si="28"/>
        <v>6000</v>
      </c>
      <c r="O147" s="111">
        <f t="shared" ref="O147:O165" si="33">N147/$C$1</f>
        <v>5454.545454545454</v>
      </c>
      <c r="P147" s="151">
        <f t="shared" si="30"/>
        <v>12000</v>
      </c>
      <c r="Q147" s="197">
        <f t="shared" si="30"/>
        <v>10909.090909090908</v>
      </c>
      <c r="R147" s="204"/>
      <c r="S147" s="205"/>
      <c r="T147" s="198" t="s">
        <v>374</v>
      </c>
    </row>
    <row r="148" spans="2:20" s="153" customFormat="1" ht="37.5" hidden="1">
      <c r="B148" s="198" t="s">
        <v>459</v>
      </c>
      <c r="C148" s="91" t="s">
        <v>266</v>
      </c>
      <c r="D148" s="91" t="s">
        <v>439</v>
      </c>
      <c r="E148" s="74" t="s">
        <v>80</v>
      </c>
      <c r="F148" s="194">
        <v>1</v>
      </c>
      <c r="G148" s="195">
        <f>1200+1400</f>
        <v>2600</v>
      </c>
      <c r="H148" s="194">
        <v>12</v>
      </c>
      <c r="I148" s="81">
        <f t="shared" si="31"/>
        <v>31200</v>
      </c>
      <c r="J148" s="111">
        <f t="shared" si="32"/>
        <v>28363.63636363636</v>
      </c>
      <c r="K148" s="194">
        <v>1</v>
      </c>
      <c r="L148" s="195">
        <f>1200+1400</f>
        <v>2600</v>
      </c>
      <c r="M148" s="194">
        <v>12</v>
      </c>
      <c r="N148" s="151">
        <f t="shared" si="28"/>
        <v>31200</v>
      </c>
      <c r="O148" s="111">
        <f t="shared" si="33"/>
        <v>28363.63636363636</v>
      </c>
      <c r="P148" s="151">
        <f>I148+N148</f>
        <v>62400</v>
      </c>
      <c r="Q148" s="197">
        <f>J148+O148</f>
        <v>56727.272727272721</v>
      </c>
      <c r="R148" s="204"/>
      <c r="S148" s="205"/>
      <c r="T148" s="198" t="s">
        <v>375</v>
      </c>
    </row>
    <row r="149" spans="2:20" s="153" customFormat="1" ht="62.5" hidden="1">
      <c r="B149" s="104" t="s">
        <v>449</v>
      </c>
      <c r="C149" s="91" t="s">
        <v>266</v>
      </c>
      <c r="D149" s="91" t="s">
        <v>439</v>
      </c>
      <c r="E149" s="74" t="s">
        <v>80</v>
      </c>
      <c r="F149" s="208">
        <v>1</v>
      </c>
      <c r="G149" s="200">
        <v>1600</v>
      </c>
      <c r="H149" s="208">
        <v>12</v>
      </c>
      <c r="I149" s="81">
        <f t="shared" si="31"/>
        <v>19200</v>
      </c>
      <c r="J149" s="111">
        <f t="shared" si="32"/>
        <v>17454.545454545452</v>
      </c>
      <c r="K149" s="208">
        <v>1</v>
      </c>
      <c r="L149" s="200">
        <v>1600</v>
      </c>
      <c r="M149" s="208">
        <v>12</v>
      </c>
      <c r="N149" s="151">
        <f t="shared" si="28"/>
        <v>19200</v>
      </c>
      <c r="O149" s="111">
        <f t="shared" si="33"/>
        <v>17454.545454545452</v>
      </c>
      <c r="P149" s="151">
        <f t="shared" si="30"/>
        <v>38400</v>
      </c>
      <c r="Q149" s="181">
        <f t="shared" si="30"/>
        <v>34909.090909090904</v>
      </c>
      <c r="R149" s="107"/>
      <c r="S149" s="106"/>
      <c r="T149" s="209" t="s">
        <v>464</v>
      </c>
    </row>
    <row r="150" spans="2:20" s="153" customFormat="1" ht="75" hidden="1">
      <c r="B150" s="104" t="s">
        <v>224</v>
      </c>
      <c r="C150" s="91" t="s">
        <v>266</v>
      </c>
      <c r="D150" s="91" t="s">
        <v>439</v>
      </c>
      <c r="E150" s="78" t="s">
        <v>133</v>
      </c>
      <c r="F150" s="208">
        <v>1</v>
      </c>
      <c r="G150" s="200">
        <v>750</v>
      </c>
      <c r="H150" s="208">
        <v>12</v>
      </c>
      <c r="I150" s="81">
        <f t="shared" si="31"/>
        <v>9000</v>
      </c>
      <c r="J150" s="111">
        <f t="shared" si="32"/>
        <v>8181.8181818181811</v>
      </c>
      <c r="K150" s="208">
        <v>1</v>
      </c>
      <c r="L150" s="200">
        <v>750</v>
      </c>
      <c r="M150" s="208">
        <v>12</v>
      </c>
      <c r="N150" s="151">
        <f t="shared" si="28"/>
        <v>9000</v>
      </c>
      <c r="O150" s="111">
        <f t="shared" si="33"/>
        <v>8181.8181818181811</v>
      </c>
      <c r="P150" s="151">
        <f t="shared" si="30"/>
        <v>18000</v>
      </c>
      <c r="Q150" s="210">
        <f t="shared" si="30"/>
        <v>16363.636363636362</v>
      </c>
      <c r="R150" s="211"/>
      <c r="S150" s="212"/>
      <c r="T150" s="209" t="s">
        <v>376</v>
      </c>
    </row>
    <row r="151" spans="2:20" s="153" customFormat="1" ht="26.25" hidden="1" customHeight="1">
      <c r="B151" s="91" t="s">
        <v>225</v>
      </c>
      <c r="C151" s="91" t="s">
        <v>266</v>
      </c>
      <c r="D151" s="91" t="s">
        <v>437</v>
      </c>
      <c r="E151" s="78" t="s">
        <v>133</v>
      </c>
      <c r="F151" s="108">
        <v>1</v>
      </c>
      <c r="G151" s="109">
        <v>2000</v>
      </c>
      <c r="H151" s="104">
        <v>1</v>
      </c>
      <c r="I151" s="149">
        <f t="shared" si="31"/>
        <v>2000</v>
      </c>
      <c r="J151" s="150">
        <f t="shared" si="32"/>
        <v>1818.181818181818</v>
      </c>
      <c r="K151" s="104">
        <v>1</v>
      </c>
      <c r="L151" s="109">
        <v>2000</v>
      </c>
      <c r="M151" s="104">
        <v>1</v>
      </c>
      <c r="N151" s="151">
        <f t="shared" si="28"/>
        <v>2000</v>
      </c>
      <c r="O151" s="150">
        <f t="shared" si="33"/>
        <v>1818.181818181818</v>
      </c>
      <c r="P151" s="151">
        <f t="shared" si="30"/>
        <v>4000</v>
      </c>
      <c r="Q151" s="197">
        <f t="shared" si="30"/>
        <v>3636.363636363636</v>
      </c>
      <c r="R151" s="204"/>
      <c r="S151" s="205"/>
      <c r="T151" s="198" t="s">
        <v>377</v>
      </c>
    </row>
    <row r="152" spans="2:20" s="153" customFormat="1" ht="37.5">
      <c r="B152" s="91" t="s">
        <v>225</v>
      </c>
      <c r="C152" s="91" t="s">
        <v>266</v>
      </c>
      <c r="D152" s="91" t="s">
        <v>437</v>
      </c>
      <c r="E152" s="146" t="s">
        <v>87</v>
      </c>
      <c r="F152" s="108">
        <v>1</v>
      </c>
      <c r="G152" s="94">
        <v>171.95</v>
      </c>
      <c r="H152" s="76">
        <v>12</v>
      </c>
      <c r="I152" s="94">
        <f t="shared" si="31"/>
        <v>2063.3999999999996</v>
      </c>
      <c r="J152" s="152">
        <f t="shared" si="32"/>
        <v>1875.8181818181813</v>
      </c>
      <c r="K152" s="76">
        <v>1</v>
      </c>
      <c r="L152" s="94">
        <v>171.95</v>
      </c>
      <c r="M152" s="76">
        <v>12</v>
      </c>
      <c r="N152" s="94">
        <f t="shared" si="28"/>
        <v>2063.3999999999996</v>
      </c>
      <c r="O152" s="152">
        <f t="shared" si="33"/>
        <v>1875.8181818181813</v>
      </c>
      <c r="P152" s="94">
        <f t="shared" si="30"/>
        <v>4126.7999999999993</v>
      </c>
      <c r="Q152" s="206">
        <f t="shared" si="30"/>
        <v>3751.6363636363626</v>
      </c>
      <c r="R152" s="204"/>
      <c r="S152" s="205"/>
      <c r="T152" s="198" t="s">
        <v>377</v>
      </c>
    </row>
    <row r="153" spans="2:20" s="153" customFormat="1" ht="37.5" hidden="1">
      <c r="B153" s="91" t="s">
        <v>225</v>
      </c>
      <c r="C153" s="91" t="s">
        <v>266</v>
      </c>
      <c r="D153" s="91" t="s">
        <v>437</v>
      </c>
      <c r="E153" s="77" t="s">
        <v>123</v>
      </c>
      <c r="F153" s="108">
        <v>1</v>
      </c>
      <c r="G153" s="109">
        <v>159.86000000000001</v>
      </c>
      <c r="H153" s="108">
        <v>12</v>
      </c>
      <c r="I153" s="149">
        <f t="shared" si="31"/>
        <v>1918.3200000000002</v>
      </c>
      <c r="J153" s="150">
        <f t="shared" si="32"/>
        <v>1743.9272727272728</v>
      </c>
      <c r="K153" s="104">
        <v>1</v>
      </c>
      <c r="L153" s="109">
        <v>159.86000000000001</v>
      </c>
      <c r="M153" s="108">
        <v>12</v>
      </c>
      <c r="N153" s="151">
        <f t="shared" si="28"/>
        <v>1918.3200000000002</v>
      </c>
      <c r="O153" s="150">
        <f t="shared" si="33"/>
        <v>1743.9272727272728</v>
      </c>
      <c r="P153" s="151">
        <f t="shared" si="30"/>
        <v>3836.6400000000003</v>
      </c>
      <c r="Q153" s="197">
        <f t="shared" si="30"/>
        <v>3487.8545454545456</v>
      </c>
      <c r="R153" s="204"/>
      <c r="S153" s="205"/>
      <c r="T153" s="198" t="s">
        <v>377</v>
      </c>
    </row>
    <row r="154" spans="2:20" s="153" customFormat="1" ht="37.5" hidden="1">
      <c r="B154" s="91" t="s">
        <v>225</v>
      </c>
      <c r="C154" s="91" t="s">
        <v>266</v>
      </c>
      <c r="D154" s="91" t="s">
        <v>437</v>
      </c>
      <c r="E154" s="74" t="s">
        <v>80</v>
      </c>
      <c r="F154" s="108">
        <v>1</v>
      </c>
      <c r="G154" s="109">
        <f>500000*1.16%</f>
        <v>5800</v>
      </c>
      <c r="H154" s="104">
        <v>1</v>
      </c>
      <c r="I154" s="149">
        <f t="shared" si="31"/>
        <v>5800</v>
      </c>
      <c r="J154" s="150">
        <f t="shared" si="32"/>
        <v>5272.7272727272721</v>
      </c>
      <c r="K154" s="104">
        <v>1</v>
      </c>
      <c r="L154" s="109">
        <f>500000*1.16%</f>
        <v>5800</v>
      </c>
      <c r="M154" s="104">
        <v>1</v>
      </c>
      <c r="N154" s="151">
        <f t="shared" si="28"/>
        <v>5800</v>
      </c>
      <c r="O154" s="150">
        <f t="shared" si="33"/>
        <v>5272.7272727272721</v>
      </c>
      <c r="P154" s="151">
        <f t="shared" si="30"/>
        <v>11600</v>
      </c>
      <c r="Q154" s="197">
        <f t="shared" si="30"/>
        <v>10545.454545454544</v>
      </c>
      <c r="R154" s="204"/>
      <c r="S154" s="205"/>
      <c r="T154" s="198" t="s">
        <v>377</v>
      </c>
    </row>
    <row r="155" spans="2:20" s="153" customFormat="1" ht="50">
      <c r="B155" s="91" t="s">
        <v>208</v>
      </c>
      <c r="C155" s="91" t="s">
        <v>266</v>
      </c>
      <c r="D155" s="91" t="s">
        <v>437</v>
      </c>
      <c r="E155" s="146" t="s">
        <v>87</v>
      </c>
      <c r="F155" s="73">
        <v>1</v>
      </c>
      <c r="G155" s="75">
        <v>110</v>
      </c>
      <c r="H155" s="73">
        <v>12</v>
      </c>
      <c r="I155" s="149">
        <f t="shared" si="31"/>
        <v>1320</v>
      </c>
      <c r="J155" s="150">
        <f t="shared" si="32"/>
        <v>1200</v>
      </c>
      <c r="K155" s="73">
        <v>1</v>
      </c>
      <c r="L155" s="75">
        <v>110</v>
      </c>
      <c r="M155" s="73">
        <v>12</v>
      </c>
      <c r="N155" s="75">
        <f t="shared" si="28"/>
        <v>1320</v>
      </c>
      <c r="O155" s="150">
        <f t="shared" si="33"/>
        <v>1200</v>
      </c>
      <c r="P155" s="75">
        <f t="shared" si="30"/>
        <v>2640</v>
      </c>
      <c r="Q155" s="203">
        <f t="shared" si="30"/>
        <v>2400</v>
      </c>
      <c r="R155" s="204"/>
      <c r="S155" s="205"/>
      <c r="T155" s="73" t="s">
        <v>362</v>
      </c>
    </row>
    <row r="156" spans="2:20" s="153" customFormat="1" ht="37.5">
      <c r="B156" s="91" t="s">
        <v>209</v>
      </c>
      <c r="C156" s="91" t="s">
        <v>266</v>
      </c>
      <c r="D156" s="91" t="s">
        <v>437</v>
      </c>
      <c r="E156" s="146" t="s">
        <v>87</v>
      </c>
      <c r="F156" s="73">
        <v>1</v>
      </c>
      <c r="G156" s="75">
        <v>200</v>
      </c>
      <c r="H156" s="73">
        <v>12</v>
      </c>
      <c r="I156" s="149">
        <f t="shared" si="31"/>
        <v>2400</v>
      </c>
      <c r="J156" s="150">
        <f t="shared" si="32"/>
        <v>2181.8181818181815</v>
      </c>
      <c r="K156" s="73">
        <v>1</v>
      </c>
      <c r="L156" s="75">
        <v>200</v>
      </c>
      <c r="M156" s="73">
        <v>12</v>
      </c>
      <c r="N156" s="75">
        <f t="shared" si="28"/>
        <v>2400</v>
      </c>
      <c r="O156" s="150">
        <f t="shared" si="33"/>
        <v>2181.8181818181815</v>
      </c>
      <c r="P156" s="75">
        <f t="shared" si="30"/>
        <v>4800</v>
      </c>
      <c r="Q156" s="203">
        <f t="shared" si="30"/>
        <v>4363.6363636363631</v>
      </c>
      <c r="R156" s="204"/>
      <c r="S156" s="205"/>
      <c r="T156" s="73" t="s">
        <v>363</v>
      </c>
    </row>
    <row r="157" spans="2:20" s="153" customFormat="1" ht="50">
      <c r="B157" s="91" t="s">
        <v>210</v>
      </c>
      <c r="C157" s="91" t="s">
        <v>266</v>
      </c>
      <c r="D157" s="91" t="s">
        <v>437</v>
      </c>
      <c r="E157" s="146" t="s">
        <v>87</v>
      </c>
      <c r="F157" s="73">
        <v>1</v>
      </c>
      <c r="G157" s="75">
        <v>230</v>
      </c>
      <c r="H157" s="73">
        <v>12</v>
      </c>
      <c r="I157" s="149">
        <f t="shared" si="31"/>
        <v>2760</v>
      </c>
      <c r="J157" s="150">
        <f t="shared" si="32"/>
        <v>2509.090909090909</v>
      </c>
      <c r="K157" s="73">
        <v>1</v>
      </c>
      <c r="L157" s="75">
        <v>230</v>
      </c>
      <c r="M157" s="73">
        <v>12</v>
      </c>
      <c r="N157" s="75">
        <f t="shared" si="28"/>
        <v>2760</v>
      </c>
      <c r="O157" s="150">
        <f t="shared" si="33"/>
        <v>2509.090909090909</v>
      </c>
      <c r="P157" s="75">
        <f t="shared" si="30"/>
        <v>5520</v>
      </c>
      <c r="Q157" s="203">
        <f t="shared" si="30"/>
        <v>5018.181818181818</v>
      </c>
      <c r="R157" s="204"/>
      <c r="S157" s="205"/>
      <c r="T157" s="73" t="s">
        <v>365</v>
      </c>
    </row>
    <row r="158" spans="2:20" s="153" customFormat="1" ht="50" hidden="1">
      <c r="B158" s="198" t="s">
        <v>211</v>
      </c>
      <c r="C158" s="91" t="s">
        <v>266</v>
      </c>
      <c r="D158" s="91" t="s">
        <v>437</v>
      </c>
      <c r="E158" s="77" t="s">
        <v>123</v>
      </c>
      <c r="F158" s="194">
        <v>1</v>
      </c>
      <c r="G158" s="195">
        <v>110</v>
      </c>
      <c r="H158" s="194">
        <v>12</v>
      </c>
      <c r="I158" s="81">
        <f t="shared" si="31"/>
        <v>1320</v>
      </c>
      <c r="J158" s="111">
        <f t="shared" si="32"/>
        <v>1200</v>
      </c>
      <c r="K158" s="194">
        <v>1</v>
      </c>
      <c r="L158" s="195">
        <v>110</v>
      </c>
      <c r="M158" s="194">
        <v>12</v>
      </c>
      <c r="N158" s="151">
        <f t="shared" si="28"/>
        <v>1320</v>
      </c>
      <c r="O158" s="111">
        <f t="shared" si="33"/>
        <v>1200</v>
      </c>
      <c r="P158" s="151">
        <f t="shared" si="30"/>
        <v>2640</v>
      </c>
      <c r="Q158" s="197">
        <f t="shared" si="30"/>
        <v>2400</v>
      </c>
      <c r="R158" s="204"/>
      <c r="S158" s="205"/>
      <c r="T158" s="73" t="s">
        <v>362</v>
      </c>
    </row>
    <row r="159" spans="2:20" s="153" customFormat="1" ht="37.5" hidden="1">
      <c r="B159" s="198" t="s">
        <v>212</v>
      </c>
      <c r="C159" s="91" t="s">
        <v>266</v>
      </c>
      <c r="D159" s="91" t="s">
        <v>437</v>
      </c>
      <c r="E159" s="77" t="s">
        <v>123</v>
      </c>
      <c r="F159" s="194">
        <v>1</v>
      </c>
      <c r="G159" s="195">
        <v>200</v>
      </c>
      <c r="H159" s="194">
        <v>12</v>
      </c>
      <c r="I159" s="81">
        <f t="shared" si="31"/>
        <v>2400</v>
      </c>
      <c r="J159" s="111">
        <f t="shared" si="32"/>
        <v>2181.8181818181815</v>
      </c>
      <c r="K159" s="194">
        <v>1</v>
      </c>
      <c r="L159" s="195">
        <v>200</v>
      </c>
      <c r="M159" s="194">
        <v>12</v>
      </c>
      <c r="N159" s="151">
        <f t="shared" si="28"/>
        <v>2400</v>
      </c>
      <c r="O159" s="111">
        <f t="shared" si="33"/>
        <v>2181.8181818181815</v>
      </c>
      <c r="P159" s="151">
        <f t="shared" si="30"/>
        <v>4800</v>
      </c>
      <c r="Q159" s="197">
        <f t="shared" si="30"/>
        <v>4363.6363636363631</v>
      </c>
      <c r="R159" s="204"/>
      <c r="S159" s="205"/>
      <c r="T159" s="73" t="s">
        <v>363</v>
      </c>
    </row>
    <row r="160" spans="2:20" s="153" customFormat="1" ht="50" hidden="1">
      <c r="B160" s="198" t="s">
        <v>213</v>
      </c>
      <c r="C160" s="91" t="s">
        <v>266</v>
      </c>
      <c r="D160" s="91" t="s">
        <v>437</v>
      </c>
      <c r="E160" s="77" t="s">
        <v>123</v>
      </c>
      <c r="F160" s="194">
        <v>1</v>
      </c>
      <c r="G160" s="195">
        <v>200</v>
      </c>
      <c r="H160" s="194">
        <v>12</v>
      </c>
      <c r="I160" s="81">
        <f t="shared" si="31"/>
        <v>2400</v>
      </c>
      <c r="J160" s="111">
        <f t="shared" si="32"/>
        <v>2181.8181818181815</v>
      </c>
      <c r="K160" s="194">
        <v>1</v>
      </c>
      <c r="L160" s="195">
        <v>200</v>
      </c>
      <c r="M160" s="194">
        <v>12</v>
      </c>
      <c r="N160" s="151">
        <f t="shared" si="28"/>
        <v>2400</v>
      </c>
      <c r="O160" s="111">
        <f t="shared" si="33"/>
        <v>2181.8181818181815</v>
      </c>
      <c r="P160" s="151">
        <f t="shared" si="30"/>
        <v>4800</v>
      </c>
      <c r="Q160" s="197">
        <f t="shared" si="30"/>
        <v>4363.6363636363631</v>
      </c>
      <c r="R160" s="204"/>
      <c r="S160" s="205"/>
      <c r="T160" s="73" t="s">
        <v>364</v>
      </c>
    </row>
    <row r="161" spans="1:21" s="153" customFormat="1" ht="37.5" hidden="1">
      <c r="B161" s="198" t="s">
        <v>214</v>
      </c>
      <c r="C161" s="91" t="s">
        <v>266</v>
      </c>
      <c r="D161" s="91" t="s">
        <v>437</v>
      </c>
      <c r="E161" s="74" t="s">
        <v>80</v>
      </c>
      <c r="F161" s="194">
        <v>1</v>
      </c>
      <c r="G161" s="195">
        <v>576.25</v>
      </c>
      <c r="H161" s="194">
        <v>12</v>
      </c>
      <c r="I161" s="81">
        <f t="shared" si="31"/>
        <v>6915</v>
      </c>
      <c r="J161" s="111">
        <f t="shared" si="32"/>
        <v>6286.363636363636</v>
      </c>
      <c r="K161" s="194">
        <v>1</v>
      </c>
      <c r="L161" s="195">
        <v>576.25</v>
      </c>
      <c r="M161" s="194">
        <v>12</v>
      </c>
      <c r="N161" s="151">
        <f t="shared" si="28"/>
        <v>6915</v>
      </c>
      <c r="O161" s="111">
        <f t="shared" si="33"/>
        <v>6286.363636363636</v>
      </c>
      <c r="P161" s="151">
        <f t="shared" si="30"/>
        <v>13830</v>
      </c>
      <c r="Q161" s="197">
        <f t="shared" si="30"/>
        <v>12572.727272727272</v>
      </c>
      <c r="R161" s="204"/>
      <c r="S161" s="205"/>
      <c r="T161" s="73" t="s">
        <v>363</v>
      </c>
    </row>
    <row r="162" spans="1:21" s="153" customFormat="1" ht="62.5" hidden="1">
      <c r="B162" s="198" t="s">
        <v>460</v>
      </c>
      <c r="C162" s="91" t="s">
        <v>266</v>
      </c>
      <c r="D162" s="91" t="s">
        <v>437</v>
      </c>
      <c r="E162" s="74" t="s">
        <v>80</v>
      </c>
      <c r="F162" s="194">
        <v>1</v>
      </c>
      <c r="G162" s="195">
        <v>2000</v>
      </c>
      <c r="H162" s="194">
        <v>12</v>
      </c>
      <c r="I162" s="81">
        <f t="shared" si="31"/>
        <v>24000</v>
      </c>
      <c r="J162" s="111">
        <f t="shared" si="32"/>
        <v>21818.181818181816</v>
      </c>
      <c r="K162" s="194">
        <v>1</v>
      </c>
      <c r="L162" s="195">
        <v>2000</v>
      </c>
      <c r="M162" s="194">
        <v>12</v>
      </c>
      <c r="N162" s="151">
        <f t="shared" si="28"/>
        <v>24000</v>
      </c>
      <c r="O162" s="111">
        <f t="shared" si="33"/>
        <v>21818.181818181816</v>
      </c>
      <c r="P162" s="151">
        <f t="shared" si="30"/>
        <v>48000</v>
      </c>
      <c r="Q162" s="197">
        <f t="shared" si="30"/>
        <v>43636.363636363632</v>
      </c>
      <c r="R162" s="204"/>
      <c r="S162" s="205"/>
      <c r="T162" s="73" t="s">
        <v>367</v>
      </c>
    </row>
    <row r="163" spans="1:21" s="153" customFormat="1" ht="75" hidden="1">
      <c r="B163" s="198" t="s">
        <v>215</v>
      </c>
      <c r="C163" s="91" t="s">
        <v>266</v>
      </c>
      <c r="D163" s="91" t="s">
        <v>437</v>
      </c>
      <c r="E163" s="74" t="s">
        <v>80</v>
      </c>
      <c r="F163" s="194">
        <v>1</v>
      </c>
      <c r="G163" s="195">
        <v>150</v>
      </c>
      <c r="H163" s="194">
        <v>12</v>
      </c>
      <c r="I163" s="81">
        <f t="shared" si="31"/>
        <v>1800</v>
      </c>
      <c r="J163" s="111">
        <f t="shared" si="32"/>
        <v>1636.3636363636363</v>
      </c>
      <c r="K163" s="194">
        <v>1</v>
      </c>
      <c r="L163" s="195">
        <v>150</v>
      </c>
      <c r="M163" s="194">
        <v>12</v>
      </c>
      <c r="N163" s="151">
        <f t="shared" si="28"/>
        <v>1800</v>
      </c>
      <c r="O163" s="111">
        <f t="shared" si="33"/>
        <v>1636.3636363636363</v>
      </c>
      <c r="P163" s="151">
        <f t="shared" si="30"/>
        <v>3600</v>
      </c>
      <c r="Q163" s="197">
        <f t="shared" si="30"/>
        <v>3272.7272727272725</v>
      </c>
      <c r="R163" s="204"/>
      <c r="S163" s="205"/>
      <c r="T163" s="73" t="s">
        <v>366</v>
      </c>
    </row>
    <row r="164" spans="1:21" s="153" customFormat="1" ht="25" hidden="1" customHeight="1">
      <c r="B164" s="198" t="s">
        <v>226</v>
      </c>
      <c r="C164" s="91" t="s">
        <v>266</v>
      </c>
      <c r="D164" s="91" t="s">
        <v>437</v>
      </c>
      <c r="E164" s="78" t="s">
        <v>133</v>
      </c>
      <c r="F164" s="208">
        <v>1</v>
      </c>
      <c r="G164" s="200">
        <v>300</v>
      </c>
      <c r="H164" s="208">
        <v>12</v>
      </c>
      <c r="I164" s="81">
        <f t="shared" si="31"/>
        <v>3600</v>
      </c>
      <c r="J164" s="111">
        <f t="shared" si="32"/>
        <v>3272.7272727272725</v>
      </c>
      <c r="K164" s="208">
        <v>1</v>
      </c>
      <c r="L164" s="200">
        <v>300</v>
      </c>
      <c r="M164" s="208">
        <v>12</v>
      </c>
      <c r="N164" s="151">
        <f t="shared" si="28"/>
        <v>3600</v>
      </c>
      <c r="O164" s="111">
        <f t="shared" si="33"/>
        <v>3272.7272727272725</v>
      </c>
      <c r="P164" s="151">
        <f t="shared" si="30"/>
        <v>7200</v>
      </c>
      <c r="Q164" s="197">
        <f t="shared" si="30"/>
        <v>6545.454545454545</v>
      </c>
      <c r="R164" s="204"/>
      <c r="S164" s="205"/>
      <c r="T164" s="198" t="s">
        <v>378</v>
      </c>
    </row>
    <row r="165" spans="1:21" s="153" customFormat="1" ht="62.5" hidden="1">
      <c r="A165" s="159"/>
      <c r="B165" s="91" t="s">
        <v>227</v>
      </c>
      <c r="C165" s="91" t="s">
        <v>266</v>
      </c>
      <c r="D165" s="91" t="s">
        <v>437</v>
      </c>
      <c r="E165" s="77" t="s">
        <v>123</v>
      </c>
      <c r="F165" s="80">
        <v>1</v>
      </c>
      <c r="G165" s="81">
        <v>925</v>
      </c>
      <c r="H165" s="80">
        <v>12</v>
      </c>
      <c r="I165" s="81">
        <f t="shared" si="31"/>
        <v>11100</v>
      </c>
      <c r="J165" s="111">
        <f t="shared" si="32"/>
        <v>10090.90909090909</v>
      </c>
      <c r="K165" s="80">
        <v>1</v>
      </c>
      <c r="L165" s="81">
        <v>925</v>
      </c>
      <c r="M165" s="80">
        <v>12</v>
      </c>
      <c r="N165" s="151">
        <f t="shared" si="28"/>
        <v>11100</v>
      </c>
      <c r="O165" s="111">
        <f t="shared" si="33"/>
        <v>10090.90909090909</v>
      </c>
      <c r="P165" s="151">
        <f t="shared" si="30"/>
        <v>22200</v>
      </c>
      <c r="Q165" s="197">
        <f t="shared" si="30"/>
        <v>20181.81818181818</v>
      </c>
      <c r="R165" s="204"/>
      <c r="S165" s="205"/>
      <c r="T165" s="198" t="s">
        <v>379</v>
      </c>
    </row>
    <row r="166" spans="1:21" s="153" customFormat="1" ht="14.25" hidden="1" customHeight="1">
      <c r="B166" s="205"/>
      <c r="C166" s="205"/>
      <c r="D166" s="205"/>
      <c r="E166" s="205"/>
      <c r="F166" s="205"/>
      <c r="G166" s="204"/>
      <c r="H166" s="205"/>
      <c r="I166" s="204"/>
      <c r="J166" s="213"/>
      <c r="K166" s="205"/>
      <c r="L166" s="204"/>
      <c r="M166" s="205"/>
      <c r="N166" s="204">
        <f t="shared" si="28"/>
        <v>0</v>
      </c>
      <c r="O166" s="213"/>
      <c r="P166" s="204"/>
      <c r="Q166" s="214"/>
      <c r="R166" s="204"/>
      <c r="S166" s="205"/>
      <c r="T166" s="205"/>
    </row>
    <row r="167" spans="1:21" ht="13">
      <c r="E167" s="153"/>
      <c r="F167" s="215"/>
    </row>
    <row r="168" spans="1:21">
      <c r="D168" s="72" t="s">
        <v>80</v>
      </c>
      <c r="E168" s="154">
        <v>1064411.71</v>
      </c>
      <c r="P168" s="154">
        <f>E168*7%</f>
        <v>74508.819700000007</v>
      </c>
      <c r="Q168" s="154">
        <f>E168+P168</f>
        <v>1138920.5297000001</v>
      </c>
      <c r="R168" s="154">
        <f>Q168*8%</f>
        <v>91113.642376000003</v>
      </c>
      <c r="S168" s="154">
        <f>Q168+R168</f>
        <v>1230034.1720760001</v>
      </c>
      <c r="T168" s="216">
        <f>S168*1%</f>
        <v>12300.341720760001</v>
      </c>
      <c r="U168" s="216">
        <f>S168+T168</f>
        <v>1242334.5137967602</v>
      </c>
    </row>
    <row r="169" spans="1:21">
      <c r="D169" s="72" t="s">
        <v>466</v>
      </c>
      <c r="E169" s="72">
        <v>457600</v>
      </c>
      <c r="P169" s="154">
        <f t="shared" ref="P169:P171" si="34">E169*7%</f>
        <v>32032.000000000004</v>
      </c>
      <c r="Q169" s="154">
        <f t="shared" ref="Q169:Q171" si="35">E169+P169</f>
        <v>489632</v>
      </c>
      <c r="R169" s="154">
        <f t="shared" ref="R169:R171" si="36">Q169*8%</f>
        <v>39170.559999999998</v>
      </c>
      <c r="S169" s="154">
        <f t="shared" ref="S169:S171" si="37">Q169+R169</f>
        <v>528802.56000000006</v>
      </c>
      <c r="T169" s="216">
        <f t="shared" ref="T169:T171" si="38">S169*1%</f>
        <v>5288.0256000000008</v>
      </c>
      <c r="U169" s="216">
        <f t="shared" ref="U169:U171" si="39">S169+T169</f>
        <v>534090.58560000011</v>
      </c>
    </row>
    <row r="170" spans="1:21">
      <c r="D170" s="72" t="s">
        <v>467</v>
      </c>
      <c r="E170" s="72">
        <v>317667</v>
      </c>
      <c r="P170" s="154">
        <f t="shared" si="34"/>
        <v>22236.690000000002</v>
      </c>
      <c r="Q170" s="154">
        <f t="shared" si="35"/>
        <v>339903.69</v>
      </c>
      <c r="R170" s="154">
        <f t="shared" si="36"/>
        <v>27192.2952</v>
      </c>
      <c r="S170" s="154">
        <f t="shared" si="37"/>
        <v>367095.9852</v>
      </c>
      <c r="T170" s="216">
        <f t="shared" si="38"/>
        <v>3670.959852</v>
      </c>
      <c r="U170" s="216">
        <f t="shared" si="39"/>
        <v>370766.945052</v>
      </c>
    </row>
    <row r="171" spans="1:21">
      <c r="D171" s="72" t="s">
        <v>87</v>
      </c>
      <c r="E171" s="72">
        <v>286887</v>
      </c>
      <c r="P171" s="154">
        <f t="shared" si="34"/>
        <v>20082.09</v>
      </c>
      <c r="Q171" s="154">
        <f t="shared" si="35"/>
        <v>306969.09000000003</v>
      </c>
      <c r="R171" s="154">
        <f t="shared" si="36"/>
        <v>24557.527200000004</v>
      </c>
      <c r="S171" s="154">
        <f t="shared" si="37"/>
        <v>331526.61720000004</v>
      </c>
      <c r="T171" s="216">
        <f t="shared" si="38"/>
        <v>3315.2661720000006</v>
      </c>
      <c r="U171" s="216">
        <f t="shared" si="39"/>
        <v>334841.88337200001</v>
      </c>
    </row>
    <row r="172" spans="1:21">
      <c r="E172" s="72" t="s">
        <v>468</v>
      </c>
      <c r="P172" s="154" t="s">
        <v>469</v>
      </c>
      <c r="Q172" s="72" t="s">
        <v>470</v>
      </c>
      <c r="R172" s="154" t="s">
        <v>228</v>
      </c>
      <c r="S172" s="72" t="s">
        <v>470</v>
      </c>
      <c r="T172" s="160" t="s">
        <v>229</v>
      </c>
      <c r="U172" s="217">
        <f>SUM(U168:U171)</f>
        <v>2482033.9278207603</v>
      </c>
    </row>
  </sheetData>
  <autoFilter ref="A1:W166" xr:uid="{00000000-0009-0000-0000-000003000000}">
    <filterColumn colId="4">
      <filters>
        <filter val="FOMI"/>
      </filters>
    </filterColumn>
  </autoFilter>
  <mergeCells count="3">
    <mergeCell ref="A9:A15"/>
    <mergeCell ref="A40:A46"/>
    <mergeCell ref="A71:A7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5"/>
  <sheetViews>
    <sheetView topLeftCell="A28" zoomScale="70" zoomScaleNormal="70" workbookViewId="0">
      <selection activeCell="F39" sqref="F39"/>
    </sheetView>
  </sheetViews>
  <sheetFormatPr baseColWidth="10" defaultColWidth="11.36328125" defaultRowHeight="12.5" outlineLevelRow="2"/>
  <cols>
    <col min="1" max="1" width="11.36328125" style="59"/>
    <col min="2" max="2" width="52.08984375" style="59" customWidth="1"/>
    <col min="3" max="4" width="12.6328125" style="59" customWidth="1"/>
    <col min="5" max="6" width="21" style="61" customWidth="1"/>
    <col min="7" max="8" width="10.6328125" style="59" customWidth="1"/>
    <col min="9" max="10" width="15.6328125" style="61" customWidth="1"/>
    <col min="11" max="16384" width="11.36328125" style="59"/>
  </cols>
  <sheetData>
    <row r="1" spans="1:14" ht="18" customHeight="1">
      <c r="C1" s="60"/>
      <c r="D1" s="60"/>
    </row>
    <row r="2" spans="1:14" ht="13">
      <c r="B2" s="60" t="s">
        <v>83</v>
      </c>
    </row>
    <row r="3" spans="1:14" ht="13">
      <c r="B3" s="60" t="s">
        <v>84</v>
      </c>
    </row>
    <row r="4" spans="1:14" ht="13.15" customHeight="1">
      <c r="B4" s="60"/>
      <c r="C4" s="62"/>
      <c r="D4" s="62"/>
      <c r="E4" s="63"/>
      <c r="F4" s="63"/>
      <c r="G4" s="62"/>
      <c r="H4" s="62"/>
      <c r="I4" s="63"/>
      <c r="J4" s="63"/>
    </row>
    <row r="5" spans="1:14" ht="13.15" customHeight="1">
      <c r="B5" s="60"/>
      <c r="C5" s="62"/>
      <c r="D5" s="62"/>
      <c r="E5" s="63"/>
      <c r="F5" s="63"/>
      <c r="G5" s="62"/>
      <c r="H5" s="62"/>
      <c r="I5" s="63"/>
      <c r="J5" s="63"/>
    </row>
    <row r="6" spans="1:14" ht="13.15" customHeight="1">
      <c r="B6" s="60"/>
      <c r="C6" s="62"/>
      <c r="D6" s="62"/>
      <c r="E6" s="63"/>
      <c r="F6" s="63"/>
      <c r="G6" s="62"/>
      <c r="H6" s="62"/>
      <c r="I6" s="63"/>
      <c r="J6" s="63"/>
    </row>
    <row r="7" spans="1:14" ht="13.15" customHeight="1">
      <c r="B7" s="60"/>
      <c r="C7" s="62"/>
      <c r="D7" s="62"/>
      <c r="E7" s="63"/>
      <c r="F7" s="63"/>
      <c r="G7" s="62"/>
      <c r="H7" s="62"/>
      <c r="I7" s="63"/>
      <c r="J7" s="63"/>
    </row>
    <row r="8" spans="1:14" ht="13.15" customHeight="1">
      <c r="C8" s="59" t="s">
        <v>110</v>
      </c>
      <c r="D8" s="59">
        <v>1307</v>
      </c>
      <c r="G8" s="59" t="s">
        <v>111</v>
      </c>
      <c r="H8" s="59">
        <v>1307</v>
      </c>
    </row>
    <row r="9" spans="1:14" ht="26">
      <c r="B9" s="64" t="s">
        <v>90</v>
      </c>
      <c r="C9" s="64" t="s">
        <v>95</v>
      </c>
      <c r="D9" s="64"/>
      <c r="E9" s="66" t="s">
        <v>117</v>
      </c>
      <c r="F9" s="66"/>
      <c r="G9" s="64" t="s">
        <v>95</v>
      </c>
      <c r="H9" s="64"/>
      <c r="I9" s="66" t="s">
        <v>118</v>
      </c>
      <c r="J9" s="113"/>
    </row>
    <row r="10" spans="1:14" s="70" customFormat="1" ht="22.5" customHeight="1">
      <c r="B10" s="68" t="s">
        <v>98</v>
      </c>
      <c r="C10" s="68"/>
      <c r="D10" s="68"/>
      <c r="E10" s="69" t="s">
        <v>233</v>
      </c>
      <c r="F10" s="69"/>
      <c r="G10" s="68"/>
      <c r="H10" s="68"/>
      <c r="I10" s="69" t="s">
        <v>231</v>
      </c>
      <c r="J10" s="114"/>
    </row>
    <row r="11" spans="1:14" s="99" customFormat="1" ht="22.5" customHeight="1">
      <c r="B11" s="115"/>
      <c r="C11" s="115"/>
      <c r="D11" s="115"/>
      <c r="E11" s="116"/>
      <c r="F11" s="116"/>
      <c r="G11" s="115"/>
      <c r="H11" s="115"/>
      <c r="I11" s="116"/>
      <c r="J11" s="117"/>
    </row>
    <row r="12" spans="1:14" s="72" customFormat="1" outlineLevel="2">
      <c r="A12" s="59" t="s">
        <v>234</v>
      </c>
      <c r="B12" s="92" t="s">
        <v>81</v>
      </c>
      <c r="C12" s="118">
        <v>163.5</v>
      </c>
      <c r="D12" s="118"/>
      <c r="E12" s="81">
        <v>9156</v>
      </c>
      <c r="F12" s="119">
        <f>E12/1.1</f>
        <v>8323.6363636363621</v>
      </c>
      <c r="G12" s="118">
        <v>163.5</v>
      </c>
      <c r="H12" s="118"/>
      <c r="I12" s="81">
        <v>9156</v>
      </c>
      <c r="J12" s="119">
        <f>I12/1.1</f>
        <v>8323.6363636363621</v>
      </c>
    </row>
    <row r="13" spans="1:14" s="72" customFormat="1" outlineLevel="2">
      <c r="A13" s="59" t="s">
        <v>234</v>
      </c>
      <c r="B13" s="83" t="s">
        <v>81</v>
      </c>
      <c r="C13" s="118">
        <v>163.5</v>
      </c>
      <c r="D13" s="118"/>
      <c r="E13" s="81">
        <v>9156</v>
      </c>
      <c r="F13" s="119">
        <f>E13/1.1</f>
        <v>8323.6363636363621</v>
      </c>
      <c r="G13" s="118">
        <v>163.5</v>
      </c>
      <c r="H13" s="118"/>
      <c r="I13" s="81">
        <v>9156</v>
      </c>
      <c r="J13" s="119">
        <f>I13/1.1</f>
        <v>8323.6363636363621</v>
      </c>
      <c r="K13" s="59"/>
      <c r="L13" s="59"/>
      <c r="M13" s="59"/>
      <c r="N13" s="59"/>
    </row>
    <row r="14" spans="1:14" ht="13" outlineLevel="2">
      <c r="A14" s="60" t="s">
        <v>234</v>
      </c>
      <c r="B14" s="100" t="s">
        <v>81</v>
      </c>
      <c r="C14" s="101">
        <v>326.75</v>
      </c>
      <c r="D14" s="101"/>
      <c r="E14" s="102">
        <v>18298</v>
      </c>
      <c r="F14" s="119">
        <f>E14/1.1</f>
        <v>16634.545454545452</v>
      </c>
      <c r="G14" s="101">
        <v>326.75</v>
      </c>
      <c r="H14" s="101"/>
      <c r="I14" s="102">
        <v>14260.060521137862</v>
      </c>
      <c r="J14" s="119">
        <f>I14/1.1</f>
        <v>12963.691382852601</v>
      </c>
    </row>
    <row r="15" spans="1:14" ht="13.15" customHeight="1" outlineLevel="2">
      <c r="A15" s="60" t="s">
        <v>234</v>
      </c>
      <c r="B15" s="83" t="s">
        <v>81</v>
      </c>
      <c r="C15" s="84">
        <v>163.5</v>
      </c>
      <c r="D15" s="84"/>
      <c r="E15" s="81">
        <v>9156</v>
      </c>
      <c r="F15" s="119">
        <f>E15/1.1</f>
        <v>8323.6363636363621</v>
      </c>
      <c r="G15" s="112">
        <v>163.5</v>
      </c>
      <c r="H15" s="112"/>
      <c r="I15" s="111">
        <v>9156</v>
      </c>
      <c r="J15" s="119">
        <f>I15/1.1</f>
        <v>8323.6363636363621</v>
      </c>
    </row>
    <row r="16" spans="1:14" ht="13.15" customHeight="1" outlineLevel="1">
      <c r="A16" s="60" t="s">
        <v>235</v>
      </c>
      <c r="B16" s="83"/>
      <c r="C16" s="120">
        <f>SUBTOTAL(9,C12:C15)</f>
        <v>817.25</v>
      </c>
      <c r="D16" s="138">
        <f>C16/$D$8</f>
        <v>0.62528691660290747</v>
      </c>
      <c r="E16" s="120"/>
      <c r="F16" s="120">
        <f>SUBTOTAL(9,F12:F15)</f>
        <v>41605.454545454537</v>
      </c>
      <c r="G16" s="120">
        <f>SUBTOTAL(9,G12:G15)</f>
        <v>817.25</v>
      </c>
      <c r="H16" s="138">
        <f>G16/$H$8</f>
        <v>0.62528691660290747</v>
      </c>
      <c r="I16" s="111"/>
      <c r="J16" s="119"/>
    </row>
    <row r="17" spans="1:14" outlineLevel="2">
      <c r="A17" s="59" t="s">
        <v>236</v>
      </c>
      <c r="B17" s="92" t="s">
        <v>162</v>
      </c>
      <c r="C17" s="120">
        <v>218</v>
      </c>
      <c r="D17" s="120"/>
      <c r="E17" s="81">
        <v>6540</v>
      </c>
      <c r="F17" s="119">
        <f>E17/1.1</f>
        <v>5945.454545454545</v>
      </c>
      <c r="G17" s="120">
        <v>218</v>
      </c>
      <c r="H17" s="120"/>
      <c r="I17" s="81">
        <v>6540</v>
      </c>
      <c r="J17" s="119">
        <f>I17/1.1</f>
        <v>5945.454545454545</v>
      </c>
      <c r="K17" s="72"/>
      <c r="L17" s="72"/>
      <c r="M17" s="72"/>
      <c r="N17" s="72"/>
    </row>
    <row r="18" spans="1:14" outlineLevel="2">
      <c r="A18" s="59" t="s">
        <v>236</v>
      </c>
      <c r="B18" s="83" t="s">
        <v>142</v>
      </c>
      <c r="C18" s="120">
        <v>218</v>
      </c>
      <c r="D18" s="120"/>
      <c r="E18" s="81">
        <v>6540</v>
      </c>
      <c r="F18" s="119">
        <f>E18/1.1</f>
        <v>5945.454545454545</v>
      </c>
      <c r="G18" s="120">
        <v>218</v>
      </c>
      <c r="H18" s="120"/>
      <c r="I18" s="81">
        <v>6540</v>
      </c>
      <c r="J18" s="119">
        <f>I18/1.1</f>
        <v>5945.454545454545</v>
      </c>
    </row>
    <row r="19" spans="1:14" ht="13" outlineLevel="2">
      <c r="A19" s="60" t="s">
        <v>236</v>
      </c>
      <c r="B19" s="121" t="s">
        <v>142</v>
      </c>
      <c r="C19" s="120">
        <v>218</v>
      </c>
      <c r="D19" s="120"/>
      <c r="E19" s="81">
        <v>6540</v>
      </c>
      <c r="F19" s="119">
        <f>E19/1.1</f>
        <v>5945.454545454545</v>
      </c>
      <c r="G19" s="120">
        <v>218</v>
      </c>
      <c r="H19" s="120"/>
      <c r="I19" s="111">
        <v>6540</v>
      </c>
      <c r="J19" s="119">
        <f>I19/1.1</f>
        <v>5945.454545454545</v>
      </c>
    </row>
    <row r="20" spans="1:14" ht="13" outlineLevel="1">
      <c r="A20" s="60" t="s">
        <v>237</v>
      </c>
      <c r="B20" s="121"/>
      <c r="C20" s="120">
        <f>SUBTOTAL(9,C17:C19)</f>
        <v>654</v>
      </c>
      <c r="D20" s="138">
        <f>C20/$D$8</f>
        <v>0.50038255547054322</v>
      </c>
      <c r="E20" s="120"/>
      <c r="F20" s="120">
        <f>SUBTOTAL(9,F17:F19)</f>
        <v>17836.363636363636</v>
      </c>
      <c r="G20" s="120">
        <f>SUBTOTAL(9,G17:G19)</f>
        <v>654</v>
      </c>
      <c r="H20" s="138">
        <f>G20/$H$8</f>
        <v>0.50038255547054322</v>
      </c>
      <c r="I20" s="111"/>
      <c r="J20" s="119"/>
    </row>
    <row r="21" spans="1:14" outlineLevel="2">
      <c r="A21" s="59" t="s">
        <v>238</v>
      </c>
      <c r="B21" s="92" t="s">
        <v>143</v>
      </c>
      <c r="C21" s="120">
        <v>218</v>
      </c>
      <c r="D21" s="120"/>
      <c r="E21" s="81">
        <v>6540</v>
      </c>
      <c r="F21" s="119">
        <f>E21/1.1</f>
        <v>5945.454545454545</v>
      </c>
      <c r="G21" s="120">
        <v>218</v>
      </c>
      <c r="H21" s="120"/>
      <c r="I21" s="81">
        <v>6540</v>
      </c>
      <c r="J21" s="119">
        <f>I21/1.1</f>
        <v>5945.454545454545</v>
      </c>
    </row>
    <row r="22" spans="1:14" s="60" customFormat="1" ht="13" outlineLevel="2">
      <c r="A22" s="59" t="s">
        <v>238</v>
      </c>
      <c r="B22" s="83" t="s">
        <v>143</v>
      </c>
      <c r="C22" s="122">
        <v>218</v>
      </c>
      <c r="D22" s="122"/>
      <c r="E22" s="81">
        <v>6540</v>
      </c>
      <c r="F22" s="119">
        <f>E22/1.1</f>
        <v>5945.454545454545</v>
      </c>
      <c r="G22" s="122">
        <v>218</v>
      </c>
      <c r="H22" s="122"/>
      <c r="I22" s="81">
        <v>6540</v>
      </c>
      <c r="J22" s="119">
        <f>I22/1.1</f>
        <v>5945.454545454545</v>
      </c>
    </row>
    <row r="23" spans="1:14" s="60" customFormat="1" ht="13" outlineLevel="2">
      <c r="A23" s="60" t="s">
        <v>238</v>
      </c>
      <c r="B23" s="123" t="s">
        <v>143</v>
      </c>
      <c r="C23" s="124">
        <v>218</v>
      </c>
      <c r="D23" s="124"/>
      <c r="E23" s="125">
        <v>6540</v>
      </c>
      <c r="F23" s="119">
        <f>E23/1.1</f>
        <v>5945.454545454545</v>
      </c>
      <c r="G23" s="124">
        <v>218</v>
      </c>
      <c r="H23" s="124"/>
      <c r="I23" s="126">
        <v>6540</v>
      </c>
      <c r="J23" s="119">
        <f>I23/1.1</f>
        <v>5945.454545454545</v>
      </c>
      <c r="K23" s="59"/>
      <c r="L23" s="59"/>
      <c r="M23" s="59"/>
      <c r="N23" s="59"/>
    </row>
    <row r="24" spans="1:14" s="60" customFormat="1" ht="13" outlineLevel="1">
      <c r="A24" s="60" t="s">
        <v>239</v>
      </c>
      <c r="B24" s="123"/>
      <c r="C24" s="124">
        <f>SUBTOTAL(9,C21:C23)</f>
        <v>654</v>
      </c>
      <c r="D24" s="139">
        <f>C24/$D$8</f>
        <v>0.50038255547054322</v>
      </c>
      <c r="E24" s="125"/>
      <c r="F24" s="124">
        <f>SUBTOTAL(9,F21:F23)</f>
        <v>17836.363636363636</v>
      </c>
      <c r="G24" s="124">
        <f>SUBTOTAL(9,G21:G23)</f>
        <v>654</v>
      </c>
      <c r="H24" s="139">
        <f>G24/$H$8</f>
        <v>0.50038255547054322</v>
      </c>
      <c r="I24" s="124">
        <f>SUBTOTAL(9,I21:I23)</f>
        <v>19620</v>
      </c>
      <c r="J24" s="119"/>
      <c r="K24" s="59"/>
      <c r="L24" s="59"/>
      <c r="M24" s="59"/>
      <c r="N24" s="59"/>
    </row>
    <row r="25" spans="1:14" outlineLevel="2">
      <c r="A25" s="59" t="s">
        <v>240</v>
      </c>
      <c r="B25" s="127" t="s">
        <v>144</v>
      </c>
      <c r="C25" s="128">
        <v>218</v>
      </c>
      <c r="D25" s="128"/>
      <c r="E25" s="129">
        <v>9592</v>
      </c>
      <c r="F25" s="119">
        <f>E25/1.1</f>
        <v>8720</v>
      </c>
      <c r="G25" s="128">
        <v>218</v>
      </c>
      <c r="H25" s="128"/>
      <c r="I25" s="129">
        <v>9592</v>
      </c>
      <c r="J25" s="119">
        <f>I25/1.1</f>
        <v>8720</v>
      </c>
    </row>
    <row r="26" spans="1:14" ht="13" outlineLevel="2">
      <c r="A26" s="59" t="s">
        <v>240</v>
      </c>
      <c r="B26" s="130" t="s">
        <v>144</v>
      </c>
      <c r="C26" s="124">
        <v>218</v>
      </c>
      <c r="D26" s="124"/>
      <c r="E26" s="125">
        <v>9592</v>
      </c>
      <c r="F26" s="119">
        <f>E26/1.1</f>
        <v>8720</v>
      </c>
      <c r="G26" s="124">
        <v>218</v>
      </c>
      <c r="H26" s="124"/>
      <c r="I26" s="125">
        <v>9592</v>
      </c>
      <c r="J26" s="119">
        <f>I26/1.1</f>
        <v>8720</v>
      </c>
      <c r="K26" s="60"/>
      <c r="L26" s="60"/>
      <c r="M26" s="60"/>
      <c r="N26" s="60"/>
    </row>
    <row r="27" spans="1:14" ht="13.15" customHeight="1" outlineLevel="2">
      <c r="A27" s="60" t="s">
        <v>240</v>
      </c>
      <c r="B27" s="83" t="s">
        <v>144</v>
      </c>
      <c r="C27" s="122">
        <v>218</v>
      </c>
      <c r="D27" s="122"/>
      <c r="E27" s="81">
        <v>9592</v>
      </c>
      <c r="F27" s="119">
        <f>E27/1.1</f>
        <v>8720</v>
      </c>
      <c r="G27" s="122">
        <v>218</v>
      </c>
      <c r="H27" s="122"/>
      <c r="I27" s="111">
        <v>9592</v>
      </c>
      <c r="J27" s="119">
        <f>I27/1.1</f>
        <v>8720</v>
      </c>
    </row>
    <row r="28" spans="1:14" ht="13.15" customHeight="1" outlineLevel="1">
      <c r="A28" s="60" t="s">
        <v>241</v>
      </c>
      <c r="B28" s="83"/>
      <c r="C28" s="122">
        <f>SUBTOTAL(9,C25:C27)</f>
        <v>654</v>
      </c>
      <c r="D28" s="140">
        <f>C28/$D$8</f>
        <v>0.50038255547054322</v>
      </c>
      <c r="E28" s="81"/>
      <c r="F28" s="122">
        <f>SUBTOTAL(9,F25:F27)</f>
        <v>26160</v>
      </c>
      <c r="G28" s="122">
        <f>SUBTOTAL(9,G25:G27)</f>
        <v>654</v>
      </c>
      <c r="H28" s="140">
        <f>G28/$H$8</f>
        <v>0.50038255547054322</v>
      </c>
      <c r="I28" s="111"/>
      <c r="J28" s="119"/>
    </row>
    <row r="29" spans="1:14" outlineLevel="2">
      <c r="A29" s="59" t="s">
        <v>242</v>
      </c>
      <c r="B29" s="92" t="s">
        <v>145</v>
      </c>
      <c r="C29" s="122">
        <v>165.5</v>
      </c>
      <c r="D29" s="122"/>
      <c r="E29" s="81">
        <v>7282</v>
      </c>
      <c r="F29" s="119">
        <f>E29/1.1</f>
        <v>6619.9999999999991</v>
      </c>
      <c r="G29" s="122">
        <v>165.5</v>
      </c>
      <c r="H29" s="122"/>
      <c r="I29" s="81">
        <v>7282</v>
      </c>
      <c r="J29" s="119">
        <f>I29/1.1</f>
        <v>6619.9999999999991</v>
      </c>
    </row>
    <row r="30" spans="1:14" ht="13.15" customHeight="1" outlineLevel="2">
      <c r="A30" s="59" t="s">
        <v>242</v>
      </c>
      <c r="B30" s="83" t="s">
        <v>145</v>
      </c>
      <c r="C30" s="122">
        <v>165.5</v>
      </c>
      <c r="D30" s="122"/>
      <c r="E30" s="81">
        <v>7282</v>
      </c>
      <c r="F30" s="119">
        <f>E30/1.1</f>
        <v>6619.9999999999991</v>
      </c>
      <c r="G30" s="122">
        <v>165.5</v>
      </c>
      <c r="H30" s="122"/>
      <c r="I30" s="81">
        <v>7282</v>
      </c>
      <c r="J30" s="119">
        <f>I30/1.1</f>
        <v>6619.9999999999991</v>
      </c>
    </row>
    <row r="31" spans="1:14" ht="13" outlineLevel="2">
      <c r="A31" s="60" t="s">
        <v>242</v>
      </c>
      <c r="B31" s="131" t="s">
        <v>145</v>
      </c>
      <c r="C31" s="132">
        <v>326.75</v>
      </c>
      <c r="D31" s="132"/>
      <c r="E31" s="133">
        <v>14377</v>
      </c>
      <c r="F31" s="119">
        <f>E31/1.1</f>
        <v>13069.999999999998</v>
      </c>
      <c r="G31" s="132">
        <v>326.75</v>
      </c>
      <c r="H31" s="132"/>
      <c r="I31" s="133">
        <v>14377</v>
      </c>
      <c r="J31" s="119">
        <f>I31/1.1</f>
        <v>13069.999999999998</v>
      </c>
    </row>
    <row r="32" spans="1:14" ht="13" outlineLevel="2">
      <c r="A32" s="60" t="s">
        <v>242</v>
      </c>
      <c r="B32" s="83" t="s">
        <v>145</v>
      </c>
      <c r="C32" s="122">
        <v>165.5</v>
      </c>
      <c r="D32" s="122"/>
      <c r="E32" s="81">
        <v>7282</v>
      </c>
      <c r="F32" s="119">
        <f>E32/1.1</f>
        <v>6619.9999999999991</v>
      </c>
      <c r="G32" s="122">
        <v>165.5</v>
      </c>
      <c r="H32" s="122"/>
      <c r="I32" s="111">
        <v>7282</v>
      </c>
      <c r="J32" s="119">
        <f>I32/1.1</f>
        <v>6619.9999999999991</v>
      </c>
    </row>
    <row r="33" spans="1:10" ht="13" outlineLevel="1">
      <c r="A33" s="60" t="s">
        <v>243</v>
      </c>
      <c r="B33" s="83"/>
      <c r="C33" s="122">
        <f>SUBTOTAL(9,C29:C32)</f>
        <v>823.25</v>
      </c>
      <c r="D33" s="140">
        <f>C33/$D$8</f>
        <v>0.62987758224942614</v>
      </c>
      <c r="E33" s="81"/>
      <c r="F33" s="141">
        <f>SUBTOTAL(9,F29:F32)</f>
        <v>32929.999999999993</v>
      </c>
      <c r="G33" s="122">
        <f>SUBTOTAL(9,G29:G32)</f>
        <v>823.25</v>
      </c>
      <c r="H33" s="140">
        <f>G33/$H$8</f>
        <v>0.62987758224942614</v>
      </c>
      <c r="I33" s="111"/>
      <c r="J33" s="141">
        <f>SUBTOTAL(9,J29:J32)</f>
        <v>32929.999999999993</v>
      </c>
    </row>
    <row r="34" spans="1:10" ht="13.15" customHeight="1" outlineLevel="2">
      <c r="A34" s="59" t="s">
        <v>244</v>
      </c>
      <c r="B34" s="86" t="s">
        <v>146</v>
      </c>
      <c r="C34" s="122">
        <v>163.5</v>
      </c>
      <c r="D34" s="122"/>
      <c r="E34" s="81">
        <v>7194</v>
      </c>
      <c r="F34" s="119">
        <f>E34/1.1</f>
        <v>6539.9999999999991</v>
      </c>
      <c r="G34" s="122">
        <v>163.5</v>
      </c>
      <c r="H34" s="122"/>
      <c r="I34" s="81">
        <v>7194</v>
      </c>
      <c r="J34" s="119">
        <f>I34/1.1</f>
        <v>6539.9999999999991</v>
      </c>
    </row>
    <row r="35" spans="1:10" ht="13.15" customHeight="1" outlineLevel="2">
      <c r="A35" s="59" t="s">
        <v>244</v>
      </c>
      <c r="B35" s="85" t="s">
        <v>146</v>
      </c>
      <c r="C35" s="122">
        <v>163.5</v>
      </c>
      <c r="D35" s="122"/>
      <c r="E35" s="81">
        <v>7194</v>
      </c>
      <c r="F35" s="119">
        <f>E35/1.1</f>
        <v>6539.9999999999991</v>
      </c>
      <c r="G35" s="122">
        <v>163.5</v>
      </c>
      <c r="H35" s="122"/>
      <c r="I35" s="81">
        <v>7194</v>
      </c>
      <c r="J35" s="119">
        <f>I35/1.1</f>
        <v>6539.9999999999991</v>
      </c>
    </row>
    <row r="36" spans="1:10" ht="13" outlineLevel="2">
      <c r="A36" s="60" t="s">
        <v>244</v>
      </c>
      <c r="B36" s="103" t="s">
        <v>146</v>
      </c>
      <c r="C36" s="134">
        <v>326.75</v>
      </c>
      <c r="D36" s="134"/>
      <c r="E36" s="102">
        <v>14377</v>
      </c>
      <c r="F36" s="119">
        <f>E36/1.1</f>
        <v>13069.999999999998</v>
      </c>
      <c r="G36" s="134">
        <v>326.75</v>
      </c>
      <c r="H36" s="134"/>
      <c r="I36" s="102">
        <v>44111.25</v>
      </c>
      <c r="J36" s="119">
        <f>I36/1.1</f>
        <v>40101.13636363636</v>
      </c>
    </row>
    <row r="37" spans="1:10" ht="13" outlineLevel="2">
      <c r="A37" s="60" t="s">
        <v>244</v>
      </c>
      <c r="B37" s="85" t="s">
        <v>146</v>
      </c>
      <c r="C37" s="122">
        <v>163.5</v>
      </c>
      <c r="D37" s="122"/>
      <c r="E37" s="81">
        <v>7194</v>
      </c>
      <c r="F37" s="119">
        <f>E37/1.1</f>
        <v>6539.9999999999991</v>
      </c>
      <c r="G37" s="122">
        <v>163.5</v>
      </c>
      <c r="H37" s="122"/>
      <c r="I37" s="111">
        <v>7194</v>
      </c>
      <c r="J37" s="119">
        <f>I37/1.1</f>
        <v>6539.9999999999991</v>
      </c>
    </row>
    <row r="38" spans="1:10" ht="13" outlineLevel="1">
      <c r="A38" s="60" t="s">
        <v>245</v>
      </c>
      <c r="B38" s="85"/>
      <c r="C38" s="124">
        <f>SUBTOTAL(9,C34:C37)</f>
        <v>817.25</v>
      </c>
      <c r="D38" s="139">
        <f>C38/$D$8</f>
        <v>0.62528691660290747</v>
      </c>
      <c r="E38" s="125"/>
      <c r="F38" s="124">
        <f>SUBTOTAL(9,F34:F37)</f>
        <v>32689.999999999996</v>
      </c>
      <c r="G38" s="124">
        <f>SUBTOTAL(9,G34:G37)</f>
        <v>817.25</v>
      </c>
      <c r="H38" s="139">
        <f>G38/$H$8</f>
        <v>0.62528691660290747</v>
      </c>
      <c r="I38" s="126"/>
      <c r="J38" s="124">
        <f>SUBTOTAL(9,J34:J37)</f>
        <v>59721.13636363636</v>
      </c>
    </row>
    <row r="39" spans="1:10" ht="13" outlineLevel="2">
      <c r="A39" s="60" t="s">
        <v>246</v>
      </c>
      <c r="B39" s="86" t="s">
        <v>202</v>
      </c>
      <c r="C39" s="124">
        <v>20</v>
      </c>
      <c r="D39" s="124"/>
      <c r="E39" s="125">
        <v>2000</v>
      </c>
      <c r="F39" s="119">
        <f>E39/1.1</f>
        <v>1818.181818181818</v>
      </c>
      <c r="G39" s="124">
        <v>20</v>
      </c>
      <c r="H39" s="124"/>
      <c r="I39" s="125">
        <v>2000</v>
      </c>
      <c r="J39" s="119">
        <f>I39/1.1</f>
        <v>1818.181818181818</v>
      </c>
    </row>
    <row r="40" spans="1:10" ht="13" outlineLevel="1">
      <c r="A40" s="60" t="s">
        <v>247</v>
      </c>
      <c r="B40" s="86"/>
      <c r="C40" s="124">
        <f>SUBTOTAL(9,C39:C39)</f>
        <v>20</v>
      </c>
      <c r="D40" s="139">
        <f>C40/$D$8</f>
        <v>1.5302218821729151E-2</v>
      </c>
      <c r="E40" s="125"/>
      <c r="F40" s="119"/>
      <c r="G40" s="124">
        <f>SUBTOTAL(9,G39:G39)</f>
        <v>20</v>
      </c>
      <c r="H40" s="139">
        <f>G40/$H$8</f>
        <v>1.5302218821729151E-2</v>
      </c>
      <c r="I40" s="125"/>
      <c r="J40" s="119"/>
    </row>
    <row r="41" spans="1:10" ht="13" outlineLevel="2">
      <c r="A41" s="60" t="s">
        <v>248</v>
      </c>
      <c r="B41" s="92" t="s">
        <v>203</v>
      </c>
      <c r="C41" s="124">
        <v>20</v>
      </c>
      <c r="D41" s="124"/>
      <c r="E41" s="125">
        <v>2000</v>
      </c>
      <c r="F41" s="119">
        <f>E41/1.1</f>
        <v>1818.181818181818</v>
      </c>
      <c r="G41" s="124">
        <v>20</v>
      </c>
      <c r="H41" s="124"/>
      <c r="I41" s="125">
        <v>2000</v>
      </c>
      <c r="J41" s="119">
        <f>I41/1.1</f>
        <v>1818.181818181818</v>
      </c>
    </row>
    <row r="42" spans="1:10" ht="13" outlineLevel="1">
      <c r="A42" s="60" t="s">
        <v>249</v>
      </c>
      <c r="B42" s="92"/>
      <c r="C42" s="124">
        <f>SUBTOTAL(9,C41:C41)</f>
        <v>20</v>
      </c>
      <c r="D42" s="139">
        <f>C42/$D$8</f>
        <v>1.5302218821729151E-2</v>
      </c>
      <c r="E42" s="125"/>
      <c r="F42" s="119"/>
      <c r="G42" s="124">
        <f>SUBTOTAL(9,G41:G41)</f>
        <v>20</v>
      </c>
      <c r="H42" s="139">
        <f>G42/$H$8</f>
        <v>1.5302218821729151E-2</v>
      </c>
      <c r="I42" s="125"/>
      <c r="J42" s="119"/>
    </row>
    <row r="43" spans="1:10" ht="13" outlineLevel="2">
      <c r="A43" s="60" t="s">
        <v>250</v>
      </c>
      <c r="B43" s="86" t="s">
        <v>204</v>
      </c>
      <c r="C43" s="124">
        <v>50</v>
      </c>
      <c r="D43" s="124"/>
      <c r="E43" s="125">
        <v>6750</v>
      </c>
      <c r="F43" s="119">
        <f>E43/1.1</f>
        <v>6136.363636363636</v>
      </c>
      <c r="G43" s="124">
        <v>50</v>
      </c>
      <c r="H43" s="124"/>
      <c r="I43" s="125">
        <v>6750</v>
      </c>
      <c r="J43" s="119">
        <f>I43/1.1</f>
        <v>6136.363636363636</v>
      </c>
    </row>
    <row r="44" spans="1:10" ht="13" outlineLevel="1">
      <c r="A44" s="60" t="s">
        <v>251</v>
      </c>
      <c r="B44" s="86"/>
      <c r="C44" s="124">
        <f>SUBTOTAL(9,C43:C43)</f>
        <v>50</v>
      </c>
      <c r="D44" s="139">
        <f>C44/$D$8</f>
        <v>3.8255547054322873E-2</v>
      </c>
      <c r="E44" s="125"/>
      <c r="F44" s="119"/>
      <c r="G44" s="124">
        <f>SUBTOTAL(9,G43:G43)</f>
        <v>50</v>
      </c>
      <c r="H44" s="139">
        <f>G44/$H$8</f>
        <v>3.8255547054322873E-2</v>
      </c>
      <c r="I44" s="125"/>
      <c r="J44" s="119"/>
    </row>
    <row r="45" spans="1:10" ht="13" outlineLevel="2">
      <c r="A45" s="60" t="s">
        <v>252</v>
      </c>
      <c r="B45" s="86" t="s">
        <v>205</v>
      </c>
      <c r="C45" s="124">
        <v>140</v>
      </c>
      <c r="D45" s="124"/>
      <c r="E45" s="125">
        <v>9660</v>
      </c>
      <c r="F45" s="119">
        <f>E45/1.1</f>
        <v>8781.818181818182</v>
      </c>
      <c r="G45" s="124">
        <v>140</v>
      </c>
      <c r="H45" s="124"/>
      <c r="I45" s="125">
        <v>9660</v>
      </c>
      <c r="J45" s="119">
        <f>I45/1.1</f>
        <v>8781.818181818182</v>
      </c>
    </row>
    <row r="46" spans="1:10" ht="13" outlineLevel="1">
      <c r="A46" s="60" t="s">
        <v>253</v>
      </c>
      <c r="B46" s="86"/>
      <c r="C46" s="124">
        <f>SUBTOTAL(9,C45:C45)</f>
        <v>140</v>
      </c>
      <c r="D46" s="139">
        <f>C46/$D$8</f>
        <v>0.10711553175210406</v>
      </c>
      <c r="E46" s="125"/>
      <c r="F46" s="119"/>
      <c r="G46" s="124">
        <f>SUBTOTAL(9,G45:G45)</f>
        <v>140</v>
      </c>
      <c r="H46" s="139">
        <f>G46/$H$8</f>
        <v>0.10711553175210406</v>
      </c>
      <c r="I46" s="125"/>
      <c r="J46" s="119"/>
    </row>
    <row r="47" spans="1:10" ht="13" outlineLevel="2">
      <c r="A47" s="60" t="s">
        <v>254</v>
      </c>
      <c r="B47" s="86" t="s">
        <v>206</v>
      </c>
      <c r="C47" s="124">
        <v>500</v>
      </c>
      <c r="D47" s="124"/>
      <c r="E47" s="125">
        <v>22000</v>
      </c>
      <c r="F47" s="119">
        <f>E47/1.1</f>
        <v>20000</v>
      </c>
      <c r="G47" s="124">
        <v>500</v>
      </c>
      <c r="H47" s="124"/>
      <c r="I47" s="125">
        <v>22000</v>
      </c>
      <c r="J47" s="119">
        <f>I47/1.1</f>
        <v>20000</v>
      </c>
    </row>
    <row r="48" spans="1:10" ht="13" outlineLevel="1">
      <c r="A48" s="60" t="s">
        <v>255</v>
      </c>
      <c r="B48" s="86"/>
      <c r="C48" s="124">
        <f>SUBTOTAL(9,C47:C47)</f>
        <v>500</v>
      </c>
      <c r="D48" s="139">
        <f>C48/$D$8</f>
        <v>0.38255547054322875</v>
      </c>
      <c r="E48" s="125"/>
      <c r="F48" s="119"/>
      <c r="G48" s="124">
        <f>SUBTOTAL(9,G47:G47)</f>
        <v>500</v>
      </c>
      <c r="H48" s="139">
        <f>G48/$H$8</f>
        <v>0.38255547054322875</v>
      </c>
      <c r="I48" s="125"/>
      <c r="J48" s="119"/>
    </row>
    <row r="49" spans="1:11" ht="13" outlineLevel="2">
      <c r="A49" s="60" t="s">
        <v>256</v>
      </c>
      <c r="B49" s="86" t="s">
        <v>207</v>
      </c>
      <c r="C49" s="124">
        <v>1046</v>
      </c>
      <c r="D49" s="124"/>
      <c r="E49" s="125">
        <v>31380</v>
      </c>
      <c r="F49" s="119">
        <f>E49/1.1</f>
        <v>28527.272727272724</v>
      </c>
      <c r="G49" s="124">
        <v>1045.6000000000001</v>
      </c>
      <c r="H49" s="124"/>
      <c r="I49" s="126">
        <v>46006.400000000009</v>
      </c>
      <c r="J49" s="119">
        <f>I49/1.1</f>
        <v>41824.000000000007</v>
      </c>
    </row>
    <row r="50" spans="1:11" ht="13" outlineLevel="1">
      <c r="A50" s="60" t="s">
        <v>257</v>
      </c>
      <c r="B50" s="135"/>
      <c r="C50" s="124">
        <f>SUBTOTAL(9,C49:C49)</f>
        <v>1046</v>
      </c>
      <c r="D50" s="139">
        <f>C50/$D$8</f>
        <v>0.8003060443764346</v>
      </c>
      <c r="E50" s="125"/>
      <c r="F50" s="136"/>
      <c r="G50" s="124">
        <f>SUBTOTAL(9,G49:G49)</f>
        <v>1045.6000000000001</v>
      </c>
      <c r="H50" s="139">
        <f>G50/$H$8</f>
        <v>0.80000000000000016</v>
      </c>
      <c r="I50" s="126"/>
      <c r="J50" s="136"/>
    </row>
    <row r="51" spans="1:11" ht="13">
      <c r="A51" s="60" t="s">
        <v>258</v>
      </c>
      <c r="B51" s="135"/>
      <c r="C51" s="137">
        <f>SUBTOTAL(9,C12:C49)</f>
        <v>6195.75</v>
      </c>
      <c r="D51" s="137"/>
      <c r="E51" s="125"/>
      <c r="F51" s="136"/>
      <c r="G51" s="126">
        <f>SUBTOTAL(9,G12:G49)</f>
        <v>6195.35</v>
      </c>
      <c r="H51" s="126"/>
      <c r="I51" s="126"/>
      <c r="J51" s="136"/>
    </row>
    <row r="52" spans="1:11">
      <c r="E52" s="61">
        <f>SUM(E12:E49)</f>
        <v>259754</v>
      </c>
      <c r="F52" s="61">
        <f>SUM(F12:F49)</f>
        <v>405198.18181818177</v>
      </c>
      <c r="G52" s="110"/>
      <c r="H52" s="110"/>
      <c r="I52" s="61">
        <f>SUM(I12:I49)</f>
        <v>319696.71052113792</v>
      </c>
      <c r="J52" s="61">
        <f>SUM(J12:J49)</f>
        <v>365448.14592830715</v>
      </c>
      <c r="K52" s="61">
        <f>F52+J52</f>
        <v>770646.32774648885</v>
      </c>
    </row>
    <row r="53" spans="1:11">
      <c r="F53" s="110"/>
      <c r="G53" s="110"/>
      <c r="H53" s="110"/>
      <c r="I53" s="110"/>
      <c r="J53" s="110"/>
    </row>
    <row r="54" spans="1:11">
      <c r="E54" s="61">
        <v>259754</v>
      </c>
      <c r="F54" s="110">
        <v>236140</v>
      </c>
      <c r="G54" s="110"/>
      <c r="H54" s="110"/>
      <c r="I54" s="110">
        <v>300077</v>
      </c>
      <c r="J54" s="110">
        <v>272797</v>
      </c>
    </row>
    <row r="55" spans="1:11">
      <c r="E55" s="110">
        <f>E54-E52</f>
        <v>0</v>
      </c>
      <c r="F55" s="110">
        <f>F54-F52</f>
        <v>-169058.18181818177</v>
      </c>
      <c r="G55" s="110"/>
      <c r="H55" s="110"/>
      <c r="I55" s="110">
        <f>I54-I52</f>
        <v>-19619.710521137924</v>
      </c>
      <c r="J55" s="110">
        <f>J54-J52</f>
        <v>-92651.145928307145</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48"/>
  <sheetViews>
    <sheetView view="pageBreakPreview" zoomScale="60" zoomScaleNormal="100" workbookViewId="0">
      <selection activeCell="A46" sqref="A46"/>
    </sheetView>
  </sheetViews>
  <sheetFormatPr baseColWidth="10" defaultColWidth="9.08984375" defaultRowHeight="14.5"/>
  <cols>
    <col min="1" max="1" width="16.36328125" customWidth="1"/>
    <col min="3" max="3" width="10.81640625" customWidth="1"/>
    <col min="4" max="4" width="10.36328125" customWidth="1"/>
    <col min="8" max="8" width="15.81640625" customWidth="1"/>
    <col min="15" max="15" width="16.36328125" customWidth="1"/>
    <col min="22" max="22" width="17" customWidth="1"/>
  </cols>
  <sheetData>
    <row r="1" spans="1:6">
      <c r="A1" s="627" t="s">
        <v>8</v>
      </c>
      <c r="B1" s="627"/>
      <c r="C1" s="627"/>
      <c r="D1" s="627"/>
      <c r="E1" s="627"/>
      <c r="F1" s="627"/>
    </row>
    <row r="2" spans="1:6" hidden="1"/>
    <row r="3" spans="1:6" hidden="1">
      <c r="A3" s="1" t="s">
        <v>9</v>
      </c>
    </row>
    <row r="4" spans="1:6" hidden="1"/>
    <row r="5" spans="1:6" hidden="1"/>
    <row r="6" spans="1:6" hidden="1"/>
    <row r="7" spans="1:6" hidden="1">
      <c r="A7" s="1" t="s">
        <v>10</v>
      </c>
    </row>
    <row r="8" spans="1:6" hidden="1"/>
    <row r="9" spans="1:6" hidden="1">
      <c r="A9" t="s">
        <v>11</v>
      </c>
    </row>
    <row r="10" spans="1:6" hidden="1"/>
    <row r="11" spans="1:6" hidden="1"/>
    <row r="12" spans="1:6" hidden="1">
      <c r="A12" t="s">
        <v>12</v>
      </c>
    </row>
    <row r="13" spans="1:6" hidden="1"/>
    <row r="14" spans="1:6" hidden="1"/>
    <row r="15" spans="1:6" hidden="1">
      <c r="A15" t="s">
        <v>13</v>
      </c>
    </row>
    <row r="16" spans="1:6" hidden="1"/>
    <row r="17" spans="1:27" hidden="1"/>
    <row r="18" spans="1:27" hidden="1">
      <c r="A18" t="s">
        <v>14</v>
      </c>
    </row>
    <row r="19" spans="1:27" hidden="1"/>
    <row r="20" spans="1:27">
      <c r="B20" s="626" t="s">
        <v>15</v>
      </c>
      <c r="C20" s="626"/>
      <c r="D20" s="626" t="s">
        <v>15</v>
      </c>
      <c r="E20" s="626"/>
      <c r="F20" s="626"/>
      <c r="G20" s="21"/>
      <c r="H20" s="626" t="s">
        <v>16</v>
      </c>
      <c r="I20" s="626"/>
      <c r="J20" s="626"/>
      <c r="K20" s="626"/>
      <c r="L20" s="626"/>
      <c r="M20" s="21"/>
      <c r="N20" s="21"/>
      <c r="O20" s="626" t="s">
        <v>17</v>
      </c>
      <c r="P20" s="626"/>
      <c r="Q20" s="626"/>
      <c r="R20" s="626"/>
      <c r="S20" s="626"/>
      <c r="T20" s="21"/>
      <c r="U20" s="21"/>
      <c r="V20" s="626" t="s">
        <v>18</v>
      </c>
      <c r="W20" s="626"/>
      <c r="X20" s="626"/>
      <c r="Y20" s="626"/>
      <c r="Z20" s="626"/>
      <c r="AA20" s="21"/>
    </row>
    <row r="21" spans="1:27" ht="18.5">
      <c r="A21" s="7" t="s">
        <v>19</v>
      </c>
      <c r="B21" s="7"/>
      <c r="C21" s="8"/>
      <c r="D21" s="8"/>
      <c r="E21" s="8"/>
      <c r="F21" s="8"/>
      <c r="H21" s="8"/>
      <c r="I21" s="8"/>
      <c r="J21" s="8"/>
      <c r="K21" s="8"/>
      <c r="L21" s="8"/>
      <c r="M21" s="8"/>
      <c r="O21" s="8"/>
      <c r="P21" s="8"/>
      <c r="Q21" s="8"/>
      <c r="R21" s="8"/>
      <c r="S21" s="8"/>
      <c r="T21" s="8"/>
      <c r="V21" s="8"/>
      <c r="W21" s="8"/>
      <c r="X21" s="8"/>
      <c r="Y21" s="8"/>
      <c r="Z21" s="8"/>
      <c r="AA21" s="8"/>
    </row>
    <row r="22" spans="1:27">
      <c r="A22" s="10" t="s">
        <v>20</v>
      </c>
      <c r="B22" s="10"/>
      <c r="C22" s="11"/>
      <c r="D22" s="11"/>
      <c r="E22" s="10" t="s">
        <v>3</v>
      </c>
      <c r="F22" s="10" t="s">
        <v>21</v>
      </c>
      <c r="H22" s="11"/>
      <c r="I22" s="11"/>
      <c r="J22" s="11"/>
      <c r="K22" s="11"/>
      <c r="L22" s="10" t="s">
        <v>3</v>
      </c>
      <c r="M22" s="10" t="s">
        <v>21</v>
      </c>
      <c r="O22" s="11"/>
      <c r="P22" s="11"/>
      <c r="Q22" s="11"/>
      <c r="R22" s="11"/>
      <c r="S22" s="10" t="s">
        <v>3</v>
      </c>
      <c r="T22" s="10" t="s">
        <v>21</v>
      </c>
      <c r="V22" s="11"/>
      <c r="W22" s="11"/>
      <c r="X22" s="11"/>
      <c r="Y22" s="11"/>
      <c r="Z22" s="10" t="s">
        <v>3</v>
      </c>
      <c r="AA22" s="10" t="s">
        <v>21</v>
      </c>
    </row>
    <row r="23" spans="1:27">
      <c r="A23" s="12" t="s">
        <v>22</v>
      </c>
      <c r="B23" s="12"/>
      <c r="C23" s="12" t="s">
        <v>23</v>
      </c>
      <c r="D23" s="12"/>
      <c r="E23" s="12"/>
      <c r="F23" s="17"/>
      <c r="H23" s="12" t="s">
        <v>22</v>
      </c>
      <c r="I23" s="12"/>
      <c r="J23" s="12"/>
      <c r="K23" s="12" t="s">
        <v>24</v>
      </c>
      <c r="L23" s="12"/>
      <c r="M23" s="17"/>
      <c r="O23" s="12" t="s">
        <v>22</v>
      </c>
      <c r="P23" s="12"/>
      <c r="Q23" s="12"/>
      <c r="R23" s="12" t="s">
        <v>24</v>
      </c>
      <c r="S23" s="12"/>
      <c r="T23" s="17"/>
      <c r="V23" s="12" t="s">
        <v>22</v>
      </c>
      <c r="W23" s="12"/>
      <c r="X23" s="12"/>
      <c r="Y23" s="12" t="s">
        <v>24</v>
      </c>
      <c r="Z23" s="12"/>
      <c r="AA23" s="17"/>
    </row>
    <row r="24" spans="1:27">
      <c r="A24" s="12" t="s">
        <v>25</v>
      </c>
      <c r="B24" s="12"/>
      <c r="C24" s="12" t="s">
        <v>23</v>
      </c>
      <c r="D24" s="12"/>
      <c r="E24" s="19"/>
      <c r="F24" s="17"/>
      <c r="H24" s="12" t="s">
        <v>25</v>
      </c>
      <c r="I24" s="12"/>
      <c r="J24" s="12"/>
      <c r="K24" s="12" t="s">
        <v>24</v>
      </c>
      <c r="L24" s="19"/>
      <c r="M24" s="17"/>
      <c r="O24" s="12" t="s">
        <v>25</v>
      </c>
      <c r="P24" s="12"/>
      <c r="Q24" s="12"/>
      <c r="R24" s="12" t="s">
        <v>24</v>
      </c>
      <c r="S24" s="19"/>
      <c r="T24" s="17"/>
      <c r="V24" s="12" t="s">
        <v>25</v>
      </c>
      <c r="W24" s="12"/>
      <c r="X24" s="12"/>
      <c r="Y24" s="12" t="s">
        <v>24</v>
      </c>
      <c r="Z24" s="19"/>
      <c r="AA24" s="17"/>
    </row>
    <row r="25" spans="1:27">
      <c r="A25" s="12"/>
      <c r="B25" s="12"/>
      <c r="C25" s="12"/>
      <c r="D25" s="12"/>
      <c r="E25" s="13"/>
      <c r="F25" s="13"/>
      <c r="H25" s="12"/>
      <c r="I25" s="12"/>
      <c r="J25" s="12"/>
      <c r="K25" s="12"/>
      <c r="L25" s="13"/>
      <c r="M25" s="13"/>
      <c r="O25" s="12"/>
      <c r="P25" s="12"/>
      <c r="Q25" s="12"/>
      <c r="R25" s="12"/>
      <c r="S25" s="13"/>
      <c r="T25" s="13"/>
      <c r="V25" s="12"/>
      <c r="W25" s="12"/>
      <c r="X25" s="12"/>
      <c r="Y25" s="12"/>
      <c r="Z25" s="13"/>
      <c r="AA25" s="13"/>
    </row>
    <row r="26" spans="1:27" ht="18.5">
      <c r="A26" s="6" t="s">
        <v>26</v>
      </c>
      <c r="B26" s="6" t="s">
        <v>27</v>
      </c>
      <c r="C26" s="6" t="s">
        <v>28</v>
      </c>
      <c r="D26" s="6" t="s">
        <v>29</v>
      </c>
      <c r="E26" s="6" t="s">
        <v>30</v>
      </c>
      <c r="F26" s="14" t="s">
        <v>2</v>
      </c>
      <c r="H26" s="6" t="s">
        <v>26</v>
      </c>
      <c r="I26" s="6" t="s">
        <v>31</v>
      </c>
      <c r="J26" s="6" t="s">
        <v>32</v>
      </c>
      <c r="K26" s="6" t="s">
        <v>33</v>
      </c>
      <c r="L26" s="6" t="s">
        <v>34</v>
      </c>
      <c r="M26" s="14" t="s">
        <v>2</v>
      </c>
      <c r="O26" s="6" t="s">
        <v>26</v>
      </c>
      <c r="P26" s="6" t="s">
        <v>31</v>
      </c>
      <c r="Q26" s="6" t="s">
        <v>32</v>
      </c>
      <c r="R26" s="6" t="s">
        <v>33</v>
      </c>
      <c r="S26" s="6" t="s">
        <v>34</v>
      </c>
      <c r="T26" s="14" t="s">
        <v>2</v>
      </c>
      <c r="V26" s="6" t="s">
        <v>26</v>
      </c>
      <c r="W26" s="6" t="s">
        <v>31</v>
      </c>
      <c r="X26" s="6" t="s">
        <v>32</v>
      </c>
      <c r="Y26" s="6" t="s">
        <v>33</v>
      </c>
      <c r="Z26" s="6" t="s">
        <v>34</v>
      </c>
      <c r="AA26" s="14" t="s">
        <v>2</v>
      </c>
    </row>
    <row r="27" spans="1:27">
      <c r="A27" s="5" t="s">
        <v>35</v>
      </c>
      <c r="B27" s="18"/>
      <c r="C27" s="19"/>
      <c r="D27" s="20"/>
      <c r="E27" s="20"/>
      <c r="F27" s="15">
        <f>B27+C27+D27+E27</f>
        <v>0</v>
      </c>
      <c r="G27" s="4"/>
      <c r="H27" s="5" t="s">
        <v>35</v>
      </c>
      <c r="I27" s="18"/>
      <c r="J27" s="19"/>
      <c r="K27" s="20"/>
      <c r="L27" s="20"/>
      <c r="M27" s="15">
        <f>I27+J27+K27+L27</f>
        <v>0</v>
      </c>
      <c r="N27" s="2"/>
      <c r="O27" s="5" t="s">
        <v>35</v>
      </c>
      <c r="P27" s="18"/>
      <c r="Q27" s="19"/>
      <c r="R27" s="20"/>
      <c r="S27" s="20"/>
      <c r="T27" s="15">
        <f>P27+Q27+R27+S27</f>
        <v>0</v>
      </c>
      <c r="U27" s="2"/>
      <c r="V27" s="5" t="s">
        <v>35</v>
      </c>
      <c r="W27" s="18"/>
      <c r="X27" s="19"/>
      <c r="Y27" s="20"/>
      <c r="Z27" s="20"/>
      <c r="AA27" s="15">
        <f>W27+X27+Y27+Z27</f>
        <v>0</v>
      </c>
    </row>
    <row r="28" spans="1:27">
      <c r="A28" s="5" t="s">
        <v>36</v>
      </c>
      <c r="B28" s="18"/>
      <c r="C28" s="20"/>
      <c r="D28" s="20"/>
      <c r="E28" s="20"/>
      <c r="F28" s="15">
        <f>B28+C28+D28+E28</f>
        <v>0</v>
      </c>
      <c r="G28" s="1"/>
      <c r="H28" s="5" t="s">
        <v>36</v>
      </c>
      <c r="I28" s="18"/>
      <c r="J28" s="20"/>
      <c r="K28" s="20"/>
      <c r="L28" s="20"/>
      <c r="M28" s="15">
        <f>I28+J28+K28+L28</f>
        <v>0</v>
      </c>
      <c r="N28" s="1"/>
      <c r="O28" s="5" t="s">
        <v>36</v>
      </c>
      <c r="P28" s="18"/>
      <c r="Q28" s="20"/>
      <c r="R28" s="20"/>
      <c r="S28" s="20"/>
      <c r="T28" s="15">
        <f>P28+Q28+R28+S28</f>
        <v>0</v>
      </c>
      <c r="U28" s="1"/>
      <c r="V28" s="5" t="s">
        <v>36</v>
      </c>
      <c r="W28" s="18"/>
      <c r="X28" s="20"/>
      <c r="Y28" s="20"/>
      <c r="Z28" s="20"/>
      <c r="AA28" s="15">
        <f>W28+X28+Y28+Z28</f>
        <v>0</v>
      </c>
    </row>
    <row r="29" spans="1:27">
      <c r="A29" s="5" t="s">
        <v>37</v>
      </c>
      <c r="B29" s="18"/>
      <c r="C29" s="18"/>
      <c r="D29" s="20"/>
      <c r="E29" s="20"/>
      <c r="F29" s="15">
        <f>B29+C29+D29+E29</f>
        <v>0</v>
      </c>
      <c r="G29" s="5"/>
      <c r="H29" s="5" t="s">
        <v>37</v>
      </c>
      <c r="I29" s="18"/>
      <c r="J29" s="18"/>
      <c r="K29" s="20"/>
      <c r="L29" s="20"/>
      <c r="M29" s="15">
        <f>I29+J29+K29+L29</f>
        <v>0</v>
      </c>
      <c r="N29" s="5"/>
      <c r="O29" s="5" t="s">
        <v>37</v>
      </c>
      <c r="P29" s="18"/>
      <c r="Q29" s="18"/>
      <c r="R29" s="20"/>
      <c r="S29" s="20"/>
      <c r="T29" s="15">
        <f>P29+Q29+R29+S29</f>
        <v>0</v>
      </c>
      <c r="U29" s="5"/>
      <c r="V29" s="5" t="s">
        <v>37</v>
      </c>
      <c r="W29" s="18"/>
      <c r="X29" s="18"/>
      <c r="Y29" s="20"/>
      <c r="Z29" s="20"/>
      <c r="AA29" s="15">
        <f>W29+X29+Y29+Z29</f>
        <v>0</v>
      </c>
    </row>
    <row r="30" spans="1:27">
      <c r="A30" s="5" t="s">
        <v>37</v>
      </c>
      <c r="B30" s="18"/>
      <c r="C30" s="19"/>
      <c r="D30" s="20"/>
      <c r="E30" s="20"/>
      <c r="F30" s="15">
        <f>B30+C30+D30+E30</f>
        <v>0</v>
      </c>
      <c r="H30" s="5" t="s">
        <v>37</v>
      </c>
      <c r="I30" s="18"/>
      <c r="J30" s="19"/>
      <c r="K30" s="20"/>
      <c r="L30" s="20"/>
      <c r="M30" s="15">
        <f>I30+J30+K30+L30</f>
        <v>0</v>
      </c>
      <c r="O30" s="5" t="s">
        <v>37</v>
      </c>
      <c r="P30" s="18"/>
      <c r="Q30" s="19"/>
      <c r="R30" s="20"/>
      <c r="S30" s="20"/>
      <c r="T30" s="15">
        <f>P30+Q30+R30+S30</f>
        <v>0</v>
      </c>
      <c r="V30" s="5" t="s">
        <v>37</v>
      </c>
      <c r="W30" s="18"/>
      <c r="X30" s="19"/>
      <c r="Y30" s="20"/>
      <c r="Z30" s="20"/>
      <c r="AA30" s="15">
        <f>W30+X30+Y30+Z30</f>
        <v>0</v>
      </c>
    </row>
    <row r="31" spans="1:27">
      <c r="A31" s="5"/>
      <c r="B31" s="5"/>
      <c r="C31" s="5"/>
      <c r="D31" s="1"/>
      <c r="E31" s="1"/>
      <c r="F31" s="1"/>
      <c r="G31" s="5"/>
      <c r="H31" s="5"/>
      <c r="I31" s="5"/>
      <c r="J31" s="5"/>
      <c r="K31" s="1"/>
      <c r="L31" s="1"/>
      <c r="M31" s="1"/>
      <c r="N31" s="5"/>
      <c r="O31" s="5"/>
      <c r="P31" s="5"/>
      <c r="Q31" s="5"/>
      <c r="R31" s="1"/>
      <c r="S31" s="1"/>
      <c r="T31" s="1"/>
      <c r="U31" s="5"/>
      <c r="V31" s="5"/>
      <c r="W31" s="5"/>
      <c r="X31" s="5"/>
      <c r="Y31" s="1"/>
      <c r="Z31" s="1"/>
      <c r="AA31" s="1"/>
    </row>
    <row r="32" spans="1:27" ht="15.5">
      <c r="A32" s="9" t="s">
        <v>38</v>
      </c>
      <c r="B32" s="9"/>
      <c r="C32" s="9"/>
      <c r="D32" s="16">
        <f>SUM(D27:D31)</f>
        <v>0</v>
      </c>
      <c r="E32" s="16">
        <f>SUM(E27:E31)</f>
        <v>0</v>
      </c>
      <c r="F32" s="16">
        <f>SUM(F27:F31)</f>
        <v>0</v>
      </c>
      <c r="G32" s="3"/>
      <c r="H32" s="9" t="s">
        <v>38</v>
      </c>
      <c r="I32" s="9"/>
      <c r="J32" s="9"/>
      <c r="K32" s="16">
        <f>SUM(K27:K31)</f>
        <v>0</v>
      </c>
      <c r="L32" s="16">
        <f>SUM(L27:L31)</f>
        <v>0</v>
      </c>
      <c r="M32" s="16">
        <f>SUM(M27:M31)</f>
        <v>0</v>
      </c>
      <c r="N32" s="3"/>
      <c r="O32" s="9" t="s">
        <v>38</v>
      </c>
      <c r="P32" s="9"/>
      <c r="Q32" s="9"/>
      <c r="R32" s="16">
        <f>SUM(R27:R31)</f>
        <v>0</v>
      </c>
      <c r="S32" s="16">
        <f>SUM(S27:S31)</f>
        <v>0</v>
      </c>
      <c r="T32" s="16">
        <f>SUM(T27:T31)</f>
        <v>0</v>
      </c>
      <c r="U32" s="3"/>
      <c r="V32" s="9" t="s">
        <v>38</v>
      </c>
      <c r="W32" s="9"/>
      <c r="X32" s="9"/>
      <c r="Y32" s="16">
        <f>SUM(Y27:Y31)</f>
        <v>0</v>
      </c>
      <c r="Z32" s="16">
        <f>SUM(Z27:Z31)</f>
        <v>0</v>
      </c>
      <c r="AA32" s="16">
        <f>SUM(AA27:AA31)</f>
        <v>0</v>
      </c>
    </row>
    <row r="33" spans="1:27">
      <c r="E33" s="15"/>
      <c r="F33" s="15"/>
      <c r="L33" s="15"/>
      <c r="M33" s="15"/>
      <c r="S33" s="15"/>
      <c r="T33" s="15"/>
      <c r="Z33" s="15"/>
      <c r="AA33" s="15"/>
    </row>
    <row r="34" spans="1:27" ht="18.5">
      <c r="A34" s="6" t="s">
        <v>39</v>
      </c>
      <c r="B34" s="6" t="s">
        <v>27</v>
      </c>
      <c r="C34" s="6" t="s">
        <v>28</v>
      </c>
      <c r="D34" s="6" t="s">
        <v>29</v>
      </c>
      <c r="E34" s="6" t="s">
        <v>30</v>
      </c>
      <c r="F34" s="14" t="s">
        <v>2</v>
      </c>
      <c r="H34" s="6" t="s">
        <v>39</v>
      </c>
      <c r="I34" s="6" t="s">
        <v>31</v>
      </c>
      <c r="J34" s="6" t="s">
        <v>32</v>
      </c>
      <c r="K34" s="6" t="s">
        <v>33</v>
      </c>
      <c r="L34" s="6" t="s">
        <v>34</v>
      </c>
      <c r="M34" s="14" t="s">
        <v>2</v>
      </c>
      <c r="O34" s="6" t="s">
        <v>39</v>
      </c>
      <c r="P34" s="6" t="s">
        <v>31</v>
      </c>
      <c r="Q34" s="6" t="s">
        <v>32</v>
      </c>
      <c r="R34" s="6" t="s">
        <v>33</v>
      </c>
      <c r="S34" s="6" t="s">
        <v>34</v>
      </c>
      <c r="T34" s="14" t="s">
        <v>2</v>
      </c>
      <c r="V34" s="6" t="s">
        <v>39</v>
      </c>
      <c r="W34" s="6" t="s">
        <v>31</v>
      </c>
      <c r="X34" s="6" t="s">
        <v>32</v>
      </c>
      <c r="Y34" s="6" t="s">
        <v>33</v>
      </c>
      <c r="Z34" s="6" t="s">
        <v>34</v>
      </c>
      <c r="AA34" s="14" t="s">
        <v>2</v>
      </c>
    </row>
    <row r="35" spans="1:27">
      <c r="A35" s="5" t="s">
        <v>35</v>
      </c>
      <c r="B35" s="18"/>
      <c r="C35" s="19"/>
      <c r="D35" s="20"/>
      <c r="E35" s="20"/>
      <c r="F35" s="15">
        <f>B35+C35+D35+E35</f>
        <v>0</v>
      </c>
      <c r="G35" s="1"/>
      <c r="H35" s="5" t="s">
        <v>35</v>
      </c>
      <c r="I35" s="18"/>
      <c r="J35" s="19"/>
      <c r="K35" s="20"/>
      <c r="L35" s="20"/>
      <c r="M35" s="15">
        <f>I35+J35+K35+L35</f>
        <v>0</v>
      </c>
      <c r="N35" s="1"/>
      <c r="O35" s="5" t="s">
        <v>35</v>
      </c>
      <c r="P35" s="18"/>
      <c r="Q35" s="19"/>
      <c r="R35" s="20"/>
      <c r="S35" s="20"/>
      <c r="T35" s="15">
        <f>P35+Q35+R35+S35</f>
        <v>0</v>
      </c>
      <c r="U35" s="1"/>
      <c r="V35" s="5" t="s">
        <v>35</v>
      </c>
      <c r="W35" s="18"/>
      <c r="X35" s="19"/>
      <c r="Y35" s="20"/>
      <c r="Z35" s="20"/>
      <c r="AA35" s="15">
        <f>W35+X35+Y35+Z35</f>
        <v>0</v>
      </c>
    </row>
    <row r="36" spans="1:27">
      <c r="A36" s="5" t="s">
        <v>36</v>
      </c>
      <c r="B36" s="18"/>
      <c r="C36" s="20"/>
      <c r="D36" s="20"/>
      <c r="E36" s="20"/>
      <c r="F36" s="15">
        <f>B36+C36+D36+E36</f>
        <v>0</v>
      </c>
      <c r="G36" s="1"/>
      <c r="H36" s="5" t="s">
        <v>36</v>
      </c>
      <c r="I36" s="18"/>
      <c r="J36" s="20"/>
      <c r="K36" s="20"/>
      <c r="L36" s="20"/>
      <c r="M36" s="15">
        <f>I36+J36+K36+L36</f>
        <v>0</v>
      </c>
      <c r="N36" s="1"/>
      <c r="O36" s="5" t="s">
        <v>36</v>
      </c>
      <c r="P36" s="18"/>
      <c r="Q36" s="20"/>
      <c r="R36" s="20"/>
      <c r="S36" s="20"/>
      <c r="T36" s="15">
        <f>P36+Q36+R36+S36</f>
        <v>0</v>
      </c>
      <c r="U36" s="1"/>
      <c r="V36" s="5" t="s">
        <v>36</v>
      </c>
      <c r="W36" s="18"/>
      <c r="X36" s="20"/>
      <c r="Y36" s="20"/>
      <c r="Z36" s="20"/>
      <c r="AA36" s="15">
        <f>W36+X36+Y36+Z36</f>
        <v>0</v>
      </c>
    </row>
    <row r="37" spans="1:27">
      <c r="A37" s="5" t="s">
        <v>37</v>
      </c>
      <c r="B37" s="18"/>
      <c r="C37" s="18"/>
      <c r="D37" s="20"/>
      <c r="E37" s="20"/>
      <c r="F37" s="15">
        <f>B37+C37+D37+E37</f>
        <v>0</v>
      </c>
      <c r="G37" s="1"/>
      <c r="H37" s="5" t="s">
        <v>37</v>
      </c>
      <c r="I37" s="18"/>
      <c r="J37" s="18"/>
      <c r="K37" s="20"/>
      <c r="L37" s="20"/>
      <c r="M37" s="15">
        <f>I37+J37+K37+L37</f>
        <v>0</v>
      </c>
      <c r="N37" s="1"/>
      <c r="O37" s="5" t="s">
        <v>37</v>
      </c>
      <c r="P37" s="18"/>
      <c r="Q37" s="18"/>
      <c r="R37" s="20"/>
      <c r="S37" s="20"/>
      <c r="T37" s="15">
        <f>P37+Q37+R37+S37</f>
        <v>0</v>
      </c>
      <c r="U37" s="1"/>
      <c r="V37" s="5" t="s">
        <v>37</v>
      </c>
      <c r="W37" s="18"/>
      <c r="X37" s="18"/>
      <c r="Y37" s="20"/>
      <c r="Z37" s="20"/>
      <c r="AA37" s="15">
        <f>W37+X37+Y37+Z37</f>
        <v>0</v>
      </c>
    </row>
    <row r="38" spans="1:27">
      <c r="A38" s="5" t="s">
        <v>37</v>
      </c>
      <c r="B38" s="18"/>
      <c r="C38" s="19"/>
      <c r="D38" s="20"/>
      <c r="E38" s="20"/>
      <c r="F38" s="15">
        <f>B38+C38+D38+E38</f>
        <v>0</v>
      </c>
      <c r="H38" s="5" t="s">
        <v>37</v>
      </c>
      <c r="I38" s="18"/>
      <c r="J38" s="19"/>
      <c r="K38" s="20"/>
      <c r="L38" s="20"/>
      <c r="M38" s="15">
        <f>I38+J38+K38+L38</f>
        <v>0</v>
      </c>
      <c r="O38" s="5" t="s">
        <v>37</v>
      </c>
      <c r="P38" s="18"/>
      <c r="Q38" s="19"/>
      <c r="R38" s="20"/>
      <c r="S38" s="20"/>
      <c r="T38" s="15">
        <f>P38+Q38+R38+S38</f>
        <v>0</v>
      </c>
      <c r="V38" s="5" t="s">
        <v>37</v>
      </c>
      <c r="W38" s="18"/>
      <c r="X38" s="19"/>
      <c r="Y38" s="20"/>
      <c r="Z38" s="20"/>
      <c r="AA38" s="15">
        <f>W38+X38+Y38+Z38</f>
        <v>0</v>
      </c>
    </row>
    <row r="39" spans="1:27">
      <c r="A39" s="5"/>
      <c r="B39" s="5"/>
      <c r="C39" s="5"/>
      <c r="D39" s="1"/>
      <c r="E39" s="1"/>
      <c r="F39" s="1"/>
      <c r="G39" s="5"/>
      <c r="H39" s="5"/>
      <c r="I39" s="5"/>
      <c r="J39" s="5"/>
      <c r="K39" s="1"/>
      <c r="L39" s="1"/>
      <c r="M39" s="1"/>
      <c r="N39" s="5"/>
      <c r="O39" s="5"/>
      <c r="P39" s="5"/>
      <c r="Q39" s="5"/>
      <c r="R39" s="1"/>
      <c r="S39" s="1"/>
      <c r="T39" s="1"/>
      <c r="U39" s="5"/>
      <c r="V39" s="5"/>
      <c r="W39" s="5"/>
      <c r="X39" s="5"/>
      <c r="Y39" s="1"/>
      <c r="Z39" s="1"/>
      <c r="AA39" s="1"/>
    </row>
    <row r="40" spans="1:27" ht="15.5">
      <c r="A40" s="9" t="s">
        <v>40</v>
      </c>
      <c r="B40" s="9"/>
      <c r="C40" s="9"/>
      <c r="D40" s="16">
        <f>SUM(D35:D39)</f>
        <v>0</v>
      </c>
      <c r="E40" s="16">
        <f>SUM(E35:E39)</f>
        <v>0</v>
      </c>
      <c r="F40" s="16">
        <f>SUM(F35:F39)</f>
        <v>0</v>
      </c>
      <c r="G40" s="3"/>
      <c r="H40" s="9" t="s">
        <v>40</v>
      </c>
      <c r="I40" s="9"/>
      <c r="J40" s="9"/>
      <c r="K40" s="16">
        <f>SUM(K35:K39)</f>
        <v>0</v>
      </c>
      <c r="L40" s="16">
        <f>SUM(L35:L39)</f>
        <v>0</v>
      </c>
      <c r="M40" s="16">
        <f>SUM(M35:M39)</f>
        <v>0</v>
      </c>
      <c r="N40" s="3"/>
      <c r="O40" s="9" t="s">
        <v>40</v>
      </c>
      <c r="P40" s="9"/>
      <c r="Q40" s="9"/>
      <c r="R40" s="16">
        <f>SUM(R35:R39)</f>
        <v>0</v>
      </c>
      <c r="S40" s="16">
        <f>SUM(S35:S39)</f>
        <v>0</v>
      </c>
      <c r="T40" s="16">
        <f>SUM(T35:T39)</f>
        <v>0</v>
      </c>
      <c r="U40" s="3"/>
      <c r="V40" s="9" t="s">
        <v>40</v>
      </c>
      <c r="W40" s="9"/>
      <c r="X40" s="9"/>
      <c r="Y40" s="16">
        <f>SUM(Y35:Y39)</f>
        <v>0</v>
      </c>
      <c r="Z40" s="16">
        <f>SUM(Z35:Z39)</f>
        <v>0</v>
      </c>
      <c r="AA40" s="16">
        <f>SUM(AA35:AA39)</f>
        <v>0</v>
      </c>
    </row>
    <row r="42" spans="1:27" ht="18.5">
      <c r="A42" s="6" t="s">
        <v>41</v>
      </c>
      <c r="B42" s="6" t="s">
        <v>27</v>
      </c>
      <c r="C42" s="6" t="s">
        <v>28</v>
      </c>
      <c r="D42" s="6" t="s">
        <v>29</v>
      </c>
      <c r="E42" s="6" t="s">
        <v>30</v>
      </c>
      <c r="F42" s="14" t="s">
        <v>2</v>
      </c>
      <c r="H42" s="6" t="s">
        <v>41</v>
      </c>
      <c r="I42" s="6" t="s">
        <v>31</v>
      </c>
      <c r="J42" s="6" t="s">
        <v>32</v>
      </c>
      <c r="K42" s="6" t="s">
        <v>33</v>
      </c>
      <c r="L42" s="6" t="s">
        <v>34</v>
      </c>
      <c r="M42" s="14" t="s">
        <v>2</v>
      </c>
      <c r="O42" s="6" t="s">
        <v>41</v>
      </c>
      <c r="P42" s="6" t="s">
        <v>31</v>
      </c>
      <c r="Q42" s="6" t="s">
        <v>32</v>
      </c>
      <c r="R42" s="6" t="s">
        <v>33</v>
      </c>
      <c r="S42" s="6" t="s">
        <v>34</v>
      </c>
      <c r="T42" s="14" t="s">
        <v>2</v>
      </c>
      <c r="V42" s="6" t="s">
        <v>41</v>
      </c>
      <c r="W42" s="6" t="s">
        <v>31</v>
      </c>
      <c r="X42" s="6" t="s">
        <v>32</v>
      </c>
      <c r="Y42" s="6" t="s">
        <v>33</v>
      </c>
      <c r="Z42" s="6" t="s">
        <v>34</v>
      </c>
      <c r="AA42" s="14" t="s">
        <v>2</v>
      </c>
    </row>
    <row r="43" spans="1:27">
      <c r="A43" s="5" t="s">
        <v>35</v>
      </c>
      <c r="B43" s="5">
        <f t="shared" ref="B43:E44" si="0">B27-B35</f>
        <v>0</v>
      </c>
      <c r="C43" s="5">
        <f t="shared" si="0"/>
        <v>0</v>
      </c>
      <c r="D43" s="5">
        <f t="shared" si="0"/>
        <v>0</v>
      </c>
      <c r="E43" s="5">
        <f t="shared" si="0"/>
        <v>0</v>
      </c>
      <c r="F43" s="15">
        <f>B43+C43+D43+E43</f>
        <v>0</v>
      </c>
      <c r="G43" s="1"/>
      <c r="H43" s="5" t="s">
        <v>35</v>
      </c>
      <c r="I43" s="5">
        <f t="shared" ref="I43:L46" si="1">I27-I35</f>
        <v>0</v>
      </c>
      <c r="J43" s="5">
        <f t="shared" si="1"/>
        <v>0</v>
      </c>
      <c r="K43" s="5">
        <f t="shared" si="1"/>
        <v>0</v>
      </c>
      <c r="L43" s="5">
        <f t="shared" si="1"/>
        <v>0</v>
      </c>
      <c r="M43" s="15">
        <f>I43+J43+K43+L43</f>
        <v>0</v>
      </c>
      <c r="N43" s="1"/>
      <c r="O43" s="5" t="s">
        <v>35</v>
      </c>
      <c r="P43" s="5">
        <f t="shared" ref="P43:S46" si="2">P27-P35</f>
        <v>0</v>
      </c>
      <c r="Q43" s="5">
        <f t="shared" si="2"/>
        <v>0</v>
      </c>
      <c r="R43" s="5">
        <f t="shared" si="2"/>
        <v>0</v>
      </c>
      <c r="S43" s="5">
        <f t="shared" si="2"/>
        <v>0</v>
      </c>
      <c r="T43" s="15">
        <f>P43+Q43+R43+S43</f>
        <v>0</v>
      </c>
      <c r="U43" s="1"/>
      <c r="V43" s="5" t="s">
        <v>35</v>
      </c>
      <c r="W43" s="5">
        <f t="shared" ref="W43:Z46" si="3">W27-W35</f>
        <v>0</v>
      </c>
      <c r="X43" s="5">
        <f t="shared" si="3"/>
        <v>0</v>
      </c>
      <c r="Y43" s="5">
        <f t="shared" si="3"/>
        <v>0</v>
      </c>
      <c r="Z43" s="5">
        <f t="shared" si="3"/>
        <v>0</v>
      </c>
      <c r="AA43" s="15">
        <f>W43+X43+Y43+Z43</f>
        <v>0</v>
      </c>
    </row>
    <row r="44" spans="1:27">
      <c r="A44" s="5" t="s">
        <v>36</v>
      </c>
      <c r="B44" s="5">
        <f t="shared" si="0"/>
        <v>0</v>
      </c>
      <c r="C44" s="5">
        <f t="shared" si="0"/>
        <v>0</v>
      </c>
      <c r="D44" s="5">
        <f t="shared" si="0"/>
        <v>0</v>
      </c>
      <c r="E44" s="5">
        <f t="shared" si="0"/>
        <v>0</v>
      </c>
      <c r="F44" s="15">
        <f>B44+C44+D44+E44</f>
        <v>0</v>
      </c>
      <c r="G44" s="1"/>
      <c r="H44" s="5" t="s">
        <v>36</v>
      </c>
      <c r="I44" s="5">
        <f t="shared" si="1"/>
        <v>0</v>
      </c>
      <c r="J44" s="5">
        <f t="shared" si="1"/>
        <v>0</v>
      </c>
      <c r="K44" s="5">
        <f t="shared" si="1"/>
        <v>0</v>
      </c>
      <c r="L44" s="5">
        <f t="shared" si="1"/>
        <v>0</v>
      </c>
      <c r="M44" s="15">
        <f>I44+J44+K44+L44</f>
        <v>0</v>
      </c>
      <c r="N44" s="1"/>
      <c r="O44" s="5" t="s">
        <v>36</v>
      </c>
      <c r="P44" s="5">
        <f t="shared" si="2"/>
        <v>0</v>
      </c>
      <c r="Q44" s="5">
        <f t="shared" si="2"/>
        <v>0</v>
      </c>
      <c r="R44" s="5">
        <f t="shared" si="2"/>
        <v>0</v>
      </c>
      <c r="S44" s="5">
        <f t="shared" si="2"/>
        <v>0</v>
      </c>
      <c r="T44" s="15">
        <f>P44+Q44+R44+S44</f>
        <v>0</v>
      </c>
      <c r="U44" s="1"/>
      <c r="V44" s="5" t="s">
        <v>36</v>
      </c>
      <c r="W44" s="5">
        <f t="shared" si="3"/>
        <v>0</v>
      </c>
      <c r="X44" s="5">
        <f t="shared" si="3"/>
        <v>0</v>
      </c>
      <c r="Y44" s="5">
        <f t="shared" si="3"/>
        <v>0</v>
      </c>
      <c r="Z44" s="5">
        <f t="shared" si="3"/>
        <v>0</v>
      </c>
      <c r="AA44" s="15">
        <f>W44+X44+Y44+Z44</f>
        <v>0</v>
      </c>
    </row>
    <row r="45" spans="1:27">
      <c r="A45" s="5" t="s">
        <v>37</v>
      </c>
      <c r="B45" s="5">
        <f t="shared" ref="B45:E46" si="4">B29-B37</f>
        <v>0</v>
      </c>
      <c r="C45" s="5">
        <f t="shared" si="4"/>
        <v>0</v>
      </c>
      <c r="D45" s="5">
        <f t="shared" si="4"/>
        <v>0</v>
      </c>
      <c r="E45" s="5">
        <f t="shared" si="4"/>
        <v>0</v>
      </c>
      <c r="F45" s="15">
        <f>B45+C45+D45+E45</f>
        <v>0</v>
      </c>
      <c r="G45" s="1"/>
      <c r="H45" s="5" t="s">
        <v>37</v>
      </c>
      <c r="I45" s="5">
        <f t="shared" si="1"/>
        <v>0</v>
      </c>
      <c r="J45" s="5">
        <f t="shared" si="1"/>
        <v>0</v>
      </c>
      <c r="K45" s="5">
        <f t="shared" si="1"/>
        <v>0</v>
      </c>
      <c r="L45" s="5">
        <f t="shared" si="1"/>
        <v>0</v>
      </c>
      <c r="M45" s="15">
        <f>I45+J45+K45+L45</f>
        <v>0</v>
      </c>
      <c r="N45" s="1"/>
      <c r="O45" s="5" t="s">
        <v>37</v>
      </c>
      <c r="P45" s="5">
        <f t="shared" si="2"/>
        <v>0</v>
      </c>
      <c r="Q45" s="5">
        <f t="shared" si="2"/>
        <v>0</v>
      </c>
      <c r="R45" s="5">
        <f t="shared" si="2"/>
        <v>0</v>
      </c>
      <c r="S45" s="5">
        <f t="shared" si="2"/>
        <v>0</v>
      </c>
      <c r="T45" s="15">
        <f>P45+Q45+R45+S45</f>
        <v>0</v>
      </c>
      <c r="U45" s="1"/>
      <c r="V45" s="5" t="s">
        <v>37</v>
      </c>
      <c r="W45" s="5">
        <f t="shared" si="3"/>
        <v>0</v>
      </c>
      <c r="X45" s="5">
        <f t="shared" si="3"/>
        <v>0</v>
      </c>
      <c r="Y45" s="5">
        <f t="shared" si="3"/>
        <v>0</v>
      </c>
      <c r="Z45" s="5">
        <f t="shared" si="3"/>
        <v>0</v>
      </c>
      <c r="AA45" s="15">
        <f>W45+X45+Y45+Z45</f>
        <v>0</v>
      </c>
    </row>
    <row r="46" spans="1:27">
      <c r="A46" s="5" t="s">
        <v>37</v>
      </c>
      <c r="B46" s="5">
        <f t="shared" si="4"/>
        <v>0</v>
      </c>
      <c r="C46" s="5">
        <f t="shared" si="4"/>
        <v>0</v>
      </c>
      <c r="D46" s="5">
        <f t="shared" si="4"/>
        <v>0</v>
      </c>
      <c r="E46" s="5">
        <f t="shared" si="4"/>
        <v>0</v>
      </c>
      <c r="F46" s="15">
        <f>B46+C46+D46+E46</f>
        <v>0</v>
      </c>
      <c r="H46" s="5" t="s">
        <v>37</v>
      </c>
      <c r="I46" s="5">
        <f t="shared" si="1"/>
        <v>0</v>
      </c>
      <c r="J46" s="5">
        <f t="shared" si="1"/>
        <v>0</v>
      </c>
      <c r="K46" s="5">
        <f t="shared" si="1"/>
        <v>0</v>
      </c>
      <c r="L46" s="5">
        <f t="shared" si="1"/>
        <v>0</v>
      </c>
      <c r="M46" s="15">
        <f>I46+J46+K46+L46</f>
        <v>0</v>
      </c>
      <c r="O46" s="5" t="s">
        <v>37</v>
      </c>
      <c r="P46" s="5">
        <f t="shared" si="2"/>
        <v>0</v>
      </c>
      <c r="Q46" s="5">
        <f t="shared" si="2"/>
        <v>0</v>
      </c>
      <c r="R46" s="5">
        <f t="shared" si="2"/>
        <v>0</v>
      </c>
      <c r="S46" s="5">
        <f t="shared" si="2"/>
        <v>0</v>
      </c>
      <c r="T46" s="15">
        <f>P46+Q46+R46+S46</f>
        <v>0</v>
      </c>
      <c r="V46" s="5" t="s">
        <v>37</v>
      </c>
      <c r="W46" s="5">
        <f t="shared" si="3"/>
        <v>0</v>
      </c>
      <c r="X46" s="5">
        <f t="shared" si="3"/>
        <v>0</v>
      </c>
      <c r="Y46" s="5">
        <f t="shared" si="3"/>
        <v>0</v>
      </c>
      <c r="Z46" s="5">
        <f t="shared" si="3"/>
        <v>0</v>
      </c>
      <c r="AA46" s="15">
        <f>W46+X46+Y46+Z46</f>
        <v>0</v>
      </c>
    </row>
    <row r="47" spans="1:27">
      <c r="A47" s="5"/>
      <c r="B47" s="5"/>
      <c r="C47" s="5"/>
      <c r="D47" s="1"/>
      <c r="E47" s="1"/>
      <c r="F47" s="1"/>
      <c r="G47" s="5"/>
      <c r="H47" s="5"/>
      <c r="I47" s="5"/>
      <c r="J47" s="5"/>
      <c r="K47" s="1"/>
      <c r="L47" s="1"/>
      <c r="M47" s="1"/>
      <c r="N47" s="5"/>
      <c r="O47" s="5"/>
      <c r="P47" s="5"/>
      <c r="Q47" s="5"/>
      <c r="R47" s="1"/>
      <c r="S47" s="1"/>
      <c r="T47" s="1"/>
      <c r="U47" s="5"/>
      <c r="V47" s="5"/>
      <c r="W47" s="5"/>
      <c r="X47" s="5"/>
      <c r="Y47" s="1"/>
      <c r="Z47" s="1"/>
      <c r="AA47" s="1"/>
    </row>
    <row r="48" spans="1:27" ht="15.5">
      <c r="A48" s="9" t="s">
        <v>42</v>
      </c>
      <c r="B48" s="9">
        <f>B43+B44+B45+B46</f>
        <v>0</v>
      </c>
      <c r="C48" s="9">
        <f>C43+C44+C45+C46</f>
        <v>0</v>
      </c>
      <c r="D48" s="16">
        <f>SUM(D43:D47)</f>
        <v>0</v>
      </c>
      <c r="E48" s="16">
        <f>SUM(E43:E47)</f>
        <v>0</v>
      </c>
      <c r="F48" s="16">
        <f>SUM(F43:F47)</f>
        <v>0</v>
      </c>
      <c r="G48" s="3"/>
      <c r="H48" s="9" t="s">
        <v>42</v>
      </c>
      <c r="I48" s="9">
        <f>I43+I44+I45+I46</f>
        <v>0</v>
      </c>
      <c r="J48" s="9">
        <f>J43+J44+J45+J46</f>
        <v>0</v>
      </c>
      <c r="K48" s="16">
        <f>SUM(K43:K47)</f>
        <v>0</v>
      </c>
      <c r="L48" s="16">
        <f>SUM(L43:L47)</f>
        <v>0</v>
      </c>
      <c r="M48" s="16">
        <f>SUM(M43:M47)</f>
        <v>0</v>
      </c>
      <c r="N48" s="3"/>
      <c r="O48" s="9" t="s">
        <v>42</v>
      </c>
      <c r="P48" s="9">
        <f>P43+P44+P45+P46</f>
        <v>0</v>
      </c>
      <c r="Q48" s="9">
        <f>Q43+Q44+Q45+Q46</f>
        <v>0</v>
      </c>
      <c r="R48" s="16">
        <f>SUM(R43:R47)</f>
        <v>0</v>
      </c>
      <c r="S48" s="16">
        <f>SUM(S43:S47)</f>
        <v>0</v>
      </c>
      <c r="T48" s="16">
        <f>SUM(T43:T47)</f>
        <v>0</v>
      </c>
      <c r="U48" s="3"/>
      <c r="V48" s="9" t="s">
        <v>42</v>
      </c>
      <c r="W48" s="9">
        <f>W43+W44+W45+W46</f>
        <v>0</v>
      </c>
      <c r="X48" s="9">
        <f>X43+X44+X45+X46</f>
        <v>0</v>
      </c>
      <c r="Y48" s="16">
        <f>SUM(Y43:Y47)</f>
        <v>0</v>
      </c>
      <c r="Z48" s="16">
        <f>SUM(Z43:Z47)</f>
        <v>0</v>
      </c>
      <c r="AA48" s="16">
        <f>SUM(AA43:AA47)</f>
        <v>0</v>
      </c>
    </row>
  </sheetData>
  <mergeCells count="5">
    <mergeCell ref="O20:S20"/>
    <mergeCell ref="V20:Z20"/>
    <mergeCell ref="B20:F20"/>
    <mergeCell ref="H20:L20"/>
    <mergeCell ref="A1:F1"/>
  </mergeCells>
  <pageMargins left="0.70866141732283472" right="0.70866141732283472" top="0.74803149606299213" bottom="0.74803149606299213" header="0.31496062992125984" footer="0.31496062992125984"/>
  <pageSetup paperSize="9" scale="80" orientation="landscape" r:id="rId1"/>
  <colBreaks count="1" manualBreakCount="1">
    <brk id="13" max="1048575" man="1"/>
  </col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4"/>
  <sheetViews>
    <sheetView workbookViewId="0">
      <selection activeCell="E1" sqref="E1"/>
    </sheetView>
  </sheetViews>
  <sheetFormatPr baseColWidth="10" defaultColWidth="9.08984375" defaultRowHeight="14.5"/>
  <cols>
    <col min="1" max="1" width="43.08984375" bestFit="1" customWidth="1"/>
  </cols>
  <sheetData>
    <row r="1" spans="1:5">
      <c r="A1" t="s">
        <v>45</v>
      </c>
      <c r="B1" t="s">
        <v>46</v>
      </c>
      <c r="C1">
        <v>1</v>
      </c>
      <c r="D1" t="s">
        <v>1</v>
      </c>
      <c r="E1" t="s">
        <v>4</v>
      </c>
    </row>
    <row r="2" spans="1:5">
      <c r="A2" t="s">
        <v>47</v>
      </c>
      <c r="B2" t="s">
        <v>48</v>
      </c>
      <c r="C2">
        <v>2</v>
      </c>
      <c r="D2" t="s">
        <v>0</v>
      </c>
      <c r="E2" t="s">
        <v>5</v>
      </c>
    </row>
    <row r="3" spans="1:5">
      <c r="A3" t="s">
        <v>49</v>
      </c>
      <c r="B3" t="s">
        <v>43</v>
      </c>
      <c r="C3">
        <v>3</v>
      </c>
      <c r="E3" t="s">
        <v>6</v>
      </c>
    </row>
    <row r="4" spans="1:5">
      <c r="A4" t="s">
        <v>50</v>
      </c>
      <c r="C4">
        <v>4</v>
      </c>
      <c r="E4" t="s">
        <v>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06A22DF2BF4E741B20FC849E833E823" ma:contentTypeVersion="11" ma:contentTypeDescription="Create a new document." ma:contentTypeScope="" ma:versionID="d52db49dc4b54731a0f42bf8f72b288b">
  <xsd:schema xmlns:xsd="http://www.w3.org/2001/XMLSchema" xmlns:xs="http://www.w3.org/2001/XMLSchema" xmlns:p="http://schemas.microsoft.com/office/2006/metadata/properties" xmlns:ns2="2c71c120-b919-4552-8179-5cc8209ae34e" xmlns:ns3="baf121fa-59df-4465-972a-a50e3f5ceefd" targetNamespace="http://schemas.microsoft.com/office/2006/metadata/properties" ma:root="true" ma:fieldsID="be5502b5b366d354bfbe879728320eaa" ns2:_="" ns3:_="">
    <xsd:import namespace="2c71c120-b919-4552-8179-5cc8209ae34e"/>
    <xsd:import namespace="baf121fa-59df-4465-972a-a50e3f5ceef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71c120-b919-4552-8179-5cc8209ae3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f121fa-59df-4465-972a-a50e3f5ceef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107D09-9FC3-4695-806B-38DF42C48D1A}">
  <ds:schemaRefs>
    <ds:schemaRef ds:uri="http://schemas.microsoft.com/sharepoint/v3/contenttype/forms"/>
  </ds:schemaRefs>
</ds:datastoreItem>
</file>

<file path=customXml/itemProps2.xml><?xml version="1.0" encoding="utf-8"?>
<ds:datastoreItem xmlns:ds="http://schemas.openxmlformats.org/officeDocument/2006/customXml" ds:itemID="{BBCD1A88-5083-4656-982B-AB090F5CB473}">
  <ds:schemaRefs>
    <ds:schemaRef ds:uri="http://schemas.microsoft.com/office/2006/metadata/properties"/>
    <ds:schemaRef ds:uri="http://purl.org/dc/elements/1.1/"/>
    <ds:schemaRef ds:uri="19392996-5c19-4fa7-9f8f-7cda80e41b14"/>
    <ds:schemaRef ds:uri="8aed324b-b0e1-4280-9450-6d7ea81be7de"/>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www.w3.org/XML/1998/namespace"/>
    <ds:schemaRef ds:uri="http://purl.org/dc/terms/"/>
  </ds:schemaRefs>
</ds:datastoreItem>
</file>

<file path=customXml/itemProps3.xml><?xml version="1.0" encoding="utf-8"?>
<ds:datastoreItem xmlns:ds="http://schemas.openxmlformats.org/officeDocument/2006/customXml" ds:itemID="{81C99D62-BBDA-4571-86A1-B1C6C3E1B0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2</vt:i4>
      </vt:variant>
    </vt:vector>
  </HeadingPairs>
  <TitlesOfParts>
    <vt:vector size="11" baseType="lpstr">
      <vt:lpstr>Hourly rates per position 2019</vt:lpstr>
      <vt:lpstr>Budget UNDG Cordaid</vt:lpstr>
      <vt:lpstr>Project Budget </vt:lpstr>
      <vt:lpstr>Coût Coordination et M&amp;E</vt:lpstr>
      <vt:lpstr>Imputat°initial staff-Obj Spec</vt:lpstr>
      <vt:lpstr>Tab for recap</vt:lpstr>
      <vt:lpstr>Feuil2</vt:lpstr>
      <vt:lpstr>Cash flow</vt:lpstr>
      <vt:lpstr>Lists</vt:lpstr>
      <vt:lpstr>'Budget UNDG Cordaid'!Zone_d_impression</vt:lpstr>
      <vt:lpstr>'Project Budget '!Zone_d_impression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Marten Tjaart Raadsveld</dc:creator>
  <cp:keywords/>
  <dc:description/>
  <cp:lastModifiedBy>Caitlin Hannahan</cp:lastModifiedBy>
  <cp:revision/>
  <dcterms:created xsi:type="dcterms:W3CDTF">2013-02-07T10:20:39Z</dcterms:created>
  <dcterms:modified xsi:type="dcterms:W3CDTF">2020-10-02T09:36:25Z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0x010100A06A22DF2BF4E741B20FC849E833E823</vt:lpwstr>
  </property>
  <property fmtid="{D5CDD505-2E9C-101B-9397-08002B2CF9AE}" pid="3" name="AuthorIds_UIVersion_512">
    <vt:lpwstr>248</vt:lpwstr>
  </property>
</Properties>
</file>