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undp-my.sharepoint.com/personal/ulan_shabynov_one_un_org/Documents/Sudan/PBF Secretariat/"/>
    </mc:Choice>
  </mc:AlternateContent>
  <xr:revisionPtr revIDLastSave="0" documentId="8_{70A31EC7-2FE7-4BC0-B7D8-FE16FFA49BD6}" xr6:coauthVersionLast="45" xr6:coauthVersionMax="45" xr10:uidLastSave="{00000000-0000-0000-0000-000000000000}"/>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7" i="1" l="1"/>
  <c r="G236" i="5" l="1"/>
  <c r="F236" i="5"/>
  <c r="E236" i="5"/>
  <c r="D236" i="5"/>
  <c r="D180" i="5"/>
  <c r="E169" i="5"/>
  <c r="F158" i="5"/>
  <c r="D147" i="5"/>
  <c r="G102" i="5"/>
  <c r="D80" i="5"/>
  <c r="D241" i="5" l="1"/>
  <c r="G24" i="5"/>
  <c r="D24" i="5"/>
  <c r="G246" i="5" l="1"/>
  <c r="G241" i="5" l="1"/>
  <c r="F111" i="5" l="1"/>
  <c r="F113" i="5" s="1"/>
  <c r="D246" i="1"/>
  <c r="I241" i="1"/>
  <c r="G237" i="1"/>
  <c r="F237" i="1"/>
  <c r="E237" i="1"/>
  <c r="D237" i="1"/>
  <c r="G229" i="1"/>
  <c r="F229" i="1"/>
  <c r="E229" i="1"/>
  <c r="D229" i="1"/>
  <c r="J219" i="1"/>
  <c r="G219" i="1"/>
  <c r="G228" i="5" s="1"/>
  <c r="F219" i="1"/>
  <c r="E219" i="1"/>
  <c r="D219" i="1"/>
  <c r="H218" i="1"/>
  <c r="H217" i="1"/>
  <c r="H216" i="1"/>
  <c r="H215" i="1"/>
  <c r="J212" i="1"/>
  <c r="G212" i="1"/>
  <c r="F212" i="1"/>
  <c r="E212" i="1"/>
  <c r="D212" i="1"/>
  <c r="H211" i="1"/>
  <c r="H210" i="1"/>
  <c r="H209" i="1"/>
  <c r="H208" i="1"/>
  <c r="H207" i="1"/>
  <c r="H206" i="1"/>
  <c r="H205" i="1"/>
  <c r="H204" i="1"/>
  <c r="J202" i="1"/>
  <c r="G202" i="1"/>
  <c r="F202" i="1"/>
  <c r="E202" i="1"/>
  <c r="D202" i="1"/>
  <c r="H201" i="1"/>
  <c r="H200" i="1"/>
  <c r="H199" i="1"/>
  <c r="H198" i="1"/>
  <c r="H197" i="1"/>
  <c r="H196" i="1"/>
  <c r="H195" i="1"/>
  <c r="H194" i="1"/>
  <c r="J192" i="1"/>
  <c r="G192" i="1"/>
  <c r="F192" i="1"/>
  <c r="E192" i="1"/>
  <c r="D192" i="1"/>
  <c r="H191" i="1"/>
  <c r="H190" i="1"/>
  <c r="H189" i="1"/>
  <c r="H188" i="1"/>
  <c r="H187" i="1"/>
  <c r="H186" i="1"/>
  <c r="H185" i="1"/>
  <c r="H184" i="1"/>
  <c r="J182" i="1"/>
  <c r="G182" i="1"/>
  <c r="F182" i="1"/>
  <c r="E182" i="1"/>
  <c r="D182" i="1"/>
  <c r="H181" i="1"/>
  <c r="H180" i="1"/>
  <c r="H179" i="1"/>
  <c r="H178" i="1"/>
  <c r="H177" i="1"/>
  <c r="H176" i="1"/>
  <c r="H175" i="1"/>
  <c r="H174" i="1"/>
  <c r="J170" i="1"/>
  <c r="G170" i="1"/>
  <c r="F170" i="1"/>
  <c r="E170" i="1"/>
  <c r="D170" i="1"/>
  <c r="D172" i="5" s="1"/>
  <c r="H169" i="1"/>
  <c r="H168" i="1"/>
  <c r="H167" i="1"/>
  <c r="H166" i="1"/>
  <c r="H165" i="1"/>
  <c r="H164" i="1"/>
  <c r="H163" i="1"/>
  <c r="H162" i="1"/>
  <c r="J160" i="1"/>
  <c r="G160" i="1"/>
  <c r="G161" i="5" s="1"/>
  <c r="F160" i="1"/>
  <c r="F161" i="5" s="1"/>
  <c r="E160" i="1"/>
  <c r="E161" i="5" s="1"/>
  <c r="D160" i="1"/>
  <c r="H159" i="1"/>
  <c r="H158" i="1"/>
  <c r="H157" i="1"/>
  <c r="H156" i="1"/>
  <c r="H155" i="1"/>
  <c r="H154" i="1"/>
  <c r="H153" i="1"/>
  <c r="H152" i="1"/>
  <c r="J150" i="1"/>
  <c r="G150" i="1"/>
  <c r="G150" i="5" s="1"/>
  <c r="F150" i="1"/>
  <c r="E150" i="1"/>
  <c r="E150" i="5" s="1"/>
  <c r="D150" i="1"/>
  <c r="D150" i="5" s="1"/>
  <c r="H149" i="1"/>
  <c r="H148" i="1"/>
  <c r="H147" i="1"/>
  <c r="H146" i="1"/>
  <c r="H145" i="1"/>
  <c r="H144" i="1"/>
  <c r="H143" i="1"/>
  <c r="H142" i="1"/>
  <c r="J140" i="1"/>
  <c r="G140" i="1"/>
  <c r="G139" i="5" s="1"/>
  <c r="F140" i="1"/>
  <c r="F139" i="5" s="1"/>
  <c r="E140" i="1"/>
  <c r="E139" i="5" s="1"/>
  <c r="D140" i="1"/>
  <c r="D139" i="5" s="1"/>
  <c r="H139" i="1"/>
  <c r="H138" i="1"/>
  <c r="H137" i="1"/>
  <c r="H136" i="1"/>
  <c r="H135" i="1"/>
  <c r="H134" i="1"/>
  <c r="H133" i="1"/>
  <c r="H132" i="1"/>
  <c r="J130" i="1"/>
  <c r="G130" i="1"/>
  <c r="G128" i="5" s="1"/>
  <c r="F130" i="1"/>
  <c r="F128" i="5" s="1"/>
  <c r="E130" i="1"/>
  <c r="E128" i="5" s="1"/>
  <c r="D130" i="1"/>
  <c r="D128" i="5" s="1"/>
  <c r="H129" i="1"/>
  <c r="H128" i="1"/>
  <c r="H127" i="1"/>
  <c r="H126" i="1"/>
  <c r="H125" i="1"/>
  <c r="H124" i="1"/>
  <c r="H123" i="1"/>
  <c r="H122" i="1"/>
  <c r="J118" i="1"/>
  <c r="G118" i="1"/>
  <c r="F118" i="1"/>
  <c r="E118" i="1"/>
  <c r="D118" i="1"/>
  <c r="H117" i="1"/>
  <c r="H116" i="1"/>
  <c r="H115" i="1"/>
  <c r="H114" i="1"/>
  <c r="H113" i="1"/>
  <c r="H112" i="1"/>
  <c r="H111" i="1"/>
  <c r="H110" i="1"/>
  <c r="J108" i="1"/>
  <c r="G108" i="1"/>
  <c r="F108" i="1"/>
  <c r="E108" i="1"/>
  <c r="D108" i="1"/>
  <c r="H107" i="1"/>
  <c r="H106" i="1"/>
  <c r="H105" i="1"/>
  <c r="H104" i="1"/>
  <c r="H103" i="1"/>
  <c r="H102" i="1"/>
  <c r="H101" i="1"/>
  <c r="H100" i="1"/>
  <c r="J98" i="1"/>
  <c r="G98" i="1"/>
  <c r="G94" i="5" s="1"/>
  <c r="F98" i="1"/>
  <c r="E98" i="1"/>
  <c r="D98" i="1"/>
  <c r="H97" i="1"/>
  <c r="H96" i="1"/>
  <c r="H95" i="1"/>
  <c r="H94" i="1"/>
  <c r="H93" i="1"/>
  <c r="H92" i="1"/>
  <c r="H91" i="1"/>
  <c r="H90" i="1"/>
  <c r="J88" i="1"/>
  <c r="G88" i="1"/>
  <c r="F88" i="1"/>
  <c r="E88" i="1"/>
  <c r="D88" i="1"/>
  <c r="D83" i="5" s="1"/>
  <c r="H87" i="1"/>
  <c r="H86" i="1"/>
  <c r="H85" i="1"/>
  <c r="H82" i="1"/>
  <c r="H81" i="1"/>
  <c r="H80" i="1"/>
  <c r="J78" i="1"/>
  <c r="G78" i="1"/>
  <c r="F78" i="1"/>
  <c r="E78" i="1"/>
  <c r="D78" i="1"/>
  <c r="D72" i="5" s="1"/>
  <c r="H77" i="1"/>
  <c r="H76" i="1"/>
  <c r="H75" i="1"/>
  <c r="H74" i="1"/>
  <c r="H73" i="1"/>
  <c r="H72" i="1"/>
  <c r="H71" i="1"/>
  <c r="H70" i="1"/>
  <c r="J66" i="1"/>
  <c r="G66" i="1"/>
  <c r="F66" i="1"/>
  <c r="E66" i="1"/>
  <c r="D66" i="1"/>
  <c r="H65" i="1"/>
  <c r="H64" i="1"/>
  <c r="H63" i="1"/>
  <c r="H62" i="1"/>
  <c r="H61" i="1"/>
  <c r="H60" i="1"/>
  <c r="H59" i="1"/>
  <c r="H58" i="1"/>
  <c r="J56" i="1"/>
  <c r="G56" i="1"/>
  <c r="F56" i="1"/>
  <c r="E56" i="1"/>
  <c r="D56" i="1"/>
  <c r="H55" i="1"/>
  <c r="H54" i="1"/>
  <c r="H53" i="1"/>
  <c r="H52" i="1"/>
  <c r="H51" i="1"/>
  <c r="H50" i="1"/>
  <c r="H49" i="1"/>
  <c r="H48" i="1"/>
  <c r="J46" i="1"/>
  <c r="G46" i="1"/>
  <c r="F46" i="1"/>
  <c r="E46" i="1"/>
  <c r="D46" i="1"/>
  <c r="D38" i="5" s="1"/>
  <c r="H45" i="1"/>
  <c r="H44" i="1"/>
  <c r="H43" i="1"/>
  <c r="H42" i="1"/>
  <c r="H41" i="1"/>
  <c r="H40" i="1"/>
  <c r="H39" i="1"/>
  <c r="H38" i="1"/>
  <c r="J36" i="1"/>
  <c r="G36" i="1"/>
  <c r="F36" i="1"/>
  <c r="E36" i="1"/>
  <c r="E27" i="5" s="1"/>
  <c r="D36" i="1"/>
  <c r="D27" i="5" s="1"/>
  <c r="H33" i="1"/>
  <c r="H32" i="1"/>
  <c r="H31" i="1"/>
  <c r="H30" i="1"/>
  <c r="H29" i="1"/>
  <c r="H28" i="1"/>
  <c r="H27" i="1"/>
  <c r="H26" i="1"/>
  <c r="J24" i="1"/>
  <c r="G24" i="1"/>
  <c r="F24" i="1"/>
  <c r="E24" i="1"/>
  <c r="D24" i="1"/>
  <c r="D16" i="5" s="1"/>
  <c r="H23" i="1"/>
  <c r="H22" i="1"/>
  <c r="H21" i="1"/>
  <c r="H20" i="1"/>
  <c r="H19" i="1"/>
  <c r="H18" i="1"/>
  <c r="H17" i="1"/>
  <c r="H16" i="1"/>
  <c r="E247" i="5"/>
  <c r="D247" i="5"/>
  <c r="D246" i="5"/>
  <c r="E245" i="5"/>
  <c r="D245" i="5"/>
  <c r="D244" i="5"/>
  <c r="E243" i="5"/>
  <c r="D243" i="5"/>
  <c r="E242" i="5"/>
  <c r="D242" i="5"/>
  <c r="E241" i="5"/>
  <c r="E240" i="5"/>
  <c r="D240" i="5"/>
  <c r="E228" i="5"/>
  <c r="D228" i="5"/>
  <c r="E225" i="5"/>
  <c r="D225" i="5"/>
  <c r="E217" i="5"/>
  <c r="D217" i="5"/>
  <c r="E214" i="5"/>
  <c r="D214" i="5"/>
  <c r="E206" i="5"/>
  <c r="D206" i="5"/>
  <c r="E203" i="5"/>
  <c r="D203" i="5"/>
  <c r="E195" i="5"/>
  <c r="D195" i="5"/>
  <c r="E192" i="5"/>
  <c r="D192" i="5"/>
  <c r="E184" i="5"/>
  <c r="D184" i="5"/>
  <c r="E180" i="5"/>
  <c r="E172" i="5"/>
  <c r="D169" i="5"/>
  <c r="D161" i="5"/>
  <c r="E158" i="5"/>
  <c r="D158" i="5"/>
  <c r="E147" i="5"/>
  <c r="D136" i="5"/>
  <c r="E124" i="5"/>
  <c r="D124" i="5"/>
  <c r="E116" i="5"/>
  <c r="D116" i="5"/>
  <c r="E113" i="5"/>
  <c r="D113" i="5"/>
  <c r="E105" i="5"/>
  <c r="D105" i="5"/>
  <c r="E102" i="5"/>
  <c r="D102" i="5"/>
  <c r="E94" i="5"/>
  <c r="D94" i="5"/>
  <c r="D91" i="5"/>
  <c r="E91" i="5" s="1"/>
  <c r="E83" i="5"/>
  <c r="E80" i="5"/>
  <c r="E72" i="5"/>
  <c r="E68" i="5"/>
  <c r="D68" i="5"/>
  <c r="E60" i="5"/>
  <c r="D60" i="5"/>
  <c r="E57" i="5"/>
  <c r="D57" i="5"/>
  <c r="E49" i="5"/>
  <c r="D49" i="5"/>
  <c r="D46" i="5"/>
  <c r="E38" i="5"/>
  <c r="E35" i="5"/>
  <c r="D35" i="5"/>
  <c r="E24" i="5"/>
  <c r="E16" i="5"/>
  <c r="E13" i="5"/>
  <c r="D13" i="5"/>
  <c r="G247" i="5"/>
  <c r="G245" i="5"/>
  <c r="G244" i="5"/>
  <c r="G243" i="5"/>
  <c r="G242" i="5"/>
  <c r="G240" i="5"/>
  <c r="G225" i="5"/>
  <c r="G217" i="5"/>
  <c r="G214" i="5"/>
  <c r="G206" i="5"/>
  <c r="G203" i="5"/>
  <c r="G195" i="5"/>
  <c r="G192" i="5"/>
  <c r="G184" i="5"/>
  <c r="G180" i="5"/>
  <c r="G172" i="5"/>
  <c r="G169" i="5"/>
  <c r="G158" i="5"/>
  <c r="G147" i="5"/>
  <c r="G136" i="5"/>
  <c r="G124" i="5"/>
  <c r="G116" i="5"/>
  <c r="G113" i="5"/>
  <c r="G105" i="5"/>
  <c r="G91" i="5"/>
  <c r="G83" i="5"/>
  <c r="G80" i="5"/>
  <c r="G72" i="5"/>
  <c r="G68" i="5"/>
  <c r="G60" i="5"/>
  <c r="G57" i="5"/>
  <c r="G49" i="5"/>
  <c r="G46" i="5"/>
  <c r="G38" i="5"/>
  <c r="G35" i="5"/>
  <c r="G27" i="5"/>
  <c r="G13" i="5"/>
  <c r="E136" i="5" l="1"/>
  <c r="E244" i="5"/>
  <c r="E46" i="5"/>
  <c r="G16" i="5"/>
  <c r="I24" i="5" s="1"/>
  <c r="I118" i="1"/>
  <c r="H160" i="1"/>
  <c r="I202" i="1"/>
  <c r="G230" i="1"/>
  <c r="I36" i="1"/>
  <c r="H108" i="1"/>
  <c r="E246" i="5"/>
  <c r="G248" i="5"/>
  <c r="G231" i="1"/>
  <c r="G232" i="1" s="1"/>
  <c r="H140" i="1"/>
  <c r="I182" i="1"/>
  <c r="D248" i="5"/>
  <c r="H46" i="1"/>
  <c r="I66" i="1"/>
  <c r="I140" i="1"/>
  <c r="H78" i="1"/>
  <c r="H130" i="1"/>
  <c r="I160" i="1"/>
  <c r="I170" i="1"/>
  <c r="H212" i="1"/>
  <c r="H56" i="1"/>
  <c r="I78" i="1"/>
  <c r="I88" i="1"/>
  <c r="I108" i="1"/>
  <c r="I219" i="1"/>
  <c r="J243" i="1"/>
  <c r="I24" i="1"/>
  <c r="D230" i="1"/>
  <c r="H66" i="1"/>
  <c r="H150" i="1"/>
  <c r="I192" i="1"/>
  <c r="E230" i="1"/>
  <c r="E231" i="1" s="1"/>
  <c r="E232" i="1" s="1"/>
  <c r="I150" i="1"/>
  <c r="F230" i="1"/>
  <c r="F231" i="1" s="1"/>
  <c r="F232" i="1" s="1"/>
  <c r="I46" i="1"/>
  <c r="I56" i="1"/>
  <c r="I98" i="1"/>
  <c r="I130" i="1"/>
  <c r="I212" i="1"/>
  <c r="H118" i="1"/>
  <c r="H202" i="1"/>
  <c r="H192" i="1"/>
  <c r="H36" i="1"/>
  <c r="H98" i="1"/>
  <c r="H182" i="1"/>
  <c r="H219" i="1"/>
  <c r="H24" i="1"/>
  <c r="H88" i="1"/>
  <c r="H170" i="1"/>
  <c r="D231" i="1" l="1"/>
  <c r="D232" i="1" s="1"/>
  <c r="D240" i="1" s="1"/>
  <c r="E248" i="5"/>
  <c r="E249" i="5" s="1"/>
  <c r="D243" i="1"/>
  <c r="D249" i="5"/>
  <c r="G239" i="1"/>
  <c r="G238" i="1"/>
  <c r="G249" i="5"/>
  <c r="G250" i="5" s="1"/>
  <c r="H230" i="1"/>
  <c r="H231" i="1" s="1"/>
  <c r="H232" i="1" s="1"/>
  <c r="D247" i="1" s="1"/>
  <c r="F238" i="1"/>
  <c r="F239" i="1"/>
  <c r="F240" i="1"/>
  <c r="E238" i="1"/>
  <c r="E239" i="1"/>
  <c r="E240" i="1"/>
  <c r="G240" i="1"/>
  <c r="F242" i="5"/>
  <c r="H242" i="5" s="1"/>
  <c r="F243" i="5"/>
  <c r="H243" i="5" s="1"/>
  <c r="F244" i="5"/>
  <c r="H244" i="5" s="1"/>
  <c r="F245" i="5"/>
  <c r="H245" i="5" s="1"/>
  <c r="F246" i="5"/>
  <c r="H246" i="5" s="1"/>
  <c r="F247" i="5"/>
  <c r="H247" i="5" s="1"/>
  <c r="F241" i="5"/>
  <c r="H241" i="5" s="1"/>
  <c r="D238" i="1" l="1"/>
  <c r="H238" i="1" s="1"/>
  <c r="D239" i="1"/>
  <c r="D241" i="1" s="1"/>
  <c r="E250" i="5"/>
  <c r="D250" i="5"/>
  <c r="J244" i="1"/>
  <c r="F241" i="1"/>
  <c r="H240" i="1"/>
  <c r="E241" i="1"/>
  <c r="G241" i="1"/>
  <c r="D244" i="1"/>
  <c r="F248" i="5"/>
  <c r="H179" i="5"/>
  <c r="H178" i="5"/>
  <c r="H174" i="5"/>
  <c r="H173" i="5"/>
  <c r="F180" i="5"/>
  <c r="H177" i="5"/>
  <c r="H176" i="5"/>
  <c r="H175" i="5"/>
  <c r="F124" i="5"/>
  <c r="H124" i="5"/>
  <c r="H123" i="5"/>
  <c r="H122" i="5"/>
  <c r="H121" i="5"/>
  <c r="H120" i="5"/>
  <c r="H119" i="5"/>
  <c r="H118" i="5"/>
  <c r="H117" i="5"/>
  <c r="F68" i="5"/>
  <c r="H67" i="5"/>
  <c r="H66" i="5"/>
  <c r="H65" i="5"/>
  <c r="H64" i="5"/>
  <c r="H63" i="5"/>
  <c r="H62" i="5"/>
  <c r="H61" i="5"/>
  <c r="F172" i="5"/>
  <c r="F60" i="5"/>
  <c r="F116" i="5"/>
  <c r="H239" i="1" l="1"/>
  <c r="H241" i="1" s="1"/>
  <c r="H248" i="5"/>
  <c r="H172" i="5"/>
  <c r="H116" i="5"/>
  <c r="H180" i="5"/>
  <c r="F249" i="5"/>
  <c r="H249" i="5" s="1"/>
  <c r="C8" i="4"/>
  <c r="H68" i="5"/>
  <c r="H60" i="5"/>
  <c r="F10" i="4"/>
  <c r="F9" i="4"/>
  <c r="F8" i="4"/>
  <c r="H250" i="5" l="1"/>
  <c r="F250" i="5"/>
  <c r="H231" i="5"/>
  <c r="H224" i="5"/>
  <c r="H208" i="5"/>
  <c r="H189" i="5"/>
  <c r="H142" i="5"/>
  <c r="H89" i="5"/>
  <c r="H42" i="5"/>
  <c r="H41" i="5"/>
  <c r="H40" i="5"/>
  <c r="H39" i="5"/>
  <c r="H34" i="5"/>
  <c r="H33" i="5"/>
  <c r="H31" i="5"/>
  <c r="H30" i="5"/>
  <c r="H29" i="5"/>
  <c r="H28" i="5"/>
  <c r="H23" i="5"/>
  <c r="H22" i="5"/>
  <c r="H21" i="5"/>
  <c r="H20" i="5"/>
  <c r="H19" i="5"/>
  <c r="H18" i="5"/>
  <c r="H17" i="5"/>
  <c r="F11" i="4" l="1"/>
  <c r="F13" i="4"/>
  <c r="F240" i="5"/>
  <c r="H229" i="5"/>
  <c r="H230" i="5"/>
  <c r="H232" i="5"/>
  <c r="H233" i="5"/>
  <c r="H234" i="5"/>
  <c r="H235" i="5"/>
  <c r="H218" i="5"/>
  <c r="H219" i="5"/>
  <c r="H220" i="5"/>
  <c r="H221" i="5"/>
  <c r="H222" i="5"/>
  <c r="H223" i="5"/>
  <c r="H207" i="5"/>
  <c r="H209" i="5"/>
  <c r="H210" i="5"/>
  <c r="H211" i="5"/>
  <c r="H212" i="5"/>
  <c r="H213" i="5"/>
  <c r="H196" i="5"/>
  <c r="H197" i="5"/>
  <c r="H198" i="5"/>
  <c r="H199" i="5"/>
  <c r="H200" i="5"/>
  <c r="H201" i="5"/>
  <c r="H202" i="5"/>
  <c r="H185" i="5"/>
  <c r="H186" i="5"/>
  <c r="H187" i="5"/>
  <c r="H188" i="5"/>
  <c r="H190" i="5"/>
  <c r="H191" i="5"/>
  <c r="H162" i="5"/>
  <c r="H163" i="5"/>
  <c r="H164" i="5"/>
  <c r="H165" i="5"/>
  <c r="H166" i="5"/>
  <c r="H167" i="5"/>
  <c r="H168" i="5"/>
  <c r="H151" i="5"/>
  <c r="H152" i="5"/>
  <c r="H153" i="5"/>
  <c r="H154" i="5"/>
  <c r="H155" i="5"/>
  <c r="H156" i="5"/>
  <c r="H157" i="5"/>
  <c r="H140" i="5"/>
  <c r="H141" i="5"/>
  <c r="H143" i="5"/>
  <c r="H144" i="5"/>
  <c r="H145" i="5"/>
  <c r="H146" i="5"/>
  <c r="H129" i="5"/>
  <c r="H130" i="5"/>
  <c r="H131" i="5"/>
  <c r="H132" i="5"/>
  <c r="H133" i="5"/>
  <c r="H134" i="5"/>
  <c r="H135" i="5"/>
  <c r="H106" i="5"/>
  <c r="H107" i="5"/>
  <c r="H108" i="5"/>
  <c r="H109" i="5"/>
  <c r="H110" i="5"/>
  <c r="H111" i="5"/>
  <c r="H112" i="5"/>
  <c r="H95" i="5"/>
  <c r="H96" i="5"/>
  <c r="H97" i="5"/>
  <c r="H98" i="5"/>
  <c r="H99" i="5"/>
  <c r="H100" i="5"/>
  <c r="H101" i="5"/>
  <c r="H90" i="5"/>
  <c r="H84" i="5"/>
  <c r="H85" i="5"/>
  <c r="H86" i="5"/>
  <c r="H87" i="5"/>
  <c r="H88" i="5"/>
  <c r="H73" i="5"/>
  <c r="H74" i="5"/>
  <c r="H75" i="5"/>
  <c r="H76" i="5"/>
  <c r="H77" i="5"/>
  <c r="H78" i="5"/>
  <c r="H79" i="5"/>
  <c r="H50" i="5"/>
  <c r="H51" i="5"/>
  <c r="H52" i="5"/>
  <c r="H53" i="5"/>
  <c r="H54" i="5"/>
  <c r="H55" i="5"/>
  <c r="H56" i="5"/>
  <c r="H43" i="5"/>
  <c r="H44" i="5"/>
  <c r="H45" i="5"/>
  <c r="H32" i="5"/>
  <c r="F21" i="4"/>
  <c r="C7" i="4"/>
  <c r="F14" i="4"/>
  <c r="F7" i="4"/>
  <c r="F12" i="4" l="1"/>
  <c r="H24" i="4"/>
  <c r="H23" i="4"/>
  <c r="H22" i="4"/>
  <c r="F15" i="4" l="1"/>
  <c r="F16" i="4" s="1"/>
  <c r="F17" i="4" s="1"/>
  <c r="D21" i="4" l="1"/>
  <c r="E21" i="4"/>
  <c r="C21" i="4"/>
  <c r="D7" i="4"/>
  <c r="E7" i="4"/>
  <c r="E13" i="4"/>
  <c r="F228" i="5" l="1"/>
  <c r="H236" i="5" l="1"/>
  <c r="H228" i="5"/>
  <c r="D14" i="4"/>
  <c r="E14" i="4"/>
  <c r="D12" i="4"/>
  <c r="E12" i="4"/>
  <c r="D11" i="4"/>
  <c r="E11" i="4"/>
  <c r="D10" i="4"/>
  <c r="E10" i="4"/>
  <c r="D9" i="4"/>
  <c r="E9" i="4"/>
  <c r="C14" i="4"/>
  <c r="C10" i="4"/>
  <c r="C11" i="4"/>
  <c r="C12" i="4"/>
  <c r="C13" i="4"/>
  <c r="C9" i="4"/>
  <c r="D8" i="4"/>
  <c r="E8" i="4"/>
  <c r="F13" i="5"/>
  <c r="F203" i="5"/>
  <c r="F214" i="5"/>
  <c r="F225" i="5"/>
  <c r="F192" i="5"/>
  <c r="H192" i="5" s="1"/>
  <c r="F147" i="5"/>
  <c r="F169" i="5"/>
  <c r="F136" i="5"/>
  <c r="F91" i="5"/>
  <c r="F102" i="5"/>
  <c r="F80" i="5"/>
  <c r="F35" i="5"/>
  <c r="F46" i="5"/>
  <c r="F57" i="5"/>
  <c r="F24" i="5"/>
  <c r="H24" i="5" s="1"/>
  <c r="H136" i="5" l="1"/>
  <c r="H46" i="5"/>
  <c r="H35" i="5"/>
  <c r="H80" i="5"/>
  <c r="H113" i="5"/>
  <c r="H102" i="5"/>
  <c r="H91" i="5"/>
  <c r="H169" i="5"/>
  <c r="H158" i="5"/>
  <c r="H147" i="5"/>
  <c r="H203" i="5"/>
  <c r="H57" i="5"/>
  <c r="G10" i="4"/>
  <c r="G12" i="4"/>
  <c r="G11" i="4"/>
  <c r="G9" i="4"/>
  <c r="H214" i="5"/>
  <c r="H225" i="5"/>
  <c r="G8" i="4"/>
  <c r="G14" i="4"/>
  <c r="D13" i="4"/>
  <c r="G13" i="4" s="1"/>
  <c r="C15" i="4"/>
  <c r="E15" i="4"/>
  <c r="F217" i="5"/>
  <c r="F206" i="5"/>
  <c r="F195" i="5"/>
  <c r="F150" i="5"/>
  <c r="F94" i="5"/>
  <c r="F49" i="5"/>
  <c r="F27" i="5"/>
  <c r="F38" i="5" l="1"/>
  <c r="F83" i="5"/>
  <c r="F72" i="5"/>
  <c r="C16" i="4"/>
  <c r="C17" i="4" s="1"/>
  <c r="F184" i="5"/>
  <c r="E16" i="4"/>
  <c r="E17" i="4" s="1"/>
  <c r="F16" i="5"/>
  <c r="D15" i="4"/>
  <c r="G15" i="4" s="1"/>
  <c r="G16" i="4" s="1"/>
  <c r="G17" i="4" s="1"/>
  <c r="F105" i="5"/>
  <c r="H27" i="5" l="1"/>
  <c r="D16" i="4"/>
  <c r="D17" i="4" s="1"/>
  <c r="H217" i="5"/>
  <c r="H206" i="5"/>
  <c r="H195" i="5"/>
  <c r="H150" i="5"/>
  <c r="H105" i="5"/>
  <c r="H94" i="5"/>
  <c r="H49" i="5"/>
  <c r="H139" i="5" l="1"/>
  <c r="H83" i="5"/>
  <c r="H161" i="5"/>
  <c r="H16" i="5"/>
  <c r="H128" i="5"/>
  <c r="C29" i="6"/>
  <c r="H184" i="5"/>
  <c r="C40" i="6"/>
  <c r="C18" i="6"/>
  <c r="H38" i="5"/>
  <c r="C7" i="6"/>
  <c r="D10" i="6" s="1"/>
  <c r="H72" i="5" l="1"/>
  <c r="F24" i="4"/>
  <c r="D24" i="4"/>
  <c r="D23" i="4"/>
  <c r="E24" i="4"/>
  <c r="E23" i="4"/>
  <c r="D45" i="6"/>
  <c r="D47" i="6"/>
  <c r="D46" i="6"/>
  <c r="D43" i="6"/>
  <c r="D44" i="6"/>
  <c r="D34" i="6"/>
  <c r="D36" i="6"/>
  <c r="D32" i="6"/>
  <c r="D33" i="6"/>
  <c r="D35" i="6"/>
  <c r="D24" i="6"/>
  <c r="D25" i="6"/>
  <c r="D21" i="6"/>
  <c r="D22" i="6"/>
  <c r="D23" i="6"/>
  <c r="D12" i="6"/>
  <c r="D11" i="6"/>
  <c r="D14" i="6"/>
  <c r="D13" i="6"/>
  <c r="F23" i="4" l="1"/>
  <c r="E25" i="4"/>
  <c r="E22" i="4"/>
  <c r="D25" i="4"/>
  <c r="D22" i="4"/>
  <c r="C30" i="6"/>
  <c r="C41" i="6"/>
  <c r="C19" i="6"/>
  <c r="C8" i="6"/>
  <c r="F25" i="4" l="1"/>
  <c r="G23" i="4"/>
  <c r="F22" i="4"/>
  <c r="G22" i="4" l="1"/>
  <c r="C22" i="4"/>
  <c r="C24" i="4"/>
  <c r="G24" i="4"/>
  <c r="C25" i="4"/>
  <c r="C23" i="4"/>
  <c r="G25" i="4" l="1"/>
</calcChain>
</file>

<file path=xl/sharedStrings.xml><?xml version="1.0" encoding="utf-8"?>
<sst xmlns="http://schemas.openxmlformats.org/spreadsheetml/2006/main" count="953" uniqueCount="705">
  <si>
    <t>Annex D - PBF Project Budget</t>
  </si>
  <si>
    <t>Instructions:</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</si>
  <si>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</si>
  <si>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</si>
  <si>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</si>
  <si>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</si>
  <si>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</si>
  <si>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</si>
  <si>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Total</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</si>
  <si>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</si>
  <si>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</si>
  <si>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</si>
  <si>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</si>
  <si>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</si>
  <si>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</si>
  <si>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</si>
  <si>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</si>
  <si>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</si>
  <si>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</si>
  <si>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</si>
  <si>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</si>
  <si>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</si>
  <si>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</si>
  <si>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</si>
  <si>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</si>
  <si>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</si>
  <si>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Output 2.2</t>
  </si>
  <si>
    <t>Output 2.3</t>
  </si>
  <si>
    <t xml:space="preserve"> Total  </t>
  </si>
  <si>
    <t>Output 2.4</t>
  </si>
  <si>
    <t>Output 2.5</t>
  </si>
  <si>
    <t>OUTCOME 3</t>
  </si>
  <si>
    <t>Output 3.1</t>
  </si>
  <si>
    <t>Output 3.2</t>
  </si>
  <si>
    <t>Output 3.3</t>
  </si>
  <si>
    <t>Output 3.4</t>
  </si>
  <si>
    <t>Output 3.5</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</si>
  <si>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</si>
  <si>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</si>
  <si>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</si>
  <si>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</si>
  <si>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</si>
  <si>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</si>
  <si>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</si>
  <si>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</si>
  <si>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</si>
  <si>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</si>
  <si>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</si>
  <si>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</si>
  <si>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</si>
  <si>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</si>
  <si>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</si>
  <si>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</si>
  <si>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</si>
  <si>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</si>
  <si>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Totaux</t>
  </si>
  <si>
    <t>Recipient Organization 1</t>
  </si>
  <si>
    <t>Recipient Organization 2</t>
  </si>
  <si>
    <t>Recipient Organization 3</t>
  </si>
  <si>
    <t>Recipient Organization 4</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</si>
  <si>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</si>
  <si>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</si>
  <si>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</si>
  <si>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</si>
  <si>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</si>
  <si>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</si>
  <si>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</si>
  <si>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</si>
  <si>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</si>
  <si>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</si>
  <si>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</si>
  <si>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</si>
  <si>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</si>
  <si>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</si>
  <si>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</si>
  <si>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</si>
  <si>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</si>
  <si>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</si>
  <si>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</si>
  <si>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</si>
  <si>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</si>
  <si>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</si>
  <si>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</si>
  <si>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</si>
  <si>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Performance-Based Tranche Breakdown</t>
  </si>
  <si>
    <t>Recip Agency 1</t>
  </si>
  <si>
    <t>Recip Agency 2</t>
  </si>
  <si>
    <t>Recip Agency 3</t>
  </si>
  <si>
    <t>Tranche %</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</si>
  <si>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</si>
  <si>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</si>
  <si>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</si>
  <si>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</si>
  <si>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</si>
  <si>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</si>
  <si>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</si>
  <si>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</si>
  <si>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</si>
  <si>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</si>
  <si>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</si>
  <si>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</si>
  <si>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</si>
  <si>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</si>
  <si>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</si>
  <si>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</si>
  <si>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</si>
  <si>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</si>
  <si>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</si>
  <si>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</si>
  <si>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</si>
  <si>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</si>
  <si>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</si>
  <si>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</si>
  <si>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</si>
  <si>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</si>
  <si>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</si>
  <si>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</si>
  <si>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</si>
  <si>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</si>
  <si>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</si>
  <si>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</si>
  <si>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</si>
  <si>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</si>
  <si>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</si>
  <si>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</si>
  <si>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</si>
  <si>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</si>
  <si>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</si>
  <si>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</si>
  <si>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</si>
  <si>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</si>
  <si>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</si>
  <si>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</si>
  <si>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</si>
  <si>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</si>
  <si>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</si>
  <si>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</si>
  <si>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</si>
  <si>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</si>
  <si>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</si>
  <si>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</si>
  <si>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</si>
  <si>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</si>
  <si>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</si>
  <si>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</si>
  <si>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</si>
  <si>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</si>
  <si>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</si>
  <si>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</si>
  <si>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</si>
  <si>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</si>
  <si>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</si>
  <si>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</si>
  <si>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</si>
  <si>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</si>
  <si>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</si>
  <si>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</si>
  <si>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</si>
  <si>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</si>
  <si>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</si>
  <si>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</si>
  <si>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</si>
  <si>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</si>
  <si>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</si>
  <si>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</si>
  <si>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</si>
  <si>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</si>
  <si>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</si>
  <si>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</si>
  <si>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</si>
  <si>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</si>
  <si>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</si>
  <si>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</si>
  <si>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</si>
  <si>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</si>
  <si>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</si>
  <si>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</si>
  <si>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</si>
  <si>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</si>
  <si>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</si>
  <si>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</si>
  <si>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</si>
  <si>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</si>
  <si>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</si>
  <si>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</si>
  <si>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</si>
  <si>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</si>
  <si>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</si>
  <si>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</si>
  <si>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</si>
  <si>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</si>
  <si>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</si>
  <si>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</si>
  <si>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</si>
  <si>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</si>
  <si>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</si>
  <si>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</si>
  <si>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</si>
  <si>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</si>
  <si>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</si>
  <si>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</si>
  <si>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</si>
  <si>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</si>
  <si>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</si>
  <si>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</si>
  <si>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</si>
  <si>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</si>
  <si>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</si>
  <si>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</si>
  <si>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</si>
  <si>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</si>
  <si>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</si>
  <si>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</si>
  <si>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</si>
  <si>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</si>
  <si>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</si>
  <si>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</si>
  <si>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</si>
  <si>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</si>
  <si>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</si>
  <si>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</si>
  <si>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</si>
  <si>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</si>
  <si>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</si>
  <si>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</si>
  <si>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</si>
  <si>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</si>
  <si>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</si>
  <si>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</si>
  <si>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</si>
  <si>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</si>
  <si>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</si>
  <si>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</si>
  <si>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</si>
  <si>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</si>
  <si>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</si>
  <si>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</si>
  <si>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</si>
  <si>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</si>
  <si>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</si>
  <si>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</si>
  <si>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</si>
  <si>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</si>
  <si>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</si>
  <si>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</si>
  <si>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</si>
  <si>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</si>
  <si>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</si>
  <si>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</si>
  <si>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</si>
  <si>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</si>
  <si>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</si>
  <si>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</si>
  <si>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</si>
  <si>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</si>
  <si>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</si>
  <si>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</si>
  <si>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</si>
  <si>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</si>
  <si>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</si>
  <si>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</si>
  <si>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</si>
  <si>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</si>
  <si>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</si>
  <si>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</si>
  <si>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</si>
  <si>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</si>
  <si>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</si>
  <si>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</si>
  <si>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</si>
  <si>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</si>
  <si>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</si>
  <si>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</si>
  <si>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</si>
  <si>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</si>
  <si>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</si>
  <si>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</si>
  <si>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</si>
  <si>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</si>
  <si>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</si>
  <si>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</si>
  <si>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</si>
  <si>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</si>
  <si>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</si>
  <si>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</si>
  <si>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</si>
  <si>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</si>
  <si>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</si>
  <si>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</si>
  <si>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</si>
  <si>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</si>
  <si>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</si>
  <si>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</si>
  <si>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</si>
  <si>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</si>
  <si>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</si>
  <si>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</si>
  <si>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</si>
  <si>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</si>
  <si>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</si>
  <si>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</si>
  <si>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</si>
  <si>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</si>
  <si>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</si>
  <si>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</si>
  <si>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</si>
  <si>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</si>
  <si>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</si>
  <si>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</si>
  <si>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</si>
  <si>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</si>
  <si>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</si>
  <si>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</si>
  <si>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</si>
  <si>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</si>
  <si>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</si>
  <si>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</si>
  <si>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</si>
  <si>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</si>
  <si>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</si>
  <si>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</si>
  <si>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</si>
  <si>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</si>
  <si>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</si>
  <si>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</si>
  <si>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</si>
  <si>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</si>
  <si>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</si>
  <si>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</si>
  <si>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</si>
  <si>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</si>
  <si>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</si>
  <si>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</si>
  <si>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</si>
  <si>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</si>
  <si>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</si>
  <si>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</si>
  <si>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</si>
  <si>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</si>
  <si>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</si>
  <si>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</si>
  <si>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</si>
  <si>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</si>
  <si>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</si>
  <si>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</si>
  <si>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</si>
  <si>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</si>
  <si>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</si>
  <si>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</si>
  <si>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</si>
  <si>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</si>
  <si>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</si>
  <si>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</si>
  <si>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</si>
  <si>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</si>
  <si>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</si>
  <si>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</si>
  <si>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</si>
  <si>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</si>
  <si>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</si>
  <si>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</si>
  <si>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</si>
  <si>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</si>
  <si>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</si>
  <si>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</si>
  <si>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</si>
  <si>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</si>
  <si>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</si>
  <si>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</si>
  <si>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</si>
  <si>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</si>
  <si>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</si>
  <si>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</si>
  <si>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</si>
  <si>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</si>
  <si>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</si>
  <si>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</si>
  <si>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</si>
  <si>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</si>
  <si>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</si>
  <si>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</si>
  <si>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</si>
  <si>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</si>
  <si>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</si>
  <si>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</si>
  <si>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</si>
  <si>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</si>
  <si>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</si>
  <si>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</si>
  <si>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</si>
  <si>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</si>
  <si>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</si>
  <si>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</si>
  <si>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</si>
  <si>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</si>
  <si>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</si>
  <si>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</si>
  <si>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</si>
  <si>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</si>
  <si>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</si>
  <si>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</si>
  <si>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</si>
  <si>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</si>
  <si>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</si>
  <si>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</si>
  <si>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</si>
  <si>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</si>
  <si>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</si>
  <si>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</si>
  <si>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</si>
  <si>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</si>
  <si>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</si>
  <si>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</si>
  <si>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</si>
  <si>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</si>
  <si>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</si>
  <si>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</si>
  <si>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</si>
  <si>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</si>
  <si>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</si>
  <si>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</si>
  <si>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</si>
  <si>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</si>
  <si>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</si>
  <si>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</si>
  <si>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</si>
  <si>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</si>
  <si>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</si>
  <si>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</si>
  <si>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</si>
  <si>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</si>
  <si>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</si>
  <si>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Table 1 - PBF project budget by outcome, output and activity</t>
  </si>
  <si>
    <t>UNHCR</t>
  </si>
  <si>
    <t>UNDP</t>
  </si>
  <si>
    <t xml:space="preserve">OUTCOME 1: </t>
  </si>
  <si>
    <t>Output 1.1:</t>
  </si>
  <si>
    <t>Activity 1.1.1:</t>
  </si>
  <si>
    <t>Activity 1.1.2:</t>
  </si>
  <si>
    <t>Activity 1.1.3:</t>
  </si>
  <si>
    <t>Activity 1.1.4</t>
  </si>
  <si>
    <t>Rapid assessment for land dispute typologies and stakeholders (5 locations</t>
  </si>
  <si>
    <t>Activity 1.1.5</t>
  </si>
  <si>
    <t xml:space="preserve"> Support pilot land registration for returnees and host communities using land Tenure Domain Model  (STDM) - Tawila - Jabal Moon, Gerieda (3 Locations) </t>
  </si>
  <si>
    <t>Activity 1.1.6</t>
  </si>
  <si>
    <t>Technical support and backstopping of the ‘Core Teams’ of land registration at state, locality and community levels including process of (mobilization enumeration, digitization, intermediation, and validation of results) and develop land database within STDM to capture land plots demarcated and codified to initiate cadastral system</t>
  </si>
  <si>
    <t>Activity 1.1.7</t>
  </si>
  <si>
    <t>Sketch mapping and demarcation for return villages to identify common services locations and produce settlements boundary and buffer zone, livelihoods maps according to community norms and conflict analysis data and issuing of village certificates. 5 locations (4 villages each)</t>
  </si>
  <si>
    <t>Activity 1.1.8</t>
  </si>
  <si>
    <t>Capacity Development and training on Land registration and STDM (Social Tenure Domain Model) (5 Locations)  and training of land stakeholders at state and localities on fit-for-purpose land administration, and  provision of survey and land registration and land information system equipment (5 locations)</t>
  </si>
  <si>
    <t>Output Total</t>
  </si>
  <si>
    <t>Output 1.2:</t>
  </si>
  <si>
    <t>Activity 1.2.1</t>
  </si>
  <si>
    <t>Activity 1.2.2</t>
  </si>
  <si>
    <t>Activity 1.2.3</t>
  </si>
  <si>
    <t>Conduct comprehensive intentions and perception surveys among all IDP groups (both in camps and settlements) in target localities.</t>
  </si>
  <si>
    <t>Activity 1.2.4</t>
  </si>
  <si>
    <t xml:space="preserve">Assistance to  Community Support Projects in target locations addressing immediate gaps in local infrastructure enabling peaceful coexistence and conflct resolution </t>
  </si>
  <si>
    <t>Activity 1.2.5</t>
  </si>
  <si>
    <t>Activity 1.2.6</t>
  </si>
  <si>
    <t>Activity 1.2.7</t>
  </si>
  <si>
    <t>Establishment, and capacity building and technical support to community reconciliation committees for intercommunal dialogue, mediation and dispute resolution, strenghtening women and youth participation.</t>
  </si>
  <si>
    <t>Activity 1.2.8</t>
  </si>
  <si>
    <t>M&amp;E, reporting and management capacity for the project.</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</si>
  <si>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</si>
  <si>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</si>
  <si>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</si>
  <si>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</si>
  <si>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</si>
  <si>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</si>
  <si>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</si>
  <si>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</si>
  <si>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</si>
  <si>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</si>
  <si>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</si>
  <si>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</si>
  <si>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</si>
  <si>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</si>
  <si>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</si>
  <si>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</si>
  <si>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</si>
  <si>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</si>
  <si>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</si>
  <si>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</si>
  <si>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</si>
  <si>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</si>
  <si>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</si>
  <si>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</si>
  <si>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</si>
  <si>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</si>
  <si>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</si>
  <si>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</si>
  <si>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Activity 2.1.1</t>
  </si>
  <si>
    <t>Activity 2.1.2</t>
  </si>
  <si>
    <t>Activity 2.1.3</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</si>
  <si>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</si>
  <si>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</si>
  <si>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</si>
  <si>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</si>
  <si>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</si>
  <si>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</si>
  <si>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Activity 2.2.1</t>
  </si>
  <si>
    <t>Activity 2.2.2</t>
  </si>
  <si>
    <t>Activity 2.2.4</t>
  </si>
  <si>
    <t>Activity 2.2.6</t>
  </si>
  <si>
    <t>Activity 2.2.7</t>
  </si>
  <si>
    <t>Activity 2.2.8</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</si>
  <si>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</si>
  <si>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</si>
  <si>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</si>
  <si>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</si>
  <si>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</si>
  <si>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</si>
  <si>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</si>
  <si>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</si>
  <si>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</si>
  <si>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</si>
  <si>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</si>
  <si>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</si>
  <si>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</si>
  <si>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</si>
  <si>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</si>
  <si>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</si>
  <si>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Activity 2.5.1</t>
  </si>
  <si>
    <t>Activity 2.5.2</t>
  </si>
  <si>
    <t>Activity 2.5.3</t>
  </si>
  <si>
    <t>Activity 2.5.4</t>
  </si>
  <si>
    <t>Activity 2.5.5</t>
  </si>
  <si>
    <t>Activity 2.5.6</t>
  </si>
  <si>
    <t>Activity 2.5.7</t>
  </si>
  <si>
    <t>Activity 2.5.8</t>
  </si>
  <si>
    <t xml:space="preserve">OUTCOME 3: </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</si>
  <si>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</si>
  <si>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</si>
  <si>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</si>
  <si>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</si>
  <si>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</si>
  <si>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</si>
  <si>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</si>
  <si>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</si>
  <si>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</si>
  <si>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</si>
  <si>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</si>
  <si>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</si>
  <si>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</si>
  <si>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</si>
  <si>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</si>
  <si>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</si>
  <si>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</si>
  <si>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Activity 3.3.1</t>
  </si>
  <si>
    <t>Activity 3.3.2</t>
  </si>
  <si>
    <t>Activity 3.3.3</t>
  </si>
  <si>
    <t>Activity 3.3.4</t>
  </si>
  <si>
    <t>Activity 3.3.5</t>
  </si>
  <si>
    <t>Activity 3.3.6</t>
  </si>
  <si>
    <t>Activity 3.3.7</t>
  </si>
  <si>
    <t>Activity 3.3.8</t>
  </si>
  <si>
    <t>Activity 3.4.1</t>
  </si>
  <si>
    <t>Protection monitoring and return monitoring in target localities with community-based protection mechanisms.</t>
  </si>
  <si>
    <t>Activity 3.4.2</t>
  </si>
  <si>
    <t>Activity 3.4.3</t>
  </si>
  <si>
    <t>Activity 3.4.4</t>
  </si>
  <si>
    <t>Activity 3.4.5</t>
  </si>
  <si>
    <t>Activity 3.4.6</t>
  </si>
  <si>
    <t>Activity 3.4.7</t>
  </si>
  <si>
    <t>Activity 3.4.8</t>
  </si>
  <si>
    <t>Activity 3.5.1</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</si>
  <si>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</si>
  <si>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</si>
  <si>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</si>
  <si>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</si>
  <si>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</si>
  <si>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</si>
  <si>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</si>
  <si>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</si>
  <si>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</si>
  <si>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</si>
  <si>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</si>
  <si>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</si>
  <si>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</si>
  <si>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</si>
  <si>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</si>
  <si>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</si>
  <si>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</si>
  <si>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</si>
  <si>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</si>
  <si>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</si>
  <si>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</si>
  <si>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</si>
  <si>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</si>
  <si>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</si>
  <si>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</si>
  <si>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</si>
  <si>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</si>
  <si>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</si>
  <si>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</si>
  <si>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</si>
  <si>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</si>
  <si>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</si>
  <si>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</si>
  <si>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</si>
  <si>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</si>
  <si>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</si>
  <si>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</si>
  <si>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</si>
  <si>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</si>
  <si>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</si>
  <si>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</si>
  <si>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</si>
  <si>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</si>
  <si>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</si>
  <si>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</si>
  <si>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</si>
  <si>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</si>
  <si>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</si>
  <si>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</si>
  <si>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</si>
  <si>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Sub-Total Project Budget</t>
  </si>
  <si>
    <t>Indirect support costs (7%):</t>
  </si>
  <si>
    <t>Third Tranche</t>
  </si>
  <si>
    <t>Total:</t>
  </si>
  <si>
    <t>Total Expenditure</t>
  </si>
  <si>
    <t>% Towards GEWE</t>
  </si>
  <si>
    <t>Delivery Rate:</t>
  </si>
  <si>
    <t>% Towards M&amp;E</t>
  </si>
  <si>
    <t>-</t>
  </si>
  <si>
    <t>UNICEF</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</si>
  <si>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</si>
  <si>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Community-based reconciliation mechanisms functioning, networked across Darfur, and linked to State and National-level peace architecture</t>
  </si>
  <si>
    <t>Civil society mechanisms for protection of women and girls strengthened, and women empowered to claim rights and redress and participate equally in public affairs and community peacebuilding</t>
  </si>
  <si>
    <t xml:space="preserve">Protection and rights of children respected, and young people capacitated for advocacy and peacebuilding </t>
  </si>
  <si>
    <t>Build capacity of locality education authorities and community level Parent Teacher Associations (PTA’s) to promote and support peacebuilding</t>
  </si>
  <si>
    <t>Establish inclusive water management committees at community level and build their capacity to address and peacefully resolve disputes over water</t>
  </si>
  <si>
    <t>Build capacity of Locality level protection authorities and establish inclusive Child Protection Networks at community level to prevent and respond to violence against children an</t>
  </si>
  <si>
    <t>Provide quality and equitable education, alternative learning and life skills services to children and adolescents of IDPs, returnees and local communities</t>
  </si>
  <si>
    <t>Support referral and protection services at the institution and community level to prevent and respond to child rights violations SGBV</t>
  </si>
  <si>
    <t>Establish child and youth friendly centers as safe spaces</t>
  </si>
  <si>
    <t>Support young people to jointly develop activity plans in support of peacebuilding and ‘safe’ advocacy initiatives</t>
  </si>
  <si>
    <t>Provide small grants to child and youth friendly clubs to develop and implement localized peacebuilding and advocacy initiatives</t>
  </si>
  <si>
    <t>Activity 1.2.9</t>
  </si>
  <si>
    <t>Activity 1.2.10</t>
  </si>
  <si>
    <t>Support locality for civil documentation for 15% of IDP population in target State to sustain voluntary return or integration.</t>
  </si>
  <si>
    <t>Support to participatory elaboration and inclusive implementation of Locality Durable Solutions Plans.</t>
  </si>
  <si>
    <t>Conduct joint and participatory  assessment to all animal routes and nomadic corridors in the selected PBF localities to design a negotiated plan between all actors of government, native administration, farmers and nomads on appropriate solutions on how to address conflict and provide priority services along the routes</t>
  </si>
  <si>
    <r>
      <t xml:space="preserve">1. Only fill in white cells. Grey cells are locked and/or contain spreadsheet formulas.
2. Complete both Sheet 1 and Sheet 2. 
     a) </t>
    </r>
    <r>
      <rPr>
        <sz val="12"/>
        <rFont val="Calibri"/>
        <family val="2"/>
        <scheme val="minor"/>
      </rPr>
      <t xml:space="preserve">First, prepare a budget organized by </t>
    </r>
    <r>
      <rPr>
        <b/>
        <sz val="12"/>
        <rFont val="Calibri"/>
        <family val="2"/>
        <scheme val="minor"/>
      </rPr>
      <t xml:space="preserve">activity/output/outcome in Sheet 1. </t>
    </r>
    <r>
      <rPr>
        <sz val="12"/>
        <rFont val="Calibri"/>
        <family val="2"/>
        <scheme val="minor"/>
      </rPr>
      <t xml:space="preserve">(Activity amounts can be indicative estimates.)  </t>
    </r>
    <r>
      <rPr>
        <b/>
        <sz val="12"/>
        <rFont val="Calibri"/>
        <family val="2"/>
        <scheme val="minor"/>
      </rPr>
      <t xml:space="preserve">
     b) </t>
    </r>
    <r>
      <rPr>
        <sz val="12"/>
        <rFont val="Calibri"/>
        <family val="2"/>
        <scheme val="minor"/>
      </rPr>
      <t>Then, divide each output budget along</t>
    </r>
    <r>
      <rPr>
        <b/>
        <sz val="12"/>
        <rFont val="Calibri"/>
        <family val="2"/>
        <scheme val="minor"/>
      </rPr>
      <t xml:space="preserve"> UN Budget Categories in Sheet 2.
3. </t>
    </r>
    <r>
      <rPr>
        <sz val="12"/>
        <rFont val="Calibri"/>
        <family val="2"/>
        <scheme val="minor"/>
      </rPr>
      <t>Be sure to</t>
    </r>
    <r>
      <rPr>
        <b/>
        <sz val="12"/>
        <rFont val="Calibri"/>
        <family val="2"/>
        <scheme val="minor"/>
      </rPr>
      <t xml:space="preserve"> include % towards Gender Equality and Women's Empowerment
3. Do not use Sheet 4 or 5, </t>
    </r>
    <r>
      <rPr>
        <sz val="12"/>
        <rFont val="Calibri"/>
        <family val="2"/>
        <scheme val="minor"/>
      </rPr>
      <t xml:space="preserve">which are for MPTF and PBF use. </t>
    </r>
    <r>
      <rPr>
        <b/>
        <sz val="12"/>
        <rFont val="Calibri"/>
        <family val="2"/>
        <scheme val="minor"/>
      </rPr>
      <t xml:space="preserve">
4. Leave blank any Organizations/Outcomes/Outputs/Activities that aren't needed. DO NOT delete cells.
5. Do not adjust tranche amounts </t>
    </r>
    <r>
      <rPr>
        <sz val="12"/>
        <rFont val="Calibri"/>
        <family val="2"/>
        <scheme val="minor"/>
      </rPr>
      <t>without consulting PBSO.</t>
    </r>
  </si>
  <si>
    <r>
      <rPr>
        <b/>
        <sz val="12"/>
        <rFont val="Calibri"/>
        <family val="2"/>
        <scheme val="minor"/>
      </rPr>
      <t>Outcome/ Output</t>
    </r>
    <r>
      <rPr>
        <sz val="12"/>
        <rFont val="Calibri"/>
        <family val="2"/>
        <scheme val="minor"/>
      </rPr>
      <t xml:space="preserve"> number</t>
    </r>
  </si>
  <si>
    <r>
      <rPr>
        <b/>
        <sz val="12"/>
        <rFont val="Calibri"/>
        <family val="2"/>
        <scheme val="minor"/>
      </rPr>
      <t>Description</t>
    </r>
    <r>
      <rPr>
        <sz val="12"/>
        <rFont val="Calibri"/>
        <family val="2"/>
        <scheme val="minor"/>
      </rPr>
      <t xml:space="preserve"> (Text)</t>
    </r>
  </si>
  <si>
    <r>
      <rPr>
        <b/>
        <sz val="12"/>
        <rFont val="Calibri"/>
        <family val="2"/>
        <scheme val="minor"/>
      </rPr>
      <t>Recipient Organization 1</t>
    </r>
    <r>
      <rPr>
        <sz val="12"/>
        <rFont val="Calibri"/>
        <family val="2"/>
        <scheme val="minor"/>
      </rPr>
      <t xml:space="preserve"> Budget</t>
    </r>
  </si>
  <si>
    <r>
      <rPr>
        <b/>
        <sz val="12"/>
        <rFont val="Calibri"/>
        <family val="2"/>
        <scheme val="minor"/>
      </rPr>
      <t>Recipient Organization 2</t>
    </r>
    <r>
      <rPr>
        <sz val="12"/>
        <rFont val="Calibri"/>
        <family val="2"/>
        <scheme val="minor"/>
      </rPr>
      <t xml:space="preserve"> Budget</t>
    </r>
  </si>
  <si>
    <r>
      <rPr>
        <b/>
        <sz val="12"/>
        <rFont val="Calibri"/>
        <family val="2"/>
        <scheme val="minor"/>
      </rPr>
      <t>Recipient Organization 3</t>
    </r>
    <r>
      <rPr>
        <sz val="12"/>
        <rFont val="Calibri"/>
        <family val="2"/>
        <scheme val="minor"/>
      </rPr>
      <t xml:space="preserve"> Budget</t>
    </r>
  </si>
  <si>
    <r>
      <rPr>
        <b/>
        <sz val="12"/>
        <rFont val="Calibri"/>
        <family val="2"/>
        <scheme val="minor"/>
      </rPr>
      <t>Recipient Organization 4</t>
    </r>
    <r>
      <rPr>
        <sz val="12"/>
        <rFont val="Calibri"/>
        <family val="2"/>
        <scheme val="minor"/>
      </rPr>
      <t xml:space="preserve"> Budget</t>
    </r>
  </si>
  <si>
    <r>
      <rPr>
        <b/>
        <sz val="12"/>
        <rFont val="Calibri"/>
        <family val="2"/>
        <scheme val="minor"/>
      </rPr>
      <t>% of budget</t>
    </r>
    <r>
      <rPr>
        <sz val="12"/>
        <rFont val="Calibri"/>
        <family val="2"/>
        <scheme val="minor"/>
      </rPr>
      <t xml:space="preserve"> per activity  allocated to </t>
    </r>
    <r>
      <rPr>
        <b/>
        <sz val="12"/>
        <rFont val="Calibri"/>
        <family val="2"/>
        <scheme val="minor"/>
      </rPr>
      <t>Gender Equality and Women's Empowerment (GEWE)</t>
    </r>
    <r>
      <rPr>
        <sz val="12"/>
        <rFont val="Calibri"/>
        <family val="2"/>
        <scheme val="minor"/>
      </rPr>
      <t xml:space="preserve"> (if any):</t>
    </r>
  </si>
  <si>
    <r>
      <t xml:space="preserve">Current level of </t>
    </r>
    <r>
      <rPr>
        <b/>
        <sz val="12"/>
        <rFont val="Calibri"/>
        <family val="2"/>
        <scheme val="minor"/>
      </rPr>
      <t xml:space="preserve">expenditure/ commitment </t>
    </r>
    <r>
      <rPr>
        <sz val="12"/>
        <rFont val="Calibri"/>
        <family val="2"/>
        <scheme val="minor"/>
      </rPr>
      <t>(To be completed at time of project progress reporting)</t>
    </r>
    <r>
      <rPr>
        <b/>
        <sz val="12"/>
        <rFont val="Calibri"/>
        <family val="2"/>
        <scheme val="minor"/>
      </rPr>
      <t xml:space="preserve"> </t>
    </r>
  </si>
  <si>
    <r>
      <t xml:space="preserve">Any </t>
    </r>
    <r>
      <rPr>
        <b/>
        <sz val="12"/>
        <rFont val="Calibri"/>
        <family val="2"/>
        <scheme val="minor"/>
      </rPr>
      <t>remarks</t>
    </r>
    <r>
      <rPr>
        <sz val="12"/>
        <rFont val="Calibri"/>
        <family val="2"/>
        <scheme val="minor"/>
      </rPr>
      <t xml:space="preserve"> (e.g. on types of inputs provided or budget justification, esp. for TA or travel costs)</t>
    </r>
  </si>
  <si>
    <t>HABITAT</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</si>
  <si>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</si>
  <si>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Government capacities built for resolution of land issues at Locality level, and Locality Action Plans produced</t>
  </si>
  <si>
    <t>Planning for durable solutions conducted</t>
  </si>
  <si>
    <t>Conduct multisectoral profiles of target villages in West Darfur.</t>
  </si>
  <si>
    <t>Conduct a profiling exercise of returnees and IDPs across all displacement locations in target localities.</t>
  </si>
  <si>
    <t> 30%</t>
  </si>
  <si>
    <t>Locality-level Land and Natural Resource Management Plans prepared on an inclusive and participatory basis</t>
  </si>
  <si>
    <t>Good governance is instituted at locality level and confidence of people built :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</si>
  <si>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Governance system reinforced at the local level</t>
  </si>
  <si>
    <t>Responsive security and justice institutions promoted through increasing their presence, capacities, and service-oriented culture</t>
  </si>
  <si>
    <t xml:space="preserve">Increased access to equitable quality basic services </t>
  </si>
  <si>
    <t xml:space="preserve">Provide equitable and sustainable access to improved drinking water facilities and basic sanitation facilities for IDPs, returnees and local communities </t>
  </si>
  <si>
    <t xml:space="preserve">Improved management and delivery of basic services in a responsive, accountable and inclusive way </t>
  </si>
  <si>
    <t>Develop and organise training on life skills, employability skills and peacebuilding skills and competencies for young people</t>
  </si>
  <si>
    <t xml:space="preserve">IDP and returnee communities in Darfur enhance their capacities and mechanisms to secure their rights, enhance their protection and engage in sustained peacebuilding._x000D_
</t>
  </si>
  <si>
    <t>Provision of paralegal assistance for protection in target IDP, returnee and host communities.</t>
  </si>
  <si>
    <t>Support to protection referreal mechamisms in target localities.</t>
  </si>
  <si>
    <r>
      <t xml:space="preserve">$ Towards GEWE </t>
    </r>
    <r>
      <rPr>
        <sz val="12"/>
        <rFont val="Calibri"/>
        <family val="2"/>
        <scheme val="minor"/>
      </rPr>
      <t>(includes indirect costs)</t>
    </r>
  </si>
  <si>
    <r>
      <t xml:space="preserve">$ Towards M&amp;E </t>
    </r>
    <r>
      <rPr>
        <sz val="12"/>
        <rFont val="Calibri"/>
        <family val="2"/>
        <scheme val="minor"/>
      </rPr>
      <t>(includes indirect costs)</t>
    </r>
  </si>
  <si>
    <r>
      <t xml:space="preserve">Note: PBF does not accept projects with less than </t>
    </r>
    <r>
      <rPr>
        <b/>
        <sz val="12"/>
        <rFont val="Calibri"/>
        <family val="2"/>
        <scheme val="minor"/>
      </rPr>
      <t>5%</t>
    </r>
    <r>
      <rPr>
        <sz val="12"/>
        <rFont val="Calibri"/>
        <family val="2"/>
        <scheme val="minor"/>
      </rPr>
      <t xml:space="preserve"> towards M&amp;E and less than </t>
    </r>
    <r>
      <rPr>
        <b/>
        <sz val="12"/>
        <rFont val="Calibri"/>
        <family val="2"/>
        <scheme val="minor"/>
      </rPr>
      <t xml:space="preserve">15% </t>
    </r>
    <r>
      <rPr>
        <sz val="12"/>
        <rFont val="Calibri"/>
        <family val="2"/>
        <scheme val="minor"/>
      </rPr>
      <t xml:space="preserve">towards GEWE. These figures will show as red if this minimum threshold is not met.  </t>
    </r>
  </si>
  <si>
    <t>Engage locality stakeholders in land reform consultations and second readings for drafted land legislation</t>
  </si>
  <si>
    <t>Support Land Steering Committees and Initiate land registration programme  with relevant institutions</t>
  </si>
  <si>
    <t>Engage communities in income generating activities targeting returnees, youth, women and other host community members, enhancing self-reliance, social cohesion, and reducing conflict over natural resources</t>
  </si>
  <si>
    <t>Support Vocational and Skills Training for at-risk youth with focus on both returnees, IDPs and host communities; preventing them from joining armed elements and engaging in other negative coping strategies</t>
  </si>
  <si>
    <t>Provide technical assistance to promote institutional reforms (legal/regulatory support, link between traditional authorities and formal local governance structures, advocacy, local governance forums, M&amp;E systems)</t>
  </si>
  <si>
    <t>Reinforce the presence and the functionality of police forces (rehabilitation of police posts, residential accommodation for police, communication system, specialized equipment)</t>
  </si>
  <si>
    <t>Build capacities of local police force to enhance command and control (community-based policing, public safety and security committees and police volunteer schemes, investigation/forensic capacities, case management system).</t>
  </si>
  <si>
    <t>Build the capacities of the rural courts (infrastructure and training)</t>
  </si>
  <si>
    <t>Reactivate and build capacity of Community-Based Reconciliation Mechanisms (CBRMs) with the participation of Youth, Women, Returnees and Nomads and other groups</t>
  </si>
  <si>
    <t>Establish Mechanisms to strengthen Linkages, coordination and real time information sharing between CBRMs, GOS Police, Community Policing Systems, Locality authorities as well as state peacebuilding entities at State Level</t>
  </si>
  <si>
    <t>Raise community awareness on women rights to increase women participation in peace processes at all levels (trainings and advocacy)</t>
  </si>
  <si>
    <t>Establishment of women's centers to enhance their leadership skills, improve knowledge on womens' rights including international and regional treaties (CEDAW and African Protocol for women), legal reforms</t>
  </si>
  <si>
    <t xml:space="preserve">Provide training opportunities on human rights based approaches to civil society organisations  </t>
  </si>
  <si>
    <t xml:space="preserve">Support land arbitration  committees in addressing land conflicts in close collaboration with state land prosecutors and native administration </t>
  </si>
  <si>
    <t xml:space="preserve">Conduct Community and Locality Level Peace Dialogue Forums involving Community Members with the participation of  Native Administrations, Rule of law and Justice institutions,  Peacebuilding stakeholders from Locality and State levels. </t>
  </si>
  <si>
    <t>Organize  Locality  and State Peace Conferences with the Participation of Community Leaders, CBRMs, IDPs, Nomads,  Rule of law and Justice Institutions, Civil Society, Peacebuilding institutions and Federal level Peace building entities.</t>
  </si>
  <si>
    <t xml:space="preserve">Establish women associations and linking them with microfinance institutions and locality structures to improve access to information, access to land and loans, small business management, marketing </t>
  </si>
  <si>
    <t>Agreement of Cooperation with IP (NNGO) for sketch mapping  for 2020 and beyond</t>
  </si>
  <si>
    <t>training on village planning, sketch mapping and STDM in addtion to survey and land registration equipment for North and South Darfur (PS. see attached brochure)</t>
  </si>
  <si>
    <t>Commitments</t>
  </si>
  <si>
    <t>JIPS PPA concluded and cash transferred, the amount is apportioned to each states</t>
  </si>
  <si>
    <t xml:space="preserve"> PPA with AHA is concluded and fund transferred. The remaining moved to 2021</t>
  </si>
  <si>
    <t xml:space="preserve">CBP PPA (NPO) the payment is released and the expenditure is proportionally divided per each activity. </t>
  </si>
  <si>
    <t xml:space="preserve">WASH BoQs preparation of selected schools  in Tawilla </t>
  </si>
  <si>
    <t xml:space="preserve">Training of 100 Child Protection Social worker /Animators on GBV, Referral and case management. </t>
  </si>
  <si>
    <t>Training of 50 social workers, CBCPNs and NGOs staff on case management and integrated services for (UASC, survivors of GBV and sexual violence, children in-contact with law)  and work plan development</t>
  </si>
  <si>
    <t xml:space="preserve">Rehabilitee in progress of the existing safe spaces in Tawilla </t>
  </si>
  <si>
    <t>Train 40 Adolescent (50% F )  on life skills, employability skills and peacebuilding skills and competencies for young people</t>
  </si>
  <si>
    <t xml:space="preserve">Auttash office Rental cost + 50% overhead costs </t>
  </si>
  <si>
    <t xml:space="preserve">Annex D - PBF Project Budget North Darfur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</si>
</sst>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00_-;\-* #,##0.00_-;_-* &quot;-&quot;??_-;_-@_-"/>
    <numFmt numFmtId="165" formatCode="_(* #,##0_);_(* \(#,##0\);_(* &quot;-&quot;??_);_(@_)"/>
    <numFmt numFmtId="166" formatCode="_(&quot;$&quot;* #,##0_);_(&quot;$&quot;* \(#,##0\);_(&quot;$&quot;* &quot;-&quot;??_);_(@_)"/>
    <numFmt numFmtId="167" formatCode="_([$$-409]* #,##0.00_);_([$$-409]* \(#,##0.00\);_([$$-409]* &quot;-&quot;??_);_(@_)"/>
    <numFmt numFmtId="168" formatCode="_(* #,##0.0_);_(* \(#,##0.0\);_(* &quot;-&quot;??_);_(@_)"/>
    <numFmt numFmtId="169" formatCode="_(&quot;$&quot;* #,##0.000000_);_(&quot;$&quot;* \(#,##0.000000\);_(&quot;$&quot;* &quot;-&quot;??_);_(@_)"/>
  </numFmts>
  <fonts count="22">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sz val="12"/>
      <name val="Calibri"/>
      <family val="2"/>
      <scheme val="minor"/>
    </font>
    <font>
      <b/>
      <sz val="12"/>
      <name val="Calibri"/>
      <family val="2"/>
      <scheme val="minor"/>
    </font>
    <font>
      <sz val="11"/>
      <color theme="1"/>
      <name val="Calibri Regular"/>
      <charset val="1"/>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theme="0"/>
        <bgColor rgb="FF000000"/>
      </patternFill>
    </fill>
    <fill>
      <patternFill patternType="solid">
        <fgColor rgb="FFFFFFFF"/>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s>
  <cellStyleXfs count="5">
    <xf numFmtId="0" fontId="0" fillId="0" borderId="0"/>
    <xf numFmtId="4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cellStyleXfs>
  <cellXfs count="443">
    <xf numFmtId="0" fontId="0" fillId="0" borderId="0" xfId="0"/>
    <xf numFmtId="0" fontId="0" fillId="0" borderId="0" xfId="0" applyBorder="1"/>
    <xf numFmtId="0" fontId="7" fillId="0" borderId="0" xfId="0" applyFont="1" applyFill="1" applyBorder="1" applyAlignment="1">
      <alignment vertical="center" wrapText="1"/>
    </xf>
    <xf numFmtId="0" fontId="2" fillId="2" borderId="12" xfId="0" applyFont="1" applyFill="1" applyBorder="1" applyAlignment="1">
      <alignment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Border="1" applyAlignment="1">
      <alignment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6" fillId="0" borderId="0" xfId="0" applyFont="1"/>
    <xf numFmtId="0" fontId="13" fillId="0" borderId="0" xfId="0" applyFont="1" applyAlignme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49" fontId="14"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0" fontId="2" fillId="2" borderId="10" xfId="0" applyFont="1" applyFill="1" applyBorder="1" applyAlignment="1">
      <alignment horizontal="center"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2" fillId="2" borderId="9" xfId="2" applyNumberFormat="1" applyFont="1" applyFill="1" applyBorder="1" applyAlignment="1">
      <alignment vertical="center" wrapText="1"/>
    </xf>
    <xf numFmtId="44" fontId="3" fillId="2" borderId="13" xfId="0" applyNumberFormat="1" applyFont="1" applyFill="1" applyBorder="1"/>
    <xf numFmtId="0" fontId="2" fillId="2" borderId="3" xfId="0" applyNumberFormat="1" applyFont="1" applyFill="1" applyBorder="1" applyAlignment="1">
      <alignment horizontal="center"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44" fontId="2" fillId="2" borderId="5" xfId="1" applyFont="1" applyFill="1" applyBorder="1" applyAlignment="1" applyProtection="1">
      <alignment horizontal="center" vertical="center" wrapText="1"/>
    </xf>
    <xf numFmtId="0" fontId="7" fillId="2" borderId="38" xfId="0" applyFont="1" applyFill="1" applyBorder="1" applyAlignment="1">
      <alignment vertical="center" wrapText="1"/>
    </xf>
    <xf numFmtId="0" fontId="7" fillId="2" borderId="3" xfId="0" applyFont="1" applyFill="1" applyBorder="1" applyAlignment="1">
      <alignment vertical="center" wrapText="1"/>
    </xf>
    <xf numFmtId="0" fontId="16" fillId="7" borderId="13" xfId="0" applyFont="1" applyFill="1" applyBorder="1" applyAlignment="1">
      <alignment horizontal="left" wrapText="1"/>
    </xf>
    <xf numFmtId="0" fontId="17" fillId="7" borderId="38" xfId="0" applyFont="1" applyFill="1" applyBorder="1" applyAlignment="1">
      <alignment vertical="center" wrapText="1"/>
    </xf>
    <xf numFmtId="0" fontId="17" fillId="7" borderId="38" xfId="0" applyFont="1" applyFill="1" applyBorder="1" applyAlignment="1" applyProtection="1">
      <alignment vertical="center" wrapText="1"/>
      <protection locked="0"/>
    </xf>
    <xf numFmtId="44" fontId="16" fillId="8" borderId="38" xfId="0" applyNumberFormat="1" applyFont="1" applyFill="1" applyBorder="1" applyAlignment="1">
      <alignment wrapText="1"/>
    </xf>
    <xf numFmtId="44" fontId="2" fillId="2" borderId="13" xfId="1" applyFont="1" applyFill="1" applyBorder="1" applyAlignment="1">
      <alignment vertical="center" wrapText="1"/>
    </xf>
    <xf numFmtId="44" fontId="3" fillId="2" borderId="14" xfId="0" applyNumberFormat="1" applyFont="1" applyFill="1" applyBorder="1"/>
    <xf numFmtId="0" fontId="2" fillId="2" borderId="54" xfId="0" applyFont="1" applyFill="1" applyBorder="1" applyAlignment="1">
      <alignment horizontal="center" vertical="center" wrapText="1"/>
    </xf>
    <xf numFmtId="0" fontId="2" fillId="2" borderId="53" xfId="0" applyFont="1" applyFill="1" applyBorder="1" applyAlignment="1">
      <alignment horizontal="center" vertical="center" wrapText="1"/>
    </xf>
    <xf numFmtId="9" fontId="2" fillId="2" borderId="53" xfId="2" applyFont="1" applyFill="1" applyBorder="1" applyAlignment="1">
      <alignment vertical="center" wrapText="1"/>
    </xf>
    <xf numFmtId="9" fontId="2" fillId="2" borderId="55" xfId="2" applyFont="1" applyFill="1" applyBorder="1" applyAlignment="1">
      <alignment vertical="center" wrapText="1"/>
    </xf>
    <xf numFmtId="0" fontId="8" fillId="2" borderId="8" xfId="0" applyFont="1" applyFill="1" applyBorder="1" applyAlignment="1">
      <alignment vertical="center" wrapText="1"/>
    </xf>
    <xf numFmtId="0" fontId="3"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44" fontId="2" fillId="2" borderId="5" xfId="0" applyNumberFormat="1" applyFont="1" applyFill="1" applyBorder="1" applyAlignment="1">
      <alignment wrapText="1"/>
    </xf>
    <xf numFmtId="44" fontId="16" fillId="10" borderId="0" xfId="0" applyNumberFormat="1" applyFont="1" applyFill="1" applyBorder="1" applyAlignment="1">
      <alignment wrapText="1"/>
    </xf>
    <xf numFmtId="44" fontId="2" fillId="3" borderId="0" xfId="1" applyNumberFormat="1" applyFont="1" applyFill="1" applyBorder="1" applyAlignment="1">
      <alignment wrapText="1"/>
    </xf>
    <xf numFmtId="44" fontId="2" fillId="3" borderId="0" xfId="0" applyNumberFormat="1" applyFont="1" applyFill="1" applyBorder="1" applyAlignment="1">
      <alignment wrapText="1"/>
    </xf>
    <xf numFmtId="44" fontId="2" fillId="3" borderId="52" xfId="0" applyNumberFormat="1" applyFont="1" applyFill="1" applyBorder="1" applyAlignment="1">
      <alignment wrapText="1"/>
    </xf>
    <xf numFmtId="44" fontId="2" fillId="2" borderId="3" xfId="0" applyNumberFormat="1" applyFont="1" applyFill="1" applyBorder="1" applyAlignment="1">
      <alignment wrapText="1"/>
    </xf>
    <xf numFmtId="44" fontId="1" fillId="3" borderId="3" xfId="1" applyNumberFormat="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0" borderId="0" xfId="0" applyFont="1" applyBorder="1" applyAlignment="1">
      <alignment wrapText="1"/>
    </xf>
    <xf numFmtId="0" fontId="1" fillId="3" borderId="0" xfId="0" applyFont="1" applyFill="1" applyBorder="1" applyAlignment="1">
      <alignment wrapText="1"/>
    </xf>
    <xf numFmtId="44" fontId="1" fillId="0" borderId="38"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0" borderId="4" xfId="0" applyFont="1" applyBorder="1" applyAlignment="1">
      <alignment wrapText="1"/>
    </xf>
    <xf numFmtId="0" fontId="1" fillId="3" borderId="1" xfId="0" applyFont="1" applyFill="1" applyBorder="1" applyAlignment="1">
      <alignment wrapText="1"/>
    </xf>
    <xf numFmtId="0" fontId="1" fillId="0" borderId="52" xfId="0" applyFont="1" applyBorder="1" applyAlignment="1">
      <alignment wrapText="1"/>
    </xf>
    <xf numFmtId="0" fontId="1" fillId="0" borderId="0" xfId="0" applyFont="1" applyFill="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8" xfId="1" applyFont="1" applyFill="1" applyBorder="1" applyAlignment="1" applyProtection="1">
      <alignment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NumberFormat="1" applyFont="1" applyFill="1" applyBorder="1" applyAlignment="1">
      <alignment wrapText="1"/>
    </xf>
    <xf numFmtId="44" fontId="1" fillId="2" borderId="16" xfId="0" applyNumberFormat="1" applyFont="1" applyFill="1" applyBorder="1" applyAlignment="1">
      <alignment wrapText="1"/>
    </xf>
    <xf numFmtId="0" fontId="2" fillId="2" borderId="38"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1" fillId="3" borderId="3" xfId="3" applyFont="1" applyFill="1" applyBorder="1" applyAlignment="1" applyProtection="1">
      <alignment vertical="center" wrapText="1"/>
      <protection locked="0"/>
    </xf>
    <xf numFmtId="164" fontId="1" fillId="3" borderId="2" xfId="3" applyFont="1" applyFill="1" applyBorder="1" applyAlignment="1" applyProtection="1">
      <alignment vertical="center" wrapText="1"/>
      <protection locked="0"/>
    </xf>
    <xf numFmtId="9" fontId="19" fillId="0" borderId="3" xfId="2" applyFont="1" applyBorder="1" applyAlignment="1" applyProtection="1">
      <alignment horizontal="center" vertical="center" wrapText="1"/>
      <protection locked="0"/>
    </xf>
    <xf numFmtId="165" fontId="19" fillId="3" borderId="3" xfId="3" applyNumberFormat="1" applyFont="1" applyFill="1" applyBorder="1" applyAlignment="1">
      <alignment vertical="center" wrapText="1"/>
    </xf>
    <xf numFmtId="9" fontId="19" fillId="3" borderId="3" xfId="2" applyFont="1" applyFill="1" applyBorder="1" applyAlignment="1" applyProtection="1">
      <alignment horizontal="center" vertical="center" wrapText="1"/>
      <protection locked="0"/>
    </xf>
    <xf numFmtId="44" fontId="1" fillId="3" borderId="3" xfId="0" applyNumberFormat="1" applyFont="1" applyFill="1" applyBorder="1" applyAlignment="1" applyProtection="1">
      <alignment wrapText="1"/>
      <protection locked="0"/>
    </xf>
    <xf numFmtId="0" fontId="2" fillId="2" borderId="38" xfId="0" applyFont="1" applyFill="1" applyBorder="1" applyAlignment="1">
      <alignment horizontal="center" vertical="center" wrapText="1"/>
    </xf>
    <xf numFmtId="0" fontId="1" fillId="3" borderId="0" xfId="0" applyFont="1" applyFill="1" applyAlignment="1">
      <alignment wrapText="1"/>
    </xf>
    <xf numFmtId="0" fontId="0" fillId="0" borderId="0" xfId="0" applyAlignment="1">
      <alignment wrapText="1"/>
    </xf>
    <xf numFmtId="0" fontId="2" fillId="3" borderId="0" xfId="0" applyFont="1" applyFill="1" applyAlignment="1">
      <alignment horizontal="left" wrapText="1"/>
    </xf>
    <xf numFmtId="44" fontId="1" fillId="3" borderId="38" xfId="1" applyFont="1" applyFill="1" applyBorder="1" applyAlignment="1" applyProtection="1">
      <alignment horizontal="center" vertical="center" wrapText="1"/>
      <protection locked="0"/>
    </xf>
    <xf numFmtId="44" fontId="2" fillId="4" borderId="3" xfId="1" applyFont="1" applyFill="1" applyBorder="1" applyAlignment="1">
      <alignment wrapText="1"/>
    </xf>
    <xf numFmtId="44" fontId="2" fillId="3" borderId="1" xfId="1" applyFont="1" applyFill="1" applyBorder="1" applyAlignment="1">
      <alignment wrapText="1"/>
    </xf>
    <xf numFmtId="44" fontId="2" fillId="4" borderId="5" xfId="1" applyFont="1" applyFill="1" applyBorder="1" applyAlignment="1">
      <alignment wrapText="1"/>
    </xf>
    <xf numFmtId="44" fontId="2" fillId="3" borderId="0" xfId="1" applyFont="1" applyFill="1" applyBorder="1" applyAlignment="1">
      <alignment wrapText="1"/>
    </xf>
    <xf numFmtId="0" fontId="2" fillId="2" borderId="3" xfId="0" applyFont="1" applyFill="1" applyBorder="1" applyAlignment="1">
      <alignment horizontal="center" wrapText="1"/>
    </xf>
    <xf numFmtId="44" fontId="1" fillId="2" borderId="3" xfId="1" applyFont="1" applyFill="1" applyBorder="1" applyAlignment="1">
      <alignment wrapText="1"/>
    </xf>
    <xf numFmtId="166" fontId="20" fillId="0" borderId="0" xfId="0" applyNumberFormat="1" applyFont="1" applyAlignment="1">
      <alignment wrapText="1"/>
    </xf>
    <xf numFmtId="0" fontId="20" fillId="0" borderId="0" xfId="0" applyFont="1" applyAlignment="1">
      <alignment wrapText="1"/>
    </xf>
    <xf numFmtId="0" fontId="19" fillId="0" borderId="0" xfId="0" applyFont="1" applyAlignment="1">
      <alignment wrapText="1"/>
    </xf>
    <xf numFmtId="44" fontId="19" fillId="0" borderId="0" xfId="1" applyFont="1" applyBorder="1" applyAlignment="1">
      <alignment wrapText="1"/>
    </xf>
    <xf numFmtId="166" fontId="19" fillId="0" borderId="0" xfId="0" applyNumberFormat="1" applyFont="1" applyAlignment="1">
      <alignment wrapText="1"/>
    </xf>
    <xf numFmtId="0" fontId="20" fillId="6" borderId="17" xfId="0" applyFont="1" applyFill="1" applyBorder="1" applyAlignment="1">
      <alignment wrapText="1"/>
    </xf>
    <xf numFmtId="0" fontId="20" fillId="6" borderId="15" xfId="0" applyFont="1" applyFill="1" applyBorder="1" applyAlignment="1">
      <alignment wrapText="1"/>
    </xf>
    <xf numFmtId="166" fontId="20" fillId="6" borderId="15" xfId="0" applyNumberFormat="1" applyFont="1" applyFill="1" applyBorder="1" applyAlignment="1">
      <alignment wrapText="1"/>
    </xf>
    <xf numFmtId="44" fontId="20" fillId="6" borderId="15" xfId="1" applyFont="1" applyFill="1" applyBorder="1" applyAlignment="1">
      <alignment wrapText="1"/>
    </xf>
    <xf numFmtId="0" fontId="20" fillId="6" borderId="18" xfId="0" applyFont="1" applyFill="1" applyBorder="1" applyAlignment="1">
      <alignment wrapText="1"/>
    </xf>
    <xf numFmtId="44" fontId="20" fillId="3" borderId="0" xfId="1" applyFont="1" applyFill="1" applyBorder="1" applyAlignment="1">
      <alignment horizontal="left" wrapText="1"/>
    </xf>
    <xf numFmtId="0" fontId="19" fillId="0" borderId="0" xfId="0" applyFont="1" applyAlignment="1">
      <alignment horizontal="center" wrapText="1"/>
    </xf>
    <xf numFmtId="166" fontId="19" fillId="0" borderId="0" xfId="0" applyNumberFormat="1" applyFont="1" applyAlignment="1">
      <alignment horizontal="center" wrapText="1"/>
    </xf>
    <xf numFmtId="44" fontId="19" fillId="0" borderId="0" xfId="1" applyFont="1" applyFill="1" applyBorder="1" applyAlignment="1">
      <alignment wrapText="1"/>
    </xf>
    <xf numFmtId="0" fontId="19" fillId="3" borderId="0" xfId="0" applyFont="1" applyFill="1" applyAlignment="1">
      <alignment wrapText="1"/>
    </xf>
    <xf numFmtId="0" fontId="19" fillId="2" borderId="27" xfId="0" applyFont="1" applyFill="1" applyBorder="1" applyAlignment="1">
      <alignment horizontal="center" vertical="center" wrapText="1"/>
    </xf>
    <xf numFmtId="0" fontId="19" fillId="2" borderId="29" xfId="0" applyFont="1" applyFill="1" applyBorder="1" applyAlignment="1">
      <alignment horizontal="center" vertical="center" wrapText="1"/>
    </xf>
    <xf numFmtId="166" fontId="19" fillId="2" borderId="29" xfId="0" applyNumberFormat="1" applyFont="1" applyFill="1" applyBorder="1" applyAlignment="1">
      <alignment horizontal="center" vertical="center" wrapText="1"/>
    </xf>
    <xf numFmtId="166" fontId="20" fillId="2" borderId="29" xfId="0" applyNumberFormat="1"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0" fillId="3" borderId="3" xfId="0" applyFont="1" applyFill="1" applyBorder="1" applyAlignment="1" applyProtection="1">
      <alignment horizontal="center" vertical="center" wrapText="1"/>
      <protection locked="0"/>
    </xf>
    <xf numFmtId="166" fontId="20" fillId="3" borderId="3" xfId="0" applyNumberFormat="1" applyFont="1" applyFill="1" applyBorder="1" applyAlignment="1" applyProtection="1">
      <alignment horizontal="center" vertical="center" wrapText="1"/>
      <protection locked="0"/>
    </xf>
    <xf numFmtId="166" fontId="20" fillId="2" borderId="3" xfId="0" applyNumberFormat="1" applyFont="1" applyFill="1" applyBorder="1" applyAlignment="1">
      <alignment horizontal="center" vertical="center" wrapText="1"/>
    </xf>
    <xf numFmtId="44" fontId="19" fillId="2" borderId="3" xfId="1" applyFont="1" applyFill="1" applyBorder="1" applyAlignment="1" applyProtection="1">
      <alignment horizontal="center" vertical="center" wrapText="1"/>
    </xf>
    <xf numFmtId="0" fontId="19" fillId="2" borderId="9" xfId="0" applyFont="1" applyFill="1" applyBorder="1" applyAlignment="1">
      <alignment horizontal="center" vertical="center" wrapText="1"/>
    </xf>
    <xf numFmtId="0" fontId="20" fillId="2" borderId="8" xfId="0" applyFont="1" applyFill="1" applyBorder="1" applyAlignment="1">
      <alignment vertical="center" wrapText="1"/>
    </xf>
    <xf numFmtId="44" fontId="19" fillId="0" borderId="0" xfId="1" applyFont="1" applyFill="1" applyBorder="1" applyAlignment="1" applyProtection="1">
      <alignment vertical="center" wrapText="1"/>
    </xf>
    <xf numFmtId="0" fontId="19" fillId="0" borderId="0" xfId="0" applyFont="1" applyAlignment="1">
      <alignment vertical="center" wrapText="1"/>
    </xf>
    <xf numFmtId="44" fontId="20" fillId="0" borderId="0" xfId="1" applyFont="1" applyFill="1" applyBorder="1" applyAlignment="1" applyProtection="1">
      <alignment vertical="center" wrapText="1"/>
    </xf>
    <xf numFmtId="0" fontId="20" fillId="0" borderId="0" xfId="0" applyFont="1" applyAlignment="1">
      <alignment vertical="center" wrapText="1"/>
    </xf>
    <xf numFmtId="0" fontId="19" fillId="2" borderId="8" xfId="0" applyFont="1" applyFill="1" applyBorder="1" applyAlignment="1">
      <alignment vertical="center" wrapText="1"/>
    </xf>
    <xf numFmtId="0" fontId="19" fillId="0" borderId="3" xfId="0" applyFont="1" applyBorder="1" applyAlignment="1">
      <alignment vertical="center" wrapText="1"/>
    </xf>
    <xf numFmtId="8" fontId="19" fillId="0" borderId="3" xfId="1" applyNumberFormat="1" applyFont="1" applyBorder="1" applyAlignment="1" applyProtection="1">
      <alignment horizontal="center" vertical="center" wrapText="1"/>
      <protection locked="0"/>
    </xf>
    <xf numFmtId="166" fontId="19" fillId="0" borderId="3" xfId="1" applyNumberFormat="1" applyFont="1" applyBorder="1" applyAlignment="1" applyProtection="1">
      <alignment horizontal="center" vertical="center" wrapText="1"/>
      <protection locked="0"/>
    </xf>
    <xf numFmtId="166" fontId="19" fillId="2" borderId="3" xfId="1" applyNumberFormat="1" applyFont="1" applyFill="1" applyBorder="1" applyAlignment="1" applyProtection="1">
      <alignment horizontal="center" vertical="center" wrapText="1"/>
    </xf>
    <xf numFmtId="44" fontId="19" fillId="0" borderId="0" xfId="1" applyFont="1" applyFill="1" applyBorder="1" applyAlignment="1" applyProtection="1">
      <alignment horizontal="center" vertical="center" wrapText="1"/>
    </xf>
    <xf numFmtId="0" fontId="19" fillId="0" borderId="3" xfId="0" applyFont="1" applyBorder="1" applyAlignment="1" applyProtection="1">
      <alignment wrapText="1"/>
      <protection locked="0"/>
    </xf>
    <xf numFmtId="0" fontId="19" fillId="0" borderId="3" xfId="0" applyFont="1" applyBorder="1" applyAlignment="1" applyProtection="1">
      <alignment horizontal="left" vertical="top" wrapText="1"/>
      <protection locked="0"/>
    </xf>
    <xf numFmtId="166" fontId="19" fillId="3" borderId="3" xfId="1" applyNumberFormat="1" applyFont="1" applyFill="1" applyBorder="1" applyAlignment="1" applyProtection="1">
      <alignment horizontal="center" vertical="center" wrapText="1"/>
      <protection locked="0"/>
    </xf>
    <xf numFmtId="49" fontId="19" fillId="3" borderId="9" xfId="1" applyNumberFormat="1" applyFont="1" applyFill="1" applyBorder="1" applyAlignment="1" applyProtection="1">
      <alignment horizontal="left" wrapText="1"/>
      <protection locked="0"/>
    </xf>
    <xf numFmtId="0" fontId="19" fillId="0" borderId="8" xfId="0" applyFont="1" applyBorder="1" applyAlignment="1">
      <alignment wrapText="1"/>
    </xf>
    <xf numFmtId="0" fontId="20" fillId="2" borderId="3" xfId="0" applyFont="1" applyFill="1" applyBorder="1" applyAlignment="1">
      <alignment vertical="center" wrapText="1"/>
    </xf>
    <xf numFmtId="44" fontId="20" fillId="2" borderId="3" xfId="1" applyFont="1" applyFill="1" applyBorder="1" applyAlignment="1" applyProtection="1">
      <alignment horizontal="center" vertical="center" wrapText="1"/>
    </xf>
    <xf numFmtId="166" fontId="20" fillId="2" borderId="3" xfId="1" applyNumberFormat="1" applyFont="1" applyFill="1" applyBorder="1" applyAlignment="1" applyProtection="1">
      <alignment horizontal="center" vertical="center" wrapText="1"/>
    </xf>
    <xf numFmtId="44" fontId="20" fillId="0" borderId="0" xfId="1" applyFont="1" applyFill="1" applyBorder="1" applyAlignment="1" applyProtection="1">
      <alignment horizontal="center" vertical="center" wrapText="1"/>
    </xf>
    <xf numFmtId="0" fontId="19" fillId="3" borderId="0" xfId="0" applyFont="1" applyFill="1" applyAlignment="1">
      <alignment vertical="center" wrapText="1"/>
    </xf>
    <xf numFmtId="9" fontId="19"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9" fillId="3" borderId="3" xfId="0" applyFont="1" applyFill="1" applyBorder="1" applyAlignment="1">
      <alignment vertical="center" wrapText="1"/>
    </xf>
    <xf numFmtId="166" fontId="19" fillId="0" borderId="3" xfId="0" applyNumberFormat="1" applyFont="1" applyBorder="1" applyAlignment="1">
      <alignment horizontal="center" vertical="center" wrapText="1"/>
    </xf>
    <xf numFmtId="0" fontId="19" fillId="11" borderId="3" xfId="0" applyFont="1" applyFill="1" applyBorder="1" applyAlignment="1">
      <alignment vertical="center" wrapText="1"/>
    </xf>
    <xf numFmtId="166" fontId="19" fillId="11" borderId="3" xfId="0" applyNumberFormat="1" applyFont="1" applyFill="1" applyBorder="1" applyAlignment="1">
      <alignment horizontal="center" vertical="center" wrapText="1"/>
    </xf>
    <xf numFmtId="166" fontId="19" fillId="11" borderId="3" xfId="1" applyNumberFormat="1" applyFont="1" applyFill="1" applyBorder="1" applyAlignment="1">
      <alignment horizontal="center" vertical="center" wrapText="1"/>
    </xf>
    <xf numFmtId="0" fontId="20" fillId="3" borderId="0" xfId="0" applyFont="1" applyFill="1" applyAlignment="1">
      <alignment vertical="center" wrapText="1"/>
    </xf>
    <xf numFmtId="0" fontId="19" fillId="11" borderId="3" xfId="0" applyFont="1" applyFill="1" applyBorder="1" applyAlignment="1" applyProtection="1">
      <alignment horizontal="left" vertical="center" wrapText="1"/>
      <protection locked="0"/>
    </xf>
    <xf numFmtId="167" fontId="19" fillId="0" borderId="3" xfId="1" applyNumberFormat="1" applyFont="1" applyBorder="1" applyAlignment="1" applyProtection="1">
      <alignment horizontal="center" vertical="center" wrapText="1"/>
      <protection locked="0"/>
    </xf>
    <xf numFmtId="0" fontId="19" fillId="3" borderId="8" xfId="0" applyFont="1" applyFill="1" applyBorder="1" applyAlignment="1" applyProtection="1">
      <alignment vertical="center" wrapText="1"/>
      <protection locked="0"/>
    </xf>
    <xf numFmtId="44" fontId="19" fillId="3" borderId="9" xfId="1" applyFont="1" applyFill="1" applyBorder="1" applyAlignment="1" applyProtection="1">
      <alignment horizontal="center" vertical="center" wrapText="1"/>
      <protection locked="0"/>
    </xf>
    <xf numFmtId="0" fontId="19" fillId="0" borderId="3" xfId="0" applyFont="1" applyBorder="1" applyAlignment="1">
      <alignment vertical="top" wrapText="1"/>
    </xf>
    <xf numFmtId="44" fontId="19" fillId="3" borderId="3" xfId="0" applyNumberFormat="1" applyFont="1" applyFill="1" applyBorder="1" applyAlignment="1" applyProtection="1">
      <alignment horizontal="left" vertical="top" wrapText="1"/>
      <protection locked="0"/>
    </xf>
    <xf numFmtId="0" fontId="19" fillId="0" borderId="8" xfId="0" applyFont="1" applyBorder="1" applyAlignment="1">
      <alignment vertical="center"/>
    </xf>
    <xf numFmtId="44" fontId="19" fillId="0" borderId="3" xfId="0" applyNumberFormat="1" applyFont="1" applyBorder="1" applyAlignment="1" applyProtection="1">
      <alignment horizontal="left" vertical="top" wrapText="1"/>
      <protection locked="0"/>
    </xf>
    <xf numFmtId="0" fontId="20" fillId="3" borderId="8" xfId="0" applyFont="1" applyFill="1" applyBorder="1" applyAlignment="1">
      <alignment vertical="center" wrapText="1"/>
    </xf>
    <xf numFmtId="0" fontId="19" fillId="3" borderId="3" xfId="0" applyFont="1" applyFill="1" applyBorder="1" applyAlignment="1" applyProtection="1">
      <alignment vertical="center" wrapText="1"/>
      <protection locked="0"/>
    </xf>
    <xf numFmtId="44" fontId="19" fillId="3" borderId="3" xfId="1" applyFont="1" applyFill="1" applyBorder="1" applyAlignment="1" applyProtection="1">
      <alignment vertical="center" wrapText="1"/>
      <protection locked="0"/>
    </xf>
    <xf numFmtId="166" fontId="19" fillId="3" borderId="3" xfId="1" applyNumberFormat="1" applyFont="1" applyFill="1" applyBorder="1" applyAlignment="1" applyProtection="1">
      <alignment vertical="center" wrapText="1"/>
      <protection locked="0"/>
    </xf>
    <xf numFmtId="0" fontId="19" fillId="3" borderId="9" xfId="0" applyFont="1" applyFill="1" applyBorder="1" applyAlignment="1" applyProtection="1">
      <alignment vertical="center" wrapText="1"/>
      <protection locked="0"/>
    </xf>
    <xf numFmtId="0" fontId="20" fillId="0" borderId="0" xfId="0" applyFont="1" applyAlignment="1" applyProtection="1">
      <alignment vertical="center" wrapText="1"/>
      <protection locked="0"/>
    </xf>
    <xf numFmtId="166" fontId="19" fillId="0" borderId="3" xfId="0" applyNumberFormat="1" applyFont="1" applyBorder="1" applyAlignment="1" applyProtection="1">
      <alignment horizontal="center" vertical="center" wrapText="1"/>
      <protection locked="0"/>
    </xf>
    <xf numFmtId="0" fontId="19" fillId="0" borderId="3" xfId="0" applyFont="1" applyBorder="1" applyAlignment="1" applyProtection="1">
      <alignment horizontal="left" vertical="center" wrapText="1"/>
      <protection locked="0"/>
    </xf>
    <xf numFmtId="166" fontId="19" fillId="0" borderId="3" xfId="1" applyNumberFormat="1" applyFont="1" applyBorder="1" applyAlignment="1" applyProtection="1">
      <alignment vertical="center" wrapText="1"/>
      <protection locked="0"/>
    </xf>
    <xf numFmtId="166" fontId="19" fillId="2" borderId="3" xfId="1" applyNumberFormat="1" applyFont="1" applyFill="1" applyBorder="1" applyAlignment="1" applyProtection="1">
      <alignment vertical="center" wrapText="1"/>
    </xf>
    <xf numFmtId="9" fontId="19" fillId="0" borderId="3" xfId="2" applyFont="1" applyBorder="1" applyAlignment="1" applyProtection="1">
      <alignment vertical="center" wrapText="1"/>
      <protection locked="0"/>
    </xf>
    <xf numFmtId="49" fontId="19" fillId="0" borderId="9" xfId="0" applyNumberFormat="1" applyFont="1" applyBorder="1" applyAlignment="1" applyProtection="1">
      <alignment horizontal="left" wrapText="1"/>
      <protection locked="0"/>
    </xf>
    <xf numFmtId="3" fontId="17" fillId="0" borderId="0" xfId="0" applyNumberFormat="1" applyFont="1" applyAlignment="1">
      <alignment vertical="center"/>
    </xf>
    <xf numFmtId="3" fontId="17" fillId="0" borderId="3" xfId="0" applyNumberFormat="1" applyFont="1" applyBorder="1" applyAlignment="1">
      <alignment vertical="center"/>
    </xf>
    <xf numFmtId="0" fontId="20" fillId="3" borderId="12" xfId="0" applyFont="1" applyFill="1" applyBorder="1" applyAlignment="1">
      <alignment vertical="center" wrapText="1"/>
    </xf>
    <xf numFmtId="0" fontId="20" fillId="4" borderId="13" xfId="0" applyFont="1" applyFill="1" applyBorder="1" applyAlignment="1" applyProtection="1">
      <alignment vertical="center" wrapText="1"/>
      <protection locked="0"/>
    </xf>
    <xf numFmtId="44" fontId="20" fillId="4" borderId="13" xfId="1" applyFont="1" applyFill="1" applyBorder="1" applyAlignment="1" applyProtection="1">
      <alignment vertical="center" wrapText="1"/>
    </xf>
    <xf numFmtId="166" fontId="20" fillId="4" borderId="13" xfId="1" applyNumberFormat="1" applyFont="1" applyFill="1" applyBorder="1" applyAlignment="1" applyProtection="1">
      <alignment vertical="center" wrapText="1"/>
    </xf>
    <xf numFmtId="44" fontId="20" fillId="2" borderId="13" xfId="1" applyFont="1" applyFill="1" applyBorder="1" applyAlignment="1" applyProtection="1">
      <alignment horizontal="center" vertical="center" wrapText="1"/>
    </xf>
    <xf numFmtId="0" fontId="19" fillId="3" borderId="14" xfId="0" applyFont="1" applyFill="1" applyBorder="1" applyAlignment="1" applyProtection="1">
      <alignment vertical="center" wrapText="1"/>
      <protection locked="0"/>
    </xf>
    <xf numFmtId="0" fontId="20" fillId="3" borderId="0" xfId="0" applyFont="1" applyFill="1" applyAlignment="1" applyProtection="1">
      <alignment vertical="center" wrapText="1"/>
      <protection locked="0"/>
    </xf>
    <xf numFmtId="0" fontId="19" fillId="3" borderId="0" xfId="0" applyFont="1" applyFill="1" applyAlignment="1" applyProtection="1">
      <alignment vertical="center" wrapText="1"/>
      <protection locked="0"/>
    </xf>
    <xf numFmtId="44" fontId="19" fillId="3" borderId="0" xfId="1" applyFont="1" applyFill="1" applyBorder="1" applyAlignment="1" applyProtection="1">
      <alignment vertical="center" wrapText="1"/>
      <protection locked="0"/>
    </xf>
    <xf numFmtId="166" fontId="19" fillId="3" borderId="0" xfId="1" applyNumberFormat="1" applyFont="1" applyFill="1" applyBorder="1" applyAlignment="1" applyProtection="1">
      <alignment vertical="center" wrapText="1"/>
      <protection locked="0"/>
    </xf>
    <xf numFmtId="44" fontId="20" fillId="3" borderId="0" xfId="1" applyFont="1" applyFill="1" applyBorder="1" applyAlignment="1" applyProtection="1">
      <alignment vertical="center" wrapText="1"/>
      <protection locked="0"/>
    </xf>
    <xf numFmtId="0" fontId="20" fillId="2" borderId="3" xfId="1" applyNumberFormat="1" applyFont="1" applyFill="1" applyBorder="1" applyAlignment="1" applyProtection="1">
      <alignment horizontal="center" vertical="center" wrapText="1"/>
    </xf>
    <xf numFmtId="44" fontId="19" fillId="2" borderId="3" xfId="0" applyNumberFormat="1" applyFont="1" applyFill="1" applyBorder="1" applyAlignment="1">
      <alignment vertical="center" wrapText="1"/>
    </xf>
    <xf numFmtId="166" fontId="19" fillId="2" borderId="3" xfId="0" applyNumberFormat="1" applyFont="1" applyFill="1" applyBorder="1" applyAlignment="1">
      <alignment vertical="center" wrapText="1"/>
    </xf>
    <xf numFmtId="166" fontId="19" fillId="2" borderId="9" xfId="0" applyNumberFormat="1" applyFont="1" applyFill="1" applyBorder="1" applyAlignment="1">
      <alignment vertical="center" wrapText="1"/>
    </xf>
    <xf numFmtId="0" fontId="19" fillId="0" borderId="0" xfId="0" applyFont="1" applyAlignment="1" applyProtection="1">
      <alignment vertical="center" wrapText="1"/>
      <protection locked="0"/>
    </xf>
    <xf numFmtId="44" fontId="19" fillId="0" borderId="0" xfId="1" applyFont="1" applyFill="1" applyBorder="1" applyAlignment="1" applyProtection="1">
      <alignment vertical="center" wrapText="1"/>
      <protection locked="0"/>
    </xf>
    <xf numFmtId="0" fontId="20" fillId="2" borderId="12" xfId="0" applyFont="1" applyFill="1" applyBorder="1" applyAlignment="1">
      <alignment vertical="center" wrapText="1"/>
    </xf>
    <xf numFmtId="44" fontId="20" fillId="2" borderId="13" xfId="1" applyFont="1" applyFill="1" applyBorder="1" applyAlignment="1" applyProtection="1">
      <alignment vertical="center" wrapText="1"/>
    </xf>
    <xf numFmtId="166" fontId="20" fillId="2" borderId="13" xfId="1" applyNumberFormat="1" applyFont="1" applyFill="1" applyBorder="1" applyAlignment="1" applyProtection="1">
      <alignment vertical="center" wrapText="1"/>
    </xf>
    <xf numFmtId="166" fontId="20" fillId="2" borderId="14" xfId="1" applyNumberFormat="1" applyFont="1" applyFill="1" applyBorder="1" applyAlignment="1" applyProtection="1">
      <alignment vertical="center" wrapText="1"/>
    </xf>
    <xf numFmtId="44" fontId="20" fillId="3" borderId="0" xfId="0" applyNumberFormat="1" applyFont="1" applyFill="1" applyAlignment="1">
      <alignment vertical="center" wrapText="1"/>
    </xf>
    <xf numFmtId="166" fontId="20" fillId="3" borderId="0" xfId="0" applyNumberFormat="1" applyFont="1" applyFill="1" applyAlignment="1">
      <alignment vertical="center" wrapText="1"/>
    </xf>
    <xf numFmtId="44" fontId="20" fillId="3" borderId="0" xfId="1" applyFont="1" applyFill="1" applyBorder="1" applyAlignment="1">
      <alignment vertical="center" wrapText="1"/>
    </xf>
    <xf numFmtId="44" fontId="20" fillId="3" borderId="0" xfId="1" applyFont="1" applyFill="1" applyBorder="1" applyAlignment="1" applyProtection="1">
      <alignment horizontal="center" vertical="center" wrapText="1"/>
    </xf>
    <xf numFmtId="0" fontId="20" fillId="2" borderId="8" xfId="0" applyFont="1" applyFill="1" applyBorder="1" applyAlignment="1">
      <alignment horizontal="center" vertical="center" wrapText="1"/>
    </xf>
    <xf numFmtId="0" fontId="20" fillId="2" borderId="3" xfId="0" applyFont="1" applyFill="1" applyBorder="1" applyAlignment="1">
      <alignment horizontal="center" vertical="center" wrapText="1"/>
    </xf>
    <xf numFmtId="44" fontId="20" fillId="2" borderId="3" xfId="1" applyFont="1" applyFill="1" applyBorder="1" applyAlignment="1" applyProtection="1">
      <alignment vertical="center" wrapText="1"/>
    </xf>
    <xf numFmtId="166" fontId="20" fillId="2" borderId="4" xfId="1" applyNumberFormat="1" applyFont="1" applyFill="1" applyBorder="1" applyAlignment="1" applyProtection="1">
      <alignment vertical="center" wrapText="1"/>
    </xf>
    <xf numFmtId="44" fontId="20" fillId="2" borderId="4" xfId="1" applyFont="1" applyFill="1" applyBorder="1" applyAlignment="1" applyProtection="1">
      <alignment vertical="center" wrapText="1"/>
    </xf>
    <xf numFmtId="9" fontId="20" fillId="3" borderId="9" xfId="2" applyFont="1" applyFill="1" applyBorder="1" applyAlignment="1" applyProtection="1">
      <alignment vertical="center" wrapText="1"/>
      <protection locked="0"/>
    </xf>
    <xf numFmtId="0" fontId="20" fillId="2" borderId="34" xfId="0" applyFont="1" applyFill="1" applyBorder="1" applyAlignment="1">
      <alignment vertical="center" wrapText="1"/>
    </xf>
    <xf numFmtId="166" fontId="20" fillId="2" borderId="39" xfId="1" applyNumberFormat="1" applyFont="1" applyFill="1" applyBorder="1" applyAlignment="1" applyProtection="1">
      <alignment vertical="center" wrapText="1"/>
    </xf>
    <xf numFmtId="9" fontId="20" fillId="3" borderId="30" xfId="2" applyFont="1" applyFill="1" applyBorder="1" applyAlignment="1" applyProtection="1">
      <alignment vertical="center" wrapText="1"/>
      <protection locked="0"/>
    </xf>
    <xf numFmtId="9" fontId="20" fillId="3" borderId="30" xfId="2" applyFont="1" applyFill="1" applyBorder="1" applyAlignment="1" applyProtection="1">
      <alignment horizontal="right" vertical="center" wrapText="1"/>
      <protection locked="0"/>
    </xf>
    <xf numFmtId="44" fontId="20" fillId="3" borderId="0" xfId="1" applyFont="1" applyFill="1" applyBorder="1" applyAlignment="1" applyProtection="1">
      <alignment horizontal="right" vertical="center" wrapText="1"/>
      <protection locked="0"/>
    </xf>
    <xf numFmtId="9" fontId="20" fillId="2" borderId="14" xfId="2" applyFont="1" applyFill="1" applyBorder="1" applyAlignment="1" applyProtection="1">
      <alignment vertical="center" wrapText="1"/>
    </xf>
    <xf numFmtId="44" fontId="20" fillId="3" borderId="0" xfId="1" applyFont="1" applyFill="1" applyBorder="1" applyAlignment="1" applyProtection="1">
      <alignment vertical="center" wrapText="1"/>
    </xf>
    <xf numFmtId="44" fontId="20" fillId="0" borderId="0" xfId="0" applyNumberFormat="1" applyFont="1" applyAlignment="1">
      <alignment vertical="center" wrapText="1"/>
    </xf>
    <xf numFmtId="166" fontId="20" fillId="0" borderId="0" xfId="0" applyNumberFormat="1" applyFont="1" applyAlignment="1">
      <alignment vertical="center" wrapText="1"/>
    </xf>
    <xf numFmtId="44" fontId="20" fillId="0" borderId="0" xfId="1" applyFont="1" applyFill="1" applyBorder="1" applyAlignment="1">
      <alignment vertical="center" wrapText="1"/>
    </xf>
    <xf numFmtId="0" fontId="20" fillId="2" borderId="27" xfId="0" applyFont="1" applyFill="1" applyBorder="1" applyAlignment="1">
      <alignment horizontal="left" vertical="center" wrapText="1"/>
    </xf>
    <xf numFmtId="44" fontId="20" fillId="2" borderId="16" xfId="0" applyNumberFormat="1" applyFont="1" applyFill="1" applyBorder="1" applyAlignment="1">
      <alignment vertical="center" wrapText="1"/>
    </xf>
    <xf numFmtId="44" fontId="20" fillId="2" borderId="27" xfId="0" applyNumberFormat="1" applyFont="1" applyFill="1" applyBorder="1" applyAlignment="1">
      <alignment vertical="center" wrapText="1"/>
    </xf>
    <xf numFmtId="44" fontId="19" fillId="2" borderId="16" xfId="1" applyFont="1" applyFill="1" applyBorder="1" applyAlignment="1">
      <alignment vertical="center" wrapText="1"/>
    </xf>
    <xf numFmtId="0" fontId="20" fillId="2" borderId="8" xfId="0" applyFont="1" applyFill="1" applyBorder="1" applyAlignment="1">
      <alignment horizontal="left" vertical="center" wrapText="1"/>
    </xf>
    <xf numFmtId="10" fontId="20" fillId="2" borderId="9" xfId="2" applyNumberFormat="1" applyFont="1" applyFill="1" applyBorder="1" applyAlignment="1" applyProtection="1">
      <alignment wrapText="1"/>
    </xf>
    <xf numFmtId="166" fontId="20" fillId="3" borderId="0" xfId="2" applyNumberFormat="1" applyFont="1" applyFill="1" applyBorder="1" applyAlignment="1">
      <alignment wrapText="1"/>
    </xf>
    <xf numFmtId="9" fontId="20" fillId="3" borderId="0" xfId="2" applyFont="1" applyFill="1" applyBorder="1" applyAlignment="1">
      <alignment wrapText="1"/>
    </xf>
    <xf numFmtId="0" fontId="19" fillId="2" borderId="12" xfId="0" applyFont="1" applyFill="1" applyBorder="1" applyAlignment="1">
      <alignment wrapText="1"/>
    </xf>
    <xf numFmtId="9" fontId="19" fillId="2" borderId="14" xfId="2" applyFont="1" applyFill="1" applyBorder="1" applyAlignment="1">
      <alignment wrapText="1"/>
    </xf>
    <xf numFmtId="166" fontId="20" fillId="3" borderId="0" xfId="0" applyNumberFormat="1" applyFont="1" applyFill="1" applyAlignment="1">
      <alignment horizontal="center" vertical="center" wrapText="1"/>
    </xf>
    <xf numFmtId="0" fontId="20" fillId="3" borderId="0" xfId="0" applyFont="1" applyFill="1" applyAlignment="1">
      <alignment horizontal="center" vertical="center" wrapText="1"/>
    </xf>
    <xf numFmtId="44" fontId="20" fillId="2" borderId="9" xfId="2" applyNumberFormat="1" applyFont="1" applyFill="1" applyBorder="1" applyAlignment="1" applyProtection="1">
      <alignment wrapText="1"/>
    </xf>
    <xf numFmtId="44" fontId="20" fillId="3" borderId="0" xfId="2" applyNumberFormat="1" applyFont="1" applyFill="1" applyBorder="1" applyAlignment="1">
      <alignment wrapText="1"/>
    </xf>
    <xf numFmtId="166" fontId="19" fillId="3" borderId="0" xfId="0" applyNumberFormat="1" applyFont="1" applyFill="1" applyAlignment="1">
      <alignment horizontal="center" vertical="center" wrapText="1"/>
    </xf>
    <xf numFmtId="0" fontId="19" fillId="3" borderId="0" xfId="0" applyFont="1" applyFill="1" applyAlignment="1">
      <alignment horizontal="center" vertical="center" wrapText="1"/>
    </xf>
    <xf numFmtId="0" fontId="15" fillId="0" borderId="0" xfId="0" applyFont="1" applyAlignment="1">
      <alignment horizontal="left" vertical="top" wrapText="1"/>
    </xf>
    <xf numFmtId="0" fontId="10" fillId="3" borderId="0" xfId="0" applyFont="1" applyFill="1" applyAlignment="1">
      <alignment horizontal="left" wrapText="1"/>
    </xf>
    <xf numFmtId="44" fontId="21" fillId="11" borderId="38" xfId="1" applyFont="1" applyFill="1" applyBorder="1" applyProtection="1">
      <protection locked="0"/>
    </xf>
    <xf numFmtId="44" fontId="21" fillId="0" borderId="38" xfId="1" applyFont="1" applyBorder="1" applyProtection="1">
      <protection locked="0"/>
    </xf>
    <xf numFmtId="0" fontId="2" fillId="2" borderId="5" xfId="0" applyFont="1" applyFill="1" applyBorder="1" applyAlignment="1">
      <alignment horizontal="left" wrapText="1"/>
    </xf>
    <xf numFmtId="44" fontId="2" fillId="2" borderId="5" xfId="0" applyNumberFormat="1" applyFont="1" applyFill="1" applyBorder="1" applyAlignment="1">
      <alignment horizontal="center" wrapText="1"/>
    </xf>
    <xf numFmtId="0" fontId="7" fillId="2" borderId="27" xfId="0" applyFont="1" applyFill="1" applyBorder="1" applyAlignment="1">
      <alignment vertical="center" wrapText="1"/>
    </xf>
    <xf numFmtId="44" fontId="1" fillId="3" borderId="29" xfId="1" applyFont="1" applyFill="1" applyBorder="1" applyAlignment="1" applyProtection="1">
      <alignment horizontal="center" vertical="center" wrapText="1"/>
      <protection locked="0"/>
    </xf>
    <xf numFmtId="44" fontId="1" fillId="3" borderId="29" xfId="1" applyNumberFormat="1" applyFont="1" applyFill="1" applyBorder="1" applyAlignment="1" applyProtection="1">
      <alignment horizontal="center" vertical="center" wrapText="1"/>
      <protection locked="0"/>
    </xf>
    <xf numFmtId="44" fontId="2" fillId="2" borderId="16" xfId="0" applyNumberFormat="1" applyFont="1" applyFill="1" applyBorder="1" applyAlignment="1">
      <alignment wrapText="1"/>
    </xf>
    <xf numFmtId="0" fontId="7"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4" borderId="8" xfId="1" applyFont="1" applyFill="1" applyBorder="1" applyAlignment="1" applyProtection="1">
      <alignment wrapText="1"/>
    </xf>
    <xf numFmtId="44" fontId="2" fillId="3" borderId="7" xfId="1" applyFont="1" applyFill="1" applyBorder="1" applyAlignment="1" applyProtection="1">
      <alignment wrapText="1"/>
    </xf>
    <xf numFmtId="44" fontId="2" fillId="3" borderId="47" xfId="0" applyNumberFormat="1" applyFont="1" applyFill="1" applyBorder="1" applyAlignment="1">
      <alignment wrapText="1"/>
    </xf>
    <xf numFmtId="0" fontId="2" fillId="2" borderId="12" xfId="0" applyFont="1" applyFill="1" applyBorder="1" applyAlignment="1">
      <alignment horizontal="left" wrapText="1"/>
    </xf>
    <xf numFmtId="44" fontId="2" fillId="2" borderId="14" xfId="0" applyNumberFormat="1" applyFont="1" applyFill="1" applyBorder="1" applyAlignment="1">
      <alignment wrapText="1"/>
    </xf>
    <xf numFmtId="44" fontId="1" fillId="0" borderId="29" xfId="0" applyNumberFormat="1" applyFont="1" applyBorder="1" applyAlignment="1" applyProtection="1">
      <alignment wrapText="1"/>
      <protection locked="0"/>
    </xf>
    <xf numFmtId="0" fontId="16" fillId="7" borderId="12" xfId="0" applyFont="1" applyFill="1" applyBorder="1" applyAlignment="1">
      <alignment horizontal="left" wrapText="1"/>
    </xf>
    <xf numFmtId="0" fontId="17" fillId="7" borderId="27" xfId="0" applyFont="1" applyFill="1" applyBorder="1" applyAlignment="1">
      <alignment vertical="center" wrapText="1"/>
    </xf>
    <xf numFmtId="44" fontId="21" fillId="11" borderId="29" xfId="1" applyFont="1" applyFill="1" applyBorder="1" applyProtection="1">
      <protection locked="0"/>
    </xf>
    <xf numFmtId="0" fontId="17" fillId="7" borderId="10" xfId="0" applyFont="1" applyFill="1" applyBorder="1" applyAlignment="1">
      <alignment vertical="center" wrapText="1"/>
    </xf>
    <xf numFmtId="0" fontId="17" fillId="7" borderId="10" xfId="0" applyFont="1" applyFill="1" applyBorder="1" applyAlignment="1" applyProtection="1">
      <alignment vertical="center" wrapText="1"/>
      <protection locked="0"/>
    </xf>
    <xf numFmtId="44" fontId="16" fillId="8" borderId="10" xfId="0" applyNumberFormat="1" applyFont="1" applyFill="1" applyBorder="1" applyAlignment="1">
      <alignment wrapText="1"/>
    </xf>
    <xf numFmtId="44" fontId="21" fillId="0" borderId="29" xfId="1" applyFont="1" applyBorder="1" applyProtection="1">
      <protection locked="0"/>
    </xf>
    <xf numFmtId="44" fontId="16" fillId="10" borderId="11" xfId="0" applyNumberFormat="1" applyFont="1" applyFill="1" applyBorder="1" applyAlignment="1">
      <alignment wrapText="1"/>
    </xf>
    <xf numFmtId="44" fontId="2" fillId="3" borderId="56" xfId="0" applyNumberFormat="1" applyFont="1" applyFill="1" applyBorder="1" applyAlignment="1">
      <alignment wrapText="1"/>
    </xf>
    <xf numFmtId="0" fontId="16" fillId="7" borderId="34" xfId="0" applyFont="1" applyFill="1" applyBorder="1" applyAlignment="1">
      <alignment horizontal="left" wrapText="1"/>
    </xf>
    <xf numFmtId="0" fontId="1" fillId="0" borderId="17" xfId="0" applyFont="1" applyBorder="1" applyAlignment="1">
      <alignment wrapText="1"/>
    </xf>
    <xf numFmtId="0" fontId="17" fillId="7" borderId="29" xfId="0" applyFont="1" applyFill="1" applyBorder="1" applyAlignment="1">
      <alignment vertical="center" wrapText="1"/>
    </xf>
    <xf numFmtId="0" fontId="1" fillId="0" borderId="11" xfId="0" applyFont="1" applyBorder="1" applyAlignment="1">
      <alignment wrapText="1"/>
    </xf>
    <xf numFmtId="0" fontId="1" fillId="0" borderId="56" xfId="0" applyFont="1" applyFill="1" applyBorder="1" applyAlignment="1">
      <alignment wrapText="1"/>
    </xf>
    <xf numFmtId="0" fontId="1" fillId="0" borderId="19" xfId="0" applyFont="1" applyBorder="1" applyAlignment="1">
      <alignment wrapText="1"/>
    </xf>
    <xf numFmtId="44" fontId="1" fillId="0" borderId="0" xfId="0" applyNumberFormat="1" applyFont="1" applyBorder="1" applyAlignment="1">
      <alignment wrapText="1"/>
    </xf>
    <xf numFmtId="164" fontId="1" fillId="0" borderId="0" xfId="3" applyFont="1" applyBorder="1" applyAlignment="1">
      <alignment wrapText="1"/>
    </xf>
    <xf numFmtId="43" fontId="1" fillId="0" borderId="0" xfId="0" applyNumberFormat="1" applyFont="1" applyBorder="1" applyAlignment="1">
      <alignment wrapText="1"/>
    </xf>
    <xf numFmtId="44" fontId="19" fillId="0" borderId="3" xfId="1" applyFont="1" applyBorder="1" applyAlignment="1" applyProtection="1">
      <alignment vertical="center" wrapText="1"/>
      <protection locked="0"/>
    </xf>
    <xf numFmtId="164" fontId="1" fillId="3" borderId="0" xfId="3" applyFont="1" applyFill="1" applyBorder="1" applyAlignment="1">
      <alignment wrapText="1"/>
    </xf>
    <xf numFmtId="44" fontId="19" fillId="2" borderId="9" xfId="0" applyNumberFormat="1" applyFont="1" applyFill="1" applyBorder="1" applyAlignment="1">
      <alignment wrapText="1"/>
    </xf>
    <xf numFmtId="168" fontId="19" fillId="3" borderId="3" xfId="3" applyNumberFormat="1" applyFont="1" applyFill="1" applyBorder="1" applyAlignment="1">
      <alignment vertical="center" wrapText="1"/>
    </xf>
    <xf numFmtId="169" fontId="1" fillId="3" borderId="0" xfId="0" applyNumberFormat="1" applyFont="1" applyFill="1" applyAlignment="1">
      <alignment wrapText="1"/>
    </xf>
    <xf numFmtId="44" fontId="19" fillId="3" borderId="0" xfId="0" applyNumberFormat="1" applyFont="1" applyFill="1" applyAlignment="1" applyProtection="1">
      <alignment vertical="center" wrapText="1"/>
      <protection locked="0"/>
    </xf>
    <xf numFmtId="165" fontId="19" fillId="3" borderId="3" xfId="4" applyNumberFormat="1" applyFont="1" applyFill="1" applyBorder="1" applyAlignment="1">
      <alignment vertical="center" wrapText="1"/>
    </xf>
    <xf numFmtId="168" fontId="19" fillId="3" borderId="3" xfId="4" applyNumberFormat="1" applyFont="1" applyFill="1" applyBorder="1" applyAlignment="1">
      <alignment vertical="center" wrapText="1"/>
    </xf>
    <xf numFmtId="44" fontId="1" fillId="0" borderId="29" xfId="1" applyFont="1" applyBorder="1" applyAlignment="1" applyProtection="1">
      <alignment horizontal="right" vertical="center"/>
      <protection locked="0"/>
    </xf>
    <xf numFmtId="44" fontId="1" fillId="0" borderId="3" xfId="1" applyFont="1" applyBorder="1" applyAlignment="1" applyProtection="1">
      <alignment horizontal="right" vertical="center"/>
      <protection locked="0"/>
    </xf>
    <xf numFmtId="0" fontId="19" fillId="2" borderId="8" xfId="0" applyFont="1" applyFill="1" applyBorder="1" applyAlignment="1">
      <alignment vertical="center"/>
    </xf>
    <xf numFmtId="10" fontId="19" fillId="0" borderId="0" xfId="2" applyNumberFormat="1" applyFont="1" applyFill="1" applyBorder="1" applyAlignment="1" applyProtection="1">
      <alignment vertical="center" wrapText="1"/>
      <protection locked="0"/>
    </xf>
    <xf numFmtId="49" fontId="19" fillId="0" borderId="0" xfId="1" applyNumberFormat="1" applyFont="1" applyFill="1" applyBorder="1" applyAlignment="1" applyProtection="1">
      <alignment horizontal="center" vertical="center" wrapText="1"/>
    </xf>
    <xf numFmtId="0" fontId="19" fillId="3" borderId="3" xfId="0" applyFont="1" applyFill="1" applyBorder="1" applyAlignment="1" applyProtection="1">
      <alignment horizontal="left" vertical="top" wrapText="1"/>
      <protection locked="0"/>
    </xf>
    <xf numFmtId="0" fontId="20" fillId="0" borderId="0" xfId="0" applyFont="1" applyAlignment="1">
      <alignment horizontal="center" vertical="center" wrapText="1"/>
    </xf>
    <xf numFmtId="44" fontId="19" fillId="0" borderId="3" xfId="1" applyFont="1" applyBorder="1" applyAlignment="1" applyProtection="1">
      <alignment horizontal="center" vertical="center" wrapText="1"/>
      <protection locked="0"/>
    </xf>
    <xf numFmtId="49" fontId="19" fillId="0" borderId="9" xfId="1" applyNumberFormat="1" applyFont="1" applyBorder="1" applyAlignment="1" applyProtection="1">
      <alignment horizontal="left" wrapText="1"/>
      <protection locked="0"/>
    </xf>
    <xf numFmtId="44" fontId="19" fillId="3" borderId="3" xfId="1" applyFont="1" applyFill="1" applyBorder="1" applyAlignment="1" applyProtection="1">
      <alignment horizontal="center" vertical="center" wrapText="1"/>
      <protection locked="0"/>
    </xf>
    <xf numFmtId="49" fontId="19" fillId="3" borderId="9" xfId="1" applyNumberFormat="1"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4" fontId="19" fillId="0" borderId="3" xfId="1" applyFont="1" applyBorder="1" applyAlignment="1" applyProtection="1">
      <alignment horizontal="center" vertical="center" wrapText="1"/>
      <protection locked="0"/>
    </xf>
    <xf numFmtId="49" fontId="19" fillId="0" borderId="9" xfId="1" applyNumberFormat="1" applyFont="1" applyBorder="1" applyAlignment="1" applyProtection="1">
      <alignment horizontal="left" wrapText="1"/>
      <protection locked="0"/>
    </xf>
    <xf numFmtId="44" fontId="19" fillId="0" borderId="3" xfId="1" applyFont="1" applyBorder="1" applyAlignment="1" applyProtection="1">
      <alignment horizontal="center" vertical="center" wrapText="1"/>
      <protection locked="0"/>
    </xf>
    <xf numFmtId="49" fontId="19" fillId="0" borderId="9" xfId="1" applyNumberFormat="1" applyFont="1" applyBorder="1" applyAlignment="1" applyProtection="1">
      <alignment horizontal="left" wrapText="1"/>
      <protection locked="0"/>
    </xf>
    <xf numFmtId="44" fontId="19" fillId="0" borderId="3" xfId="1" applyFont="1" applyBorder="1" applyAlignment="1" applyProtection="1">
      <alignment horizontal="center" vertical="center" wrapText="1"/>
      <protection locked="0"/>
    </xf>
    <xf numFmtId="49" fontId="19" fillId="0" borderId="9" xfId="1" applyNumberFormat="1" applyFont="1" applyBorder="1" applyAlignment="1" applyProtection="1">
      <alignment horizontal="left" wrapText="1"/>
      <protection locked="0"/>
    </xf>
    <xf numFmtId="44" fontId="19" fillId="0" borderId="3" xfId="1" applyFont="1" applyBorder="1" applyAlignment="1" applyProtection="1">
      <alignment vertical="center" wrapText="1"/>
      <protection locked="0"/>
    </xf>
    <xf numFmtId="49" fontId="19" fillId="0" borderId="9" xfId="0" applyNumberFormat="1" applyFont="1" applyBorder="1" applyAlignment="1" applyProtection="1">
      <alignment horizontal="left" wrapText="1"/>
      <protection locked="0"/>
    </xf>
    <xf numFmtId="0" fontId="19" fillId="3" borderId="3" xfId="0" applyFont="1" applyFill="1" applyBorder="1" applyAlignment="1" applyProtection="1">
      <alignment horizontal="left" vertical="top" wrapText="1"/>
      <protection locked="0"/>
    </xf>
    <xf numFmtId="44" fontId="19" fillId="3" borderId="3" xfId="1" applyFont="1" applyFill="1" applyBorder="1" applyAlignment="1" applyProtection="1">
      <alignment horizontal="left" vertical="top" wrapText="1"/>
      <protection locked="0"/>
    </xf>
    <xf numFmtId="0" fontId="19" fillId="3" borderId="9" xfId="0" applyFont="1" applyFill="1" applyBorder="1" applyAlignment="1" applyProtection="1">
      <alignment horizontal="left" vertical="top" wrapText="1"/>
      <protection locked="0"/>
    </xf>
    <xf numFmtId="0" fontId="20" fillId="0" borderId="0" xfId="0" applyFont="1" applyAlignment="1">
      <alignment horizontal="center" vertical="center" wrapText="1"/>
    </xf>
    <xf numFmtId="0" fontId="20" fillId="2" borderId="27"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10" xfId="0" applyFont="1" applyFill="1" applyBorder="1" applyAlignment="1">
      <alignment horizontal="center" vertical="center" wrapText="1"/>
    </xf>
    <xf numFmtId="166" fontId="20" fillId="2" borderId="30" xfId="1" applyNumberFormat="1" applyFont="1" applyFill="1" applyBorder="1" applyAlignment="1" applyProtection="1">
      <alignment horizontal="center" vertical="center" wrapText="1"/>
    </xf>
    <xf numFmtId="166" fontId="20" fillId="2" borderId="37" xfId="1" applyNumberFormat="1" applyFont="1" applyFill="1" applyBorder="1" applyAlignment="1" applyProtection="1">
      <alignment horizontal="center" vertical="center" wrapText="1"/>
    </xf>
    <xf numFmtId="166" fontId="20" fillId="2" borderId="5" xfId="0" applyNumberFormat="1" applyFont="1" applyFill="1" applyBorder="1" applyAlignment="1">
      <alignment horizontal="center" vertical="center" wrapText="1"/>
    </xf>
    <xf numFmtId="166" fontId="20" fillId="2" borderId="38" xfId="0" applyNumberFormat="1"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20" fillId="0" borderId="0" xfId="0" applyFont="1" applyAlignment="1">
      <alignment horizontal="left" vertical="top" wrapText="1"/>
    </xf>
    <xf numFmtId="0" fontId="20" fillId="6" borderId="25" xfId="0" applyFont="1" applyFill="1" applyBorder="1" applyAlignment="1">
      <alignment horizontal="left" wrapText="1"/>
    </xf>
    <xf numFmtId="0" fontId="20" fillId="6" borderId="26" xfId="0" applyFont="1" applyFill="1" applyBorder="1" applyAlignment="1">
      <alignment horizontal="left" wrapText="1"/>
    </xf>
    <xf numFmtId="0" fontId="20" fillId="6" borderId="21" xfId="0" applyFont="1" applyFill="1" applyBorder="1" applyAlignment="1">
      <alignment horizontal="left" wrapText="1"/>
    </xf>
    <xf numFmtId="0" fontId="20" fillId="3" borderId="3" xfId="0" applyFont="1" applyFill="1" applyBorder="1" applyAlignment="1" applyProtection="1">
      <alignment horizontal="left" vertical="center" wrapText="1"/>
      <protection locked="0"/>
    </xf>
    <xf numFmtId="44" fontId="20" fillId="3" borderId="3" xfId="1" applyFont="1" applyFill="1" applyBorder="1" applyAlignment="1" applyProtection="1">
      <alignment horizontal="left" vertical="center" wrapText="1"/>
      <protection locked="0"/>
    </xf>
    <xf numFmtId="0" fontId="20" fillId="3" borderId="9" xfId="0" applyFont="1" applyFill="1" applyBorder="1" applyAlignment="1" applyProtection="1">
      <alignment horizontal="left" vertical="center" wrapText="1"/>
      <protection locked="0"/>
    </xf>
    <xf numFmtId="49" fontId="20" fillId="3" borderId="3" xfId="0" applyNumberFormat="1" applyFont="1" applyFill="1" applyBorder="1" applyAlignment="1" applyProtection="1">
      <alignment horizontal="left" vertical="center" wrapText="1"/>
      <protection locked="0"/>
    </xf>
    <xf numFmtId="49" fontId="20" fillId="3" borderId="9" xfId="0" applyNumberFormat="1" applyFont="1" applyFill="1" applyBorder="1" applyAlignment="1" applyProtection="1">
      <alignment horizontal="left" vertical="center" wrapText="1"/>
      <protection locked="0"/>
    </xf>
    <xf numFmtId="0" fontId="20" fillId="6" borderId="19" xfId="0" applyFont="1" applyFill="1" applyBorder="1" applyAlignment="1">
      <alignment horizontal="left" wrapText="1"/>
    </xf>
    <xf numFmtId="0" fontId="20" fillId="6" borderId="24" xfId="0" applyFont="1" applyFill="1" applyBorder="1" applyAlignment="1">
      <alignment horizontal="left" wrapText="1"/>
    </xf>
    <xf numFmtId="44" fontId="20" fillId="6" borderId="24" xfId="1" applyFont="1" applyFill="1" applyBorder="1" applyAlignment="1">
      <alignment horizontal="left" wrapText="1"/>
    </xf>
    <xf numFmtId="0" fontId="20" fillId="6" borderId="20" xfId="0" applyFont="1" applyFill="1" applyBorder="1" applyAlignment="1">
      <alignment horizontal="left" wrapText="1"/>
    </xf>
    <xf numFmtId="0" fontId="20" fillId="3" borderId="3" xfId="0" applyFont="1" applyFill="1" applyBorder="1" applyAlignment="1" applyProtection="1">
      <alignment horizontal="left" vertical="top" wrapText="1"/>
      <protection locked="0"/>
    </xf>
    <xf numFmtId="44" fontId="20" fillId="3" borderId="3" xfId="1" applyFont="1" applyFill="1" applyBorder="1" applyAlignment="1" applyProtection="1">
      <alignment horizontal="left" vertical="top" wrapText="1"/>
      <protection locked="0"/>
    </xf>
    <xf numFmtId="0" fontId="20" fillId="3" borderId="9"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35" xfId="0" applyFont="1" applyFill="1" applyBorder="1" applyAlignment="1">
      <alignment horizontal="left" wrapText="1"/>
    </xf>
    <xf numFmtId="0" fontId="2" fillId="2" borderId="7" xfId="0" applyFont="1" applyFill="1" applyBorder="1" applyAlignment="1">
      <alignment horizontal="left" wrapText="1"/>
    </xf>
    <xf numFmtId="0" fontId="15" fillId="0" borderId="0" xfId="0" applyFont="1" applyBorder="1" applyAlignment="1">
      <alignment horizontal="left" vertical="top" wrapText="1"/>
    </xf>
    <xf numFmtId="0" fontId="10" fillId="6" borderId="25" xfId="0" applyFont="1" applyFill="1" applyBorder="1" applyAlignment="1">
      <alignment horizontal="left" wrapText="1"/>
    </xf>
    <xf numFmtId="0" fontId="10" fillId="6" borderId="26" xfId="0" applyFont="1" applyFill="1" applyBorder="1" applyAlignment="1">
      <alignment horizontal="left" wrapText="1"/>
    </xf>
    <xf numFmtId="0" fontId="10"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9" fillId="6" borderId="17" xfId="0" applyFont="1" applyFill="1" applyBorder="1" applyAlignment="1">
      <alignment horizontal="left" wrapText="1"/>
    </xf>
    <xf numFmtId="0" fontId="9" fillId="6" borderId="15" xfId="0" applyFont="1" applyFill="1" applyBorder="1" applyAlignment="1">
      <alignment horizontal="left" wrapText="1"/>
    </xf>
    <xf numFmtId="0" fontId="9" fillId="6" borderId="40"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cellXfs>
  <cellStyles count="5">
    <cellStyle name="Comma" xfId="3" builtinId="3"/>
    <cellStyle name="Comma 2" xfId="4" xr:uid="{B1347764-13D6-4CB4-A8B0-BC681A714EF7}"/>
    <cellStyle name="Currency" xfId="1" builtinId="4"/>
    <cellStyle name="Normal" xfId="0" builtinId="0"/>
    <cellStyle name="Percent" xfId="2"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opher.Laker\AppData\Local\Microsoft\Windows\INetCache\Content.Outlook\S0AQGD6I\ND%20Budget%2015.11.19-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13">
          <cell r="D13" t="str">
            <v>UNDP</v>
          </cell>
          <cell r="E13" t="str">
            <v>UNHCR</v>
          </cell>
          <cell r="G13" t="str">
            <v>HABITAT</v>
          </cell>
        </row>
        <row r="24">
          <cell r="E24">
            <v>0</v>
          </cell>
        </row>
        <row r="36">
          <cell r="G36">
            <v>0</v>
          </cell>
        </row>
        <row r="46">
          <cell r="E46">
            <v>0</v>
          </cell>
          <cell r="G46">
            <v>0</v>
          </cell>
        </row>
        <row r="56">
          <cell r="D56">
            <v>0</v>
          </cell>
          <cell r="E56">
            <v>0</v>
          </cell>
          <cell r="G56">
            <v>0</v>
          </cell>
        </row>
        <row r="66">
          <cell r="D66">
            <v>0</v>
          </cell>
          <cell r="E66">
            <v>0</v>
          </cell>
          <cell r="G66">
            <v>0</v>
          </cell>
        </row>
        <row r="78">
          <cell r="E78">
            <v>0</v>
          </cell>
          <cell r="G78">
            <v>0</v>
          </cell>
        </row>
        <row r="88">
          <cell r="E88">
            <v>0</v>
          </cell>
          <cell r="G88">
            <v>0</v>
          </cell>
        </row>
        <row r="98">
          <cell r="D98">
            <v>0</v>
          </cell>
          <cell r="E98">
            <v>0</v>
          </cell>
        </row>
        <row r="108">
          <cell r="D108">
            <v>0</v>
          </cell>
          <cell r="E108">
            <v>0</v>
          </cell>
          <cell r="G108">
            <v>0</v>
          </cell>
        </row>
        <row r="118">
          <cell r="D118">
            <v>0</v>
          </cell>
          <cell r="E118">
            <v>0</v>
          </cell>
          <cell r="G118">
            <v>0</v>
          </cell>
        </row>
        <row r="160">
          <cell r="D160">
            <v>0</v>
          </cell>
        </row>
        <row r="170">
          <cell r="E170">
            <v>0</v>
          </cell>
          <cell r="G170">
            <v>0</v>
          </cell>
        </row>
        <row r="182">
          <cell r="D182">
            <v>0</v>
          </cell>
          <cell r="E182">
            <v>0</v>
          </cell>
          <cell r="G182">
            <v>0</v>
          </cell>
        </row>
        <row r="192">
          <cell r="D192">
            <v>0</v>
          </cell>
          <cell r="E192">
            <v>0</v>
          </cell>
          <cell r="G192">
            <v>0</v>
          </cell>
        </row>
        <row r="202">
          <cell r="D202">
            <v>0</v>
          </cell>
          <cell r="E202">
            <v>0</v>
          </cell>
          <cell r="G202">
            <v>0</v>
          </cell>
        </row>
        <row r="212">
          <cell r="D212">
            <v>0</v>
          </cell>
          <cell r="E212">
            <v>0</v>
          </cell>
          <cell r="G212">
            <v>0</v>
          </cell>
        </row>
        <row r="219">
          <cell r="D219">
            <v>103000</v>
          </cell>
          <cell r="E219">
            <v>10000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307"/>
  <sheetViews>
    <sheetView showGridLines="0" showZeros="0" tabSelected="1" topLeftCell="A237" zoomScale="44" zoomScaleNormal="70" workbookViewId="0">
      <selection activeCell="L232" sqref="L232"/>
    </sheetView>
  </sheetViews>
  <sheetFormatPr defaultColWidth="9.1796875" defaultRowHeight="15.5"/>
  <cols>
    <col min="1" max="1" width="9.1796875" style="153"/>
    <col min="2" max="2" width="27.54296875" style="153" customWidth="1"/>
    <col min="3" max="3" width="54" style="153" customWidth="1"/>
    <col min="4" max="4" width="23.1796875" style="153" customWidth="1"/>
    <col min="5" max="6" width="23.1796875" style="155" customWidth="1"/>
    <col min="7" max="7" width="23.1796875" style="153" customWidth="1"/>
    <col min="8" max="8" width="14.81640625" style="155" customWidth="1"/>
    <col min="9" max="9" width="22.453125" style="153" customWidth="1"/>
    <col min="10" max="10" width="22.453125" style="154" customWidth="1"/>
    <col min="11" max="11" width="30.1796875" style="153" customWidth="1"/>
    <col min="12" max="12" width="18.81640625" style="153" customWidth="1"/>
    <col min="13" max="13" width="9.1796875" style="153"/>
    <col min="14" max="14" width="17.81640625" style="153" customWidth="1"/>
    <col min="15" max="15" width="26.453125" style="153" customWidth="1"/>
    <col min="16" max="16" width="22.453125" style="153" customWidth="1"/>
    <col min="17" max="17" width="29.81640625" style="153" customWidth="1"/>
    <col min="18" max="18" width="23.453125" style="153" customWidth="1"/>
    <col min="19" max="19" width="18.453125" style="153" customWidth="1"/>
    <col min="20" max="20" width="17.453125" style="153" customWidth="1"/>
    <col min="21" max="21" width="25.1796875" style="153" customWidth="1"/>
    <col min="22" max="16384" width="9.1796875" style="153"/>
  </cols>
  <sheetData>
    <row r="2" spans="2:14" ht="47.25" customHeight="1">
      <c r="B2" s="373" t="s">
        <v>704</v>
      </c>
      <c r="C2" s="373"/>
      <c r="D2" s="373"/>
      <c r="E2" s="373"/>
      <c r="F2" s="151"/>
      <c r="G2" s="152"/>
      <c r="H2" s="151"/>
    </row>
    <row r="3" spans="2:14">
      <c r="B3" s="152"/>
    </row>
    <row r="4" spans="2:14" ht="16" thickBot="1">
      <c r="B4" s="152"/>
    </row>
    <row r="5" spans="2:14" ht="36.75" customHeight="1">
      <c r="B5" s="156" t="s">
        <v>1</v>
      </c>
      <c r="C5" s="157"/>
      <c r="D5" s="157"/>
      <c r="E5" s="158"/>
      <c r="F5" s="158"/>
      <c r="G5" s="157"/>
      <c r="H5" s="158"/>
      <c r="I5" s="157"/>
      <c r="J5" s="159"/>
      <c r="K5" s="157"/>
      <c r="L5" s="157"/>
      <c r="M5" s="157"/>
      <c r="N5" s="160"/>
    </row>
    <row r="6" spans="2:14" ht="174" customHeight="1" thickBot="1">
      <c r="B6" s="382" t="s">
        <v>644</v>
      </c>
      <c r="C6" s="383"/>
      <c r="D6" s="383"/>
      <c r="E6" s="383"/>
      <c r="F6" s="383"/>
      <c r="G6" s="383"/>
      <c r="H6" s="383"/>
      <c r="I6" s="383"/>
      <c r="J6" s="384"/>
      <c r="K6" s="383"/>
      <c r="L6" s="383"/>
      <c r="M6" s="383"/>
      <c r="N6" s="385"/>
    </row>
    <row r="7" spans="2:14">
      <c r="B7" s="152"/>
    </row>
    <row r="8" spans="2:14" ht="16" thickBot="1"/>
    <row r="9" spans="2:14" ht="27" customHeight="1" thickBot="1">
      <c r="B9" s="374" t="s">
        <v>432</v>
      </c>
      <c r="C9" s="375"/>
      <c r="D9" s="375"/>
      <c r="E9" s="375"/>
      <c r="F9" s="375"/>
      <c r="G9" s="375"/>
      <c r="H9" s="375"/>
      <c r="I9" s="376"/>
      <c r="J9" s="161"/>
    </row>
    <row r="11" spans="2:14" ht="25.5" customHeight="1" thickBot="1">
      <c r="D11" s="162"/>
      <c r="E11" s="163"/>
      <c r="F11" s="163"/>
      <c r="G11" s="162"/>
      <c r="H11" s="163"/>
      <c r="J11" s="164"/>
      <c r="K11" s="165"/>
      <c r="L11" s="165"/>
    </row>
    <row r="12" spans="2:14" ht="213.75" customHeight="1">
      <c r="B12" s="166" t="s">
        <v>645</v>
      </c>
      <c r="C12" s="167" t="s">
        <v>646</v>
      </c>
      <c r="D12" s="167" t="s">
        <v>647</v>
      </c>
      <c r="E12" s="168" t="s">
        <v>648</v>
      </c>
      <c r="F12" s="168" t="s">
        <v>649</v>
      </c>
      <c r="G12" s="167" t="s">
        <v>650</v>
      </c>
      <c r="H12" s="169" t="s">
        <v>8</v>
      </c>
      <c r="I12" s="167" t="s">
        <v>651</v>
      </c>
      <c r="J12" s="167" t="s">
        <v>652</v>
      </c>
      <c r="K12" s="170" t="s">
        <v>653</v>
      </c>
      <c r="L12" s="336"/>
    </row>
    <row r="13" spans="2:14" ht="18.75" customHeight="1">
      <c r="B13" s="171"/>
      <c r="C13" s="172"/>
      <c r="D13" s="173" t="s">
        <v>434</v>
      </c>
      <c r="E13" s="174" t="s">
        <v>433</v>
      </c>
      <c r="F13" s="174" t="s">
        <v>626</v>
      </c>
      <c r="G13" s="173" t="s">
        <v>654</v>
      </c>
      <c r="H13" s="175"/>
      <c r="I13" s="172"/>
      <c r="J13" s="176"/>
      <c r="K13" s="177"/>
      <c r="L13" s="336"/>
    </row>
    <row r="14" spans="2:14" s="180" customFormat="1" ht="51" customHeight="1">
      <c r="B14" s="178" t="s">
        <v>435</v>
      </c>
      <c r="C14" s="380" t="s">
        <v>655</v>
      </c>
      <c r="D14" s="380"/>
      <c r="E14" s="380"/>
      <c r="F14" s="380"/>
      <c r="G14" s="380"/>
      <c r="H14" s="380"/>
      <c r="I14" s="380"/>
      <c r="J14" s="378"/>
      <c r="K14" s="381"/>
      <c r="L14" s="179"/>
    </row>
    <row r="15" spans="2:14" s="182" customFormat="1" ht="51" customHeight="1">
      <c r="B15" s="178" t="s">
        <v>436</v>
      </c>
      <c r="C15" s="380" t="s">
        <v>656</v>
      </c>
      <c r="D15" s="380"/>
      <c r="E15" s="380"/>
      <c r="F15" s="380"/>
      <c r="G15" s="380"/>
      <c r="H15" s="380"/>
      <c r="I15" s="380"/>
      <c r="J15" s="378"/>
      <c r="K15" s="381"/>
      <c r="L15" s="181"/>
    </row>
    <row r="16" spans="2:14" ht="31">
      <c r="B16" s="183" t="s">
        <v>437</v>
      </c>
      <c r="C16" s="184" t="s">
        <v>675</v>
      </c>
      <c r="D16" s="185">
        <v>20000</v>
      </c>
      <c r="E16" s="186"/>
      <c r="F16" s="186"/>
      <c r="G16" s="337"/>
      <c r="H16" s="187">
        <f>SUM(D16:G16)</f>
        <v>20000</v>
      </c>
      <c r="I16" s="136">
        <v>0.35</v>
      </c>
      <c r="J16" s="337">
        <v>18400</v>
      </c>
      <c r="K16" s="338" t="s">
        <v>694</v>
      </c>
      <c r="L16" s="188"/>
    </row>
    <row r="17" spans="1:12" ht="39.65" customHeight="1">
      <c r="B17" s="183" t="s">
        <v>438</v>
      </c>
      <c r="C17" s="184" t="s">
        <v>676</v>
      </c>
      <c r="D17" s="185">
        <v>27400</v>
      </c>
      <c r="E17" s="186"/>
      <c r="F17" s="186"/>
      <c r="G17" s="337"/>
      <c r="H17" s="187">
        <f t="shared" ref="H17:H23" si="0">SUM(D17:G17)</f>
        <v>27400</v>
      </c>
      <c r="I17" s="136">
        <v>0.3</v>
      </c>
      <c r="J17" s="337">
        <v>7687</v>
      </c>
      <c r="K17" s="338" t="s">
        <v>694</v>
      </c>
      <c r="L17" s="188"/>
    </row>
    <row r="18" spans="1:12" ht="47.5" customHeight="1">
      <c r="B18" s="183" t="s">
        <v>439</v>
      </c>
      <c r="C18" s="184" t="s">
        <v>688</v>
      </c>
      <c r="D18" s="185">
        <v>30000</v>
      </c>
      <c r="E18" s="186"/>
      <c r="F18" s="186"/>
      <c r="G18" s="337"/>
      <c r="H18" s="187">
        <f t="shared" si="0"/>
        <v>30000</v>
      </c>
      <c r="I18" s="136">
        <v>0.3</v>
      </c>
      <c r="J18" s="337">
        <v>18495</v>
      </c>
      <c r="K18" s="338" t="s">
        <v>694</v>
      </c>
      <c r="L18" s="188"/>
    </row>
    <row r="19" spans="1:12" ht="31">
      <c r="B19" s="183" t="s">
        <v>440</v>
      </c>
      <c r="C19" s="189" t="s">
        <v>441</v>
      </c>
      <c r="D19" s="337"/>
      <c r="E19" s="186"/>
      <c r="F19" s="186"/>
      <c r="G19" s="337">
        <v>72000</v>
      </c>
      <c r="H19" s="187">
        <f t="shared" si="0"/>
        <v>72000</v>
      </c>
      <c r="I19" s="136">
        <v>0.31</v>
      </c>
      <c r="J19" s="337"/>
      <c r="K19" s="338"/>
      <c r="L19" s="188"/>
    </row>
    <row r="20" spans="1:12" ht="46.5">
      <c r="B20" s="183" t="s">
        <v>442</v>
      </c>
      <c r="C20" s="190" t="s">
        <v>443</v>
      </c>
      <c r="D20" s="337"/>
      <c r="E20" s="186"/>
      <c r="F20" s="186"/>
      <c r="G20" s="337">
        <v>171000</v>
      </c>
      <c r="H20" s="187">
        <f t="shared" si="0"/>
        <v>171000</v>
      </c>
      <c r="I20" s="136">
        <v>0.32</v>
      </c>
      <c r="J20" s="337">
        <v>42319</v>
      </c>
      <c r="K20" s="338"/>
      <c r="L20" s="188"/>
    </row>
    <row r="21" spans="1:12" ht="106" customHeight="1">
      <c r="B21" s="183" t="s">
        <v>444</v>
      </c>
      <c r="C21" s="190" t="s">
        <v>445</v>
      </c>
      <c r="D21" s="337"/>
      <c r="E21" s="186"/>
      <c r="F21" s="186"/>
      <c r="G21" s="337">
        <v>159800</v>
      </c>
      <c r="H21" s="187">
        <f t="shared" si="0"/>
        <v>159800</v>
      </c>
      <c r="I21" s="136">
        <v>0.31</v>
      </c>
      <c r="J21" s="337"/>
      <c r="K21" s="338"/>
      <c r="L21" s="188"/>
    </row>
    <row r="22" spans="1:12" ht="93">
      <c r="B22" s="183" t="s">
        <v>446</v>
      </c>
      <c r="C22" s="335" t="s">
        <v>447</v>
      </c>
      <c r="D22" s="339"/>
      <c r="E22" s="191"/>
      <c r="F22" s="191"/>
      <c r="G22" s="339">
        <v>220505</v>
      </c>
      <c r="H22" s="187">
        <f t="shared" si="0"/>
        <v>220505</v>
      </c>
      <c r="I22" s="138">
        <v>0.33</v>
      </c>
      <c r="J22" s="339">
        <v>154080</v>
      </c>
      <c r="K22" s="340" t="s">
        <v>692</v>
      </c>
      <c r="L22" s="188"/>
    </row>
    <row r="23" spans="1:12" ht="93">
      <c r="A23" s="165"/>
      <c r="B23" s="183" t="s">
        <v>448</v>
      </c>
      <c r="C23" s="335" t="s">
        <v>449</v>
      </c>
      <c r="D23" s="339"/>
      <c r="E23" s="191"/>
      <c r="F23" s="191"/>
      <c r="G23" s="339">
        <v>261250</v>
      </c>
      <c r="H23" s="187">
        <f t="shared" si="0"/>
        <v>261250</v>
      </c>
      <c r="I23" s="138">
        <v>0.28999999999999998</v>
      </c>
      <c r="J23" s="339">
        <v>49788.1</v>
      </c>
      <c r="K23" s="340" t="s">
        <v>693</v>
      </c>
    </row>
    <row r="24" spans="1:12">
      <c r="A24" s="165"/>
      <c r="B24" s="193"/>
      <c r="C24" s="194" t="s">
        <v>450</v>
      </c>
      <c r="D24" s="195">
        <f>SUM(D16:D23)</f>
        <v>77400</v>
      </c>
      <c r="E24" s="196">
        <f>SUM(E16:E23)</f>
        <v>0</v>
      </c>
      <c r="F24" s="196">
        <f>SUM(F16:F23)</f>
        <v>0</v>
      </c>
      <c r="G24" s="195">
        <f>SUM(G16:G23)</f>
        <v>884555</v>
      </c>
      <c r="H24" s="196">
        <f>SUM(H16:H23)</f>
        <v>961955</v>
      </c>
      <c r="I24" s="195">
        <f>(I16*H16)+(I17*H17)+(I18*H18)+(I19*H19)+(I20*H20)+(I21*H21)+(I22*H22)+(I23*H23)</f>
        <v>299327.15000000002</v>
      </c>
      <c r="J24" s="195">
        <f>SUM(J16:J23)</f>
        <v>290769.09999999998</v>
      </c>
      <c r="K24" s="192"/>
      <c r="L24" s="197"/>
    </row>
    <row r="25" spans="1:12" s="180" customFormat="1" ht="51" customHeight="1">
      <c r="A25" s="198"/>
      <c r="B25" s="178" t="s">
        <v>451</v>
      </c>
      <c r="C25" s="377" t="s">
        <v>657</v>
      </c>
      <c r="D25" s="377"/>
      <c r="E25" s="377"/>
      <c r="F25" s="377"/>
      <c r="G25" s="377"/>
      <c r="H25" s="377"/>
      <c r="I25" s="377"/>
      <c r="J25" s="378"/>
      <c r="K25" s="379"/>
      <c r="L25" s="181"/>
    </row>
    <row r="26" spans="1:12" ht="46.5">
      <c r="A26" s="165"/>
      <c r="B26" s="183" t="s">
        <v>452</v>
      </c>
      <c r="C26" s="189" t="s">
        <v>658</v>
      </c>
      <c r="D26" s="337"/>
      <c r="E26" s="186">
        <v>20000</v>
      </c>
      <c r="F26" s="186"/>
      <c r="G26" s="337"/>
      <c r="H26" s="187">
        <f>SUM(D26:G26)</f>
        <v>20000</v>
      </c>
      <c r="I26" s="199">
        <v>0.4</v>
      </c>
      <c r="J26" s="186">
        <v>13968</v>
      </c>
      <c r="K26" s="341" t="s">
        <v>695</v>
      </c>
      <c r="L26" s="188"/>
    </row>
    <row r="27" spans="1:12" ht="31">
      <c r="A27" s="165"/>
      <c r="B27" s="183" t="s">
        <v>453</v>
      </c>
      <c r="C27" s="190" t="s">
        <v>659</v>
      </c>
      <c r="D27" s="337"/>
      <c r="E27" s="186"/>
      <c r="F27" s="186"/>
      <c r="G27" s="337"/>
      <c r="H27" s="187">
        <f t="shared" ref="H27:H33" si="1">SUM(D27:G27)</f>
        <v>0</v>
      </c>
      <c r="I27" s="200"/>
      <c r="J27" s="337"/>
      <c r="K27" s="338"/>
      <c r="L27" s="188"/>
    </row>
    <row r="28" spans="1:12" ht="46.5">
      <c r="A28" s="165"/>
      <c r="B28" s="183" t="s">
        <v>454</v>
      </c>
      <c r="C28" s="190" t="s">
        <v>455</v>
      </c>
      <c r="D28" s="337"/>
      <c r="E28" s="186">
        <v>50000</v>
      </c>
      <c r="F28" s="186"/>
      <c r="G28" s="337"/>
      <c r="H28" s="187">
        <f t="shared" si="1"/>
        <v>50000</v>
      </c>
      <c r="I28" s="199">
        <v>0.5</v>
      </c>
      <c r="J28" s="337"/>
      <c r="K28" s="338"/>
      <c r="L28" s="188"/>
    </row>
    <row r="29" spans="1:12" ht="62">
      <c r="A29" s="165"/>
      <c r="B29" s="183" t="s">
        <v>456</v>
      </c>
      <c r="C29" s="190" t="s">
        <v>457</v>
      </c>
      <c r="D29" s="337"/>
      <c r="E29" s="186">
        <v>540000</v>
      </c>
      <c r="F29" s="186"/>
      <c r="G29" s="337"/>
      <c r="H29" s="187">
        <f t="shared" si="1"/>
        <v>540000</v>
      </c>
      <c r="I29" s="199">
        <v>0.4</v>
      </c>
      <c r="J29" s="337">
        <v>216854</v>
      </c>
      <c r="K29" s="341" t="s">
        <v>696</v>
      </c>
      <c r="L29" s="188"/>
    </row>
    <row r="30" spans="1:12" ht="62">
      <c r="A30" s="165"/>
      <c r="B30" s="183" t="s">
        <v>458</v>
      </c>
      <c r="C30" s="201" t="s">
        <v>677</v>
      </c>
      <c r="D30" s="328">
        <v>160000</v>
      </c>
      <c r="E30" s="186"/>
      <c r="F30" s="186"/>
      <c r="G30" s="337"/>
      <c r="H30" s="187">
        <f t="shared" si="1"/>
        <v>160000</v>
      </c>
      <c r="I30" s="136">
        <v>0.5</v>
      </c>
      <c r="J30" s="337">
        <v>23061</v>
      </c>
      <c r="K30" s="338"/>
      <c r="L30" s="188"/>
    </row>
    <row r="31" spans="1:12" ht="62">
      <c r="A31" s="165"/>
      <c r="B31" s="183" t="s">
        <v>459</v>
      </c>
      <c r="C31" s="201" t="s">
        <v>678</v>
      </c>
      <c r="D31" s="328">
        <v>100000</v>
      </c>
      <c r="E31" s="186"/>
      <c r="F31" s="186"/>
      <c r="G31" s="337"/>
      <c r="H31" s="187">
        <f t="shared" si="1"/>
        <v>100000</v>
      </c>
      <c r="I31" s="136">
        <v>0.4</v>
      </c>
      <c r="J31" s="337"/>
      <c r="K31" s="338"/>
      <c r="L31" s="188"/>
    </row>
    <row r="32" spans="1:12" ht="62.15" customHeight="1">
      <c r="A32" s="165"/>
      <c r="B32" s="183" t="s">
        <v>460</v>
      </c>
      <c r="C32" s="184" t="s">
        <v>641</v>
      </c>
      <c r="D32" s="339"/>
      <c r="E32" s="202">
        <v>30000</v>
      </c>
      <c r="F32" s="191"/>
      <c r="G32" s="339"/>
      <c r="H32" s="187">
        <f t="shared" si="1"/>
        <v>30000</v>
      </c>
      <c r="I32" s="199">
        <v>0.3</v>
      </c>
      <c r="J32" s="339"/>
      <c r="K32" s="192"/>
      <c r="L32" s="188"/>
    </row>
    <row r="33" spans="1:12" ht="62">
      <c r="A33" s="165"/>
      <c r="B33" s="183" t="s">
        <v>462</v>
      </c>
      <c r="C33" s="203" t="s">
        <v>642</v>
      </c>
      <c r="D33" s="339"/>
      <c r="E33" s="204">
        <v>30000</v>
      </c>
      <c r="F33" s="191"/>
      <c r="G33" s="339"/>
      <c r="H33" s="187">
        <f t="shared" si="1"/>
        <v>30000</v>
      </c>
      <c r="I33" s="199">
        <v>0.3</v>
      </c>
      <c r="J33" s="204">
        <v>16307</v>
      </c>
      <c r="K33" s="341" t="s">
        <v>697</v>
      </c>
      <c r="L33" s="188"/>
    </row>
    <row r="34" spans="1:12" ht="62">
      <c r="A34" s="165"/>
      <c r="B34" s="183" t="s">
        <v>639</v>
      </c>
      <c r="C34" s="203" t="s">
        <v>461</v>
      </c>
      <c r="D34" s="339"/>
      <c r="E34" s="204">
        <v>20000</v>
      </c>
      <c r="F34" s="191"/>
      <c r="G34" s="339"/>
      <c r="H34" s="187"/>
      <c r="I34" s="199">
        <v>0.4</v>
      </c>
      <c r="J34" s="204">
        <v>10872</v>
      </c>
      <c r="K34" s="341" t="s">
        <v>697</v>
      </c>
      <c r="L34" s="188"/>
    </row>
    <row r="35" spans="1:12">
      <c r="A35" s="165"/>
      <c r="B35" s="183" t="s">
        <v>640</v>
      </c>
      <c r="C35" s="203" t="s">
        <v>463</v>
      </c>
      <c r="D35" s="339"/>
      <c r="E35" s="205">
        <v>0</v>
      </c>
      <c r="F35" s="191"/>
      <c r="G35" s="339"/>
      <c r="H35" s="187"/>
      <c r="I35" s="200" t="s">
        <v>660</v>
      </c>
      <c r="J35" s="339"/>
      <c r="K35" s="192"/>
      <c r="L35" s="188"/>
    </row>
    <row r="36" spans="1:12">
      <c r="A36" s="165"/>
      <c r="B36" s="193"/>
      <c r="C36" s="194" t="s">
        <v>450</v>
      </c>
      <c r="D36" s="195">
        <f>SUM(D26:D33)</f>
        <v>260000</v>
      </c>
      <c r="E36" s="196">
        <f>SUM(E26:E33)</f>
        <v>670000</v>
      </c>
      <c r="F36" s="196">
        <f>SUM(F26:F33)</f>
        <v>0</v>
      </c>
      <c r="G36" s="195">
        <f>SUM(G26:G33)</f>
        <v>0</v>
      </c>
      <c r="H36" s="196">
        <f>SUM(H26:H33)</f>
        <v>930000</v>
      </c>
      <c r="I36" s="195">
        <f>(I26*H26)+(I27*H27)+(I28*H28)+(I29*H29)+(I30*H30)+(I31*H31)+(I32*H32)+(I33*H33)</f>
        <v>387000</v>
      </c>
      <c r="J36" s="195">
        <f>SUM(J26:J33)</f>
        <v>270190</v>
      </c>
      <c r="K36" s="192"/>
      <c r="L36" s="197"/>
    </row>
    <row r="37" spans="1:12" s="182" customFormat="1" ht="51" customHeight="1">
      <c r="A37" s="206"/>
      <c r="B37" s="178" t="s">
        <v>464</v>
      </c>
      <c r="C37" s="377" t="s">
        <v>661</v>
      </c>
      <c r="D37" s="377"/>
      <c r="E37" s="377"/>
      <c r="F37" s="377"/>
      <c r="G37" s="377"/>
      <c r="H37" s="377"/>
      <c r="I37" s="377"/>
      <c r="J37" s="378"/>
      <c r="K37" s="379"/>
      <c r="L37" s="181"/>
    </row>
    <row r="38" spans="1:12" ht="111" customHeight="1">
      <c r="A38" s="165"/>
      <c r="B38" s="183" t="s">
        <v>465</v>
      </c>
      <c r="C38" s="184" t="s">
        <v>643</v>
      </c>
      <c r="D38" s="185">
        <v>58000</v>
      </c>
      <c r="E38" s="186"/>
      <c r="F38" s="186"/>
      <c r="G38" s="337"/>
      <c r="H38" s="187">
        <f>SUM(D38:G38)</f>
        <v>58000</v>
      </c>
      <c r="I38" s="136">
        <v>0.45</v>
      </c>
      <c r="J38" s="337">
        <v>53505</v>
      </c>
      <c r="K38" s="338"/>
      <c r="L38" s="188"/>
    </row>
    <row r="39" spans="1:12" ht="18.649999999999999" customHeight="1">
      <c r="A39" s="165"/>
      <c r="B39" s="183" t="s">
        <v>466</v>
      </c>
      <c r="C39" s="184"/>
      <c r="D39" s="185"/>
      <c r="E39" s="186"/>
      <c r="F39" s="186"/>
      <c r="G39" s="337"/>
      <c r="H39" s="187">
        <f t="shared" ref="H39:H45" si="2">SUM(D39:G39)</f>
        <v>0</v>
      </c>
      <c r="I39" s="136"/>
      <c r="J39" s="337"/>
      <c r="K39" s="338"/>
      <c r="L39" s="188"/>
    </row>
    <row r="40" spans="1:12" ht="18.649999999999999" customHeight="1">
      <c r="A40" s="165"/>
      <c r="B40" s="183" t="s">
        <v>467</v>
      </c>
      <c r="C40" s="184"/>
      <c r="D40" s="185"/>
      <c r="E40" s="186"/>
      <c r="F40" s="186"/>
      <c r="G40" s="337"/>
      <c r="H40" s="187">
        <f t="shared" si="2"/>
        <v>0</v>
      </c>
      <c r="I40" s="136"/>
      <c r="J40" s="337"/>
      <c r="K40" s="338"/>
      <c r="L40" s="188"/>
    </row>
    <row r="41" spans="1:12">
      <c r="A41" s="165"/>
      <c r="B41" s="183" t="s">
        <v>468</v>
      </c>
      <c r="C41" s="207"/>
      <c r="D41" s="337"/>
      <c r="E41" s="186"/>
      <c r="F41" s="186"/>
      <c r="G41" s="208"/>
      <c r="H41" s="187">
        <f t="shared" si="2"/>
        <v>0</v>
      </c>
      <c r="I41" s="136"/>
      <c r="J41" s="337"/>
      <c r="K41" s="338"/>
      <c r="L41" s="188"/>
    </row>
    <row r="42" spans="1:12" s="165" customFormat="1">
      <c r="B42" s="183" t="s">
        <v>469</v>
      </c>
      <c r="C42" s="207"/>
      <c r="D42" s="337"/>
      <c r="E42" s="186"/>
      <c r="F42" s="186"/>
      <c r="G42" s="337"/>
      <c r="H42" s="187">
        <f t="shared" si="2"/>
        <v>0</v>
      </c>
      <c r="I42" s="136"/>
      <c r="J42" s="337"/>
      <c r="K42" s="338"/>
      <c r="L42" s="188"/>
    </row>
    <row r="43" spans="1:12" s="165" customFormat="1">
      <c r="B43" s="183" t="s">
        <v>470</v>
      </c>
      <c r="C43" s="190"/>
      <c r="D43" s="337"/>
      <c r="E43" s="186"/>
      <c r="F43" s="186"/>
      <c r="G43" s="337"/>
      <c r="H43" s="187">
        <f t="shared" si="2"/>
        <v>0</v>
      </c>
      <c r="I43" s="136"/>
      <c r="J43" s="337"/>
      <c r="K43" s="338"/>
      <c r="L43" s="188"/>
    </row>
    <row r="44" spans="1:12" s="165" customFormat="1">
      <c r="A44" s="153"/>
      <c r="B44" s="183" t="s">
        <v>471</v>
      </c>
      <c r="C44" s="335"/>
      <c r="D44" s="339"/>
      <c r="E44" s="191"/>
      <c r="F44" s="191"/>
      <c r="G44" s="339"/>
      <c r="H44" s="187">
        <f t="shared" si="2"/>
        <v>0</v>
      </c>
      <c r="I44" s="138"/>
      <c r="J44" s="339"/>
      <c r="K44" s="192"/>
      <c r="L44" s="188"/>
    </row>
    <row r="45" spans="1:12">
      <c r="B45" s="183" t="s">
        <v>472</v>
      </c>
      <c r="C45" s="335"/>
      <c r="D45" s="339"/>
      <c r="E45" s="191"/>
      <c r="F45" s="191"/>
      <c r="G45" s="339"/>
      <c r="H45" s="187">
        <f t="shared" si="2"/>
        <v>0</v>
      </c>
      <c r="I45" s="138"/>
      <c r="J45" s="339"/>
      <c r="K45" s="192"/>
      <c r="L45" s="188"/>
    </row>
    <row r="46" spans="1:12">
      <c r="B46" s="193"/>
      <c r="C46" s="194" t="s">
        <v>450</v>
      </c>
      <c r="D46" s="195">
        <f>SUM(D38:D45)</f>
        <v>58000</v>
      </c>
      <c r="E46" s="196">
        <f>SUM(E38:E45)</f>
        <v>0</v>
      </c>
      <c r="F46" s="196">
        <f>SUM(F38:F45)</f>
        <v>0</v>
      </c>
      <c r="G46" s="195">
        <f>SUM(G38:G45)</f>
        <v>0</v>
      </c>
      <c r="H46" s="196">
        <f>SUM(H38:H45)</f>
        <v>58000</v>
      </c>
      <c r="I46" s="195">
        <f>(I38*H38)+(I39*H39)+(I40*H40)+(I41*H41)+(I42*H42)+(I43*H43)+(I44*H44)+(I45*H45)</f>
        <v>26100</v>
      </c>
      <c r="J46" s="195">
        <f>SUM(J38:J45)</f>
        <v>53505</v>
      </c>
      <c r="K46" s="192"/>
      <c r="L46" s="197"/>
    </row>
    <row r="47" spans="1:12" ht="51" customHeight="1">
      <c r="B47" s="178" t="s">
        <v>473</v>
      </c>
      <c r="C47" s="350"/>
      <c r="D47" s="350"/>
      <c r="E47" s="350"/>
      <c r="F47" s="350"/>
      <c r="G47" s="350"/>
      <c r="H47" s="350"/>
      <c r="I47" s="350"/>
      <c r="J47" s="351"/>
      <c r="K47" s="352"/>
      <c r="L47" s="181"/>
    </row>
    <row r="48" spans="1:12">
      <c r="B48" s="183" t="s">
        <v>474</v>
      </c>
      <c r="C48" s="190"/>
      <c r="D48" s="337"/>
      <c r="E48" s="186"/>
      <c r="F48" s="186"/>
      <c r="G48" s="337"/>
      <c r="H48" s="187">
        <f>SUM(D48:G48)</f>
        <v>0</v>
      </c>
      <c r="I48" s="136"/>
      <c r="J48" s="337"/>
      <c r="K48" s="338"/>
      <c r="L48" s="188"/>
    </row>
    <row r="49" spans="1:12">
      <c r="B49" s="183" t="s">
        <v>475</v>
      </c>
      <c r="C49" s="190"/>
      <c r="D49" s="337"/>
      <c r="E49" s="186"/>
      <c r="F49" s="186"/>
      <c r="G49" s="337"/>
      <c r="H49" s="187">
        <f t="shared" ref="H49:H55" si="3">SUM(D49:G49)</f>
        <v>0</v>
      </c>
      <c r="I49" s="136"/>
      <c r="J49" s="337"/>
      <c r="K49" s="338"/>
      <c r="L49" s="188"/>
    </row>
    <row r="50" spans="1:12">
      <c r="B50" s="183" t="s">
        <v>476</v>
      </c>
      <c r="C50" s="190"/>
      <c r="D50" s="337"/>
      <c r="E50" s="186"/>
      <c r="F50" s="186"/>
      <c r="G50" s="337"/>
      <c r="H50" s="187">
        <f t="shared" si="3"/>
        <v>0</v>
      </c>
      <c r="I50" s="136"/>
      <c r="J50" s="337"/>
      <c r="K50" s="338"/>
      <c r="L50" s="188"/>
    </row>
    <row r="51" spans="1:12">
      <c r="B51" s="183" t="s">
        <v>477</v>
      </c>
      <c r="C51" s="190"/>
      <c r="D51" s="337"/>
      <c r="E51" s="186"/>
      <c r="F51" s="186"/>
      <c r="G51" s="337"/>
      <c r="H51" s="187">
        <f t="shared" si="3"/>
        <v>0</v>
      </c>
      <c r="I51" s="136"/>
      <c r="J51" s="337"/>
      <c r="K51" s="338"/>
      <c r="L51" s="188"/>
    </row>
    <row r="52" spans="1:12">
      <c r="B52" s="183" t="s">
        <v>478</v>
      </c>
      <c r="C52" s="190"/>
      <c r="D52" s="337"/>
      <c r="E52" s="186"/>
      <c r="F52" s="186"/>
      <c r="G52" s="337"/>
      <c r="H52" s="187">
        <f t="shared" si="3"/>
        <v>0</v>
      </c>
      <c r="I52" s="136"/>
      <c r="J52" s="337"/>
      <c r="K52" s="338"/>
      <c r="L52" s="188"/>
    </row>
    <row r="53" spans="1:12">
      <c r="A53" s="165"/>
      <c r="B53" s="183" t="s">
        <v>479</v>
      </c>
      <c r="C53" s="190"/>
      <c r="D53" s="337"/>
      <c r="E53" s="186"/>
      <c r="F53" s="186"/>
      <c r="G53" s="337"/>
      <c r="H53" s="187">
        <f t="shared" si="3"/>
        <v>0</v>
      </c>
      <c r="I53" s="136"/>
      <c r="J53" s="337"/>
      <c r="K53" s="338"/>
      <c r="L53" s="188"/>
    </row>
    <row r="54" spans="1:12" s="165" customFormat="1">
      <c r="A54" s="153"/>
      <c r="B54" s="183" t="s">
        <v>480</v>
      </c>
      <c r="C54" s="335"/>
      <c r="D54" s="339"/>
      <c r="E54" s="191"/>
      <c r="F54" s="191"/>
      <c r="G54" s="339"/>
      <c r="H54" s="187">
        <f t="shared" si="3"/>
        <v>0</v>
      </c>
      <c r="I54" s="138"/>
      <c r="J54" s="339"/>
      <c r="K54" s="192"/>
      <c r="L54" s="188"/>
    </row>
    <row r="55" spans="1:12">
      <c r="B55" s="183" t="s">
        <v>481</v>
      </c>
      <c r="C55" s="335"/>
      <c r="D55" s="339"/>
      <c r="E55" s="191"/>
      <c r="F55" s="191"/>
      <c r="G55" s="339"/>
      <c r="H55" s="187">
        <f t="shared" si="3"/>
        <v>0</v>
      </c>
      <c r="I55" s="138"/>
      <c r="J55" s="339"/>
      <c r="K55" s="192"/>
      <c r="L55" s="188"/>
    </row>
    <row r="56" spans="1:12">
      <c r="B56" s="193"/>
      <c r="C56" s="194" t="s">
        <v>450</v>
      </c>
      <c r="D56" s="195">
        <f>SUM(D48:D55)</f>
        <v>0</v>
      </c>
      <c r="E56" s="196">
        <f>SUM(E48:E55)</f>
        <v>0</v>
      </c>
      <c r="F56" s="196">
        <f>SUM(F48:F55)</f>
        <v>0</v>
      </c>
      <c r="G56" s="195">
        <f>SUM(G48:G55)</f>
        <v>0</v>
      </c>
      <c r="H56" s="196">
        <f>SUM(H48:H55)</f>
        <v>0</v>
      </c>
      <c r="I56" s="195">
        <f>(I48*H48)+(I49*H49)+(I50*H50)+(I51*H51)+(I52*H52)+(I53*H53)+(I54*H54)+(I55*H55)</f>
        <v>0</v>
      </c>
      <c r="J56" s="195">
        <f>SUM(J48:J55)</f>
        <v>0</v>
      </c>
      <c r="K56" s="192"/>
      <c r="L56" s="197"/>
    </row>
    <row r="57" spans="1:12" s="182" customFormat="1">
      <c r="B57" s="178" t="s">
        <v>482</v>
      </c>
      <c r="C57" s="377"/>
      <c r="D57" s="377"/>
      <c r="E57" s="377"/>
      <c r="F57" s="377"/>
      <c r="G57" s="377"/>
      <c r="H57" s="377"/>
      <c r="I57" s="377"/>
      <c r="J57" s="378"/>
      <c r="K57" s="379"/>
      <c r="L57" s="197"/>
    </row>
    <row r="58" spans="1:12">
      <c r="B58" s="183" t="s">
        <v>483</v>
      </c>
      <c r="C58" s="190"/>
      <c r="D58" s="337"/>
      <c r="E58" s="186"/>
      <c r="F58" s="186"/>
      <c r="G58" s="337"/>
      <c r="H58" s="187">
        <f>SUM(D58:G58)</f>
        <v>0</v>
      </c>
      <c r="I58" s="136"/>
      <c r="J58" s="337"/>
      <c r="K58" s="338"/>
      <c r="L58" s="197"/>
    </row>
    <row r="59" spans="1:12">
      <c r="B59" s="183" t="s">
        <v>484</v>
      </c>
      <c r="C59" s="190"/>
      <c r="D59" s="337"/>
      <c r="E59" s="186"/>
      <c r="F59" s="186"/>
      <c r="G59" s="337"/>
      <c r="H59" s="187">
        <f t="shared" ref="H59:H65" si="4">SUM(D59:G59)</f>
        <v>0</v>
      </c>
      <c r="I59" s="136"/>
      <c r="J59" s="337"/>
      <c r="K59" s="338"/>
      <c r="L59" s="197"/>
    </row>
    <row r="60" spans="1:12">
      <c r="B60" s="183" t="s">
        <v>485</v>
      </c>
      <c r="C60" s="190"/>
      <c r="D60" s="337"/>
      <c r="E60" s="186"/>
      <c r="F60" s="186"/>
      <c r="G60" s="337"/>
      <c r="H60" s="187">
        <f t="shared" si="4"/>
        <v>0</v>
      </c>
      <c r="I60" s="136"/>
      <c r="J60" s="337"/>
      <c r="K60" s="338"/>
      <c r="L60" s="197"/>
    </row>
    <row r="61" spans="1:12">
      <c r="B61" s="183" t="s">
        <v>486</v>
      </c>
      <c r="C61" s="190"/>
      <c r="D61" s="337"/>
      <c r="E61" s="186"/>
      <c r="F61" s="186"/>
      <c r="G61" s="337"/>
      <c r="H61" s="187">
        <f t="shared" si="4"/>
        <v>0</v>
      </c>
      <c r="I61" s="136"/>
      <c r="J61" s="337"/>
      <c r="K61" s="338"/>
      <c r="L61" s="197"/>
    </row>
    <row r="62" spans="1:12">
      <c r="B62" s="183" t="s">
        <v>487</v>
      </c>
      <c r="C62" s="190"/>
      <c r="D62" s="337"/>
      <c r="E62" s="186"/>
      <c r="F62" s="186"/>
      <c r="G62" s="337"/>
      <c r="H62" s="187">
        <f t="shared" si="4"/>
        <v>0</v>
      </c>
      <c r="I62" s="136"/>
      <c r="J62" s="337"/>
      <c r="K62" s="338"/>
      <c r="L62" s="197"/>
    </row>
    <row r="63" spans="1:12">
      <c r="B63" s="183" t="s">
        <v>488</v>
      </c>
      <c r="C63" s="190"/>
      <c r="D63" s="337"/>
      <c r="E63" s="186"/>
      <c r="F63" s="186"/>
      <c r="G63" s="337"/>
      <c r="H63" s="187">
        <f t="shared" si="4"/>
        <v>0</v>
      </c>
      <c r="I63" s="136"/>
      <c r="J63" s="337"/>
      <c r="K63" s="338"/>
      <c r="L63" s="197"/>
    </row>
    <row r="64" spans="1:12">
      <c r="B64" s="183" t="s">
        <v>489</v>
      </c>
      <c r="C64" s="335"/>
      <c r="D64" s="339"/>
      <c r="E64" s="191"/>
      <c r="F64" s="191"/>
      <c r="G64" s="339"/>
      <c r="H64" s="187">
        <f t="shared" si="4"/>
        <v>0</v>
      </c>
      <c r="I64" s="138"/>
      <c r="J64" s="339"/>
      <c r="K64" s="192"/>
      <c r="L64" s="197"/>
    </row>
    <row r="65" spans="1:12">
      <c r="B65" s="183" t="s">
        <v>490</v>
      </c>
      <c r="C65" s="335"/>
      <c r="D65" s="339"/>
      <c r="E65" s="191"/>
      <c r="F65" s="191"/>
      <c r="G65" s="339"/>
      <c r="H65" s="187">
        <f t="shared" si="4"/>
        <v>0</v>
      </c>
      <c r="I65" s="138"/>
      <c r="J65" s="339"/>
      <c r="K65" s="192"/>
      <c r="L65" s="197"/>
    </row>
    <row r="66" spans="1:12">
      <c r="B66" s="193"/>
      <c r="C66" s="194" t="s">
        <v>450</v>
      </c>
      <c r="D66" s="195">
        <f>SUM(D58:D65)</f>
        <v>0</v>
      </c>
      <c r="E66" s="196">
        <f>SUM(E58:E65)</f>
        <v>0</v>
      </c>
      <c r="F66" s="196">
        <f>SUM(F58:F65)</f>
        <v>0</v>
      </c>
      <c r="G66" s="195">
        <f>SUM(G58:G65)</f>
        <v>0</v>
      </c>
      <c r="H66" s="196">
        <f>SUM(H58:H65)</f>
        <v>0</v>
      </c>
      <c r="I66" s="195">
        <f>(I58*H58)+(I59*H59)+(I60*H60)+(I61*H61)+(I62*H62)+(I63*H63)+(I64*H64)+(I65*H65)</f>
        <v>0</v>
      </c>
      <c r="J66" s="195">
        <f>SUM(J58:J65)</f>
        <v>0</v>
      </c>
      <c r="K66" s="192"/>
      <c r="L66" s="197"/>
    </row>
    <row r="67" spans="1:12">
      <c r="B67" s="209"/>
      <c r="C67" s="335"/>
      <c r="D67" s="339"/>
      <c r="E67" s="191"/>
      <c r="F67" s="191"/>
      <c r="G67" s="339"/>
      <c r="H67" s="191"/>
      <c r="I67" s="339"/>
      <c r="J67" s="339"/>
      <c r="K67" s="210"/>
      <c r="L67" s="188"/>
    </row>
    <row r="68" spans="1:12" s="180" customFormat="1" ht="51" customHeight="1">
      <c r="B68" s="178" t="s">
        <v>491</v>
      </c>
      <c r="C68" s="377" t="s">
        <v>662</v>
      </c>
      <c r="D68" s="377"/>
      <c r="E68" s="377"/>
      <c r="F68" s="377"/>
      <c r="G68" s="377"/>
      <c r="H68" s="377"/>
      <c r="I68" s="377"/>
      <c r="J68" s="378"/>
      <c r="K68" s="379"/>
      <c r="L68" s="179"/>
    </row>
    <row r="69" spans="1:12" s="182" customFormat="1" ht="51" customHeight="1">
      <c r="B69" s="178" t="s">
        <v>25</v>
      </c>
      <c r="C69" s="377" t="s">
        <v>663</v>
      </c>
      <c r="D69" s="377"/>
      <c r="E69" s="377"/>
      <c r="F69" s="377"/>
      <c r="G69" s="377"/>
      <c r="H69" s="377"/>
      <c r="I69" s="377"/>
      <c r="J69" s="378"/>
      <c r="K69" s="379"/>
      <c r="L69" s="181"/>
    </row>
    <row r="70" spans="1:12" ht="77.5">
      <c r="B70" s="183" t="s">
        <v>492</v>
      </c>
      <c r="C70" s="184" t="s">
        <v>679</v>
      </c>
      <c r="D70" s="328">
        <v>39400</v>
      </c>
      <c r="E70" s="186"/>
      <c r="F70" s="186"/>
      <c r="G70" s="337"/>
      <c r="H70" s="187">
        <f>SUM(D70:G70)</f>
        <v>39400</v>
      </c>
      <c r="I70" s="136">
        <v>0.3</v>
      </c>
      <c r="J70" s="337"/>
      <c r="K70" s="338"/>
      <c r="L70" s="188"/>
    </row>
    <row r="71" spans="1:12" ht="77.5">
      <c r="B71" s="183" t="s">
        <v>493</v>
      </c>
      <c r="C71" s="211" t="s">
        <v>496</v>
      </c>
      <c r="D71" s="329">
        <v>85858.5</v>
      </c>
      <c r="E71" s="186"/>
      <c r="F71" s="186"/>
      <c r="G71" s="337"/>
      <c r="H71" s="187">
        <f t="shared" ref="H71:H77" si="5">SUM(D71:G71)</f>
        <v>85858.5</v>
      </c>
      <c r="I71" s="136">
        <v>0.4</v>
      </c>
      <c r="J71" s="337"/>
      <c r="K71" s="338"/>
      <c r="L71" s="188"/>
    </row>
    <row r="72" spans="1:12">
      <c r="B72" s="183" t="s">
        <v>494</v>
      </c>
      <c r="C72" s="184"/>
      <c r="D72" s="137"/>
      <c r="E72" s="186"/>
      <c r="F72" s="186"/>
      <c r="G72" s="337"/>
      <c r="H72" s="187">
        <f t="shared" si="5"/>
        <v>0</v>
      </c>
      <c r="I72" s="136">
        <v>0.3</v>
      </c>
      <c r="J72" s="337"/>
      <c r="K72" s="338"/>
      <c r="L72" s="188"/>
    </row>
    <row r="73" spans="1:12" ht="17.149999999999999" customHeight="1">
      <c r="B73" s="183" t="s">
        <v>495</v>
      </c>
      <c r="C73" s="211"/>
      <c r="D73" s="325"/>
      <c r="E73" s="186"/>
      <c r="F73" s="186"/>
      <c r="G73" s="337"/>
      <c r="H73" s="187">
        <f t="shared" si="5"/>
        <v>0</v>
      </c>
      <c r="I73" s="136">
        <v>0.35</v>
      </c>
      <c r="J73" s="337"/>
      <c r="K73" s="338"/>
      <c r="L73" s="188"/>
    </row>
    <row r="74" spans="1:12">
      <c r="B74" s="183" t="s">
        <v>497</v>
      </c>
      <c r="C74" s="190"/>
      <c r="D74" s="337"/>
      <c r="E74" s="186"/>
      <c r="F74" s="186"/>
      <c r="G74" s="337"/>
      <c r="H74" s="187">
        <f t="shared" si="5"/>
        <v>0</v>
      </c>
      <c r="I74" s="136"/>
      <c r="J74" s="337"/>
      <c r="K74" s="338"/>
      <c r="L74" s="188"/>
    </row>
    <row r="75" spans="1:12">
      <c r="B75" s="183" t="s">
        <v>498</v>
      </c>
      <c r="C75" s="190"/>
      <c r="D75" s="337"/>
      <c r="E75" s="186"/>
      <c r="F75" s="186"/>
      <c r="G75" s="337"/>
      <c r="H75" s="187">
        <f t="shared" si="5"/>
        <v>0</v>
      </c>
      <c r="I75" s="136"/>
      <c r="J75" s="337"/>
      <c r="K75" s="338"/>
      <c r="L75" s="188"/>
    </row>
    <row r="76" spans="1:12">
      <c r="A76" s="165"/>
      <c r="B76" s="183" t="s">
        <v>499</v>
      </c>
      <c r="C76" s="212"/>
      <c r="D76" s="339"/>
      <c r="E76" s="191"/>
      <c r="F76" s="191"/>
      <c r="G76" s="339"/>
      <c r="H76" s="187">
        <f t="shared" si="5"/>
        <v>0</v>
      </c>
      <c r="I76" s="138"/>
      <c r="J76" s="339"/>
      <c r="K76" s="192"/>
      <c r="L76" s="188"/>
    </row>
    <row r="77" spans="1:12" s="165" customFormat="1">
      <c r="B77" s="183" t="s">
        <v>500</v>
      </c>
      <c r="C77" s="335"/>
      <c r="D77" s="339"/>
      <c r="E77" s="191"/>
      <c r="F77" s="191"/>
      <c r="G77" s="339"/>
      <c r="H77" s="187">
        <f t="shared" si="5"/>
        <v>0</v>
      </c>
      <c r="I77" s="138"/>
      <c r="J77" s="339"/>
      <c r="K77" s="192"/>
      <c r="L77" s="188"/>
    </row>
    <row r="78" spans="1:12" s="165" customFormat="1">
      <c r="A78" s="153"/>
      <c r="B78" s="193"/>
      <c r="C78" s="194" t="s">
        <v>450</v>
      </c>
      <c r="D78" s="195">
        <f>SUM(D70:D77)</f>
        <v>125258.5</v>
      </c>
      <c r="E78" s="196">
        <f>SUM(E70:E77)</f>
        <v>0</v>
      </c>
      <c r="F78" s="196">
        <f>SUM(F70:F77)</f>
        <v>0</v>
      </c>
      <c r="G78" s="195">
        <f>SUM(G70:G77)</f>
        <v>0</v>
      </c>
      <c r="H78" s="196">
        <f>SUM(H70:H77)</f>
        <v>125258.5</v>
      </c>
      <c r="I78" s="195">
        <f>(I70*H70)+(I71*H71)+(I72*H72)+(I73*H73)+(I74*H74)+(I75*H75)+(I76*H76)+(I77*H77)</f>
        <v>46163.4</v>
      </c>
      <c r="J78" s="195">
        <f>SUM(J70:J77)</f>
        <v>0</v>
      </c>
      <c r="K78" s="192"/>
      <c r="L78" s="197"/>
    </row>
    <row r="79" spans="1:12" s="182" customFormat="1" ht="51" customHeight="1">
      <c r="B79" s="178" t="s">
        <v>26</v>
      </c>
      <c r="C79" s="377" t="s">
        <v>664</v>
      </c>
      <c r="D79" s="377"/>
      <c r="E79" s="377"/>
      <c r="F79" s="377"/>
      <c r="G79" s="377"/>
      <c r="H79" s="377"/>
      <c r="I79" s="377"/>
      <c r="J79" s="378"/>
      <c r="K79" s="379"/>
      <c r="L79" s="181"/>
    </row>
    <row r="80" spans="1:12" ht="62">
      <c r="B80" s="213" t="s">
        <v>501</v>
      </c>
      <c r="C80" s="184" t="s">
        <v>680</v>
      </c>
      <c r="D80" s="328">
        <v>60000</v>
      </c>
      <c r="E80" s="186"/>
      <c r="F80" s="186"/>
      <c r="G80" s="337"/>
      <c r="H80" s="187">
        <f>SUM(D80:G80)</f>
        <v>60000</v>
      </c>
      <c r="I80" s="136">
        <v>0.4</v>
      </c>
      <c r="J80" s="337"/>
      <c r="K80" s="338"/>
      <c r="L80" s="188"/>
    </row>
    <row r="81" spans="1:12" ht="88" customHeight="1">
      <c r="B81" s="213" t="s">
        <v>502</v>
      </c>
      <c r="C81" s="184" t="s">
        <v>681</v>
      </c>
      <c r="D81" s="328">
        <v>42280</v>
      </c>
      <c r="E81" s="186"/>
      <c r="F81" s="186"/>
      <c r="G81" s="337"/>
      <c r="H81" s="187">
        <f t="shared" ref="H81:H87" si="6">SUM(D81:G81)</f>
        <v>42280</v>
      </c>
      <c r="I81" s="136">
        <v>0.35</v>
      </c>
      <c r="J81" s="337"/>
      <c r="K81" s="338"/>
      <c r="L81" s="188"/>
    </row>
    <row r="82" spans="1:12" ht="31">
      <c r="B82" s="213" t="s">
        <v>503</v>
      </c>
      <c r="C82" s="184" t="s">
        <v>682</v>
      </c>
      <c r="D82" s="328">
        <v>90000</v>
      </c>
      <c r="E82" s="186"/>
      <c r="F82" s="186"/>
      <c r="G82" s="337"/>
      <c r="H82" s="187">
        <f t="shared" si="6"/>
        <v>90000</v>
      </c>
      <c r="I82" s="136">
        <v>0.5</v>
      </c>
      <c r="J82" s="337"/>
      <c r="K82" s="338"/>
      <c r="L82" s="188"/>
    </row>
    <row r="83" spans="1:12" ht="56.5" customHeight="1">
      <c r="B83" s="183"/>
      <c r="C83" s="190"/>
      <c r="D83" s="337"/>
      <c r="E83" s="186"/>
      <c r="F83" s="186"/>
      <c r="G83" s="337"/>
      <c r="H83" s="187"/>
      <c r="I83" s="136"/>
      <c r="J83" s="337"/>
      <c r="K83" s="338"/>
      <c r="L83" s="188"/>
    </row>
    <row r="84" spans="1:12">
      <c r="B84" s="183"/>
      <c r="C84" s="190"/>
      <c r="D84" s="337"/>
      <c r="E84" s="186"/>
      <c r="F84" s="186"/>
      <c r="G84" s="337"/>
      <c r="H84" s="187"/>
      <c r="I84" s="136"/>
      <c r="J84" s="337"/>
      <c r="K84" s="338"/>
      <c r="L84" s="188"/>
    </row>
    <row r="85" spans="1:12">
      <c r="B85" s="183" t="s">
        <v>504</v>
      </c>
      <c r="C85" s="214"/>
      <c r="D85" s="337"/>
      <c r="E85" s="186"/>
      <c r="F85" s="186"/>
      <c r="G85" s="337"/>
      <c r="H85" s="187">
        <f t="shared" si="6"/>
        <v>0</v>
      </c>
      <c r="I85" s="136"/>
      <c r="J85" s="337"/>
      <c r="K85" s="338"/>
      <c r="L85" s="188"/>
    </row>
    <row r="86" spans="1:12">
      <c r="B86" s="183" t="s">
        <v>505</v>
      </c>
      <c r="C86" s="335"/>
      <c r="D86" s="339"/>
      <c r="E86" s="191"/>
      <c r="F86" s="191"/>
      <c r="G86" s="339"/>
      <c r="H86" s="187">
        <f t="shared" si="6"/>
        <v>0</v>
      </c>
      <c r="I86" s="138"/>
      <c r="J86" s="339"/>
      <c r="K86" s="192"/>
      <c r="L86" s="188"/>
    </row>
    <row r="87" spans="1:12">
      <c r="B87" s="183" t="s">
        <v>506</v>
      </c>
      <c r="C87" s="335"/>
      <c r="D87" s="339"/>
      <c r="E87" s="191"/>
      <c r="F87" s="191"/>
      <c r="G87" s="339"/>
      <c r="H87" s="187">
        <f t="shared" si="6"/>
        <v>0</v>
      </c>
      <c r="I87" s="138"/>
      <c r="J87" s="339"/>
      <c r="K87" s="192"/>
      <c r="L87" s="188"/>
    </row>
    <row r="88" spans="1:12">
      <c r="B88" s="193"/>
      <c r="C88" s="194" t="s">
        <v>450</v>
      </c>
      <c r="D88" s="195">
        <f>SUM(D80:D87)</f>
        <v>192280</v>
      </c>
      <c r="E88" s="196">
        <f>SUM(E80:E87)</f>
        <v>0</v>
      </c>
      <c r="F88" s="196">
        <f>SUM(F80:F87)</f>
        <v>0</v>
      </c>
      <c r="G88" s="195">
        <f>SUM(G80:G87)</f>
        <v>0</v>
      </c>
      <c r="H88" s="196">
        <f>SUM(H80:H87)</f>
        <v>192280</v>
      </c>
      <c r="I88" s="195">
        <f>(I80*H80)+(I81*H81)+(I82*H82)+(I83*H83)+(I84*H84)+(I85*H85)+(I86*H86)+(I87*H87)</f>
        <v>83798</v>
      </c>
      <c r="J88" s="195">
        <f>SUM(J80:J87)</f>
        <v>0</v>
      </c>
      <c r="K88" s="192"/>
      <c r="L88" s="197"/>
    </row>
    <row r="89" spans="1:12" s="182" customFormat="1" ht="51" customHeight="1">
      <c r="B89" s="178" t="s">
        <v>27</v>
      </c>
      <c r="C89" s="377" t="s">
        <v>665</v>
      </c>
      <c r="D89" s="377"/>
      <c r="E89" s="377"/>
      <c r="F89" s="377"/>
      <c r="G89" s="377"/>
      <c r="H89" s="377"/>
      <c r="I89" s="377"/>
      <c r="J89" s="378"/>
      <c r="K89" s="379"/>
      <c r="L89" s="181"/>
    </row>
    <row r="90" spans="1:12" ht="46.5">
      <c r="B90" s="183" t="s">
        <v>507</v>
      </c>
      <c r="C90" s="184" t="s">
        <v>634</v>
      </c>
      <c r="D90" s="337"/>
      <c r="E90" s="186"/>
      <c r="F90" s="186">
        <v>213381.47</v>
      </c>
      <c r="G90" s="337"/>
      <c r="H90" s="187">
        <f>SUM(D90:G90)</f>
        <v>213381.47</v>
      </c>
      <c r="I90" s="199">
        <v>0.25</v>
      </c>
      <c r="J90" s="337"/>
      <c r="K90" s="338"/>
      <c r="L90" s="188"/>
    </row>
    <row r="91" spans="1:12" ht="46.5">
      <c r="B91" s="183" t="s">
        <v>508</v>
      </c>
      <c r="C91" s="184" t="s">
        <v>666</v>
      </c>
      <c r="D91" s="337"/>
      <c r="E91" s="186"/>
      <c r="F91" s="186">
        <v>183806.29</v>
      </c>
      <c r="G91" s="337"/>
      <c r="H91" s="187">
        <f t="shared" ref="H91:H97" si="7">SUM(D91:G91)</f>
        <v>183806.29</v>
      </c>
      <c r="I91" s="199">
        <v>0.35</v>
      </c>
      <c r="J91" s="342">
        <v>1572.36</v>
      </c>
      <c r="K91" s="343" t="s">
        <v>698</v>
      </c>
      <c r="L91" s="188"/>
    </row>
    <row r="92" spans="1:12" ht="62">
      <c r="B92" s="183" t="s">
        <v>509</v>
      </c>
      <c r="C92" s="184" t="s">
        <v>635</v>
      </c>
      <c r="D92" s="337"/>
      <c r="E92" s="186"/>
      <c r="F92" s="186">
        <v>137060.32</v>
      </c>
      <c r="G92" s="337"/>
      <c r="H92" s="187">
        <f t="shared" si="7"/>
        <v>137060.32</v>
      </c>
      <c r="I92" s="199">
        <v>0.45</v>
      </c>
      <c r="J92" s="342">
        <v>15654.91</v>
      </c>
      <c r="K92" s="343" t="s">
        <v>699</v>
      </c>
      <c r="L92" s="188"/>
    </row>
    <row r="93" spans="1:12">
      <c r="A93" s="165"/>
      <c r="B93" s="183" t="s">
        <v>510</v>
      </c>
      <c r="C93" s="190"/>
      <c r="D93" s="337"/>
      <c r="E93" s="186"/>
      <c r="F93" s="186"/>
      <c r="G93" s="337"/>
      <c r="H93" s="187">
        <f t="shared" si="7"/>
        <v>0</v>
      </c>
      <c r="I93" s="136"/>
      <c r="J93" s="337"/>
      <c r="K93" s="338"/>
      <c r="L93" s="188"/>
    </row>
    <row r="94" spans="1:12" s="165" customFormat="1">
      <c r="A94" s="153"/>
      <c r="B94" s="183" t="s">
        <v>511</v>
      </c>
      <c r="C94" s="190"/>
      <c r="D94" s="337"/>
      <c r="E94" s="186"/>
      <c r="F94" s="186"/>
      <c r="G94" s="337"/>
      <c r="H94" s="187">
        <f t="shared" si="7"/>
        <v>0</v>
      </c>
      <c r="I94" s="136"/>
      <c r="J94" s="337"/>
      <c r="K94" s="338"/>
      <c r="L94" s="188"/>
    </row>
    <row r="95" spans="1:12">
      <c r="B95" s="183" t="s">
        <v>512</v>
      </c>
      <c r="C95" s="190"/>
      <c r="D95" s="337"/>
      <c r="E95" s="186"/>
      <c r="F95" s="186"/>
      <c r="G95" s="337"/>
      <c r="H95" s="187">
        <f t="shared" si="7"/>
        <v>0</v>
      </c>
      <c r="I95" s="136"/>
      <c r="J95" s="337"/>
      <c r="K95" s="338"/>
      <c r="L95" s="188"/>
    </row>
    <row r="96" spans="1:12">
      <c r="B96" s="183" t="s">
        <v>513</v>
      </c>
      <c r="C96" s="335"/>
      <c r="D96" s="339"/>
      <c r="E96" s="191"/>
      <c r="F96" s="191"/>
      <c r="G96" s="339"/>
      <c r="H96" s="187">
        <f t="shared" si="7"/>
        <v>0</v>
      </c>
      <c r="I96" s="138"/>
      <c r="J96" s="339"/>
      <c r="K96" s="192"/>
      <c r="L96" s="188"/>
    </row>
    <row r="97" spans="2:12">
      <c r="B97" s="183" t="s">
        <v>514</v>
      </c>
      <c r="C97" s="335"/>
      <c r="D97" s="339"/>
      <c r="E97" s="191"/>
      <c r="F97" s="191"/>
      <c r="G97" s="339"/>
      <c r="H97" s="187">
        <f t="shared" si="7"/>
        <v>0</v>
      </c>
      <c r="I97" s="138"/>
      <c r="J97" s="339"/>
      <c r="K97" s="192"/>
      <c r="L97" s="188"/>
    </row>
    <row r="98" spans="2:12">
      <c r="B98" s="193"/>
      <c r="C98" s="194" t="s">
        <v>450</v>
      </c>
      <c r="D98" s="195">
        <f>SUM(D90:D97)</f>
        <v>0</v>
      </c>
      <c r="E98" s="196">
        <f>SUM(E90:E97)</f>
        <v>0</v>
      </c>
      <c r="F98" s="196">
        <f>SUM(F90:F92)</f>
        <v>534248.08000000007</v>
      </c>
      <c r="G98" s="195">
        <f>SUM(G90:G97)</f>
        <v>0</v>
      </c>
      <c r="H98" s="196">
        <f>SUM(H90:H97)</f>
        <v>534248.08000000007</v>
      </c>
      <c r="I98" s="195">
        <f>(I90*H90)+(I91*H91)+(I92*H92)+(I93*H93)+(I94*H94)+(I95*H95)+(I96*H96)+(I97*H97)</f>
        <v>179354.71299999999</v>
      </c>
      <c r="J98" s="195">
        <f>SUM(J90:J97)</f>
        <v>17227.27</v>
      </c>
      <c r="K98" s="192"/>
      <c r="L98" s="197"/>
    </row>
    <row r="99" spans="2:12" s="182" customFormat="1" ht="51" customHeight="1">
      <c r="B99" s="178" t="s">
        <v>29</v>
      </c>
      <c r="C99" s="377" t="s">
        <v>667</v>
      </c>
      <c r="D99" s="377"/>
      <c r="E99" s="377"/>
      <c r="F99" s="377"/>
      <c r="G99" s="377"/>
      <c r="H99" s="377"/>
      <c r="I99" s="377"/>
      <c r="J99" s="378"/>
      <c r="K99" s="379"/>
      <c r="L99" s="181"/>
    </row>
    <row r="100" spans="2:12" ht="46.5">
      <c r="B100" s="183" t="s">
        <v>515</v>
      </c>
      <c r="C100" s="184" t="s">
        <v>631</v>
      </c>
      <c r="D100" s="337"/>
      <c r="E100" s="186"/>
      <c r="F100" s="186">
        <v>60739.16</v>
      </c>
      <c r="G100" s="337"/>
      <c r="H100" s="187">
        <f>SUM(D100:G100)</f>
        <v>60739.16</v>
      </c>
      <c r="I100" s="199">
        <v>0.35</v>
      </c>
      <c r="J100" s="337"/>
      <c r="K100" s="338"/>
      <c r="L100" s="188"/>
    </row>
    <row r="101" spans="2:12" ht="46.5">
      <c r="B101" s="183" t="s">
        <v>516</v>
      </c>
      <c r="C101" s="184" t="s">
        <v>632</v>
      </c>
      <c r="D101" s="337"/>
      <c r="E101" s="186"/>
      <c r="F101" s="186">
        <v>45157.17</v>
      </c>
      <c r="G101" s="337"/>
      <c r="H101" s="187">
        <f t="shared" ref="H101:H107" si="8">SUM(D101:G101)</f>
        <v>45157.17</v>
      </c>
      <c r="I101" s="199">
        <v>0.35</v>
      </c>
      <c r="J101" s="337"/>
      <c r="K101" s="338"/>
      <c r="L101" s="188"/>
    </row>
    <row r="102" spans="2:12" ht="108.5">
      <c r="B102" s="183" t="s">
        <v>517</v>
      </c>
      <c r="C102" s="184" t="s">
        <v>633</v>
      </c>
      <c r="D102" s="337"/>
      <c r="E102" s="186"/>
      <c r="F102" s="186">
        <v>45157.17</v>
      </c>
      <c r="G102" s="337"/>
      <c r="H102" s="187">
        <f t="shared" si="8"/>
        <v>45157.17</v>
      </c>
      <c r="I102" s="199">
        <v>0.3</v>
      </c>
      <c r="J102" s="344">
        <v>15530.01</v>
      </c>
      <c r="K102" s="345" t="s">
        <v>700</v>
      </c>
      <c r="L102" s="188"/>
    </row>
    <row r="103" spans="2:12">
      <c r="B103" s="183" t="s">
        <v>518</v>
      </c>
      <c r="C103" s="190"/>
      <c r="D103" s="337"/>
      <c r="E103" s="186"/>
      <c r="F103" s="186"/>
      <c r="G103" s="337"/>
      <c r="H103" s="187">
        <f t="shared" si="8"/>
        <v>0</v>
      </c>
      <c r="I103" s="136"/>
      <c r="J103" s="337"/>
      <c r="K103" s="338"/>
      <c r="L103" s="188"/>
    </row>
    <row r="104" spans="2:12">
      <c r="B104" s="183" t="s">
        <v>519</v>
      </c>
      <c r="C104" s="190"/>
      <c r="D104" s="337"/>
      <c r="E104" s="186"/>
      <c r="F104" s="186"/>
      <c r="G104" s="337"/>
      <c r="H104" s="187">
        <f t="shared" si="8"/>
        <v>0</v>
      </c>
      <c r="I104" s="136"/>
      <c r="J104" s="337"/>
      <c r="K104" s="338"/>
      <c r="L104" s="188"/>
    </row>
    <row r="105" spans="2:12">
      <c r="B105" s="183" t="s">
        <v>520</v>
      </c>
      <c r="C105" s="190"/>
      <c r="D105" s="337"/>
      <c r="E105" s="186"/>
      <c r="F105" s="186"/>
      <c r="G105" s="337"/>
      <c r="H105" s="187">
        <f t="shared" si="8"/>
        <v>0</v>
      </c>
      <c r="I105" s="136"/>
      <c r="J105" s="337"/>
      <c r="K105" s="338"/>
      <c r="L105" s="188"/>
    </row>
    <row r="106" spans="2:12">
      <c r="B106" s="183" t="s">
        <v>521</v>
      </c>
      <c r="C106" s="335"/>
      <c r="D106" s="339"/>
      <c r="E106" s="191"/>
      <c r="F106" s="191"/>
      <c r="G106" s="339"/>
      <c r="H106" s="187">
        <f t="shared" si="8"/>
        <v>0</v>
      </c>
      <c r="I106" s="138"/>
      <c r="J106" s="339"/>
      <c r="K106" s="192"/>
      <c r="L106" s="188"/>
    </row>
    <row r="107" spans="2:12">
      <c r="B107" s="183" t="s">
        <v>522</v>
      </c>
      <c r="C107" s="335"/>
      <c r="D107" s="339"/>
      <c r="E107" s="191"/>
      <c r="F107" s="191"/>
      <c r="G107" s="339"/>
      <c r="H107" s="187">
        <f t="shared" si="8"/>
        <v>0</v>
      </c>
      <c r="I107" s="138"/>
      <c r="J107" s="339"/>
      <c r="K107" s="192"/>
      <c r="L107" s="188"/>
    </row>
    <row r="108" spans="2:12" ht="18" customHeight="1">
      <c r="B108" s="193"/>
      <c r="C108" s="194" t="s">
        <v>450</v>
      </c>
      <c r="D108" s="195">
        <f>SUM(D100:D107)</f>
        <v>0</v>
      </c>
      <c r="E108" s="196">
        <f>SUM(E100:E107)</f>
        <v>0</v>
      </c>
      <c r="F108" s="196">
        <f>SUM(F100:F107)</f>
        <v>151053.5</v>
      </c>
      <c r="G108" s="195">
        <f>SUM(G100:G107)</f>
        <v>0</v>
      </c>
      <c r="H108" s="196">
        <f>SUM(H100:H107)</f>
        <v>151053.5</v>
      </c>
      <c r="I108" s="195">
        <f>(I100*H100)+(I101*H101)+(I102*H102)+(I103*H103)+(I104*H104)+(I105*H105)+(I106*H106)+(I107*H107)</f>
        <v>50610.866499999996</v>
      </c>
      <c r="J108" s="195">
        <f>SUM(J100:J107)</f>
        <v>15530.01</v>
      </c>
      <c r="K108" s="192"/>
      <c r="L108" s="197"/>
    </row>
    <row r="109" spans="2:12" s="182" customFormat="1" ht="37" customHeight="1">
      <c r="B109" s="178" t="s">
        <v>30</v>
      </c>
      <c r="C109" s="377"/>
      <c r="D109" s="377"/>
      <c r="E109" s="377"/>
      <c r="F109" s="377"/>
      <c r="G109" s="377"/>
      <c r="H109" s="377"/>
      <c r="I109" s="377"/>
      <c r="J109" s="378"/>
      <c r="K109" s="379"/>
      <c r="L109" s="197"/>
    </row>
    <row r="110" spans="2:12" ht="18" customHeight="1">
      <c r="B110" s="183" t="s">
        <v>523</v>
      </c>
      <c r="C110" s="190"/>
      <c r="D110" s="337"/>
      <c r="E110" s="186"/>
      <c r="F110" s="186"/>
      <c r="G110" s="337"/>
      <c r="H110" s="187">
        <f>SUM(D110:G110)</f>
        <v>0</v>
      </c>
      <c r="I110" s="136"/>
      <c r="J110" s="337"/>
      <c r="K110" s="338"/>
      <c r="L110" s="197"/>
    </row>
    <row r="111" spans="2:12" ht="18" customHeight="1">
      <c r="B111" s="183" t="s">
        <v>524</v>
      </c>
      <c r="C111" s="190"/>
      <c r="D111" s="337"/>
      <c r="E111" s="186"/>
      <c r="F111" s="186"/>
      <c r="G111" s="337"/>
      <c r="H111" s="187">
        <f>SUM(D111:G111)</f>
        <v>0</v>
      </c>
      <c r="I111" s="136"/>
      <c r="J111" s="337"/>
      <c r="K111" s="338"/>
      <c r="L111" s="197"/>
    </row>
    <row r="112" spans="2:12" ht="18" customHeight="1">
      <c r="B112" s="183" t="s">
        <v>525</v>
      </c>
      <c r="C112" s="190"/>
      <c r="D112" s="337"/>
      <c r="E112" s="186"/>
      <c r="F112" s="186"/>
      <c r="G112" s="337"/>
      <c r="H112" s="187">
        <f>SUM(D112:G112)</f>
        <v>0</v>
      </c>
      <c r="I112" s="136"/>
      <c r="J112" s="337"/>
      <c r="K112" s="338"/>
      <c r="L112" s="197"/>
    </row>
    <row r="113" spans="2:12" ht="18" customHeight="1">
      <c r="B113" s="183" t="s">
        <v>526</v>
      </c>
      <c r="C113" s="190"/>
      <c r="D113" s="337"/>
      <c r="E113" s="186"/>
      <c r="F113" s="186"/>
      <c r="G113" s="337"/>
      <c r="H113" s="187">
        <f t="shared" ref="H113" si="9">SUM(D113:G113)</f>
        <v>0</v>
      </c>
      <c r="I113" s="136"/>
      <c r="J113" s="337"/>
      <c r="K113" s="338"/>
      <c r="L113" s="197"/>
    </row>
    <row r="114" spans="2:12" ht="18" customHeight="1">
      <c r="B114" s="183" t="s">
        <v>527</v>
      </c>
      <c r="C114" s="190"/>
      <c r="D114" s="337"/>
      <c r="E114" s="186"/>
      <c r="F114" s="186"/>
      <c r="G114" s="337"/>
      <c r="H114" s="187">
        <f>SUM(D114:G114)</f>
        <v>0</v>
      </c>
      <c r="I114" s="136"/>
      <c r="J114" s="337"/>
      <c r="K114" s="338"/>
      <c r="L114" s="197"/>
    </row>
    <row r="115" spans="2:12" ht="18" customHeight="1">
      <c r="B115" s="183" t="s">
        <v>528</v>
      </c>
      <c r="C115" s="190"/>
      <c r="D115" s="337"/>
      <c r="E115" s="186"/>
      <c r="F115" s="186"/>
      <c r="G115" s="337"/>
      <c r="H115" s="187">
        <f>SUM(D115:G115)</f>
        <v>0</v>
      </c>
      <c r="I115" s="136"/>
      <c r="J115" s="337"/>
      <c r="K115" s="338"/>
      <c r="L115" s="197"/>
    </row>
    <row r="116" spans="2:12" ht="18" customHeight="1">
      <c r="B116" s="183" t="s">
        <v>529</v>
      </c>
      <c r="C116" s="335"/>
      <c r="D116" s="339"/>
      <c r="E116" s="191"/>
      <c r="F116" s="191"/>
      <c r="G116" s="339"/>
      <c r="H116" s="187">
        <f>SUM(D116:G116)</f>
        <v>0</v>
      </c>
      <c r="I116" s="138"/>
      <c r="J116" s="339"/>
      <c r="K116" s="192"/>
      <c r="L116" s="197"/>
    </row>
    <row r="117" spans="2:12" ht="18" customHeight="1">
      <c r="B117" s="183" t="s">
        <v>530</v>
      </c>
      <c r="C117" s="335"/>
      <c r="D117" s="339"/>
      <c r="E117" s="191"/>
      <c r="F117" s="191"/>
      <c r="G117" s="339"/>
      <c r="H117" s="187">
        <f>SUM(D117:G117)</f>
        <v>0</v>
      </c>
      <c r="I117" s="138"/>
      <c r="J117" s="339"/>
      <c r="K117" s="192"/>
      <c r="L117" s="197"/>
    </row>
    <row r="118" spans="2:12" ht="18" customHeight="1">
      <c r="B118" s="193"/>
      <c r="C118" s="194" t="s">
        <v>450</v>
      </c>
      <c r="D118" s="195">
        <f>SUM(D110:D117)</f>
        <v>0</v>
      </c>
      <c r="E118" s="196">
        <f>SUM(E110:E117)</f>
        <v>0</v>
      </c>
      <c r="F118" s="196">
        <f>SUM(F110:F117)</f>
        <v>0</v>
      </c>
      <c r="G118" s="195">
        <f>SUM(G110:G117)</f>
        <v>0</v>
      </c>
      <c r="H118" s="196">
        <f>SUM(H110:H117)</f>
        <v>0</v>
      </c>
      <c r="I118" s="195">
        <f>(I110*H110)+(I111*H111)+(I112*H112)+(I113*H113)+(I114*H114)+(I115*H115)+(I116*H116)+(I117*H117)</f>
        <v>0</v>
      </c>
      <c r="J118" s="195">
        <f>SUM(J110:J117)</f>
        <v>0</v>
      </c>
      <c r="K118" s="192"/>
      <c r="L118" s="197"/>
    </row>
    <row r="119" spans="2:12" ht="15.75" customHeight="1">
      <c r="B119" s="215"/>
      <c r="C119" s="216"/>
      <c r="D119" s="217"/>
      <c r="E119" s="218"/>
      <c r="F119" s="218"/>
      <c r="G119" s="217"/>
      <c r="H119" s="218"/>
      <c r="I119" s="217"/>
      <c r="J119" s="217"/>
      <c r="K119" s="219"/>
      <c r="L119" s="220"/>
    </row>
    <row r="120" spans="2:12" ht="51" customHeight="1">
      <c r="B120" s="178" t="s">
        <v>531</v>
      </c>
      <c r="C120" s="386" t="s">
        <v>627</v>
      </c>
      <c r="D120" s="386"/>
      <c r="E120" s="386"/>
      <c r="F120" s="386"/>
      <c r="G120" s="386"/>
      <c r="H120" s="386"/>
      <c r="I120" s="386"/>
      <c r="J120" s="387"/>
      <c r="K120" s="388"/>
      <c r="L120" s="179"/>
    </row>
    <row r="121" spans="2:12" s="182" customFormat="1" ht="51" customHeight="1">
      <c r="B121" s="178" t="s">
        <v>32</v>
      </c>
      <c r="C121" s="377" t="s">
        <v>628</v>
      </c>
      <c r="D121" s="377"/>
      <c r="E121" s="377"/>
      <c r="F121" s="377"/>
      <c r="G121" s="377"/>
      <c r="H121" s="377"/>
      <c r="I121" s="377"/>
      <c r="J121" s="378"/>
      <c r="K121" s="379"/>
      <c r="L121" s="181"/>
    </row>
    <row r="122" spans="2:12" ht="71.150000000000006" customHeight="1">
      <c r="B122" s="213" t="s">
        <v>532</v>
      </c>
      <c r="C122" s="184" t="s">
        <v>683</v>
      </c>
      <c r="D122" s="328">
        <v>30000</v>
      </c>
      <c r="E122" s="186"/>
      <c r="F122" s="186"/>
      <c r="G122" s="337"/>
      <c r="H122" s="187">
        <f>SUM(D122:G122)</f>
        <v>30000</v>
      </c>
      <c r="I122" s="136">
        <v>0.3</v>
      </c>
      <c r="J122" s="337">
        <v>29500</v>
      </c>
      <c r="K122" s="338"/>
      <c r="L122" s="334"/>
    </row>
    <row r="123" spans="2:12" ht="88.5" customHeight="1">
      <c r="B123" s="213" t="s">
        <v>533</v>
      </c>
      <c r="C123" s="184" t="s">
        <v>684</v>
      </c>
      <c r="D123" s="328">
        <v>40000</v>
      </c>
      <c r="E123" s="186"/>
      <c r="F123" s="186"/>
      <c r="G123" s="337"/>
      <c r="H123" s="187">
        <f t="shared" ref="H123:H129" si="10">SUM(D123:G123)</f>
        <v>40000</v>
      </c>
      <c r="I123" s="136">
        <v>0.3</v>
      </c>
      <c r="J123" s="337">
        <v>38200</v>
      </c>
      <c r="K123" s="338"/>
      <c r="L123" s="334"/>
    </row>
    <row r="124" spans="2:12" ht="84.65" customHeight="1">
      <c r="B124" s="213" t="s">
        <v>534</v>
      </c>
      <c r="C124" s="184" t="s">
        <v>689</v>
      </c>
      <c r="D124" s="328">
        <v>34000</v>
      </c>
      <c r="E124" s="186"/>
      <c r="F124" s="186"/>
      <c r="G124" s="337"/>
      <c r="H124" s="187">
        <f t="shared" si="10"/>
        <v>34000</v>
      </c>
      <c r="I124" s="136">
        <v>0.4</v>
      </c>
      <c r="J124" s="337">
        <v>33799</v>
      </c>
      <c r="K124" s="338"/>
      <c r="L124" s="188"/>
    </row>
    <row r="125" spans="2:12" ht="84" customHeight="1">
      <c r="B125" s="213" t="s">
        <v>535</v>
      </c>
      <c r="C125" s="184" t="s">
        <v>690</v>
      </c>
      <c r="D125" s="328">
        <v>44000</v>
      </c>
      <c r="E125" s="186"/>
      <c r="F125" s="186"/>
      <c r="G125" s="337"/>
      <c r="H125" s="187">
        <f t="shared" si="10"/>
        <v>44000</v>
      </c>
      <c r="I125" s="136">
        <v>0.3</v>
      </c>
      <c r="J125" s="337">
        <v>43890</v>
      </c>
      <c r="K125" s="338"/>
      <c r="L125" s="188"/>
    </row>
    <row r="126" spans="2:12" ht="17.5" customHeight="1">
      <c r="B126" s="213" t="s">
        <v>536</v>
      </c>
      <c r="C126" s="184"/>
      <c r="D126" s="137"/>
      <c r="E126" s="186"/>
      <c r="F126" s="186"/>
      <c r="G126" s="337"/>
      <c r="H126" s="187">
        <f t="shared" si="10"/>
        <v>0</v>
      </c>
      <c r="I126" s="136">
        <v>0.35</v>
      </c>
      <c r="J126" s="337"/>
      <c r="K126" s="338"/>
      <c r="L126" s="188"/>
    </row>
    <row r="127" spans="2:12" ht="18" customHeight="1">
      <c r="B127" s="213" t="s">
        <v>537</v>
      </c>
      <c r="C127" s="184"/>
      <c r="D127" s="137"/>
      <c r="E127" s="186"/>
      <c r="F127" s="186"/>
      <c r="G127" s="337"/>
      <c r="H127" s="187">
        <f t="shared" si="10"/>
        <v>0</v>
      </c>
      <c r="I127" s="136">
        <v>0.3</v>
      </c>
      <c r="J127" s="337"/>
      <c r="K127" s="338"/>
      <c r="L127" s="188"/>
    </row>
    <row r="128" spans="2:12" ht="17.149999999999999" customHeight="1">
      <c r="B128" s="213" t="s">
        <v>538</v>
      </c>
      <c r="C128" s="184"/>
      <c r="D128" s="137"/>
      <c r="E128" s="191"/>
      <c r="F128" s="191"/>
      <c r="G128" s="339"/>
      <c r="H128" s="187">
        <f t="shared" si="10"/>
        <v>0</v>
      </c>
      <c r="I128" s="138">
        <v>0.5</v>
      </c>
      <c r="J128" s="339"/>
      <c r="K128" s="192"/>
      <c r="L128" s="188"/>
    </row>
    <row r="129" spans="2:12">
      <c r="B129" s="183" t="s">
        <v>539</v>
      </c>
      <c r="C129" s="190"/>
      <c r="D129" s="339"/>
      <c r="E129" s="191"/>
      <c r="F129" s="191"/>
      <c r="G129" s="339"/>
      <c r="H129" s="187">
        <f t="shared" si="10"/>
        <v>0</v>
      </c>
      <c r="I129" s="138"/>
      <c r="J129" s="339"/>
      <c r="K129" s="192"/>
      <c r="L129" s="188"/>
    </row>
    <row r="130" spans="2:12">
      <c r="B130" s="193"/>
      <c r="C130" s="194" t="s">
        <v>450</v>
      </c>
      <c r="D130" s="195">
        <f>SUM(D122:D129)</f>
        <v>148000</v>
      </c>
      <c r="E130" s="196">
        <f>SUM(E122:E129)</f>
        <v>0</v>
      </c>
      <c r="F130" s="196">
        <f>SUM(F122:F129)</f>
        <v>0</v>
      </c>
      <c r="G130" s="195">
        <f>SUM(G122:G129)</f>
        <v>0</v>
      </c>
      <c r="H130" s="196">
        <f>SUM(H122:H129)</f>
        <v>148000</v>
      </c>
      <c r="I130" s="195">
        <f>(I122*H122)+(I123*H123)+(I124*H124)+(I125*H125)+(I126*H126)+(I127*H127)+(I128*H128)+(I129*H129)</f>
        <v>47800</v>
      </c>
      <c r="J130" s="195">
        <f>SUM(J122:J129)</f>
        <v>145389</v>
      </c>
      <c r="K130" s="192"/>
      <c r="L130" s="197"/>
    </row>
    <row r="131" spans="2:12" s="182" customFormat="1" ht="51" customHeight="1">
      <c r="B131" s="178" t="s">
        <v>540</v>
      </c>
      <c r="C131" s="377" t="s">
        <v>629</v>
      </c>
      <c r="D131" s="377"/>
      <c r="E131" s="377"/>
      <c r="F131" s="377"/>
      <c r="G131" s="377"/>
      <c r="H131" s="377"/>
      <c r="I131" s="377"/>
      <c r="J131" s="378"/>
      <c r="K131" s="379"/>
      <c r="L131" s="181"/>
    </row>
    <row r="132" spans="2:12" ht="46.5">
      <c r="B132" s="213" t="s">
        <v>541</v>
      </c>
      <c r="C132" s="190" t="s">
        <v>685</v>
      </c>
      <c r="D132" s="328">
        <v>20800</v>
      </c>
      <c r="E132" s="186"/>
      <c r="F132" s="186"/>
      <c r="G132" s="337"/>
      <c r="H132" s="187">
        <f>SUM(D132:G132)</f>
        <v>20800</v>
      </c>
      <c r="I132" s="136">
        <v>1</v>
      </c>
      <c r="J132" s="337">
        <v>20621</v>
      </c>
      <c r="K132" s="338"/>
      <c r="L132" s="188"/>
    </row>
    <row r="133" spans="2:12" ht="62">
      <c r="B133" s="213" t="s">
        <v>542</v>
      </c>
      <c r="C133" s="190" t="s">
        <v>691</v>
      </c>
      <c r="D133" s="328">
        <v>80000</v>
      </c>
      <c r="E133" s="186"/>
      <c r="F133" s="186"/>
      <c r="G133" s="337"/>
      <c r="H133" s="187">
        <f t="shared" ref="H133:H139" si="11">SUM(D133:G133)</f>
        <v>80000</v>
      </c>
      <c r="I133" s="136">
        <v>1</v>
      </c>
      <c r="J133" s="337">
        <v>78846</v>
      </c>
      <c r="K133" s="338"/>
      <c r="L133" s="188"/>
    </row>
    <row r="134" spans="2:12" ht="90.65" customHeight="1">
      <c r="B134" s="213" t="s">
        <v>543</v>
      </c>
      <c r="C134" s="190" t="s">
        <v>686</v>
      </c>
      <c r="D134" s="328">
        <v>54000</v>
      </c>
      <c r="E134" s="186"/>
      <c r="F134" s="186"/>
      <c r="G134" s="337"/>
      <c r="H134" s="187">
        <f t="shared" si="11"/>
        <v>54000</v>
      </c>
      <c r="I134" s="136">
        <v>1</v>
      </c>
      <c r="J134" s="337">
        <v>53800</v>
      </c>
      <c r="K134" s="338"/>
      <c r="L134" s="188"/>
    </row>
    <row r="135" spans="2:12">
      <c r="B135" s="183" t="s">
        <v>544</v>
      </c>
      <c r="C135" s="190"/>
      <c r="D135" s="337"/>
      <c r="E135" s="186"/>
      <c r="F135" s="186"/>
      <c r="G135" s="337"/>
      <c r="H135" s="187">
        <f t="shared" si="11"/>
        <v>0</v>
      </c>
      <c r="I135" s="136"/>
      <c r="J135" s="337"/>
      <c r="K135" s="338"/>
      <c r="L135" s="188"/>
    </row>
    <row r="136" spans="2:12">
      <c r="B136" s="183" t="s">
        <v>545</v>
      </c>
      <c r="C136" s="190"/>
      <c r="D136" s="337"/>
      <c r="E136" s="186"/>
      <c r="F136" s="186"/>
      <c r="G136" s="337"/>
      <c r="H136" s="187">
        <f t="shared" si="11"/>
        <v>0</v>
      </c>
      <c r="I136" s="136"/>
      <c r="J136" s="337"/>
      <c r="K136" s="338"/>
      <c r="L136" s="188"/>
    </row>
    <row r="137" spans="2:12">
      <c r="B137" s="183" t="s">
        <v>546</v>
      </c>
      <c r="C137" s="190"/>
      <c r="D137" s="337"/>
      <c r="E137" s="186"/>
      <c r="F137" s="186"/>
      <c r="G137" s="337"/>
      <c r="H137" s="187">
        <f t="shared" si="11"/>
        <v>0</v>
      </c>
      <c r="I137" s="136"/>
      <c r="J137" s="337"/>
      <c r="K137" s="338"/>
      <c r="L137" s="188"/>
    </row>
    <row r="138" spans="2:12">
      <c r="B138" s="183" t="s">
        <v>547</v>
      </c>
      <c r="C138" s="335"/>
      <c r="D138" s="339"/>
      <c r="E138" s="191"/>
      <c r="F138" s="191"/>
      <c r="G138" s="339"/>
      <c r="H138" s="187">
        <f t="shared" si="11"/>
        <v>0</v>
      </c>
      <c r="I138" s="138"/>
      <c r="J138" s="339"/>
      <c r="K138" s="192"/>
      <c r="L138" s="188"/>
    </row>
    <row r="139" spans="2:12">
      <c r="B139" s="183" t="s">
        <v>548</v>
      </c>
      <c r="C139" s="335"/>
      <c r="D139" s="339"/>
      <c r="E139" s="191"/>
      <c r="F139" s="191"/>
      <c r="G139" s="339"/>
      <c r="H139" s="187">
        <f t="shared" si="11"/>
        <v>0</v>
      </c>
      <c r="I139" s="138"/>
      <c r="J139" s="339"/>
      <c r="K139" s="192"/>
      <c r="L139" s="188"/>
    </row>
    <row r="140" spans="2:12">
      <c r="B140" s="193"/>
      <c r="C140" s="194" t="s">
        <v>450</v>
      </c>
      <c r="D140" s="195">
        <f>SUM(D132:D139)</f>
        <v>154800</v>
      </c>
      <c r="E140" s="196">
        <f>SUM(E132:E139)</f>
        <v>0</v>
      </c>
      <c r="F140" s="196">
        <f>SUM(F132:F139)</f>
        <v>0</v>
      </c>
      <c r="G140" s="195">
        <f>SUM(G132:G139)</f>
        <v>0</v>
      </c>
      <c r="H140" s="196">
        <f>SUM(H132:H139)</f>
        <v>154800</v>
      </c>
      <c r="I140" s="195">
        <f>(I132*H132)+(I133*H133)+(I134*H134)+(I135*H135)+(I136*H136)+(I137*H137)+(I138*H138)+(I139*H139)</f>
        <v>154800</v>
      </c>
      <c r="J140" s="195">
        <f>SUM(J132:J139)</f>
        <v>153267</v>
      </c>
      <c r="K140" s="192"/>
      <c r="L140" s="197"/>
    </row>
    <row r="141" spans="2:12" s="182" customFormat="1" ht="51" customHeight="1">
      <c r="B141" s="178" t="s">
        <v>34</v>
      </c>
      <c r="C141" s="377" t="s">
        <v>630</v>
      </c>
      <c r="D141" s="377"/>
      <c r="E141" s="377"/>
      <c r="F141" s="377"/>
      <c r="G141" s="377"/>
      <c r="H141" s="377"/>
      <c r="I141" s="377"/>
      <c r="J141" s="378"/>
      <c r="K141" s="379"/>
      <c r="L141" s="181"/>
    </row>
    <row r="142" spans="2:12" ht="25" customHeight="1">
      <c r="B142" s="183" t="s">
        <v>549</v>
      </c>
      <c r="C142" s="184" t="s">
        <v>636</v>
      </c>
      <c r="D142" s="337"/>
      <c r="E142" s="186"/>
      <c r="F142" s="337">
        <v>67136.789999999994</v>
      </c>
      <c r="G142" s="337"/>
      <c r="H142" s="187">
        <f>SUM(D142:G142)</f>
        <v>67136.789999999994</v>
      </c>
      <c r="I142" s="199">
        <v>0.3</v>
      </c>
      <c r="J142" s="346">
        <v>22354.55</v>
      </c>
      <c r="K142" s="347" t="s">
        <v>701</v>
      </c>
      <c r="L142" s="188"/>
    </row>
    <row r="143" spans="2:12" ht="47.5" customHeight="1">
      <c r="B143" s="183" t="s">
        <v>550</v>
      </c>
      <c r="C143" s="184" t="s">
        <v>668</v>
      </c>
      <c r="D143" s="337"/>
      <c r="E143" s="186"/>
      <c r="F143" s="337">
        <v>13784.2</v>
      </c>
      <c r="G143" s="337"/>
      <c r="H143" s="187">
        <f t="shared" ref="H143:H149" si="12">SUM(D143:G143)</f>
        <v>13784.2</v>
      </c>
      <c r="I143" s="199">
        <v>0.3</v>
      </c>
      <c r="J143" s="346">
        <v>4920</v>
      </c>
      <c r="K143" s="347" t="s">
        <v>702</v>
      </c>
      <c r="L143" s="188"/>
    </row>
    <row r="144" spans="2:12" ht="31">
      <c r="B144" s="183" t="s">
        <v>551</v>
      </c>
      <c r="C144" s="184" t="s">
        <v>637</v>
      </c>
      <c r="D144" s="337"/>
      <c r="E144" s="186"/>
      <c r="F144" s="337">
        <v>27366.19</v>
      </c>
      <c r="G144" s="337"/>
      <c r="H144" s="187">
        <f t="shared" si="12"/>
        <v>27366.19</v>
      </c>
      <c r="I144" s="199">
        <v>0.3</v>
      </c>
      <c r="J144" s="337"/>
      <c r="K144" s="338"/>
      <c r="L144" s="188"/>
    </row>
    <row r="145" spans="2:12" ht="46.5">
      <c r="B145" s="183" t="s">
        <v>552</v>
      </c>
      <c r="C145" s="184" t="s">
        <v>638</v>
      </c>
      <c r="D145" s="337"/>
      <c r="E145" s="186"/>
      <c r="F145" s="337">
        <v>47532.71</v>
      </c>
      <c r="G145" s="337"/>
      <c r="H145" s="187">
        <f t="shared" si="12"/>
        <v>47532.71</v>
      </c>
      <c r="I145" s="199">
        <v>0.4</v>
      </c>
      <c r="J145" s="337"/>
      <c r="K145" s="338"/>
      <c r="L145" s="188"/>
    </row>
    <row r="146" spans="2:12">
      <c r="B146" s="183" t="s">
        <v>553</v>
      </c>
      <c r="C146" s="190"/>
      <c r="D146" s="337"/>
      <c r="E146" s="186"/>
      <c r="F146" s="186"/>
      <c r="G146" s="337"/>
      <c r="H146" s="187">
        <f t="shared" si="12"/>
        <v>0</v>
      </c>
      <c r="I146" s="136"/>
      <c r="J146" s="337"/>
      <c r="K146" s="338"/>
      <c r="L146" s="188"/>
    </row>
    <row r="147" spans="2:12">
      <c r="B147" s="183" t="s">
        <v>554</v>
      </c>
      <c r="C147" s="190"/>
      <c r="D147" s="337"/>
      <c r="E147" s="186"/>
      <c r="F147" s="186"/>
      <c r="G147" s="337"/>
      <c r="H147" s="187">
        <f t="shared" si="12"/>
        <v>0</v>
      </c>
      <c r="I147" s="136"/>
      <c r="J147" s="337"/>
      <c r="K147" s="338"/>
      <c r="L147" s="188"/>
    </row>
    <row r="148" spans="2:12">
      <c r="B148" s="183" t="s">
        <v>555</v>
      </c>
      <c r="C148" s="335"/>
      <c r="D148" s="339"/>
      <c r="E148" s="191"/>
      <c r="F148" s="191"/>
      <c r="G148" s="339"/>
      <c r="H148" s="187">
        <f t="shared" si="12"/>
        <v>0</v>
      </c>
      <c r="I148" s="138"/>
      <c r="J148" s="339"/>
      <c r="K148" s="192"/>
      <c r="L148" s="188"/>
    </row>
    <row r="149" spans="2:12">
      <c r="B149" s="183" t="s">
        <v>556</v>
      </c>
      <c r="C149" s="335"/>
      <c r="D149" s="339"/>
      <c r="E149" s="191"/>
      <c r="F149" s="191"/>
      <c r="G149" s="339"/>
      <c r="H149" s="187">
        <f t="shared" si="12"/>
        <v>0</v>
      </c>
      <c r="I149" s="138"/>
      <c r="J149" s="339"/>
      <c r="K149" s="192"/>
      <c r="L149" s="188"/>
    </row>
    <row r="150" spans="2:12">
      <c r="B150" s="193"/>
      <c r="C150" s="194" t="s">
        <v>450</v>
      </c>
      <c r="D150" s="195">
        <f>SUM(D142:D149)</f>
        <v>0</v>
      </c>
      <c r="E150" s="196">
        <f>SUM(E142:E149)</f>
        <v>0</v>
      </c>
      <c r="F150" s="196">
        <f>SUM(F142:F149)</f>
        <v>155819.88999999998</v>
      </c>
      <c r="G150" s="195">
        <f>SUM(G142:G149)</f>
        <v>0</v>
      </c>
      <c r="H150" s="196">
        <f>SUM(H142:H149)</f>
        <v>155819.88999999998</v>
      </c>
      <c r="I150" s="195">
        <f>(I142*H142)+(I143*H143)+(I144*H144)+(I145*H145)+(I146*H146)+(I147*H147)+(I148*H148)+(I149*H149)</f>
        <v>51499.237999999998</v>
      </c>
      <c r="J150" s="195">
        <f>SUM(J142:J149)</f>
        <v>27274.55</v>
      </c>
      <c r="K150" s="192"/>
      <c r="L150" s="197"/>
    </row>
    <row r="151" spans="2:12" ht="51" customHeight="1">
      <c r="B151" s="178" t="s">
        <v>35</v>
      </c>
      <c r="C151" s="386" t="s">
        <v>669</v>
      </c>
      <c r="D151" s="386"/>
      <c r="E151" s="386"/>
      <c r="F151" s="386"/>
      <c r="G151" s="386"/>
      <c r="H151" s="386"/>
      <c r="I151" s="386"/>
      <c r="J151" s="387"/>
      <c r="K151" s="388"/>
      <c r="L151" s="181"/>
    </row>
    <row r="152" spans="2:12" ht="62">
      <c r="B152" s="183" t="s">
        <v>557</v>
      </c>
      <c r="C152" s="190" t="s">
        <v>558</v>
      </c>
      <c r="D152" s="337"/>
      <c r="E152" s="221">
        <v>60000</v>
      </c>
      <c r="F152" s="186"/>
      <c r="G152" s="337"/>
      <c r="H152" s="187">
        <f>SUM(D152:G152)</f>
        <v>60000</v>
      </c>
      <c r="I152" s="136">
        <v>0.3</v>
      </c>
      <c r="J152" s="221">
        <v>32615</v>
      </c>
      <c r="K152" s="341" t="s">
        <v>697</v>
      </c>
      <c r="L152" s="188"/>
    </row>
    <row r="153" spans="2:12" ht="62">
      <c r="B153" s="183" t="s">
        <v>559</v>
      </c>
      <c r="C153" s="190" t="s">
        <v>670</v>
      </c>
      <c r="D153" s="337"/>
      <c r="E153" s="221">
        <v>30000</v>
      </c>
      <c r="F153" s="186"/>
      <c r="G153" s="337"/>
      <c r="H153" s="187">
        <f t="shared" ref="H153:H159" si="13">SUM(D153:G153)</f>
        <v>30000</v>
      </c>
      <c r="I153" s="136">
        <v>0.4</v>
      </c>
      <c r="J153" s="221">
        <v>16307</v>
      </c>
      <c r="K153" s="341" t="s">
        <v>697</v>
      </c>
      <c r="L153" s="188"/>
    </row>
    <row r="154" spans="2:12" ht="62">
      <c r="B154" s="183" t="s">
        <v>560</v>
      </c>
      <c r="C154" s="190" t="s">
        <v>671</v>
      </c>
      <c r="D154" s="337"/>
      <c r="E154" s="221">
        <v>20000</v>
      </c>
      <c r="F154" s="186"/>
      <c r="G154" s="337"/>
      <c r="H154" s="187">
        <f t="shared" si="13"/>
        <v>20000</v>
      </c>
      <c r="I154" s="136">
        <v>0.35</v>
      </c>
      <c r="J154" s="221">
        <v>10872</v>
      </c>
      <c r="K154" s="341" t="s">
        <v>697</v>
      </c>
      <c r="L154" s="188"/>
    </row>
    <row r="155" spans="2:12">
      <c r="B155" s="183" t="s">
        <v>561</v>
      </c>
      <c r="C155" s="190"/>
      <c r="D155" s="337"/>
      <c r="E155" s="186"/>
      <c r="F155" s="186"/>
      <c r="G155" s="337"/>
      <c r="H155" s="187">
        <f t="shared" si="13"/>
        <v>0</v>
      </c>
      <c r="I155" s="136"/>
      <c r="J155" s="337"/>
      <c r="K155" s="338"/>
      <c r="L155" s="188"/>
    </row>
    <row r="156" spans="2:12">
      <c r="B156" s="183" t="s">
        <v>562</v>
      </c>
      <c r="C156" s="190"/>
      <c r="D156" s="337"/>
      <c r="E156" s="186"/>
      <c r="F156" s="186"/>
      <c r="G156" s="337"/>
      <c r="H156" s="187">
        <f t="shared" si="13"/>
        <v>0</v>
      </c>
      <c r="I156" s="136"/>
      <c r="J156" s="337"/>
      <c r="K156" s="338"/>
      <c r="L156" s="188"/>
    </row>
    <row r="157" spans="2:12">
      <c r="B157" s="183" t="s">
        <v>563</v>
      </c>
      <c r="C157" s="190"/>
      <c r="D157" s="337"/>
      <c r="E157" s="186"/>
      <c r="F157" s="186"/>
      <c r="G157" s="337"/>
      <c r="H157" s="187">
        <f t="shared" si="13"/>
        <v>0</v>
      </c>
      <c r="I157" s="136"/>
      <c r="J157" s="337"/>
      <c r="K157" s="338"/>
      <c r="L157" s="188"/>
    </row>
    <row r="158" spans="2:12">
      <c r="B158" s="183" t="s">
        <v>564</v>
      </c>
      <c r="C158" s="335"/>
      <c r="D158" s="339"/>
      <c r="E158" s="191"/>
      <c r="F158" s="191"/>
      <c r="G158" s="339"/>
      <c r="H158" s="187">
        <f t="shared" si="13"/>
        <v>0</v>
      </c>
      <c r="I158" s="138"/>
      <c r="J158" s="339"/>
      <c r="K158" s="192"/>
      <c r="L158" s="188"/>
    </row>
    <row r="159" spans="2:12">
      <c r="B159" s="183" t="s">
        <v>565</v>
      </c>
      <c r="C159" s="335"/>
      <c r="D159" s="339"/>
      <c r="E159" s="191"/>
      <c r="F159" s="191"/>
      <c r="G159" s="339"/>
      <c r="H159" s="187">
        <f t="shared" si="13"/>
        <v>0</v>
      </c>
      <c r="I159" s="138"/>
      <c r="J159" s="339"/>
      <c r="K159" s="192"/>
      <c r="L159" s="188"/>
    </row>
    <row r="160" spans="2:12">
      <c r="B160" s="193"/>
      <c r="C160" s="194" t="s">
        <v>450</v>
      </c>
      <c r="D160" s="195">
        <f>SUM(D152:D159)</f>
        <v>0</v>
      </c>
      <c r="E160" s="196">
        <f>SUM(E152:E159)</f>
        <v>110000</v>
      </c>
      <c r="F160" s="196">
        <f>SUM(F152:F159)</f>
        <v>0</v>
      </c>
      <c r="G160" s="195">
        <f>SUM(G152:G159)</f>
        <v>0</v>
      </c>
      <c r="H160" s="196">
        <f>SUM(H152:H159)</f>
        <v>110000</v>
      </c>
      <c r="I160" s="195">
        <f>(I152*H152)+(I153*H153)+(I154*H154)+(I155*H155)+(I156*H156)+(I157*H157)+(I158*H158)+(I159*H159)</f>
        <v>37000</v>
      </c>
      <c r="J160" s="195">
        <f>SUM(J152:J159)</f>
        <v>59794</v>
      </c>
      <c r="K160" s="192"/>
      <c r="L160" s="197"/>
    </row>
    <row r="161" spans="2:12">
      <c r="B161" s="178" t="s">
        <v>36</v>
      </c>
      <c r="C161" s="350"/>
      <c r="D161" s="350"/>
      <c r="E161" s="350"/>
      <c r="F161" s="350"/>
      <c r="G161" s="350"/>
      <c r="H161" s="350"/>
      <c r="I161" s="350"/>
      <c r="J161" s="351"/>
      <c r="K161" s="352"/>
      <c r="L161" s="197"/>
    </row>
    <row r="162" spans="2:12" ht="31">
      <c r="B162" s="332" t="s">
        <v>566</v>
      </c>
      <c r="C162" s="222" t="s">
        <v>687</v>
      </c>
      <c r="D162" s="137">
        <v>34960</v>
      </c>
      <c r="E162" s="186"/>
      <c r="F162" s="186"/>
      <c r="G162" s="337"/>
      <c r="H162" s="187">
        <f>SUM(D162:G162)</f>
        <v>34960</v>
      </c>
      <c r="I162" s="136">
        <v>0.35</v>
      </c>
      <c r="J162" s="337"/>
      <c r="K162" s="338"/>
      <c r="L162" s="197"/>
    </row>
    <row r="163" spans="2:12">
      <c r="B163" s="183" t="s">
        <v>567</v>
      </c>
      <c r="C163" s="190"/>
      <c r="D163" s="337"/>
      <c r="E163" s="186"/>
      <c r="F163" s="186"/>
      <c r="G163" s="337"/>
      <c r="H163" s="187">
        <f t="shared" ref="H163:H169" si="14">SUM(D163:G163)</f>
        <v>0</v>
      </c>
      <c r="I163" s="136"/>
      <c r="J163" s="337"/>
      <c r="K163" s="338"/>
      <c r="L163" s="197"/>
    </row>
    <row r="164" spans="2:12">
      <c r="B164" s="183" t="s">
        <v>568</v>
      </c>
      <c r="C164" s="190"/>
      <c r="D164" s="337"/>
      <c r="E164" s="186"/>
      <c r="F164" s="186"/>
      <c r="G164" s="337"/>
      <c r="H164" s="187">
        <f t="shared" si="14"/>
        <v>0</v>
      </c>
      <c r="I164" s="136"/>
      <c r="J164" s="337"/>
      <c r="K164" s="338"/>
      <c r="L164" s="197"/>
    </row>
    <row r="165" spans="2:12">
      <c r="B165" s="183" t="s">
        <v>569</v>
      </c>
      <c r="C165" s="190"/>
      <c r="D165" s="337"/>
      <c r="E165" s="186"/>
      <c r="F165" s="186"/>
      <c r="G165" s="337"/>
      <c r="H165" s="187">
        <f t="shared" si="14"/>
        <v>0</v>
      </c>
      <c r="I165" s="136"/>
      <c r="J165" s="337"/>
      <c r="K165" s="338"/>
      <c r="L165" s="197"/>
    </row>
    <row r="166" spans="2:12">
      <c r="B166" s="183" t="s">
        <v>570</v>
      </c>
      <c r="C166" s="214"/>
      <c r="D166" s="337"/>
      <c r="E166" s="186"/>
      <c r="F166" s="186"/>
      <c r="G166" s="337"/>
      <c r="H166" s="187">
        <f t="shared" si="14"/>
        <v>0</v>
      </c>
      <c r="I166" s="136"/>
      <c r="J166" s="337"/>
      <c r="K166" s="338"/>
      <c r="L166" s="197"/>
    </row>
    <row r="167" spans="2:12">
      <c r="B167" s="183" t="s">
        <v>571</v>
      </c>
      <c r="C167" s="190"/>
      <c r="D167" s="337"/>
      <c r="E167" s="186"/>
      <c r="F167" s="186"/>
      <c r="G167" s="337"/>
      <c r="H167" s="187">
        <f t="shared" si="14"/>
        <v>0</v>
      </c>
      <c r="I167" s="136"/>
      <c r="J167" s="337"/>
      <c r="K167" s="338"/>
      <c r="L167" s="197"/>
    </row>
    <row r="168" spans="2:12">
      <c r="B168" s="183" t="s">
        <v>572</v>
      </c>
      <c r="C168" s="335"/>
      <c r="D168" s="339"/>
      <c r="E168" s="191"/>
      <c r="F168" s="191"/>
      <c r="G168" s="339"/>
      <c r="H168" s="187">
        <f t="shared" si="14"/>
        <v>0</v>
      </c>
      <c r="I168" s="138"/>
      <c r="J168" s="339"/>
      <c r="K168" s="192"/>
      <c r="L168" s="197"/>
    </row>
    <row r="169" spans="2:12">
      <c r="B169" s="183" t="s">
        <v>573</v>
      </c>
      <c r="C169" s="335"/>
      <c r="D169" s="339"/>
      <c r="E169" s="191"/>
      <c r="F169" s="191"/>
      <c r="G169" s="339"/>
      <c r="H169" s="187">
        <f t="shared" si="14"/>
        <v>0</v>
      </c>
      <c r="I169" s="138"/>
      <c r="J169" s="339"/>
      <c r="K169" s="192"/>
      <c r="L169" s="197"/>
    </row>
    <row r="170" spans="2:12">
      <c r="B170" s="193"/>
      <c r="C170" s="194" t="s">
        <v>450</v>
      </c>
      <c r="D170" s="195">
        <f>SUM(D162:D169)</f>
        <v>34960</v>
      </c>
      <c r="E170" s="196">
        <f>SUM(E162:E169)</f>
        <v>0</v>
      </c>
      <c r="F170" s="196">
        <f>SUM(F162:F169)</f>
        <v>0</v>
      </c>
      <c r="G170" s="195">
        <f>SUM(G162:G169)</f>
        <v>0</v>
      </c>
      <c r="H170" s="196">
        <f>SUM(H162:H169)</f>
        <v>34960</v>
      </c>
      <c r="I170" s="195">
        <f>(I162*H162)+(I163*H163)+(I164*H164)+(I165*H165)+(I166*H166)+(I167*H167)+(I168*H168)+(I169*H169)</f>
        <v>12236</v>
      </c>
      <c r="J170" s="195">
        <f>SUM(J162:J169)</f>
        <v>0</v>
      </c>
      <c r="K170" s="192"/>
      <c r="L170" s="197"/>
    </row>
    <row r="171" spans="2:12" ht="15.75" hidden="1" customHeight="1">
      <c r="B171" s="215"/>
      <c r="C171" s="216"/>
      <c r="D171" s="217"/>
      <c r="E171" s="218"/>
      <c r="F171" s="218"/>
      <c r="G171" s="217"/>
      <c r="H171" s="218"/>
      <c r="I171" s="217"/>
      <c r="J171" s="217"/>
      <c r="K171" s="219"/>
      <c r="L171" s="220"/>
    </row>
    <row r="172" spans="2:12" ht="51" hidden="1" customHeight="1">
      <c r="B172" s="178" t="s">
        <v>574</v>
      </c>
      <c r="C172" s="386"/>
      <c r="D172" s="386"/>
      <c r="E172" s="386"/>
      <c r="F172" s="386"/>
      <c r="G172" s="386"/>
      <c r="H172" s="386"/>
      <c r="I172" s="386"/>
      <c r="J172" s="387"/>
      <c r="K172" s="388"/>
      <c r="L172" s="179"/>
    </row>
    <row r="173" spans="2:12" ht="51" hidden="1" customHeight="1">
      <c r="B173" s="178" t="s">
        <v>575</v>
      </c>
      <c r="C173" s="350"/>
      <c r="D173" s="350"/>
      <c r="E173" s="350"/>
      <c r="F173" s="350"/>
      <c r="G173" s="350"/>
      <c r="H173" s="350"/>
      <c r="I173" s="350"/>
      <c r="J173" s="351"/>
      <c r="K173" s="352"/>
      <c r="L173" s="181"/>
    </row>
    <row r="174" spans="2:12" hidden="1">
      <c r="B174" s="183" t="s">
        <v>576</v>
      </c>
      <c r="C174" s="190"/>
      <c r="D174" s="337"/>
      <c r="E174" s="186"/>
      <c r="F174" s="186"/>
      <c r="G174" s="337"/>
      <c r="H174" s="187">
        <f>SUM(D174:G174)</f>
        <v>0</v>
      </c>
      <c r="I174" s="136"/>
      <c r="J174" s="337"/>
      <c r="K174" s="338"/>
      <c r="L174" s="188"/>
    </row>
    <row r="175" spans="2:12" hidden="1">
      <c r="B175" s="183" t="s">
        <v>577</v>
      </c>
      <c r="C175" s="190"/>
      <c r="D175" s="337"/>
      <c r="E175" s="186"/>
      <c r="F175" s="186"/>
      <c r="G175" s="337"/>
      <c r="H175" s="187">
        <f t="shared" ref="H175:H181" si="15">SUM(D175:G175)</f>
        <v>0</v>
      </c>
      <c r="I175" s="136"/>
      <c r="J175" s="337"/>
      <c r="K175" s="338"/>
      <c r="L175" s="188"/>
    </row>
    <row r="176" spans="2:12" hidden="1">
      <c r="B176" s="183" t="s">
        <v>578</v>
      </c>
      <c r="C176" s="190"/>
      <c r="D176" s="337"/>
      <c r="E176" s="186"/>
      <c r="F176" s="186"/>
      <c r="G176" s="337"/>
      <c r="H176" s="187">
        <f t="shared" si="15"/>
        <v>0</v>
      </c>
      <c r="I176" s="136"/>
      <c r="J176" s="337"/>
      <c r="K176" s="338"/>
      <c r="L176" s="188"/>
    </row>
    <row r="177" spans="2:12" hidden="1">
      <c r="B177" s="183" t="s">
        <v>579</v>
      </c>
      <c r="C177" s="190"/>
      <c r="D177" s="337"/>
      <c r="E177" s="186"/>
      <c r="F177" s="186"/>
      <c r="G177" s="337"/>
      <c r="H177" s="187">
        <f t="shared" si="15"/>
        <v>0</v>
      </c>
      <c r="I177" s="136"/>
      <c r="J177" s="337"/>
      <c r="K177" s="338"/>
      <c r="L177" s="188"/>
    </row>
    <row r="178" spans="2:12" hidden="1">
      <c r="B178" s="183" t="s">
        <v>580</v>
      </c>
      <c r="C178" s="190"/>
      <c r="D178" s="337"/>
      <c r="E178" s="186"/>
      <c r="F178" s="186"/>
      <c r="G178" s="337"/>
      <c r="H178" s="187">
        <f t="shared" si="15"/>
        <v>0</v>
      </c>
      <c r="I178" s="136"/>
      <c r="J178" s="337"/>
      <c r="K178" s="338"/>
      <c r="L178" s="188"/>
    </row>
    <row r="179" spans="2:12" hidden="1">
      <c r="B179" s="183" t="s">
        <v>581</v>
      </c>
      <c r="C179" s="190"/>
      <c r="D179" s="337"/>
      <c r="E179" s="186"/>
      <c r="F179" s="186"/>
      <c r="G179" s="337"/>
      <c r="H179" s="187">
        <f t="shared" si="15"/>
        <v>0</v>
      </c>
      <c r="I179" s="136"/>
      <c r="J179" s="337"/>
      <c r="K179" s="338"/>
      <c r="L179" s="188"/>
    </row>
    <row r="180" spans="2:12" hidden="1">
      <c r="B180" s="183" t="s">
        <v>582</v>
      </c>
      <c r="C180" s="335"/>
      <c r="D180" s="339"/>
      <c r="E180" s="191"/>
      <c r="F180" s="191"/>
      <c r="G180" s="339"/>
      <c r="H180" s="187">
        <f t="shared" si="15"/>
        <v>0</v>
      </c>
      <c r="I180" s="138"/>
      <c r="J180" s="339"/>
      <c r="K180" s="192"/>
      <c r="L180" s="188"/>
    </row>
    <row r="181" spans="2:12" hidden="1">
      <c r="B181" s="183" t="s">
        <v>583</v>
      </c>
      <c r="C181" s="335"/>
      <c r="D181" s="339"/>
      <c r="E181" s="191"/>
      <c r="F181" s="191"/>
      <c r="G181" s="339"/>
      <c r="H181" s="187">
        <f t="shared" si="15"/>
        <v>0</v>
      </c>
      <c r="I181" s="138"/>
      <c r="J181" s="339"/>
      <c r="K181" s="192"/>
      <c r="L181" s="188"/>
    </row>
    <row r="182" spans="2:12" hidden="1">
      <c r="B182" s="193"/>
      <c r="C182" s="194" t="s">
        <v>584</v>
      </c>
      <c r="D182" s="195">
        <f>SUM(D174:D181)</f>
        <v>0</v>
      </c>
      <c r="E182" s="196">
        <f>SUM(E174:E181)</f>
        <v>0</v>
      </c>
      <c r="F182" s="196">
        <f>SUM(F174:F181)</f>
        <v>0</v>
      </c>
      <c r="G182" s="195">
        <f>SUM(G174:G181)</f>
        <v>0</v>
      </c>
      <c r="H182" s="196">
        <f>SUM(H174:H181)</f>
        <v>0</v>
      </c>
      <c r="I182" s="195">
        <f>(I174*H174)+(I175*H175)+(I176*H176)+(I177*H177)+(I178*H178)+(I179*H179)+(I180*H180)+(I181*H181)</f>
        <v>0</v>
      </c>
      <c r="J182" s="195">
        <f>SUM(J174:J181)</f>
        <v>0</v>
      </c>
      <c r="K182" s="192"/>
      <c r="L182" s="197"/>
    </row>
    <row r="183" spans="2:12" ht="51" hidden="1" customHeight="1">
      <c r="B183" s="178" t="s">
        <v>585</v>
      </c>
      <c r="C183" s="350"/>
      <c r="D183" s="350"/>
      <c r="E183" s="350"/>
      <c r="F183" s="350"/>
      <c r="G183" s="350"/>
      <c r="H183" s="350"/>
      <c r="I183" s="350"/>
      <c r="J183" s="351"/>
      <c r="K183" s="352"/>
      <c r="L183" s="181"/>
    </row>
    <row r="184" spans="2:12" hidden="1">
      <c r="B184" s="183" t="s">
        <v>586</v>
      </c>
      <c r="C184" s="190"/>
      <c r="D184" s="337"/>
      <c r="E184" s="186"/>
      <c r="F184" s="186"/>
      <c r="G184" s="337"/>
      <c r="H184" s="187">
        <f>SUM(D184:G184)</f>
        <v>0</v>
      </c>
      <c r="I184" s="136"/>
      <c r="J184" s="337"/>
      <c r="K184" s="338"/>
      <c r="L184" s="188"/>
    </row>
    <row r="185" spans="2:12" hidden="1">
      <c r="B185" s="183" t="s">
        <v>587</v>
      </c>
      <c r="C185" s="190"/>
      <c r="D185" s="337"/>
      <c r="E185" s="186"/>
      <c r="F185" s="186"/>
      <c r="G185" s="337"/>
      <c r="H185" s="187">
        <f t="shared" ref="H185:H191" si="16">SUM(D185:G185)</f>
        <v>0</v>
      </c>
      <c r="I185" s="136"/>
      <c r="J185" s="337"/>
      <c r="K185" s="338"/>
      <c r="L185" s="188"/>
    </row>
    <row r="186" spans="2:12" hidden="1">
      <c r="B186" s="183" t="s">
        <v>588</v>
      </c>
      <c r="C186" s="190"/>
      <c r="D186" s="337"/>
      <c r="E186" s="186"/>
      <c r="F186" s="186"/>
      <c r="G186" s="337"/>
      <c r="H186" s="187">
        <f t="shared" si="16"/>
        <v>0</v>
      </c>
      <c r="I186" s="136"/>
      <c r="J186" s="337"/>
      <c r="K186" s="338"/>
      <c r="L186" s="188"/>
    </row>
    <row r="187" spans="2:12" hidden="1">
      <c r="B187" s="183" t="s">
        <v>589</v>
      </c>
      <c r="C187" s="190"/>
      <c r="D187" s="337"/>
      <c r="E187" s="186"/>
      <c r="F187" s="186"/>
      <c r="G187" s="337"/>
      <c r="H187" s="187">
        <f t="shared" si="16"/>
        <v>0</v>
      </c>
      <c r="I187" s="136"/>
      <c r="J187" s="337"/>
      <c r="K187" s="338"/>
      <c r="L187" s="188"/>
    </row>
    <row r="188" spans="2:12" hidden="1">
      <c r="B188" s="183" t="s">
        <v>590</v>
      </c>
      <c r="C188" s="190"/>
      <c r="D188" s="337"/>
      <c r="E188" s="186"/>
      <c r="F188" s="186"/>
      <c r="G188" s="337"/>
      <c r="H188" s="187">
        <f t="shared" si="16"/>
        <v>0</v>
      </c>
      <c r="I188" s="136"/>
      <c r="J188" s="337"/>
      <c r="K188" s="338"/>
      <c r="L188" s="188"/>
    </row>
    <row r="189" spans="2:12" hidden="1">
      <c r="B189" s="183" t="s">
        <v>591</v>
      </c>
      <c r="C189" s="190"/>
      <c r="D189" s="337"/>
      <c r="E189" s="186"/>
      <c r="F189" s="186"/>
      <c r="G189" s="337"/>
      <c r="H189" s="187">
        <f t="shared" si="16"/>
        <v>0</v>
      </c>
      <c r="I189" s="136"/>
      <c r="J189" s="337"/>
      <c r="K189" s="338"/>
      <c r="L189" s="188"/>
    </row>
    <row r="190" spans="2:12" hidden="1">
      <c r="B190" s="183" t="s">
        <v>592</v>
      </c>
      <c r="C190" s="335"/>
      <c r="D190" s="339"/>
      <c r="E190" s="191"/>
      <c r="F190" s="191"/>
      <c r="G190" s="339"/>
      <c r="H190" s="187">
        <f t="shared" si="16"/>
        <v>0</v>
      </c>
      <c r="I190" s="138"/>
      <c r="J190" s="339"/>
      <c r="K190" s="192"/>
      <c r="L190" s="188"/>
    </row>
    <row r="191" spans="2:12" hidden="1">
      <c r="B191" s="183" t="s">
        <v>593</v>
      </c>
      <c r="C191" s="335"/>
      <c r="D191" s="339"/>
      <c r="E191" s="191"/>
      <c r="F191" s="191"/>
      <c r="G191" s="339"/>
      <c r="H191" s="187">
        <f t="shared" si="16"/>
        <v>0</v>
      </c>
      <c r="I191" s="138"/>
      <c r="J191" s="339"/>
      <c r="K191" s="192"/>
      <c r="L191" s="188"/>
    </row>
    <row r="192" spans="2:12" hidden="1">
      <c r="B192" s="193"/>
      <c r="C192" s="194" t="s">
        <v>584</v>
      </c>
      <c r="D192" s="195">
        <f>SUM(D184:D191)</f>
        <v>0</v>
      </c>
      <c r="E192" s="196">
        <f>SUM(E184:E191)</f>
        <v>0</v>
      </c>
      <c r="F192" s="196">
        <f>SUM(F184:F191)</f>
        <v>0</v>
      </c>
      <c r="G192" s="195">
        <f>SUM(G184:G191)</f>
        <v>0</v>
      </c>
      <c r="H192" s="196">
        <f>SUM(H184:H191)</f>
        <v>0</v>
      </c>
      <c r="I192" s="195">
        <f>(I184*H184)+(I185*H185)+(I186*H186)+(I187*H187)+(I188*H188)+(I189*H189)+(I190*H190)+(I191*H191)</f>
        <v>0</v>
      </c>
      <c r="J192" s="195">
        <f>SUM(J184:J191)</f>
        <v>0</v>
      </c>
      <c r="K192" s="192"/>
      <c r="L192" s="197"/>
    </row>
    <row r="193" spans="2:12" ht="51" hidden="1" customHeight="1">
      <c r="B193" s="178" t="s">
        <v>594</v>
      </c>
      <c r="C193" s="350"/>
      <c r="D193" s="350"/>
      <c r="E193" s="350"/>
      <c r="F193" s="350"/>
      <c r="G193" s="350"/>
      <c r="H193" s="350"/>
      <c r="I193" s="350"/>
      <c r="J193" s="351"/>
      <c r="K193" s="352"/>
      <c r="L193" s="181"/>
    </row>
    <row r="194" spans="2:12" hidden="1">
      <c r="B194" s="183" t="s">
        <v>595</v>
      </c>
      <c r="C194" s="190"/>
      <c r="D194" s="337"/>
      <c r="E194" s="186"/>
      <c r="F194" s="186"/>
      <c r="G194" s="337"/>
      <c r="H194" s="187">
        <f>SUM(D194:G194)</f>
        <v>0</v>
      </c>
      <c r="I194" s="136"/>
      <c r="J194" s="337"/>
      <c r="K194" s="338"/>
      <c r="L194" s="188"/>
    </row>
    <row r="195" spans="2:12" hidden="1">
      <c r="B195" s="183" t="s">
        <v>596</v>
      </c>
      <c r="C195" s="190"/>
      <c r="D195" s="337"/>
      <c r="E195" s="186"/>
      <c r="F195" s="186"/>
      <c r="G195" s="337"/>
      <c r="H195" s="187">
        <f t="shared" ref="H195:H201" si="17">SUM(D195:G195)</f>
        <v>0</v>
      </c>
      <c r="I195" s="136"/>
      <c r="J195" s="337"/>
      <c r="K195" s="338"/>
      <c r="L195" s="188"/>
    </row>
    <row r="196" spans="2:12" hidden="1">
      <c r="B196" s="183" t="s">
        <v>597</v>
      </c>
      <c r="C196" s="190"/>
      <c r="D196" s="337"/>
      <c r="E196" s="186"/>
      <c r="F196" s="186"/>
      <c r="G196" s="337"/>
      <c r="H196" s="187">
        <f t="shared" si="17"/>
        <v>0</v>
      </c>
      <c r="I196" s="136"/>
      <c r="J196" s="337"/>
      <c r="K196" s="338"/>
      <c r="L196" s="188"/>
    </row>
    <row r="197" spans="2:12" hidden="1">
      <c r="B197" s="183" t="s">
        <v>598</v>
      </c>
      <c r="C197" s="190"/>
      <c r="D197" s="337"/>
      <c r="E197" s="186"/>
      <c r="F197" s="186"/>
      <c r="G197" s="337"/>
      <c r="H197" s="187">
        <f t="shared" si="17"/>
        <v>0</v>
      </c>
      <c r="I197" s="136"/>
      <c r="J197" s="337"/>
      <c r="K197" s="338"/>
      <c r="L197" s="188"/>
    </row>
    <row r="198" spans="2:12" hidden="1">
      <c r="B198" s="183" t="s">
        <v>599</v>
      </c>
      <c r="C198" s="190"/>
      <c r="D198" s="337"/>
      <c r="E198" s="186"/>
      <c r="F198" s="186"/>
      <c r="G198" s="337"/>
      <c r="H198" s="187">
        <f t="shared" si="17"/>
        <v>0</v>
      </c>
      <c r="I198" s="136"/>
      <c r="J198" s="337"/>
      <c r="K198" s="338"/>
      <c r="L198" s="188"/>
    </row>
    <row r="199" spans="2:12" hidden="1">
      <c r="B199" s="183" t="s">
        <v>600</v>
      </c>
      <c r="C199" s="190"/>
      <c r="D199" s="337"/>
      <c r="E199" s="186"/>
      <c r="F199" s="186"/>
      <c r="G199" s="337"/>
      <c r="H199" s="187">
        <f t="shared" si="17"/>
        <v>0</v>
      </c>
      <c r="I199" s="136"/>
      <c r="J199" s="337"/>
      <c r="K199" s="338"/>
      <c r="L199" s="188"/>
    </row>
    <row r="200" spans="2:12" hidden="1">
      <c r="B200" s="183" t="s">
        <v>601</v>
      </c>
      <c r="C200" s="335"/>
      <c r="D200" s="339"/>
      <c r="E200" s="191"/>
      <c r="F200" s="191"/>
      <c r="G200" s="339"/>
      <c r="H200" s="187">
        <f t="shared" si="17"/>
        <v>0</v>
      </c>
      <c r="I200" s="138"/>
      <c r="J200" s="339"/>
      <c r="K200" s="192"/>
      <c r="L200" s="188"/>
    </row>
    <row r="201" spans="2:12" hidden="1">
      <c r="B201" s="183" t="s">
        <v>602</v>
      </c>
      <c r="C201" s="335"/>
      <c r="D201" s="339"/>
      <c r="E201" s="191"/>
      <c r="F201" s="191"/>
      <c r="G201" s="339"/>
      <c r="H201" s="187">
        <f t="shared" si="17"/>
        <v>0</v>
      </c>
      <c r="I201" s="138"/>
      <c r="J201" s="339"/>
      <c r="K201" s="192"/>
      <c r="L201" s="188"/>
    </row>
    <row r="202" spans="2:12" hidden="1">
      <c r="B202" s="193"/>
      <c r="C202" s="194" t="s">
        <v>584</v>
      </c>
      <c r="D202" s="195">
        <f>SUM(D194:D201)</f>
        <v>0</v>
      </c>
      <c r="E202" s="196">
        <f>SUM(E194:E201)</f>
        <v>0</v>
      </c>
      <c r="F202" s="196">
        <f>SUM(F194:F201)</f>
        <v>0</v>
      </c>
      <c r="G202" s="195">
        <f>SUM(G194:G201)</f>
        <v>0</v>
      </c>
      <c r="H202" s="196">
        <f>SUM(H194:H201)</f>
        <v>0</v>
      </c>
      <c r="I202" s="195">
        <f>(I194*H194)+(I195*H195)+(I196*H196)+(I197*H197)+(I198*H198)+(I199*H199)+(I200*H200)+(I201*H201)</f>
        <v>0</v>
      </c>
      <c r="J202" s="195">
        <f>SUM(J194:J201)</f>
        <v>0</v>
      </c>
      <c r="K202" s="192"/>
      <c r="L202" s="197"/>
    </row>
    <row r="203" spans="2:12" ht="51" hidden="1" customHeight="1">
      <c r="B203" s="178" t="s">
        <v>603</v>
      </c>
      <c r="C203" s="350"/>
      <c r="D203" s="350"/>
      <c r="E203" s="350"/>
      <c r="F203" s="350"/>
      <c r="G203" s="350"/>
      <c r="H203" s="350"/>
      <c r="I203" s="350"/>
      <c r="J203" s="351"/>
      <c r="K203" s="352"/>
      <c r="L203" s="181"/>
    </row>
    <row r="204" spans="2:12" hidden="1">
      <c r="B204" s="183" t="s">
        <v>604</v>
      </c>
      <c r="C204" s="190"/>
      <c r="D204" s="337"/>
      <c r="E204" s="186"/>
      <c r="F204" s="186"/>
      <c r="G204" s="337"/>
      <c r="H204" s="187">
        <f>SUM(D204:G204)</f>
        <v>0</v>
      </c>
      <c r="I204" s="136"/>
      <c r="J204" s="337"/>
      <c r="K204" s="338"/>
      <c r="L204" s="188"/>
    </row>
    <row r="205" spans="2:12" hidden="1">
      <c r="B205" s="183" t="s">
        <v>605</v>
      </c>
      <c r="C205" s="190"/>
      <c r="D205" s="337"/>
      <c r="E205" s="186"/>
      <c r="F205" s="186"/>
      <c r="G205" s="337"/>
      <c r="H205" s="187">
        <f t="shared" ref="H205:H211" si="18">SUM(D205:G205)</f>
        <v>0</v>
      </c>
      <c r="I205" s="136"/>
      <c r="J205" s="337"/>
      <c r="K205" s="338"/>
      <c r="L205" s="188"/>
    </row>
    <row r="206" spans="2:12" hidden="1">
      <c r="B206" s="183" t="s">
        <v>606</v>
      </c>
      <c r="C206" s="190"/>
      <c r="D206" s="337"/>
      <c r="E206" s="186"/>
      <c r="F206" s="186"/>
      <c r="G206" s="337"/>
      <c r="H206" s="187">
        <f>SUM(D206:G206)</f>
        <v>0</v>
      </c>
      <c r="I206" s="136"/>
      <c r="J206" s="337"/>
      <c r="K206" s="338"/>
      <c r="L206" s="188"/>
    </row>
    <row r="207" spans="2:12" hidden="1">
      <c r="B207" s="183" t="s">
        <v>607</v>
      </c>
      <c r="C207" s="190"/>
      <c r="D207" s="337"/>
      <c r="E207" s="186"/>
      <c r="F207" s="186"/>
      <c r="G207" s="337"/>
      <c r="H207" s="187">
        <f t="shared" si="18"/>
        <v>0</v>
      </c>
      <c r="I207" s="136"/>
      <c r="J207" s="337"/>
      <c r="K207" s="338"/>
      <c r="L207" s="188"/>
    </row>
    <row r="208" spans="2:12" hidden="1">
      <c r="B208" s="183" t="s">
        <v>608</v>
      </c>
      <c r="C208" s="190"/>
      <c r="D208" s="337"/>
      <c r="E208" s="186"/>
      <c r="F208" s="186"/>
      <c r="G208" s="337"/>
      <c r="H208" s="187">
        <f t="shared" si="18"/>
        <v>0</v>
      </c>
      <c r="I208" s="136"/>
      <c r="J208" s="337"/>
      <c r="K208" s="338"/>
      <c r="L208" s="188"/>
    </row>
    <row r="209" spans="2:12" hidden="1">
      <c r="B209" s="183" t="s">
        <v>609</v>
      </c>
      <c r="C209" s="190"/>
      <c r="D209" s="337"/>
      <c r="E209" s="186"/>
      <c r="F209" s="186"/>
      <c r="G209" s="337"/>
      <c r="H209" s="187">
        <f t="shared" si="18"/>
        <v>0</v>
      </c>
      <c r="I209" s="136"/>
      <c r="J209" s="337"/>
      <c r="K209" s="338"/>
      <c r="L209" s="188"/>
    </row>
    <row r="210" spans="2:12" hidden="1">
      <c r="B210" s="183" t="s">
        <v>610</v>
      </c>
      <c r="C210" s="335"/>
      <c r="D210" s="339"/>
      <c r="E210" s="191"/>
      <c r="F210" s="191"/>
      <c r="G210" s="339"/>
      <c r="H210" s="187">
        <f t="shared" si="18"/>
        <v>0</v>
      </c>
      <c r="I210" s="138"/>
      <c r="J210" s="339"/>
      <c r="K210" s="192"/>
      <c r="L210" s="188"/>
    </row>
    <row r="211" spans="2:12" hidden="1">
      <c r="B211" s="183" t="s">
        <v>611</v>
      </c>
      <c r="C211" s="335"/>
      <c r="D211" s="339"/>
      <c r="E211" s="191"/>
      <c r="F211" s="191"/>
      <c r="G211" s="339"/>
      <c r="H211" s="187">
        <f t="shared" si="18"/>
        <v>0</v>
      </c>
      <c r="I211" s="138"/>
      <c r="J211" s="339"/>
      <c r="K211" s="192"/>
      <c r="L211" s="188"/>
    </row>
    <row r="212" spans="2:12" hidden="1">
      <c r="B212" s="193"/>
      <c r="C212" s="194" t="s">
        <v>584</v>
      </c>
      <c r="D212" s="195">
        <f>SUM(D204:D211)</f>
        <v>0</v>
      </c>
      <c r="E212" s="196">
        <f>SUM(E204:E211)</f>
        <v>0</v>
      </c>
      <c r="F212" s="196">
        <f>SUM(F204:F211)</f>
        <v>0</v>
      </c>
      <c r="G212" s="195">
        <f>SUM(G204:G211)</f>
        <v>0</v>
      </c>
      <c r="H212" s="196">
        <f>SUM(H204:H211)</f>
        <v>0</v>
      </c>
      <c r="I212" s="195">
        <f>(I204*H204)+(I205*H205)+(I206*H206)+(I207*H207)+(I208*H208)+(I209*H209)+(I210*H210)+(I211*H211)</f>
        <v>0</v>
      </c>
      <c r="J212" s="195">
        <f>SUM(J204:J211)</f>
        <v>0</v>
      </c>
      <c r="K212" s="192"/>
      <c r="L212" s="197"/>
    </row>
    <row r="213" spans="2:12" ht="15.75" hidden="1" customHeight="1">
      <c r="B213" s="215"/>
      <c r="C213" s="216"/>
      <c r="D213" s="217"/>
      <c r="E213" s="218"/>
      <c r="F213" s="218"/>
      <c r="G213" s="217"/>
      <c r="H213" s="218"/>
      <c r="I213" s="217"/>
      <c r="J213" s="217"/>
      <c r="K213" s="219"/>
      <c r="L213" s="220"/>
    </row>
    <row r="214" spans="2:12" ht="15.75" hidden="1" customHeight="1">
      <c r="B214" s="215"/>
      <c r="C214" s="216"/>
      <c r="D214" s="217"/>
      <c r="E214" s="218"/>
      <c r="F214" s="218"/>
      <c r="G214" s="217"/>
      <c r="H214" s="218"/>
      <c r="I214" s="217"/>
      <c r="J214" s="217"/>
      <c r="K214" s="219"/>
      <c r="L214" s="220"/>
    </row>
    <row r="215" spans="2:12" ht="63.75" customHeight="1">
      <c r="B215" s="178" t="s">
        <v>612</v>
      </c>
      <c r="C215" s="216"/>
      <c r="D215" s="322"/>
      <c r="E215" s="223"/>
      <c r="F215" s="223"/>
      <c r="G215" s="322"/>
      <c r="H215" s="224">
        <f>SUM(D215:G215)</f>
        <v>0</v>
      </c>
      <c r="I215" s="225"/>
      <c r="J215" s="322"/>
      <c r="K215" s="226"/>
      <c r="L215" s="197"/>
    </row>
    <row r="216" spans="2:12" ht="54" customHeight="1">
      <c r="B216" s="178" t="s">
        <v>613</v>
      </c>
      <c r="C216" s="216"/>
      <c r="D216" s="322"/>
      <c r="E216" s="223"/>
      <c r="F216" s="227">
        <v>28037.38</v>
      </c>
      <c r="G216" s="322"/>
      <c r="H216" s="224">
        <f>SUM(D216:G216)</f>
        <v>28037.38</v>
      </c>
      <c r="I216" s="225"/>
      <c r="J216" s="348">
        <v>872.73</v>
      </c>
      <c r="K216" s="349" t="s">
        <v>703</v>
      </c>
      <c r="L216" s="197"/>
    </row>
    <row r="217" spans="2:12" ht="45.65" customHeight="1">
      <c r="B217" s="178" t="s">
        <v>614</v>
      </c>
      <c r="C217" s="216"/>
      <c r="D217" s="322">
        <v>103000</v>
      </c>
      <c r="E217" s="223">
        <v>10000</v>
      </c>
      <c r="F217" s="228">
        <v>65420.56</v>
      </c>
      <c r="G217" s="322">
        <v>50025</v>
      </c>
      <c r="H217" s="224">
        <f>SUM(D217:G217)</f>
        <v>228445.56</v>
      </c>
      <c r="I217" s="225"/>
      <c r="J217" s="322">
        <f>48226+147.38</f>
        <v>48373.38</v>
      </c>
      <c r="K217" s="226"/>
      <c r="L217" s="197"/>
    </row>
    <row r="218" spans="2:12" ht="55" customHeight="1">
      <c r="B218" s="178" t="s">
        <v>615</v>
      </c>
      <c r="C218" s="216"/>
      <c r="D218" s="322"/>
      <c r="E218" s="223"/>
      <c r="F218" s="223"/>
      <c r="G218" s="322"/>
      <c r="H218" s="224">
        <f>SUM(D218:G218)</f>
        <v>0</v>
      </c>
      <c r="I218" s="225"/>
      <c r="J218" s="322"/>
      <c r="K218" s="226"/>
      <c r="L218" s="197"/>
    </row>
    <row r="219" spans="2:12" ht="38.25" customHeight="1" thickBot="1">
      <c r="B219" s="229"/>
      <c r="C219" s="230" t="s">
        <v>616</v>
      </c>
      <c r="D219" s="231">
        <f>SUM(D215:D218)</f>
        <v>103000</v>
      </c>
      <c r="E219" s="232">
        <f>SUM(E215:E218)</f>
        <v>10000</v>
      </c>
      <c r="F219" s="232">
        <f>SUM(F215:F218)</f>
        <v>93457.94</v>
      </c>
      <c r="G219" s="231">
        <f>SUM(G215:G218)</f>
        <v>50025</v>
      </c>
      <c r="H219" s="232">
        <f>SUM(H215:H218)</f>
        <v>256482.94</v>
      </c>
      <c r="I219" s="233">
        <f>(I215*H215)+(I216*H216)+(I217*H217)+(I218*H218)</f>
        <v>0</v>
      </c>
      <c r="J219" s="233">
        <f>SUM(J215:J218)</f>
        <v>49246.11</v>
      </c>
      <c r="K219" s="234"/>
      <c r="L219" s="235"/>
    </row>
    <row r="220" spans="2:12" ht="15.75" customHeight="1">
      <c r="B220" s="206"/>
      <c r="C220" s="236"/>
      <c r="D220" s="237"/>
      <c r="E220" s="238"/>
      <c r="F220" s="238"/>
      <c r="G220" s="237"/>
      <c r="H220" s="238"/>
      <c r="I220" s="237"/>
      <c r="J220" s="237"/>
      <c r="K220" s="236"/>
      <c r="L220" s="235"/>
    </row>
    <row r="221" spans="2:12" ht="15.75" customHeight="1">
      <c r="B221" s="206"/>
      <c r="C221" s="236"/>
      <c r="D221" s="237"/>
      <c r="E221" s="238"/>
      <c r="F221" s="238"/>
      <c r="G221" s="237"/>
      <c r="H221" s="238"/>
      <c r="I221" s="237"/>
      <c r="J221" s="237"/>
      <c r="K221" s="236"/>
      <c r="L221" s="235"/>
    </row>
    <row r="222" spans="2:12" ht="15.75" customHeight="1">
      <c r="B222" s="206"/>
      <c r="C222" s="236"/>
      <c r="D222" s="237"/>
      <c r="E222" s="238"/>
      <c r="F222" s="238"/>
      <c r="G222" s="237"/>
      <c r="H222" s="238"/>
      <c r="I222" s="237"/>
      <c r="J222" s="237"/>
      <c r="K222" s="236"/>
      <c r="L222" s="235"/>
    </row>
    <row r="223" spans="2:12" ht="15.75" customHeight="1">
      <c r="B223" s="206"/>
      <c r="C223" s="327"/>
      <c r="D223" s="237"/>
      <c r="E223" s="238"/>
      <c r="F223" s="238"/>
      <c r="G223" s="237"/>
      <c r="H223" s="238"/>
      <c r="I223" s="237"/>
      <c r="J223" s="237"/>
      <c r="K223" s="236"/>
      <c r="L223" s="235"/>
    </row>
    <row r="224" spans="2:12" ht="15.75" customHeight="1">
      <c r="B224" s="206"/>
      <c r="C224" s="236"/>
      <c r="D224" s="237"/>
      <c r="E224" s="238"/>
      <c r="F224" s="238"/>
      <c r="G224" s="237"/>
      <c r="H224" s="238"/>
      <c r="I224" s="237"/>
      <c r="J224" s="237"/>
      <c r="K224" s="236"/>
      <c r="L224" s="235"/>
    </row>
    <row r="225" spans="2:12" ht="15.75" customHeight="1">
      <c r="B225" s="206"/>
      <c r="C225" s="236"/>
      <c r="D225" s="237"/>
      <c r="E225" s="238"/>
      <c r="F225" s="238"/>
      <c r="G225" s="237"/>
      <c r="H225" s="238"/>
      <c r="I225" s="237"/>
      <c r="J225" s="237"/>
      <c r="K225" s="236"/>
      <c r="L225" s="235"/>
    </row>
    <row r="226" spans="2:12" ht="15.75" customHeight="1" thickBot="1">
      <c r="B226" s="206"/>
      <c r="C226" s="236"/>
      <c r="D226" s="237"/>
      <c r="E226" s="238"/>
      <c r="F226" s="238"/>
      <c r="G226" s="237"/>
      <c r="H226" s="238"/>
      <c r="I226" s="237"/>
      <c r="J226" s="237"/>
      <c r="K226" s="236"/>
      <c r="L226" s="235"/>
    </row>
    <row r="227" spans="2:12">
      <c r="B227" s="206"/>
      <c r="C227" s="370" t="s">
        <v>55</v>
      </c>
      <c r="D227" s="371"/>
      <c r="E227" s="371"/>
      <c r="F227" s="371"/>
      <c r="G227" s="371"/>
      <c r="H227" s="372"/>
      <c r="I227" s="235"/>
      <c r="J227" s="239"/>
      <c r="K227" s="235"/>
    </row>
    <row r="228" spans="2:12" ht="40.5" customHeight="1">
      <c r="B228" s="206"/>
      <c r="C228" s="360"/>
      <c r="D228" s="195" t="s">
        <v>56</v>
      </c>
      <c r="E228" s="196" t="s">
        <v>57</v>
      </c>
      <c r="F228" s="196" t="s">
        <v>58</v>
      </c>
      <c r="G228" s="195" t="s">
        <v>59</v>
      </c>
      <c r="H228" s="362" t="s">
        <v>8</v>
      </c>
      <c r="I228" s="236"/>
      <c r="J228" s="237"/>
      <c r="K228" s="235"/>
    </row>
    <row r="229" spans="2:12" ht="24.75" customHeight="1">
      <c r="B229" s="206"/>
      <c r="C229" s="361"/>
      <c r="D229" s="240" t="str">
        <f>D13</f>
        <v>UNDP</v>
      </c>
      <c r="E229" s="196" t="str">
        <f>E13</f>
        <v>UNHCR</v>
      </c>
      <c r="F229" s="196" t="str">
        <f>F13</f>
        <v>UNICEF</v>
      </c>
      <c r="G229" s="240" t="str">
        <f>G13</f>
        <v>HABITAT</v>
      </c>
      <c r="H229" s="363"/>
      <c r="I229" s="236"/>
      <c r="J229" s="237"/>
      <c r="K229" s="235"/>
    </row>
    <row r="230" spans="2:12" ht="41.25" customHeight="1">
      <c r="B230" s="198"/>
      <c r="C230" s="183" t="s">
        <v>617</v>
      </c>
      <c r="D230" s="241">
        <f>SUM(D24,D36,D46,D56, D66, D78,D88,D98, D108, D118, D130,D140,D150,D160, D170, D182,D192,D202,D212,D215,D216,D217,D218)</f>
        <v>1153698.5</v>
      </c>
      <c r="E230" s="242">
        <f>SUM(E24,E36,E46,E56, E66, E78,E88,E98, E108, E118, E130,E140,E150,E160, E170, E182,E192,E202,E212,E215,E216,E217,E218)</f>
        <v>790000</v>
      </c>
      <c r="F230" s="242">
        <f>SUM(F24,F36,F46,F56, F66, F78,F88,F98, F108, F118, F130,F140,F150,F160, F170, F182,F192,F202,F212,F215,F216,F217,F218)</f>
        <v>934579.41000000015</v>
      </c>
      <c r="G230" s="241">
        <f>SUM(G24,G36,G46,G56, G66, G78,G88,G98, G108, G118, G130,G140,G150,G160, G170, G182,G192,G202,G212,G215,G216,G217,G218)</f>
        <v>934580</v>
      </c>
      <c r="H230" s="243">
        <f>SUM(D230:G230)</f>
        <v>3812857.91</v>
      </c>
      <c r="I230" s="236"/>
      <c r="J230" s="237"/>
      <c r="K230" s="198"/>
    </row>
    <row r="231" spans="2:12" ht="51.75" customHeight="1">
      <c r="B231" s="244"/>
      <c r="C231" s="183" t="s">
        <v>618</v>
      </c>
      <c r="D231" s="241">
        <f>D230*0.07</f>
        <v>80758.895000000004</v>
      </c>
      <c r="E231" s="242">
        <f>E230*0.07</f>
        <v>55300.000000000007</v>
      </c>
      <c r="F231" s="242">
        <f>F230*0.07</f>
        <v>65420.558700000016</v>
      </c>
      <c r="G231" s="241">
        <f>G230*0.07</f>
        <v>65420.600000000006</v>
      </c>
      <c r="H231" s="243">
        <f>H230*0.07</f>
        <v>266900.05370000005</v>
      </c>
      <c r="I231" s="244"/>
      <c r="J231" s="245"/>
      <c r="K231" s="180"/>
    </row>
    <row r="232" spans="2:12" ht="51.75" customHeight="1" thickBot="1">
      <c r="B232" s="244"/>
      <c r="C232" s="246" t="s">
        <v>8</v>
      </c>
      <c r="D232" s="247">
        <f>SUM(D230:D231)</f>
        <v>1234457.395</v>
      </c>
      <c r="E232" s="248">
        <f>SUM(E230:E231)</f>
        <v>845300</v>
      </c>
      <c r="F232" s="248">
        <f>SUM(F230:F231)</f>
        <v>999999.9687000002</v>
      </c>
      <c r="G232" s="247">
        <f>SUM(G230:G231)</f>
        <v>1000000.6</v>
      </c>
      <c r="H232" s="249">
        <f>SUM(H230:H231)</f>
        <v>4079757.9637000002</v>
      </c>
      <c r="I232" s="244"/>
      <c r="J232" s="333"/>
      <c r="K232" s="180"/>
    </row>
    <row r="233" spans="2:12" ht="42" customHeight="1">
      <c r="B233" s="244"/>
      <c r="K233" s="220"/>
      <c r="L233" s="180"/>
    </row>
    <row r="234" spans="2:12" s="165" customFormat="1" ht="29.25" customHeight="1" thickBot="1">
      <c r="B234" s="236"/>
      <c r="C234" s="206"/>
      <c r="D234" s="250"/>
      <c r="E234" s="251"/>
      <c r="F234" s="251"/>
      <c r="G234" s="250"/>
      <c r="H234" s="251"/>
      <c r="I234" s="250"/>
      <c r="J234" s="252"/>
      <c r="K234" s="235"/>
      <c r="L234" s="198"/>
    </row>
    <row r="235" spans="2:12" ht="23.25" customHeight="1">
      <c r="B235" s="180"/>
      <c r="C235" s="354" t="s">
        <v>84</v>
      </c>
      <c r="D235" s="355"/>
      <c r="E235" s="356"/>
      <c r="F235" s="356"/>
      <c r="G235" s="356"/>
      <c r="H235" s="356"/>
      <c r="I235" s="357"/>
      <c r="J235" s="253"/>
      <c r="K235" s="180"/>
    </row>
    <row r="236" spans="2:12" ht="41.25" customHeight="1">
      <c r="B236" s="180"/>
      <c r="C236" s="254"/>
      <c r="D236" s="255" t="s">
        <v>56</v>
      </c>
      <c r="E236" s="175" t="s">
        <v>57</v>
      </c>
      <c r="F236" s="175" t="s">
        <v>58</v>
      </c>
      <c r="G236" s="255" t="s">
        <v>59</v>
      </c>
      <c r="H236" s="364" t="s">
        <v>8</v>
      </c>
      <c r="I236" s="366" t="s">
        <v>88</v>
      </c>
      <c r="J236" s="253"/>
      <c r="K236" s="180"/>
    </row>
    <row r="237" spans="2:12" ht="27.75" customHeight="1">
      <c r="B237" s="180"/>
      <c r="C237" s="254"/>
      <c r="D237" s="255" t="str">
        <f>D13</f>
        <v>UNDP</v>
      </c>
      <c r="E237" s="175" t="str">
        <f>E13</f>
        <v>UNHCR</v>
      </c>
      <c r="F237" s="175" t="str">
        <f>F13</f>
        <v>UNICEF</v>
      </c>
      <c r="G237" s="255" t="str">
        <f>G13</f>
        <v>HABITAT</v>
      </c>
      <c r="H237" s="365"/>
      <c r="I237" s="367"/>
      <c r="J237" s="253"/>
      <c r="K237" s="180"/>
    </row>
    <row r="238" spans="2:12" ht="55.5" customHeight="1">
      <c r="B238" s="180"/>
      <c r="C238" s="178" t="s">
        <v>89</v>
      </c>
      <c r="D238" s="256">
        <f>$D$232*I238</f>
        <v>370337.21850000002</v>
      </c>
      <c r="E238" s="257">
        <f>$E$232*I238</f>
        <v>253590</v>
      </c>
      <c r="F238" s="257">
        <f>$F$232*I238</f>
        <v>299999.99061000004</v>
      </c>
      <c r="G238" s="258">
        <f>$G$232*I238</f>
        <v>300000.18</v>
      </c>
      <c r="H238" s="257">
        <f>SUM(D238:G238)</f>
        <v>1223927.3891099999</v>
      </c>
      <c r="I238" s="259">
        <v>0.3</v>
      </c>
      <c r="J238" s="239"/>
      <c r="K238" s="180"/>
    </row>
    <row r="239" spans="2:12" ht="57.75" customHeight="1">
      <c r="B239" s="353"/>
      <c r="C239" s="260" t="s">
        <v>90</v>
      </c>
      <c r="D239" s="256">
        <f>$D$232*I239</f>
        <v>432060.08824999997</v>
      </c>
      <c r="E239" s="257">
        <f>$E$232*I239</f>
        <v>295855</v>
      </c>
      <c r="F239" s="257">
        <f>$F$232*I239</f>
        <v>349999.98904500005</v>
      </c>
      <c r="G239" s="258">
        <f>$G$232*I239</f>
        <v>350000.20999999996</v>
      </c>
      <c r="H239" s="261">
        <f>SUM(D239:G239)</f>
        <v>1427915.2872950002</v>
      </c>
      <c r="I239" s="262">
        <v>0.35</v>
      </c>
      <c r="J239" s="239"/>
    </row>
    <row r="240" spans="2:12" ht="57.75" customHeight="1">
      <c r="B240" s="353"/>
      <c r="C240" s="260" t="s">
        <v>619</v>
      </c>
      <c r="D240" s="256">
        <f>$D$232*I240</f>
        <v>432060.08824999997</v>
      </c>
      <c r="E240" s="257">
        <f>$E$232*I240</f>
        <v>295855</v>
      </c>
      <c r="F240" s="257">
        <f>$F$232*I240</f>
        <v>349999.98904500005</v>
      </c>
      <c r="G240" s="258">
        <f>$G$232*I240</f>
        <v>350000.20999999996</v>
      </c>
      <c r="H240" s="261">
        <f>SUM(D240:G240)</f>
        <v>1427915.2872950002</v>
      </c>
      <c r="I240" s="263">
        <v>0.35</v>
      </c>
      <c r="J240" s="264"/>
    </row>
    <row r="241" spans="2:12" ht="38.25" customHeight="1" thickBot="1">
      <c r="B241" s="353"/>
      <c r="C241" s="246" t="s">
        <v>620</v>
      </c>
      <c r="D241" s="247">
        <f>SUM(D238:D240)</f>
        <v>1234457.395</v>
      </c>
      <c r="E241" s="248">
        <f>SUM(E238:E240)</f>
        <v>845300</v>
      </c>
      <c r="F241" s="248">
        <f>SUM(F238:F240)</f>
        <v>999999.9687000002</v>
      </c>
      <c r="G241" s="247">
        <f>SUM(G238:G240)</f>
        <v>1000000.5999999999</v>
      </c>
      <c r="H241" s="248">
        <f>SUM(H238:H240)</f>
        <v>4079757.9637000002</v>
      </c>
      <c r="I241" s="265">
        <f t="shared" ref="I241" si="19">SUM(I238:I240)</f>
        <v>0.99999999999999989</v>
      </c>
      <c r="J241" s="266"/>
    </row>
    <row r="242" spans="2:12" ht="21.75" customHeight="1" thickBot="1">
      <c r="B242" s="353"/>
      <c r="C242" s="182"/>
      <c r="D242" s="267"/>
      <c r="E242" s="268"/>
      <c r="F242" s="268"/>
      <c r="G242" s="267"/>
      <c r="H242" s="268"/>
      <c r="I242" s="267"/>
      <c r="J242" s="269"/>
    </row>
    <row r="243" spans="2:12" ht="49.5" customHeight="1">
      <c r="B243" s="353"/>
      <c r="C243" s="270" t="s">
        <v>672</v>
      </c>
      <c r="D243" s="271">
        <f>SUM(I24,I36,I46,I56, I66, I78,I88,I98,I108, I118, I130,I140,I150,I160,I182, I170, I192,I202,I212,I219)*1.07</f>
        <v>1471987.623225</v>
      </c>
      <c r="E243" s="251"/>
      <c r="F243" s="251"/>
      <c r="G243" s="250"/>
      <c r="H243" s="251"/>
      <c r="I243" s="272" t="s">
        <v>621</v>
      </c>
      <c r="J243" s="273">
        <f>SUM(J219,J212,J202,J192,J182, J170, J160,J150,J140,J130, J118, J108,J98,J88,J78, J66, J56,J46,J36,J24)</f>
        <v>1082192.04</v>
      </c>
    </row>
    <row r="244" spans="2:12" ht="28.5" customHeight="1" thickBot="1">
      <c r="B244" s="353"/>
      <c r="C244" s="274" t="s">
        <v>622</v>
      </c>
      <c r="D244" s="275">
        <f>D243/H232</f>
        <v>0.36080268396364129</v>
      </c>
      <c r="E244" s="276"/>
      <c r="F244" s="276"/>
      <c r="G244" s="277"/>
      <c r="H244" s="276"/>
      <c r="I244" s="278" t="s">
        <v>623</v>
      </c>
      <c r="J244" s="279">
        <f>J243/H230</f>
        <v>0.28382700471521111</v>
      </c>
    </row>
    <row r="245" spans="2:12" ht="28.5" customHeight="1">
      <c r="B245" s="353"/>
      <c r="C245" s="368"/>
      <c r="D245" s="369"/>
      <c r="E245" s="280"/>
      <c r="F245" s="280"/>
      <c r="G245" s="281"/>
      <c r="H245" s="280"/>
    </row>
    <row r="246" spans="2:12" ht="28.5" customHeight="1">
      <c r="B246" s="353"/>
      <c r="C246" s="274" t="s">
        <v>673</v>
      </c>
      <c r="D246" s="282">
        <f>SUM(D217:G218)*1.07</f>
        <v>244436.74920000002</v>
      </c>
      <c r="E246" s="276"/>
      <c r="F246" s="276"/>
      <c r="G246" s="283"/>
      <c r="H246" s="276"/>
    </row>
    <row r="247" spans="2:12" ht="23.25" customHeight="1">
      <c r="B247" s="353"/>
      <c r="C247" s="274" t="s">
        <v>624</v>
      </c>
      <c r="D247" s="275">
        <f>D246/H232</f>
        <v>5.9914522227763792E-2</v>
      </c>
      <c r="E247" s="276"/>
      <c r="F247" s="276"/>
      <c r="G247" s="283"/>
      <c r="H247" s="276"/>
    </row>
    <row r="248" spans="2:12" ht="66.75" customHeight="1" thickBot="1">
      <c r="B248" s="353"/>
      <c r="C248" s="358" t="s">
        <v>674</v>
      </c>
      <c r="D248" s="359"/>
      <c r="E248" s="284"/>
      <c r="F248" s="284"/>
      <c r="G248" s="285"/>
      <c r="H248" s="284"/>
      <c r="J248" s="164"/>
    </row>
    <row r="249" spans="2:12" ht="55.5" customHeight="1">
      <c r="B249" s="353"/>
      <c r="L249" s="165"/>
    </row>
    <row r="250" spans="2:12" ht="16.5" customHeight="1"/>
    <row r="251" spans="2:12" ht="29.25" customHeight="1"/>
    <row r="252" spans="2:12" ht="24.75" customHeight="1"/>
    <row r="253" spans="2:12" ht="33" customHeight="1"/>
    <row r="255" spans="2:12" ht="15" customHeight="1"/>
    <row r="256" spans="2:12" ht="25.5" customHeight="1"/>
    <row r="307" spans="1:1">
      <c r="A307" s="153" t="s">
        <v>625</v>
      </c>
    </row>
  </sheetData>
  <sheetProtection formatCells="0" formatColumns="0" formatRows="0"/>
  <mergeCells count="35">
    <mergeCell ref="C131:K131"/>
    <mergeCell ref="C141:K141"/>
    <mergeCell ref="C172:K172"/>
    <mergeCell ref="C151:K151"/>
    <mergeCell ref="C183:K183"/>
    <mergeCell ref="C173:K173"/>
    <mergeCell ref="C161:K161"/>
    <mergeCell ref="C79:K79"/>
    <mergeCell ref="C89:K89"/>
    <mergeCell ref="C99:K99"/>
    <mergeCell ref="C120:K120"/>
    <mergeCell ref="C121:K121"/>
    <mergeCell ref="C109:K109"/>
    <mergeCell ref="C47:K47"/>
    <mergeCell ref="C14:K14"/>
    <mergeCell ref="C68:K68"/>
    <mergeCell ref="C69:K69"/>
    <mergeCell ref="B6:N6"/>
    <mergeCell ref="C57:K57"/>
    <mergeCell ref="B2:E2"/>
    <mergeCell ref="B9:I9"/>
    <mergeCell ref="C25:K25"/>
    <mergeCell ref="C15:K15"/>
    <mergeCell ref="C37:K37"/>
    <mergeCell ref="C193:K193"/>
    <mergeCell ref="C203:K203"/>
    <mergeCell ref="B239:B249"/>
    <mergeCell ref="C235:I235"/>
    <mergeCell ref="C248:D248"/>
    <mergeCell ref="C228:C229"/>
    <mergeCell ref="H228:H229"/>
    <mergeCell ref="H236:H237"/>
    <mergeCell ref="I236:I237"/>
    <mergeCell ref="C245:D245"/>
    <mergeCell ref="C227:H227"/>
  </mergeCells>
  <phoneticPr fontId="18" type="noConversion"/>
  <conditionalFormatting sqref="D244">
    <cfRule type="cellIs" dxfId="29" priority="3" operator="lessThan">
      <formula>0.15</formula>
    </cfRule>
  </conditionalFormatting>
  <conditionalFormatting sqref="D247">
    <cfRule type="cellIs" dxfId="28" priority="2" operator="lessThan">
      <formula>0.05</formula>
    </cfRule>
  </conditionalFormatting>
  <conditionalFormatting sqref="I241:J241">
    <cfRule type="cellIs" dxfId="27" priority="1" operator="greaterThan">
      <formula>1</formula>
    </cfRule>
  </conditionalFormatting>
  <dataValidations xWindow="431" yWindow="475" count="7">
    <dataValidation allowBlank="1" showInputMessage="1" showErrorMessage="1" prompt="% Towards Gender Equality and Women's Empowerment Must be Higher than 15%_x000a_" sqref="D244:H244" xr:uid="{00000000-0002-0000-0000-000000000000}"/>
    <dataValidation allowBlank="1" showInputMessage="1" showErrorMessage="1" prompt="M&amp;E Budget Cannot be Less than 5%_x000a_" sqref="D247:H247" xr:uid="{00000000-0002-0000-0000-000001000000}"/>
    <dataValidation allowBlank="1" showInputMessage="1" showErrorMessage="1" prompt="Insert *text* description of Outcome here" sqref="C172:K172 C120:K120 C68:K68 C14:K14" xr:uid="{00000000-0002-0000-0000-000002000000}"/>
    <dataValidation allowBlank="1" showInputMessage="1" showErrorMessage="1" prompt="Insert *text* description of Output here" sqref="C15 C25 C37 C47 C69 C79 C89 C99 C121 C131 C141 C151 C173 C183 C193 C203 C57 C109 C161" xr:uid="{00000000-0002-0000-0000-000003000000}"/>
    <dataValidation allowBlank="1" showInputMessage="1" showErrorMessage="1" prompt="Insert *text* description of Activity here" sqref="C174 C27 C110 C48 C58 C204 C162 C152 C194 C184"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46:H246" xr:uid="{00000000-0002-0000-0000-000006000000}"/>
  </dataValidations>
  <pageMargins left="0.7" right="0.7" top="0.75" bottom="0.75" header="0.3" footer="0.3"/>
  <pageSetup scale="74" orientation="landscape" r:id="rId1"/>
  <rowBreaks count="1" manualBreakCount="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87"/>
  <sheetViews>
    <sheetView showGridLines="0" showZeros="0" topLeftCell="A10" zoomScale="70" zoomScaleNormal="70" workbookViewId="0">
      <selection activeCell="D250" sqref="D250"/>
    </sheetView>
  </sheetViews>
  <sheetFormatPr defaultColWidth="9.1796875" defaultRowHeight="15.5"/>
  <cols>
    <col min="1" max="1" width="4.453125" style="20" customWidth="1"/>
    <col min="2" max="2" width="3.453125" style="20" customWidth="1"/>
    <col min="3" max="3" width="51.453125" style="20" customWidth="1"/>
    <col min="4" max="4" width="34.1796875" style="141" customWidth="1"/>
    <col min="5" max="5" width="35" style="141" customWidth="1"/>
    <col min="6" max="6" width="34" style="21" customWidth="1"/>
    <col min="7" max="7" width="34" style="141" customWidth="1"/>
    <col min="8" max="8" width="25.54296875" style="20" customWidth="1"/>
    <col min="9" max="9" width="21.453125" style="20" customWidth="1"/>
    <col min="10" max="10" width="16.81640625" style="20" customWidth="1"/>
    <col min="11" max="11" width="19.453125" style="20" customWidth="1"/>
    <col min="12" max="12" width="19" style="20" customWidth="1"/>
    <col min="13" max="13" width="26" style="20" customWidth="1"/>
    <col min="14" max="14" width="21.1796875" style="20" customWidth="1"/>
    <col min="15" max="15" width="7" style="23" customWidth="1"/>
    <col min="16" max="16" width="24.453125" style="20" customWidth="1"/>
    <col min="17" max="17" width="26.453125" style="20" customWidth="1"/>
    <col min="18" max="18" width="30.1796875" style="20" customWidth="1"/>
    <col min="19" max="19" width="33" style="20" customWidth="1"/>
    <col min="20" max="21" width="22.54296875" style="20" customWidth="1"/>
    <col min="22" max="22" width="23.453125" style="20" customWidth="1"/>
    <col min="23" max="23" width="32.1796875" style="20" customWidth="1"/>
    <col min="24" max="24" width="9.1796875" style="20"/>
    <col min="25" max="25" width="17.54296875" style="20" customWidth="1"/>
    <col min="26" max="26" width="26.453125" style="20" customWidth="1"/>
    <col min="27" max="27" width="22.453125" style="20" customWidth="1"/>
    <col min="28" max="28" width="29.54296875" style="20" customWidth="1"/>
    <col min="29" max="29" width="23.453125" style="20" customWidth="1"/>
    <col min="30" max="30" width="18.453125" style="20" customWidth="1"/>
    <col min="31" max="31" width="17.453125" style="20" customWidth="1"/>
    <col min="32" max="32" width="25.1796875" style="20" customWidth="1"/>
    <col min="33" max="16384" width="9.1796875" style="20"/>
  </cols>
  <sheetData>
    <row r="1" spans="2:15" ht="24" customHeight="1">
      <c r="B1" s="109"/>
      <c r="C1" s="109"/>
      <c r="F1" s="110"/>
      <c r="H1" s="109"/>
      <c r="I1" s="109"/>
      <c r="J1" s="109"/>
      <c r="K1" s="109"/>
      <c r="L1" s="109"/>
      <c r="M1" s="5"/>
      <c r="N1" s="2"/>
      <c r="O1" s="109"/>
    </row>
    <row r="2" spans="2:15" ht="46.5" customHeight="1">
      <c r="B2" s="109"/>
      <c r="C2" s="399" t="s">
        <v>0</v>
      </c>
      <c r="D2" s="399"/>
      <c r="E2" s="399"/>
      <c r="F2" s="399"/>
      <c r="G2" s="286"/>
      <c r="H2" s="13"/>
      <c r="I2" s="14"/>
      <c r="J2" s="14"/>
      <c r="K2" s="109"/>
      <c r="L2" s="109"/>
      <c r="M2" s="5"/>
      <c r="N2" s="2"/>
      <c r="O2" s="109"/>
    </row>
    <row r="3" spans="2:15" ht="24" customHeight="1">
      <c r="B3" s="109"/>
      <c r="C3" s="16"/>
      <c r="D3" s="142"/>
      <c r="E3" s="142"/>
      <c r="F3" s="15"/>
      <c r="G3" s="142"/>
      <c r="H3" s="15"/>
      <c r="I3" s="15"/>
      <c r="J3" s="15"/>
      <c r="K3" s="109"/>
      <c r="L3" s="109"/>
      <c r="M3" s="5"/>
      <c r="N3" s="2"/>
      <c r="O3" s="109"/>
    </row>
    <row r="4" spans="2:15" ht="24" customHeight="1" thickBot="1">
      <c r="B4" s="109"/>
      <c r="C4" s="16"/>
      <c r="D4" s="142"/>
      <c r="E4" s="142"/>
      <c r="F4" s="15"/>
      <c r="G4" s="142"/>
      <c r="H4" s="15"/>
      <c r="I4" s="15"/>
      <c r="J4" s="15"/>
      <c r="K4" s="109"/>
      <c r="L4" s="109"/>
      <c r="M4" s="5"/>
      <c r="N4" s="2"/>
      <c r="O4" s="109"/>
    </row>
    <row r="5" spans="2:15" ht="30" customHeight="1">
      <c r="B5" s="109"/>
      <c r="C5" s="405" t="s">
        <v>1</v>
      </c>
      <c r="D5" s="406"/>
      <c r="E5" s="406"/>
      <c r="F5" s="406"/>
      <c r="G5" s="406"/>
      <c r="H5" s="407"/>
      <c r="I5" s="109"/>
      <c r="J5" s="109"/>
      <c r="K5" s="5"/>
      <c r="L5" s="2"/>
      <c r="M5" s="109"/>
      <c r="N5" s="109"/>
      <c r="O5" s="109"/>
    </row>
    <row r="6" spans="2:15" ht="24" customHeight="1">
      <c r="B6" s="109"/>
      <c r="C6" s="408" t="s">
        <v>2</v>
      </c>
      <c r="D6" s="409"/>
      <c r="E6" s="409"/>
      <c r="F6" s="409"/>
      <c r="G6" s="409"/>
      <c r="H6" s="410"/>
      <c r="I6" s="109"/>
      <c r="J6" s="109"/>
      <c r="K6" s="5"/>
      <c r="L6" s="2"/>
      <c r="M6" s="109"/>
      <c r="N6" s="109"/>
      <c r="O6" s="109"/>
    </row>
    <row r="7" spans="2:15" ht="41.25" customHeight="1">
      <c r="B7" s="109"/>
      <c r="C7" s="408"/>
      <c r="D7" s="409"/>
      <c r="E7" s="409"/>
      <c r="F7" s="409"/>
      <c r="G7" s="409"/>
      <c r="H7" s="410"/>
      <c r="I7" s="109"/>
      <c r="J7" s="109"/>
      <c r="K7" s="5"/>
      <c r="L7" s="2"/>
      <c r="M7" s="109"/>
      <c r="N7" s="109"/>
      <c r="O7" s="109"/>
    </row>
    <row r="8" spans="2:15" ht="24" customHeight="1" thickBot="1">
      <c r="B8" s="109"/>
      <c r="C8" s="411"/>
      <c r="D8" s="412"/>
      <c r="E8" s="412"/>
      <c r="F8" s="412"/>
      <c r="G8" s="412"/>
      <c r="H8" s="413"/>
      <c r="I8" s="109"/>
      <c r="J8" s="109"/>
      <c r="K8" s="5"/>
      <c r="L8" s="2"/>
      <c r="M8" s="109"/>
      <c r="N8" s="109"/>
      <c r="O8" s="109"/>
    </row>
    <row r="9" spans="2:15" ht="24" customHeight="1" thickBot="1">
      <c r="B9" s="109"/>
      <c r="C9" s="17"/>
      <c r="D9" s="143"/>
      <c r="E9" s="143"/>
      <c r="F9" s="17"/>
      <c r="G9" s="143"/>
      <c r="H9" s="109"/>
      <c r="I9" s="109"/>
      <c r="J9" s="109"/>
      <c r="K9" s="109"/>
      <c r="L9" s="109"/>
      <c r="M9" s="5"/>
      <c r="N9" s="2"/>
      <c r="O9" s="109"/>
    </row>
    <row r="10" spans="2:15" ht="25.5" customHeight="1" thickBot="1">
      <c r="B10" s="109"/>
      <c r="C10" s="400" t="s">
        <v>3</v>
      </c>
      <c r="D10" s="401"/>
      <c r="E10" s="401"/>
      <c r="F10" s="402"/>
      <c r="G10" s="287"/>
      <c r="H10" s="109"/>
      <c r="I10" s="109"/>
      <c r="J10" s="109"/>
      <c r="K10" s="109"/>
      <c r="L10" s="109"/>
      <c r="M10" s="5"/>
      <c r="N10" s="2"/>
      <c r="O10" s="109"/>
    </row>
    <row r="11" spans="2:15" ht="24" customHeight="1">
      <c r="B11" s="109"/>
      <c r="C11" s="17"/>
      <c r="D11" s="143"/>
      <c r="E11" s="143"/>
      <c r="F11" s="17"/>
      <c r="G11" s="143"/>
      <c r="H11" s="109"/>
      <c r="I11" s="109"/>
      <c r="J11" s="109"/>
      <c r="K11" s="109"/>
      <c r="L11" s="109"/>
      <c r="M11" s="5"/>
      <c r="N11" s="2"/>
      <c r="O11" s="109"/>
    </row>
    <row r="12" spans="2:15" ht="40.5" customHeight="1">
      <c r="B12" s="109"/>
      <c r="C12" s="17"/>
      <c r="D12" s="83" t="s">
        <v>4</v>
      </c>
      <c r="E12" s="83" t="s">
        <v>5</v>
      </c>
      <c r="F12" s="83" t="s">
        <v>6</v>
      </c>
      <c r="G12" s="83" t="s">
        <v>7</v>
      </c>
      <c r="H12" s="403" t="s">
        <v>8</v>
      </c>
      <c r="I12" s="109"/>
      <c r="J12" s="109"/>
      <c r="K12" s="109"/>
      <c r="L12" s="109"/>
      <c r="M12" s="5"/>
      <c r="N12" s="2"/>
      <c r="O12" s="109"/>
    </row>
    <row r="13" spans="2:15" ht="24" customHeight="1">
      <c r="B13" s="109"/>
      <c r="C13" s="17"/>
      <c r="D13" s="59" t="str">
        <f>'[1]1) Budget Table'!D13</f>
        <v>UNDP</v>
      </c>
      <c r="E13" s="59" t="str">
        <f>'[1]1) Budget Table'!E13</f>
        <v>UNHCR</v>
      </c>
      <c r="F13" s="59" t="str">
        <f>'1) Budget Table'!F13</f>
        <v>UNICEF</v>
      </c>
      <c r="G13" s="59" t="str">
        <f>'[1]1) Budget Table'!G13</f>
        <v>HABITAT</v>
      </c>
      <c r="H13" s="404"/>
      <c r="I13" s="109"/>
      <c r="J13" s="109"/>
      <c r="K13" s="109"/>
      <c r="L13" s="109"/>
      <c r="M13" s="5"/>
      <c r="N13" s="2"/>
      <c r="O13" s="109"/>
    </row>
    <row r="14" spans="2:15" ht="24" customHeight="1">
      <c r="B14" s="389" t="s">
        <v>9</v>
      </c>
      <c r="C14" s="390"/>
      <c r="D14" s="390"/>
      <c r="E14" s="390"/>
      <c r="F14" s="390"/>
      <c r="G14" s="390"/>
      <c r="H14" s="391"/>
      <c r="I14" s="109"/>
      <c r="J14" s="109"/>
      <c r="K14" s="109"/>
      <c r="L14" s="109"/>
      <c r="M14" s="5"/>
      <c r="N14" s="2"/>
      <c r="O14" s="109"/>
    </row>
    <row r="15" spans="2:15" ht="22.5" customHeight="1">
      <c r="B15" s="109"/>
      <c r="C15" s="389" t="s">
        <v>10</v>
      </c>
      <c r="D15" s="390"/>
      <c r="E15" s="390"/>
      <c r="F15" s="390"/>
      <c r="G15" s="390"/>
      <c r="H15" s="391"/>
      <c r="I15" s="109"/>
      <c r="J15" s="109"/>
      <c r="K15" s="109"/>
      <c r="L15" s="109"/>
      <c r="M15" s="5"/>
      <c r="N15" s="2"/>
      <c r="O15" s="109"/>
    </row>
    <row r="16" spans="2:15" ht="24.75" customHeight="1" thickBot="1">
      <c r="B16" s="109"/>
      <c r="C16" s="29" t="s">
        <v>11</v>
      </c>
      <c r="D16" s="30">
        <f>'1) Budget Table'!D24</f>
        <v>77400</v>
      </c>
      <c r="E16" s="30">
        <f>'[1]1) Budget Table'!E24</f>
        <v>0</v>
      </c>
      <c r="F16" s="30">
        <f>'1) Budget Table'!F24</f>
        <v>0</v>
      </c>
      <c r="G16" s="30">
        <f>'1) Budget Table'!G24</f>
        <v>884555</v>
      </c>
      <c r="H16" s="31">
        <f t="shared" ref="H16:H23" si="0">SUM(D16:G16)</f>
        <v>961955</v>
      </c>
      <c r="I16" s="109"/>
      <c r="J16" s="109"/>
      <c r="K16" s="109"/>
      <c r="L16" s="109"/>
      <c r="M16" s="5"/>
      <c r="N16" s="2"/>
      <c r="O16" s="109"/>
    </row>
    <row r="17" spans="3:15" ht="21.75" customHeight="1">
      <c r="C17" s="84" t="s">
        <v>12</v>
      </c>
      <c r="D17" s="111">
        <v>15480</v>
      </c>
      <c r="E17" s="144"/>
      <c r="F17" s="112"/>
      <c r="G17" s="144">
        <v>148400</v>
      </c>
      <c r="H17" s="28">
        <f t="shared" si="0"/>
        <v>163880</v>
      </c>
      <c r="I17" s="109"/>
      <c r="J17" s="109"/>
      <c r="K17" s="109"/>
      <c r="L17" s="109"/>
      <c r="M17" s="109"/>
      <c r="N17" s="109"/>
      <c r="O17" s="109"/>
    </row>
    <row r="18" spans="3:15">
      <c r="C18" s="85" t="s">
        <v>13</v>
      </c>
      <c r="D18" s="113">
        <v>7200</v>
      </c>
      <c r="E18" s="107"/>
      <c r="F18" s="106"/>
      <c r="G18" s="107">
        <v>80000</v>
      </c>
      <c r="H18" s="28">
        <f t="shared" si="0"/>
        <v>87200</v>
      </c>
      <c r="I18" s="109"/>
      <c r="J18" s="109"/>
      <c r="K18" s="319"/>
      <c r="L18" s="109"/>
      <c r="M18" s="109"/>
      <c r="N18" s="109"/>
      <c r="O18" s="109"/>
    </row>
    <row r="19" spans="3:15" ht="15.75" customHeight="1">
      <c r="C19" s="85" t="s">
        <v>14</v>
      </c>
      <c r="D19" s="113">
        <v>2600</v>
      </c>
      <c r="E19" s="113"/>
      <c r="F19" s="113"/>
      <c r="G19" s="139">
        <v>150000</v>
      </c>
      <c r="H19" s="28">
        <f t="shared" si="0"/>
        <v>152600</v>
      </c>
      <c r="I19" s="109"/>
      <c r="J19" s="109"/>
      <c r="K19" s="109"/>
      <c r="L19" s="109"/>
      <c r="M19" s="109"/>
      <c r="N19" s="109"/>
      <c r="O19" s="109"/>
    </row>
    <row r="20" spans="3:15">
      <c r="C20" s="19" t="s">
        <v>15</v>
      </c>
      <c r="D20" s="113">
        <v>8040</v>
      </c>
      <c r="E20" s="113"/>
      <c r="F20" s="113"/>
      <c r="G20" s="139">
        <v>212975</v>
      </c>
      <c r="H20" s="28">
        <f t="shared" si="0"/>
        <v>221015</v>
      </c>
      <c r="I20" s="319"/>
      <c r="J20" s="319"/>
      <c r="L20" s="109"/>
      <c r="M20" s="109"/>
      <c r="N20" s="109"/>
      <c r="O20" s="109"/>
    </row>
    <row r="21" spans="3:15">
      <c r="C21" s="85" t="s">
        <v>16</v>
      </c>
      <c r="D21" s="113"/>
      <c r="E21" s="113"/>
      <c r="F21" s="113"/>
      <c r="G21" s="139">
        <v>48000</v>
      </c>
      <c r="H21" s="28">
        <f t="shared" si="0"/>
        <v>48000</v>
      </c>
      <c r="I21" s="109"/>
      <c r="J21" s="320"/>
      <c r="K21" s="319"/>
      <c r="L21" s="109"/>
      <c r="M21" s="109"/>
      <c r="N21" s="109"/>
      <c r="O21" s="109"/>
    </row>
    <row r="22" spans="3:15" ht="21.75" customHeight="1">
      <c r="C22" s="85" t="s">
        <v>17</v>
      </c>
      <c r="D22" s="113">
        <v>37888</v>
      </c>
      <c r="E22" s="113"/>
      <c r="F22" s="113"/>
      <c r="G22" s="323">
        <v>200000</v>
      </c>
      <c r="H22" s="28">
        <f>SUM(D22:G22)</f>
        <v>237888</v>
      </c>
      <c r="J22" s="109"/>
      <c r="K22" s="109"/>
      <c r="L22" s="109"/>
      <c r="M22" s="319"/>
      <c r="N22" s="109"/>
      <c r="O22" s="109"/>
    </row>
    <row r="23" spans="3:15" ht="36.75" customHeight="1">
      <c r="C23" s="85" t="s">
        <v>18</v>
      </c>
      <c r="D23" s="113">
        <v>6192</v>
      </c>
      <c r="E23" s="113"/>
      <c r="F23" s="113"/>
      <c r="G23" s="139">
        <v>45180</v>
      </c>
      <c r="H23" s="28">
        <f t="shared" si="0"/>
        <v>51372</v>
      </c>
      <c r="I23" s="109"/>
      <c r="J23" s="109"/>
      <c r="K23" s="319"/>
      <c r="L23" s="109"/>
      <c r="M23" s="319"/>
      <c r="N23" s="109"/>
      <c r="O23" s="109"/>
    </row>
    <row r="24" spans="3:15" ht="15.75" customHeight="1">
      <c r="C24" s="22" t="s">
        <v>19</v>
      </c>
      <c r="D24" s="145">
        <f>SUM(D17:D23)</f>
        <v>77400</v>
      </c>
      <c r="E24" s="145">
        <f>SUM(E17:E23)</f>
        <v>0</v>
      </c>
      <c r="F24" s="32">
        <f>SUM(F17:F23)</f>
        <v>0</v>
      </c>
      <c r="G24" s="145">
        <f>SUM(G17:G23)</f>
        <v>884555</v>
      </c>
      <c r="H24" s="28">
        <f>SUM(D24:G24)</f>
        <v>961955</v>
      </c>
      <c r="I24" s="319">
        <f>G16-G24</f>
        <v>0</v>
      </c>
      <c r="J24" s="109"/>
      <c r="K24" s="319"/>
      <c r="L24" s="109"/>
      <c r="M24" s="109"/>
      <c r="N24" s="109"/>
      <c r="O24" s="109"/>
    </row>
    <row r="25" spans="3:15" s="21" customFormat="1">
      <c r="C25" s="33"/>
      <c r="D25" s="146"/>
      <c r="E25" s="146"/>
      <c r="F25" s="34"/>
      <c r="G25" s="146"/>
      <c r="H25" s="63"/>
      <c r="I25" s="110"/>
      <c r="J25" s="110"/>
      <c r="K25" s="110"/>
      <c r="L25" s="110"/>
      <c r="M25" s="110"/>
      <c r="N25" s="110"/>
      <c r="O25" s="110"/>
    </row>
    <row r="26" spans="3:15">
      <c r="C26" s="389" t="s">
        <v>20</v>
      </c>
      <c r="D26" s="390"/>
      <c r="E26" s="390"/>
      <c r="F26" s="390"/>
      <c r="G26" s="390"/>
      <c r="H26" s="391"/>
      <c r="I26" s="109"/>
      <c r="J26" s="109"/>
      <c r="K26" s="109"/>
      <c r="L26" s="109"/>
      <c r="M26" s="109"/>
      <c r="N26" s="109"/>
      <c r="O26" s="109"/>
    </row>
    <row r="27" spans="3:15" ht="27" customHeight="1" thickBot="1">
      <c r="C27" s="290" t="s">
        <v>11</v>
      </c>
      <c r="D27" s="291">
        <f>'1) Budget Table'!D36</f>
        <v>260000</v>
      </c>
      <c r="E27" s="291">
        <f>'1) Budget Table'!E36</f>
        <v>670000</v>
      </c>
      <c r="F27" s="291">
        <f>'1) Budget Table'!F36</f>
        <v>0</v>
      </c>
      <c r="G27" s="291">
        <f>'[1]1) Budget Table'!G36</f>
        <v>0</v>
      </c>
      <c r="H27" s="100">
        <f>SUM(D27:G27)</f>
        <v>930000</v>
      </c>
      <c r="I27" s="109"/>
      <c r="J27" s="109"/>
      <c r="K27" s="319"/>
      <c r="L27" s="109"/>
      <c r="M27" s="109"/>
      <c r="N27" s="109"/>
      <c r="O27" s="109"/>
    </row>
    <row r="28" spans="3:15">
      <c r="C28" s="292" t="s">
        <v>12</v>
      </c>
      <c r="D28" s="330">
        <v>52000</v>
      </c>
      <c r="E28" s="293">
        <v>40000</v>
      </c>
      <c r="F28" s="294"/>
      <c r="G28" s="293"/>
      <c r="H28" s="295">
        <f>SUM(D28:G28)</f>
        <v>92000</v>
      </c>
      <c r="I28" s="109"/>
      <c r="J28" s="109"/>
      <c r="K28" s="321"/>
      <c r="L28" s="109"/>
      <c r="M28" s="109"/>
      <c r="N28" s="109"/>
      <c r="O28" s="109"/>
    </row>
    <row r="29" spans="3:15">
      <c r="C29" s="296" t="s">
        <v>13</v>
      </c>
      <c r="D29" s="331">
        <v>3500</v>
      </c>
      <c r="E29" s="107"/>
      <c r="F29" s="106"/>
      <c r="G29" s="107"/>
      <c r="H29" s="38">
        <f>SUM(D29:G29)</f>
        <v>3500</v>
      </c>
      <c r="I29" s="109"/>
      <c r="J29" s="109"/>
      <c r="K29" s="109"/>
      <c r="L29" s="109"/>
      <c r="M29" s="109"/>
      <c r="N29" s="109"/>
      <c r="O29" s="109"/>
    </row>
    <row r="30" spans="3:15" ht="31">
      <c r="C30" s="296" t="s">
        <v>14</v>
      </c>
      <c r="D30" s="331">
        <v>4500</v>
      </c>
      <c r="E30" s="113"/>
      <c r="F30" s="139"/>
      <c r="G30" s="113"/>
      <c r="H30" s="38">
        <f>SUM(D30:G30)</f>
        <v>4500</v>
      </c>
      <c r="I30" s="109"/>
      <c r="J30" s="109"/>
      <c r="K30" s="109"/>
      <c r="L30" s="109"/>
      <c r="M30" s="109"/>
      <c r="N30" s="109"/>
      <c r="O30" s="109"/>
    </row>
    <row r="31" spans="3:15">
      <c r="C31" s="297" t="s">
        <v>15</v>
      </c>
      <c r="D31" s="331">
        <v>50000</v>
      </c>
      <c r="E31" s="113">
        <v>30000</v>
      </c>
      <c r="F31" s="139"/>
      <c r="G31" s="113"/>
      <c r="H31" s="38">
        <f>SUM(D31:G31)</f>
        <v>80000</v>
      </c>
      <c r="I31" s="109"/>
      <c r="J31" s="109"/>
      <c r="K31" s="109"/>
      <c r="L31" s="109"/>
      <c r="M31" s="109"/>
      <c r="N31" s="109"/>
      <c r="O31" s="109"/>
    </row>
    <row r="32" spans="3:15">
      <c r="C32" s="296" t="s">
        <v>16</v>
      </c>
      <c r="D32" s="331"/>
      <c r="E32" s="113"/>
      <c r="F32" s="139"/>
      <c r="G32" s="113"/>
      <c r="H32" s="38">
        <f t="shared" ref="H32" si="1">SUM(D32:G32)</f>
        <v>0</v>
      </c>
      <c r="I32" s="109"/>
      <c r="J32" s="109"/>
      <c r="K32" s="109"/>
      <c r="L32" s="109"/>
      <c r="M32" s="109"/>
      <c r="N32" s="109"/>
      <c r="O32" s="109"/>
    </row>
    <row r="33" spans="3:15">
      <c r="C33" s="296" t="s">
        <v>17</v>
      </c>
      <c r="D33" s="331">
        <v>129200</v>
      </c>
      <c r="E33" s="113">
        <v>600000</v>
      </c>
      <c r="F33" s="139"/>
      <c r="G33" s="113"/>
      <c r="H33" s="38">
        <f>SUM(D33:G33)</f>
        <v>729200</v>
      </c>
      <c r="I33" s="109"/>
      <c r="J33" s="109"/>
      <c r="K33" s="109"/>
      <c r="L33" s="109"/>
      <c r="M33" s="109"/>
      <c r="N33" s="109"/>
      <c r="O33" s="109"/>
    </row>
    <row r="34" spans="3:15">
      <c r="C34" s="296" t="s">
        <v>18</v>
      </c>
      <c r="D34" s="331">
        <v>20800</v>
      </c>
      <c r="E34" s="113"/>
      <c r="F34" s="113"/>
      <c r="G34" s="113"/>
      <c r="H34" s="38">
        <f>SUM(D34:G34)</f>
        <v>20800</v>
      </c>
      <c r="I34" s="109"/>
      <c r="J34" s="109"/>
      <c r="K34" s="109"/>
      <c r="L34" s="109"/>
      <c r="M34" s="109"/>
      <c r="N34" s="109"/>
      <c r="O34" s="109"/>
    </row>
    <row r="35" spans="3:15">
      <c r="C35" s="298" t="s">
        <v>19</v>
      </c>
      <c r="D35" s="145">
        <f>SUM(D28:D34)</f>
        <v>260000</v>
      </c>
      <c r="E35" s="145">
        <f>SUM(E28:E34)</f>
        <v>670000</v>
      </c>
      <c r="F35" s="32">
        <f>SUM(F28:F34)</f>
        <v>0</v>
      </c>
      <c r="G35" s="145">
        <f>SUM(G28:G34)</f>
        <v>0</v>
      </c>
      <c r="H35" s="38">
        <f>SUM(D35:G35)</f>
        <v>930000</v>
      </c>
      <c r="I35" s="109"/>
      <c r="J35" s="109"/>
      <c r="K35" s="109"/>
      <c r="L35" s="109"/>
      <c r="M35" s="109"/>
      <c r="N35" s="109"/>
      <c r="O35" s="109"/>
    </row>
    <row r="36" spans="3:15" s="21" customFormat="1">
      <c r="C36" s="299"/>
      <c r="D36" s="146"/>
      <c r="E36" s="146"/>
      <c r="F36" s="34"/>
      <c r="G36" s="146"/>
      <c r="H36" s="300"/>
      <c r="I36" s="110"/>
      <c r="J36" s="110"/>
      <c r="K36" s="110"/>
      <c r="L36" s="110"/>
      <c r="M36" s="110"/>
      <c r="N36" s="110"/>
      <c r="O36" s="110"/>
    </row>
    <row r="37" spans="3:15">
      <c r="C37" s="398" t="s">
        <v>21</v>
      </c>
      <c r="D37" s="390"/>
      <c r="E37" s="390"/>
      <c r="F37" s="390"/>
      <c r="G37" s="390"/>
      <c r="H37" s="397"/>
      <c r="I37" s="109"/>
      <c r="J37" s="109"/>
      <c r="K37" s="109"/>
      <c r="L37" s="109"/>
      <c r="M37" s="109"/>
      <c r="N37" s="109"/>
      <c r="O37" s="109"/>
    </row>
    <row r="38" spans="3:15" ht="21.75" customHeight="1" thickBot="1">
      <c r="C38" s="301" t="s">
        <v>11</v>
      </c>
      <c r="D38" s="30">
        <f>'1) Budget Table'!D46</f>
        <v>58000</v>
      </c>
      <c r="E38" s="30">
        <f>'[1]1) Budget Table'!E46</f>
        <v>0</v>
      </c>
      <c r="F38" s="30">
        <f>'1) Budget Table'!F46</f>
        <v>0</v>
      </c>
      <c r="G38" s="30">
        <f>'[1]1) Budget Table'!G46</f>
        <v>0</v>
      </c>
      <c r="H38" s="302">
        <f>SUM(D38:G38)</f>
        <v>58000</v>
      </c>
      <c r="I38" s="109"/>
      <c r="J38" s="109"/>
      <c r="K38" s="109"/>
      <c r="L38" s="109"/>
      <c r="M38" s="109"/>
      <c r="N38" s="109"/>
      <c r="O38" s="109"/>
    </row>
    <row r="39" spans="3:15">
      <c r="C39" s="84" t="s">
        <v>12</v>
      </c>
      <c r="D39" s="111">
        <v>11600</v>
      </c>
      <c r="E39" s="144"/>
      <c r="F39" s="112"/>
      <c r="G39" s="144"/>
      <c r="H39" s="28">
        <f>SUM(D39:G39)</f>
        <v>11600</v>
      </c>
      <c r="I39" s="109"/>
      <c r="J39" s="109"/>
      <c r="K39" s="109"/>
      <c r="L39" s="109"/>
      <c r="M39" s="109"/>
      <c r="N39" s="109"/>
      <c r="O39" s="109"/>
    </row>
    <row r="40" spans="3:15" s="21" customFormat="1" ht="15.75" customHeight="1">
      <c r="C40" s="85" t="s">
        <v>13</v>
      </c>
      <c r="D40" s="113">
        <v>1200</v>
      </c>
      <c r="E40" s="107"/>
      <c r="F40" s="106"/>
      <c r="G40" s="107"/>
      <c r="H40" s="105">
        <f>SUM(D40:G40)</f>
        <v>1200</v>
      </c>
      <c r="I40" s="110"/>
      <c r="J40" s="110"/>
      <c r="K40" s="110"/>
      <c r="L40" s="110"/>
      <c r="M40" s="110"/>
      <c r="N40" s="110"/>
      <c r="O40" s="110"/>
    </row>
    <row r="41" spans="3:15" s="21" customFormat="1" ht="31">
      <c r="C41" s="85" t="s">
        <v>14</v>
      </c>
      <c r="D41" s="113">
        <v>2600</v>
      </c>
      <c r="E41" s="113"/>
      <c r="F41" s="113"/>
      <c r="G41" s="113"/>
      <c r="H41" s="105">
        <f>SUM(D41:G41)</f>
        <v>2600</v>
      </c>
      <c r="I41" s="110"/>
      <c r="J41" s="110"/>
      <c r="K41" s="110"/>
      <c r="L41" s="110"/>
      <c r="M41" s="110"/>
      <c r="N41" s="110"/>
      <c r="O41" s="110"/>
    </row>
    <row r="42" spans="3:15" s="21" customFormat="1">
      <c r="C42" s="19" t="s">
        <v>15</v>
      </c>
      <c r="D42" s="113">
        <v>2900</v>
      </c>
      <c r="E42" s="113"/>
      <c r="F42" s="113"/>
      <c r="G42" s="113"/>
      <c r="H42" s="105">
        <f>SUM(D42:G42)</f>
        <v>2900</v>
      </c>
      <c r="I42" s="110"/>
      <c r="J42" s="110"/>
      <c r="K42" s="110"/>
      <c r="L42" s="110"/>
      <c r="M42" s="110"/>
      <c r="N42" s="110"/>
      <c r="O42" s="110"/>
    </row>
    <row r="43" spans="3:15">
      <c r="C43" s="85" t="s">
        <v>16</v>
      </c>
      <c r="D43" s="113"/>
      <c r="E43" s="113"/>
      <c r="F43" s="113"/>
      <c r="G43" s="113"/>
      <c r="H43" s="105">
        <f t="shared" ref="H43:H46" si="2">SUM(D43:G43)</f>
        <v>0</v>
      </c>
      <c r="I43" s="109"/>
      <c r="J43" s="109"/>
      <c r="K43" s="109"/>
      <c r="L43" s="109"/>
      <c r="M43" s="109"/>
      <c r="N43" s="109"/>
      <c r="O43" s="109"/>
    </row>
    <row r="44" spans="3:15">
      <c r="C44" s="85" t="s">
        <v>17</v>
      </c>
      <c r="D44" s="113">
        <v>35060</v>
      </c>
      <c r="E44" s="113"/>
      <c r="F44" s="113"/>
      <c r="G44" s="113"/>
      <c r="H44" s="105">
        <f t="shared" si="2"/>
        <v>35060</v>
      </c>
      <c r="I44" s="109"/>
      <c r="J44" s="109"/>
      <c r="K44" s="109"/>
      <c r="L44" s="109"/>
      <c r="M44" s="109"/>
      <c r="N44" s="109"/>
      <c r="O44" s="109"/>
    </row>
    <row r="45" spans="3:15">
      <c r="C45" s="85" t="s">
        <v>18</v>
      </c>
      <c r="D45" s="113">
        <v>4640</v>
      </c>
      <c r="E45" s="113"/>
      <c r="F45" s="113"/>
      <c r="G45" s="113"/>
      <c r="H45" s="105">
        <f t="shared" si="2"/>
        <v>4640</v>
      </c>
      <c r="I45" s="109"/>
      <c r="J45" s="109"/>
      <c r="K45" s="109"/>
      <c r="L45" s="109"/>
      <c r="M45" s="109"/>
      <c r="N45" s="109"/>
      <c r="O45" s="109"/>
    </row>
    <row r="46" spans="3:15">
      <c r="C46" s="67" t="s">
        <v>19</v>
      </c>
      <c r="D46" s="147">
        <f>SUM(D39:D45)</f>
        <v>58000</v>
      </c>
      <c r="E46" s="147">
        <f>SUM(E39:E45)</f>
        <v>0</v>
      </c>
      <c r="F46" s="68">
        <f>SUM(F39:F45)</f>
        <v>0</v>
      </c>
      <c r="G46" s="147">
        <f>SUM(G39:G45)</f>
        <v>0</v>
      </c>
      <c r="H46" s="105">
        <f t="shared" si="2"/>
        <v>58000</v>
      </c>
      <c r="I46" s="109"/>
      <c r="J46" s="109"/>
      <c r="K46" s="109"/>
      <c r="L46" s="109"/>
      <c r="M46" s="109"/>
      <c r="N46" s="109"/>
      <c r="O46" s="109"/>
    </row>
    <row r="47" spans="3:15">
      <c r="C47" s="114"/>
      <c r="D47" s="115"/>
      <c r="E47" s="115"/>
      <c r="F47" s="115"/>
      <c r="G47" s="115"/>
      <c r="H47" s="116"/>
      <c r="I47" s="109"/>
      <c r="J47" s="109"/>
      <c r="K47" s="109"/>
      <c r="L47" s="109"/>
      <c r="M47" s="109"/>
      <c r="N47" s="109"/>
      <c r="O47" s="109"/>
    </row>
    <row r="48" spans="3:15" s="21" customFormat="1" ht="16" customHeight="1">
      <c r="C48" s="80" t="s">
        <v>22</v>
      </c>
      <c r="D48" s="81"/>
      <c r="E48" s="81"/>
      <c r="F48" s="81"/>
      <c r="G48" s="81"/>
      <c r="H48" s="82"/>
      <c r="I48" s="110"/>
      <c r="J48" s="110"/>
      <c r="K48" s="110"/>
      <c r="L48" s="110"/>
      <c r="M48" s="110"/>
      <c r="N48" s="110"/>
      <c r="O48" s="110"/>
    </row>
    <row r="49" spans="3:15" ht="20.25" customHeight="1" thickBot="1">
      <c r="C49" s="29" t="s">
        <v>11</v>
      </c>
      <c r="D49" s="30">
        <f>'[1]1) Budget Table'!D56</f>
        <v>0</v>
      </c>
      <c r="E49" s="30">
        <f>'[1]1) Budget Table'!E56</f>
        <v>0</v>
      </c>
      <c r="F49" s="30">
        <f>'1) Budget Table'!F56</f>
        <v>0</v>
      </c>
      <c r="G49" s="30">
        <f>'[1]1) Budget Table'!G56</f>
        <v>0</v>
      </c>
      <c r="H49" s="100">
        <f>SUM(D49:G49)</f>
        <v>0</v>
      </c>
      <c r="I49" s="109"/>
      <c r="J49" s="109"/>
      <c r="K49" s="109"/>
      <c r="L49" s="109"/>
      <c r="M49" s="109"/>
      <c r="N49" s="109"/>
      <c r="O49" s="109"/>
    </row>
    <row r="50" spans="3:15">
      <c r="C50" s="84" t="s">
        <v>12</v>
      </c>
      <c r="D50" s="111"/>
      <c r="E50" s="144"/>
      <c r="F50" s="112"/>
      <c r="G50" s="144"/>
      <c r="H50" s="105">
        <f t="shared" ref="H50:H57" si="3">SUM(D50:G50)</f>
        <v>0</v>
      </c>
      <c r="I50" s="109"/>
      <c r="J50" s="109"/>
      <c r="K50" s="109"/>
      <c r="L50" s="109"/>
      <c r="M50" s="109"/>
      <c r="N50" s="109"/>
      <c r="O50" s="109"/>
    </row>
    <row r="51" spans="3:15" ht="15.75" customHeight="1">
      <c r="C51" s="85" t="s">
        <v>13</v>
      </c>
      <c r="D51" s="113"/>
      <c r="E51" s="107"/>
      <c r="F51" s="106"/>
      <c r="G51" s="107"/>
      <c r="H51" s="105">
        <f t="shared" si="3"/>
        <v>0</v>
      </c>
      <c r="I51" s="109"/>
      <c r="J51" s="109"/>
      <c r="K51" s="109"/>
      <c r="L51" s="109"/>
      <c r="M51" s="109"/>
      <c r="N51" s="109"/>
      <c r="O51" s="109"/>
    </row>
    <row r="52" spans="3:15" ht="32.25" customHeight="1">
      <c r="C52" s="85" t="s">
        <v>14</v>
      </c>
      <c r="D52" s="113"/>
      <c r="E52" s="113"/>
      <c r="F52" s="113"/>
      <c r="G52" s="113"/>
      <c r="H52" s="105">
        <f t="shared" si="3"/>
        <v>0</v>
      </c>
      <c r="I52" s="109"/>
      <c r="J52" s="109"/>
      <c r="K52" s="109"/>
      <c r="L52" s="109"/>
      <c r="M52" s="109"/>
      <c r="N52" s="109"/>
      <c r="O52" s="109"/>
    </row>
    <row r="53" spans="3:15" s="21" customFormat="1">
      <c r="C53" s="19" t="s">
        <v>15</v>
      </c>
      <c r="D53" s="113"/>
      <c r="E53" s="113"/>
      <c r="F53" s="113"/>
      <c r="G53" s="113"/>
      <c r="H53" s="105">
        <f t="shared" si="3"/>
        <v>0</v>
      </c>
      <c r="I53" s="110"/>
      <c r="J53" s="110"/>
      <c r="K53" s="110"/>
      <c r="L53" s="110"/>
      <c r="M53" s="110"/>
      <c r="N53" s="110"/>
      <c r="O53" s="110"/>
    </row>
    <row r="54" spans="3:15">
      <c r="C54" s="85" t="s">
        <v>16</v>
      </c>
      <c r="D54" s="113"/>
      <c r="E54" s="113"/>
      <c r="F54" s="113"/>
      <c r="G54" s="113"/>
      <c r="H54" s="105">
        <f t="shared" si="3"/>
        <v>0</v>
      </c>
      <c r="I54" s="109"/>
      <c r="J54" s="109"/>
      <c r="K54" s="109"/>
      <c r="L54" s="109"/>
      <c r="M54" s="109"/>
      <c r="N54" s="109"/>
      <c r="O54" s="109"/>
    </row>
    <row r="55" spans="3:15">
      <c r="C55" s="85" t="s">
        <v>17</v>
      </c>
      <c r="D55" s="113"/>
      <c r="E55" s="113"/>
      <c r="F55" s="113"/>
      <c r="G55" s="113"/>
      <c r="H55" s="105">
        <f t="shared" si="3"/>
        <v>0</v>
      </c>
      <c r="I55" s="109"/>
      <c r="J55" s="109"/>
      <c r="K55" s="109"/>
      <c r="L55" s="109"/>
      <c r="M55" s="109"/>
      <c r="N55" s="109"/>
      <c r="O55" s="109"/>
    </row>
    <row r="56" spans="3:15">
      <c r="C56" s="85" t="s">
        <v>18</v>
      </c>
      <c r="D56" s="113"/>
      <c r="E56" s="113"/>
      <c r="F56" s="113"/>
      <c r="G56" s="113"/>
      <c r="H56" s="105">
        <f t="shared" si="3"/>
        <v>0</v>
      </c>
      <c r="I56" s="109"/>
      <c r="J56" s="109"/>
      <c r="K56" s="109"/>
      <c r="L56" s="109"/>
      <c r="M56" s="109"/>
      <c r="N56" s="109"/>
      <c r="O56" s="109"/>
    </row>
    <row r="57" spans="3:15" ht="21" customHeight="1">
      <c r="C57" s="67" t="s">
        <v>19</v>
      </c>
      <c r="D57" s="147">
        <f>SUM(D50:D56)</f>
        <v>0</v>
      </c>
      <c r="E57" s="147">
        <f>SUM(E50:E56)</f>
        <v>0</v>
      </c>
      <c r="F57" s="68">
        <f>SUM(F50:F56)</f>
        <v>0</v>
      </c>
      <c r="G57" s="147">
        <f>SUM(G50:G56)</f>
        <v>0</v>
      </c>
      <c r="H57" s="105">
        <f t="shared" si="3"/>
        <v>0</v>
      </c>
      <c r="I57" s="109"/>
      <c r="J57" s="109"/>
      <c r="K57" s="109"/>
      <c r="L57" s="109"/>
      <c r="M57" s="109"/>
      <c r="N57" s="109"/>
      <c r="O57" s="109"/>
    </row>
    <row r="58" spans="3:15" ht="21" customHeight="1">
      <c r="C58" s="33"/>
      <c r="D58" s="146"/>
      <c r="E58" s="146"/>
      <c r="F58" s="34"/>
      <c r="G58" s="146"/>
      <c r="H58" s="35"/>
      <c r="I58" s="109"/>
      <c r="J58" s="109"/>
      <c r="K58" s="109"/>
      <c r="L58" s="109"/>
      <c r="M58" s="109"/>
      <c r="N58" s="109"/>
      <c r="O58" s="109"/>
    </row>
    <row r="59" spans="3:15" ht="21" customHeight="1">
      <c r="C59" s="80" t="s">
        <v>23</v>
      </c>
      <c r="D59" s="81"/>
      <c r="E59" s="81"/>
      <c r="F59" s="81"/>
      <c r="G59" s="81"/>
      <c r="H59" s="82"/>
      <c r="I59" s="109"/>
      <c r="J59" s="109"/>
      <c r="K59" s="109"/>
      <c r="L59" s="109"/>
      <c r="M59" s="109"/>
      <c r="N59" s="109"/>
      <c r="O59" s="109"/>
    </row>
    <row r="60" spans="3:15" ht="21" customHeight="1" thickBot="1">
      <c r="C60" s="29" t="s">
        <v>11</v>
      </c>
      <c r="D60" s="30">
        <f>'[1]1) Budget Table'!D66</f>
        <v>0</v>
      </c>
      <c r="E60" s="30">
        <f>'[1]1) Budget Table'!E66</f>
        <v>0</v>
      </c>
      <c r="F60" s="30">
        <f>'1) Budget Table'!F66</f>
        <v>0</v>
      </c>
      <c r="G60" s="30">
        <f>'[1]1) Budget Table'!G66</f>
        <v>0</v>
      </c>
      <c r="H60" s="100">
        <f>SUM(D60:G60)</f>
        <v>0</v>
      </c>
      <c r="I60" s="109"/>
      <c r="J60" s="109"/>
      <c r="K60" s="109"/>
      <c r="L60" s="109"/>
      <c r="M60" s="109"/>
      <c r="N60" s="109"/>
      <c r="O60" s="109"/>
    </row>
    <row r="61" spans="3:15" ht="21" customHeight="1">
      <c r="C61" s="84" t="s">
        <v>12</v>
      </c>
      <c r="D61" s="111"/>
      <c r="E61" s="144"/>
      <c r="F61" s="112"/>
      <c r="G61" s="144"/>
      <c r="H61" s="105">
        <f t="shared" ref="H61:H68" si="4">SUM(D61:G61)</f>
        <v>0</v>
      </c>
      <c r="I61" s="109"/>
      <c r="J61" s="109"/>
      <c r="K61" s="109"/>
      <c r="L61" s="109"/>
      <c r="M61" s="109"/>
      <c r="N61" s="109"/>
      <c r="O61" s="109"/>
    </row>
    <row r="62" spans="3:15" ht="21" customHeight="1">
      <c r="C62" s="85" t="s">
        <v>13</v>
      </c>
      <c r="D62" s="113"/>
      <c r="E62" s="107"/>
      <c r="F62" s="106"/>
      <c r="G62" s="107"/>
      <c r="H62" s="105">
        <f t="shared" si="4"/>
        <v>0</v>
      </c>
      <c r="I62" s="109"/>
      <c r="J62" s="109"/>
      <c r="K62" s="109"/>
      <c r="L62" s="109"/>
      <c r="M62" s="109"/>
      <c r="N62" s="109"/>
      <c r="O62" s="109"/>
    </row>
    <row r="63" spans="3:15" ht="29.5" customHeight="1">
      <c r="C63" s="85" t="s">
        <v>14</v>
      </c>
      <c r="D63" s="113"/>
      <c r="E63" s="113"/>
      <c r="F63" s="113"/>
      <c r="G63" s="113"/>
      <c r="H63" s="105">
        <f t="shared" si="4"/>
        <v>0</v>
      </c>
      <c r="I63" s="109"/>
      <c r="J63" s="109"/>
      <c r="K63" s="109"/>
      <c r="L63" s="109"/>
      <c r="M63" s="109"/>
      <c r="N63" s="109"/>
      <c r="O63" s="109"/>
    </row>
    <row r="64" spans="3:15" ht="21" customHeight="1">
      <c r="C64" s="19" t="s">
        <v>15</v>
      </c>
      <c r="D64" s="113"/>
      <c r="E64" s="113"/>
      <c r="F64" s="113"/>
      <c r="G64" s="113"/>
      <c r="H64" s="105">
        <f t="shared" si="4"/>
        <v>0</v>
      </c>
      <c r="I64" s="109"/>
      <c r="J64" s="109"/>
      <c r="K64" s="109"/>
      <c r="L64" s="109"/>
      <c r="M64" s="109"/>
      <c r="N64" s="109"/>
      <c r="O64" s="109"/>
    </row>
    <row r="65" spans="2:15" ht="21" customHeight="1">
      <c r="B65" s="109"/>
      <c r="C65" s="85" t="s">
        <v>16</v>
      </c>
      <c r="D65" s="113"/>
      <c r="E65" s="113"/>
      <c r="F65" s="113"/>
      <c r="G65" s="113"/>
      <c r="H65" s="105">
        <f t="shared" si="4"/>
        <v>0</v>
      </c>
      <c r="I65" s="109"/>
      <c r="J65" s="109"/>
      <c r="K65" s="109"/>
      <c r="L65" s="109"/>
      <c r="M65" s="109"/>
      <c r="N65" s="109"/>
      <c r="O65" s="109"/>
    </row>
    <row r="66" spans="2:15" ht="21" customHeight="1">
      <c r="B66" s="109"/>
      <c r="C66" s="85" t="s">
        <v>17</v>
      </c>
      <c r="D66" s="113"/>
      <c r="E66" s="113"/>
      <c r="F66" s="113"/>
      <c r="G66" s="113"/>
      <c r="H66" s="105">
        <f t="shared" si="4"/>
        <v>0</v>
      </c>
      <c r="I66" s="109"/>
      <c r="J66" s="109"/>
      <c r="K66" s="109"/>
      <c r="L66" s="109"/>
      <c r="M66" s="109"/>
      <c r="N66" s="109"/>
      <c r="O66" s="109"/>
    </row>
    <row r="67" spans="2:15" ht="21" customHeight="1">
      <c r="B67" s="109"/>
      <c r="C67" s="85" t="s">
        <v>18</v>
      </c>
      <c r="D67" s="113"/>
      <c r="E67" s="113"/>
      <c r="F67" s="113"/>
      <c r="G67" s="113"/>
      <c r="H67" s="105">
        <f t="shared" si="4"/>
        <v>0</v>
      </c>
      <c r="I67" s="109"/>
      <c r="J67" s="109"/>
      <c r="K67" s="109"/>
      <c r="L67" s="109"/>
      <c r="M67" s="109"/>
      <c r="N67" s="109"/>
      <c r="O67" s="109"/>
    </row>
    <row r="68" spans="2:15" ht="21" customHeight="1">
      <c r="B68" s="109"/>
      <c r="C68" s="22" t="s">
        <v>19</v>
      </c>
      <c r="D68" s="145">
        <f>SUM(D61:D67)</f>
        <v>0</v>
      </c>
      <c r="E68" s="145">
        <f>SUM(E61:E67)</f>
        <v>0</v>
      </c>
      <c r="F68" s="32">
        <f>SUM(F61:F67)</f>
        <v>0</v>
      </c>
      <c r="G68" s="145">
        <f>SUM(G61:G67)</f>
        <v>0</v>
      </c>
      <c r="H68" s="105">
        <f t="shared" si="4"/>
        <v>0</v>
      </c>
      <c r="I68" s="109"/>
      <c r="J68" s="109"/>
      <c r="K68" s="109"/>
      <c r="L68" s="109"/>
      <c r="M68" s="109"/>
      <c r="N68" s="109"/>
      <c r="O68" s="109"/>
    </row>
    <row r="69" spans="2:15" s="21" customFormat="1" ht="22.5" customHeight="1">
      <c r="B69" s="110"/>
      <c r="C69" s="36"/>
      <c r="D69" s="146"/>
      <c r="E69" s="146"/>
      <c r="F69" s="34"/>
      <c r="G69" s="146"/>
      <c r="H69" s="104"/>
      <c r="I69" s="110"/>
      <c r="J69" s="110"/>
      <c r="K69" s="110"/>
      <c r="L69" s="110"/>
      <c r="M69" s="110"/>
      <c r="N69" s="110"/>
      <c r="O69" s="110"/>
    </row>
    <row r="70" spans="2:15">
      <c r="B70" s="389" t="s">
        <v>24</v>
      </c>
      <c r="C70" s="390"/>
      <c r="D70" s="390"/>
      <c r="E70" s="390"/>
      <c r="F70" s="390"/>
      <c r="G70" s="390"/>
      <c r="H70" s="391"/>
      <c r="I70" s="109"/>
      <c r="J70" s="109"/>
      <c r="K70" s="109"/>
      <c r="L70" s="109"/>
      <c r="M70" s="109"/>
      <c r="N70" s="109"/>
      <c r="O70" s="109"/>
    </row>
    <row r="71" spans="2:15">
      <c r="B71" s="109"/>
      <c r="C71" s="389" t="s">
        <v>25</v>
      </c>
      <c r="D71" s="390"/>
      <c r="E71" s="390"/>
      <c r="F71" s="390"/>
      <c r="G71" s="390"/>
      <c r="H71" s="391"/>
      <c r="I71" s="109"/>
      <c r="J71" s="109"/>
      <c r="K71" s="109"/>
      <c r="L71" s="109"/>
      <c r="M71" s="109"/>
      <c r="N71" s="109"/>
      <c r="O71" s="109"/>
    </row>
    <row r="72" spans="2:15" ht="24" customHeight="1" thickBot="1">
      <c r="B72" s="109"/>
      <c r="C72" s="29" t="s">
        <v>11</v>
      </c>
      <c r="D72" s="30">
        <f>'1) Budget Table'!D78</f>
        <v>125258.5</v>
      </c>
      <c r="E72" s="30">
        <f>'[1]1) Budget Table'!E78</f>
        <v>0</v>
      </c>
      <c r="F72" s="30">
        <f>'1) Budget Table'!F78</f>
        <v>0</v>
      </c>
      <c r="G72" s="30">
        <f>'[1]1) Budget Table'!G78</f>
        <v>0</v>
      </c>
      <c r="H72" s="100">
        <f>SUM(D72:G72)</f>
        <v>125258.5</v>
      </c>
      <c r="I72" s="109"/>
      <c r="J72" s="109"/>
      <c r="K72" s="109"/>
      <c r="L72" s="109"/>
      <c r="M72" s="109"/>
      <c r="N72" s="109"/>
      <c r="O72" s="109"/>
    </row>
    <row r="73" spans="2:15" ht="15.75" customHeight="1">
      <c r="B73" s="109"/>
      <c r="C73" s="84" t="s">
        <v>12</v>
      </c>
      <c r="D73" s="111">
        <v>25051.7</v>
      </c>
      <c r="E73" s="144"/>
      <c r="F73" s="112"/>
      <c r="G73" s="144"/>
      <c r="H73" s="105">
        <f t="shared" ref="H73:H80" si="5">SUM(D73:G73)</f>
        <v>25051.7</v>
      </c>
      <c r="I73" s="109"/>
      <c r="J73" s="109"/>
      <c r="K73" s="109"/>
      <c r="L73" s="109"/>
      <c r="M73" s="109"/>
      <c r="N73" s="109"/>
      <c r="O73" s="109"/>
    </row>
    <row r="74" spans="2:15" ht="15.75" customHeight="1">
      <c r="B74" s="109"/>
      <c r="C74" s="85" t="s">
        <v>13</v>
      </c>
      <c r="D74" s="113">
        <v>2578.4</v>
      </c>
      <c r="E74" s="107"/>
      <c r="F74" s="106"/>
      <c r="G74" s="107"/>
      <c r="H74" s="105">
        <f t="shared" si="5"/>
        <v>2578.4</v>
      </c>
      <c r="I74" s="109"/>
      <c r="J74" s="109"/>
      <c r="K74" s="109"/>
      <c r="L74" s="109"/>
      <c r="M74" s="109"/>
      <c r="N74" s="109"/>
      <c r="O74" s="109"/>
    </row>
    <row r="75" spans="2:15" ht="15.75" customHeight="1">
      <c r="B75" s="109"/>
      <c r="C75" s="85" t="s">
        <v>14</v>
      </c>
      <c r="D75" s="113">
        <v>2578.4</v>
      </c>
      <c r="E75" s="113"/>
      <c r="F75" s="113"/>
      <c r="G75" s="113"/>
      <c r="H75" s="105">
        <f t="shared" si="5"/>
        <v>2578.4</v>
      </c>
      <c r="I75" s="109"/>
      <c r="J75" s="109"/>
      <c r="K75" s="109"/>
      <c r="L75" s="109"/>
      <c r="M75" s="109"/>
      <c r="N75" s="109"/>
      <c r="O75" s="109"/>
    </row>
    <row r="76" spans="2:15" ht="18.75" customHeight="1">
      <c r="B76" s="109"/>
      <c r="C76" s="19" t="s">
        <v>15</v>
      </c>
      <c r="D76" s="113">
        <v>14496.6</v>
      </c>
      <c r="E76" s="113"/>
      <c r="F76" s="113"/>
      <c r="G76" s="113"/>
      <c r="H76" s="105">
        <f t="shared" si="5"/>
        <v>14496.6</v>
      </c>
      <c r="I76" s="109"/>
      <c r="J76" s="109"/>
      <c r="K76" s="109"/>
      <c r="L76" s="109"/>
      <c r="M76" s="109"/>
      <c r="N76" s="109"/>
      <c r="O76" s="109"/>
    </row>
    <row r="77" spans="2:15">
      <c r="B77" s="109"/>
      <c r="C77" s="85" t="s">
        <v>16</v>
      </c>
      <c r="D77" s="113"/>
      <c r="E77" s="113"/>
      <c r="F77" s="113"/>
      <c r="G77" s="113"/>
      <c r="H77" s="105">
        <f t="shared" si="5"/>
        <v>0</v>
      </c>
      <c r="I77" s="109"/>
      <c r="J77" s="109"/>
      <c r="K77" s="109"/>
      <c r="L77" s="109"/>
      <c r="M77" s="109"/>
      <c r="N77" s="109"/>
      <c r="O77" s="109"/>
    </row>
    <row r="78" spans="2:15" s="21" customFormat="1" ht="21.75" customHeight="1">
      <c r="B78" s="109"/>
      <c r="C78" s="85" t="s">
        <v>17</v>
      </c>
      <c r="D78" s="113">
        <v>70532.72</v>
      </c>
      <c r="E78" s="113"/>
      <c r="F78" s="113"/>
      <c r="G78" s="113"/>
      <c r="H78" s="105">
        <f t="shared" si="5"/>
        <v>70532.72</v>
      </c>
      <c r="I78" s="110"/>
      <c r="J78" s="110"/>
      <c r="K78" s="110"/>
      <c r="L78" s="110"/>
      <c r="M78" s="110"/>
      <c r="N78" s="110"/>
      <c r="O78" s="110"/>
    </row>
    <row r="79" spans="2:15" s="21" customFormat="1">
      <c r="B79" s="109"/>
      <c r="C79" s="85" t="s">
        <v>18</v>
      </c>
      <c r="D79" s="113">
        <v>10020.68</v>
      </c>
      <c r="E79" s="113"/>
      <c r="F79" s="113"/>
      <c r="G79" s="113"/>
      <c r="H79" s="105">
        <f t="shared" si="5"/>
        <v>10020.68</v>
      </c>
      <c r="I79" s="110"/>
      <c r="J79" s="110"/>
      <c r="K79" s="110"/>
      <c r="L79" s="110"/>
      <c r="M79" s="110"/>
      <c r="N79" s="110"/>
      <c r="O79" s="110"/>
    </row>
    <row r="80" spans="2:15">
      <c r="B80" s="109"/>
      <c r="C80" s="22" t="s">
        <v>19</v>
      </c>
      <c r="D80" s="145">
        <f>SUM(D73:D79)</f>
        <v>125258.5</v>
      </c>
      <c r="E80" s="145">
        <f>SUM(E73:E79)</f>
        <v>0</v>
      </c>
      <c r="F80" s="32">
        <f>SUM(F73:F79)</f>
        <v>0</v>
      </c>
      <c r="G80" s="145">
        <f>SUM(G73:G79)</f>
        <v>0</v>
      </c>
      <c r="H80" s="105">
        <f t="shared" si="5"/>
        <v>125258.5</v>
      </c>
      <c r="I80" s="109"/>
      <c r="J80" s="109"/>
      <c r="K80" s="109"/>
      <c r="L80" s="109"/>
      <c r="M80" s="109"/>
      <c r="N80" s="109"/>
      <c r="O80" s="109"/>
    </row>
    <row r="81" spans="2:15" s="21" customFormat="1">
      <c r="B81" s="110"/>
      <c r="C81" s="33"/>
      <c r="D81" s="146"/>
      <c r="E81" s="146"/>
      <c r="F81" s="34"/>
      <c r="G81" s="146"/>
      <c r="H81" s="104"/>
      <c r="I81" s="110"/>
      <c r="J81" s="110"/>
      <c r="K81" s="110"/>
      <c r="L81" s="110"/>
      <c r="M81" s="110"/>
      <c r="N81" s="110"/>
      <c r="O81" s="110"/>
    </row>
    <row r="82" spans="2:15">
      <c r="B82" s="110"/>
      <c r="C82" s="389" t="s">
        <v>26</v>
      </c>
      <c r="D82" s="390"/>
      <c r="E82" s="390"/>
      <c r="F82" s="390"/>
      <c r="G82" s="390"/>
      <c r="H82" s="391"/>
      <c r="I82" s="109"/>
      <c r="J82" s="109"/>
      <c r="K82" s="109"/>
      <c r="L82" s="109"/>
      <c r="M82" s="109"/>
      <c r="N82" s="109"/>
      <c r="O82" s="109"/>
    </row>
    <row r="83" spans="2:15" ht="21.75" customHeight="1" thickBot="1">
      <c r="B83" s="109"/>
      <c r="C83" s="290" t="s">
        <v>11</v>
      </c>
      <c r="D83" s="291">
        <f>'1) Budget Table'!D88</f>
        <v>192280</v>
      </c>
      <c r="E83" s="291">
        <f>'[1]1) Budget Table'!E88</f>
        <v>0</v>
      </c>
      <c r="F83" s="291">
        <f>'1) Budget Table'!F88</f>
        <v>0</v>
      </c>
      <c r="G83" s="291">
        <f>'[1]1) Budget Table'!G88</f>
        <v>0</v>
      </c>
      <c r="H83" s="100">
        <f>SUM(D83:G83)</f>
        <v>192280</v>
      </c>
      <c r="I83" s="109"/>
      <c r="J83" s="109"/>
      <c r="K83" s="109"/>
      <c r="L83" s="109"/>
      <c r="M83" s="109"/>
      <c r="N83" s="109"/>
      <c r="O83" s="109"/>
    </row>
    <row r="84" spans="2:15" ht="15.75" customHeight="1">
      <c r="B84" s="109"/>
      <c r="C84" s="292" t="s">
        <v>12</v>
      </c>
      <c r="D84" s="303">
        <v>38456</v>
      </c>
      <c r="E84" s="293"/>
      <c r="F84" s="294"/>
      <c r="G84" s="293"/>
      <c r="H84" s="295">
        <f t="shared" ref="H84:H91" si="6">SUM(D84:G84)</f>
        <v>38456</v>
      </c>
      <c r="I84" s="109"/>
      <c r="J84" s="109"/>
      <c r="K84" s="109"/>
      <c r="L84" s="109"/>
      <c r="M84" s="109"/>
      <c r="N84" s="109"/>
      <c r="O84" s="109"/>
    </row>
    <row r="85" spans="2:15" ht="15.75" customHeight="1">
      <c r="B85" s="109"/>
      <c r="C85" s="296" t="s">
        <v>13</v>
      </c>
      <c r="D85" s="113">
        <v>10120</v>
      </c>
      <c r="E85" s="107"/>
      <c r="F85" s="106"/>
      <c r="G85" s="107"/>
      <c r="H85" s="38">
        <f t="shared" si="6"/>
        <v>10120</v>
      </c>
      <c r="I85" s="109"/>
      <c r="J85" s="109"/>
      <c r="K85" s="109"/>
      <c r="L85" s="109"/>
      <c r="M85" s="109"/>
      <c r="N85" s="109"/>
      <c r="O85" s="109"/>
    </row>
    <row r="86" spans="2:15" ht="15.75" customHeight="1">
      <c r="B86" s="109"/>
      <c r="C86" s="296" t="s">
        <v>14</v>
      </c>
      <c r="D86" s="113">
        <v>4048</v>
      </c>
      <c r="E86" s="113"/>
      <c r="F86" s="113"/>
      <c r="G86" s="113"/>
      <c r="H86" s="38">
        <f t="shared" si="6"/>
        <v>4048</v>
      </c>
      <c r="I86" s="109"/>
      <c r="J86" s="109"/>
      <c r="K86" s="109"/>
      <c r="L86" s="109"/>
      <c r="M86" s="109"/>
      <c r="N86" s="109"/>
      <c r="O86" s="109"/>
    </row>
    <row r="87" spans="2:15">
      <c r="B87" s="109"/>
      <c r="C87" s="297" t="s">
        <v>15</v>
      </c>
      <c r="D87" s="113">
        <v>124273.92</v>
      </c>
      <c r="E87" s="113"/>
      <c r="F87" s="113"/>
      <c r="G87" s="113"/>
      <c r="H87" s="38">
        <f t="shared" si="6"/>
        <v>124273.92</v>
      </c>
      <c r="I87" s="109"/>
      <c r="J87" s="109"/>
      <c r="K87" s="109"/>
      <c r="L87" s="109"/>
      <c r="M87" s="109"/>
      <c r="N87" s="109"/>
      <c r="O87" s="109"/>
    </row>
    <row r="88" spans="2:15">
      <c r="B88" s="109"/>
      <c r="C88" s="296" t="s">
        <v>16</v>
      </c>
      <c r="D88" s="113"/>
      <c r="E88" s="113"/>
      <c r="F88" s="113"/>
      <c r="G88" s="113"/>
      <c r="H88" s="38">
        <f t="shared" si="6"/>
        <v>0</v>
      </c>
      <c r="I88" s="109"/>
      <c r="J88" s="109"/>
      <c r="K88" s="109"/>
      <c r="L88" s="109"/>
      <c r="M88" s="109"/>
      <c r="N88" s="109"/>
      <c r="O88" s="109"/>
    </row>
    <row r="89" spans="2:15">
      <c r="B89" s="109"/>
      <c r="C89" s="296" t="s">
        <v>17</v>
      </c>
      <c r="D89" s="113">
        <v>0</v>
      </c>
      <c r="E89" s="113"/>
      <c r="F89" s="113"/>
      <c r="G89" s="113"/>
      <c r="H89" s="38">
        <f>SUM(D89:G89)</f>
        <v>0</v>
      </c>
      <c r="I89" s="109"/>
      <c r="J89" s="109"/>
      <c r="K89" s="109"/>
      <c r="L89" s="109"/>
      <c r="M89" s="109"/>
      <c r="N89" s="109"/>
      <c r="O89" s="109"/>
    </row>
    <row r="90" spans="2:15">
      <c r="B90" s="109"/>
      <c r="C90" s="296" t="s">
        <v>18</v>
      </c>
      <c r="D90" s="113">
        <v>15382.08</v>
      </c>
      <c r="E90" s="113"/>
      <c r="F90" s="113"/>
      <c r="G90" s="113"/>
      <c r="H90" s="38">
        <f>SUM(D90:G90)</f>
        <v>15382.08</v>
      </c>
      <c r="I90" s="109"/>
      <c r="J90" s="109"/>
      <c r="K90" s="109"/>
      <c r="L90" s="109"/>
      <c r="M90" s="109"/>
      <c r="N90" s="109"/>
      <c r="O90" s="109"/>
    </row>
    <row r="91" spans="2:15">
      <c r="B91" s="109"/>
      <c r="C91" s="298" t="s">
        <v>19</v>
      </c>
      <c r="D91" s="145">
        <f>SUM(D84:D90)</f>
        <v>192279.99999999997</v>
      </c>
      <c r="E91" s="145">
        <f>SUM(E84:E90)</f>
        <v>0</v>
      </c>
      <c r="F91" s="32">
        <f>SUM(F84:F90)</f>
        <v>0</v>
      </c>
      <c r="G91" s="145">
        <f>SUM(G84:G90)</f>
        <v>0</v>
      </c>
      <c r="H91" s="38">
        <f t="shared" si="6"/>
        <v>192279.99999999997</v>
      </c>
      <c r="I91" s="109"/>
      <c r="J91" s="109"/>
      <c r="K91" s="109"/>
      <c r="L91" s="109"/>
      <c r="M91" s="109"/>
      <c r="N91" s="109"/>
      <c r="O91" s="109"/>
    </row>
    <row r="92" spans="2:15" s="21" customFormat="1">
      <c r="B92" s="110"/>
      <c r="C92" s="299"/>
      <c r="D92" s="146"/>
      <c r="E92" s="146"/>
      <c r="F92" s="34"/>
      <c r="G92" s="146"/>
      <c r="H92" s="300"/>
      <c r="I92" s="110"/>
      <c r="J92" s="110"/>
      <c r="K92" s="110"/>
      <c r="L92" s="110"/>
      <c r="M92" s="110"/>
      <c r="N92" s="110"/>
      <c r="O92" s="110"/>
    </row>
    <row r="93" spans="2:15">
      <c r="B93" s="109"/>
      <c r="C93" s="398" t="s">
        <v>27</v>
      </c>
      <c r="D93" s="390"/>
      <c r="E93" s="390"/>
      <c r="F93" s="390"/>
      <c r="G93" s="390"/>
      <c r="H93" s="397"/>
      <c r="I93" s="109"/>
      <c r="J93" s="109"/>
      <c r="K93" s="109"/>
      <c r="L93" s="109"/>
      <c r="M93" s="109"/>
      <c r="N93" s="109"/>
      <c r="O93" s="109"/>
    </row>
    <row r="94" spans="2:15" ht="21.75" customHeight="1" thickBot="1">
      <c r="B94" s="110"/>
      <c r="C94" s="304" t="s">
        <v>11</v>
      </c>
      <c r="D94" s="30">
        <f>'[1]1) Budget Table'!D98</f>
        <v>0</v>
      </c>
      <c r="E94" s="30">
        <f>'[1]1) Budget Table'!E98</f>
        <v>0</v>
      </c>
      <c r="F94" s="30">
        <f>'1) Budget Table'!F98</f>
        <v>534248.08000000007</v>
      </c>
      <c r="G94" s="30">
        <f>'1) Budget Table'!G98</f>
        <v>0</v>
      </c>
      <c r="H94" s="302">
        <f>SUM(D94:G94)</f>
        <v>534248.08000000007</v>
      </c>
      <c r="I94" s="109"/>
      <c r="J94" s="109"/>
      <c r="K94" s="109"/>
      <c r="L94" s="109"/>
      <c r="M94" s="109"/>
      <c r="N94" s="109"/>
      <c r="O94" s="109"/>
    </row>
    <row r="95" spans="2:15" ht="18" customHeight="1">
      <c r="B95" s="109"/>
      <c r="C95" s="305" t="s">
        <v>12</v>
      </c>
      <c r="D95" s="303"/>
      <c r="E95" s="293"/>
      <c r="F95" s="306">
        <v>88317.75</v>
      </c>
      <c r="G95" s="293"/>
      <c r="H95" s="295">
        <f t="shared" ref="H95:H102" si="7">SUM(D95:G95)</f>
        <v>88317.75</v>
      </c>
      <c r="I95" s="109"/>
      <c r="J95" s="109"/>
      <c r="K95" s="109"/>
      <c r="L95" s="109"/>
      <c r="M95" s="109"/>
      <c r="N95" s="109"/>
      <c r="O95" s="109"/>
    </row>
    <row r="96" spans="2:15" ht="15.75" customHeight="1">
      <c r="B96" s="109"/>
      <c r="C96" s="307" t="s">
        <v>13</v>
      </c>
      <c r="D96" s="113"/>
      <c r="E96" s="107"/>
      <c r="F96" s="288">
        <v>100000</v>
      </c>
      <c r="G96" s="107"/>
      <c r="H96" s="38">
        <f t="shared" si="7"/>
        <v>100000</v>
      </c>
      <c r="I96" s="109"/>
      <c r="J96" s="109"/>
      <c r="K96" s="109"/>
      <c r="L96" s="109"/>
      <c r="M96" s="109"/>
      <c r="N96" s="109"/>
      <c r="O96" s="109"/>
    </row>
    <row r="97" spans="2:15" s="21" customFormat="1" ht="15.75" customHeight="1">
      <c r="B97" s="109"/>
      <c r="C97" s="307" t="s">
        <v>14</v>
      </c>
      <c r="D97" s="113"/>
      <c r="E97" s="113"/>
      <c r="F97" s="289">
        <v>20000</v>
      </c>
      <c r="G97" s="113"/>
      <c r="H97" s="38">
        <f t="shared" si="7"/>
        <v>20000</v>
      </c>
      <c r="I97" s="110"/>
      <c r="J97" s="110"/>
      <c r="K97" s="110"/>
      <c r="L97" s="110"/>
      <c r="M97" s="110"/>
      <c r="N97" s="110"/>
      <c r="O97" s="110"/>
    </row>
    <row r="98" spans="2:15">
      <c r="B98" s="110"/>
      <c r="C98" s="308" t="s">
        <v>15</v>
      </c>
      <c r="D98" s="113"/>
      <c r="E98" s="113"/>
      <c r="F98" s="289">
        <v>21775.7</v>
      </c>
      <c r="G98" s="113"/>
      <c r="H98" s="38">
        <f t="shared" si="7"/>
        <v>21775.7</v>
      </c>
      <c r="I98" s="109"/>
      <c r="J98" s="109"/>
      <c r="K98" s="109"/>
      <c r="L98" s="109"/>
      <c r="M98" s="109"/>
      <c r="N98" s="109"/>
      <c r="O98" s="109"/>
    </row>
    <row r="99" spans="2:15">
      <c r="B99" s="110"/>
      <c r="C99" s="307" t="s">
        <v>16</v>
      </c>
      <c r="D99" s="113"/>
      <c r="E99" s="113"/>
      <c r="F99" s="289">
        <v>15000</v>
      </c>
      <c r="G99" s="113"/>
      <c r="H99" s="38">
        <f t="shared" si="7"/>
        <v>15000</v>
      </c>
      <c r="I99" s="109"/>
      <c r="J99" s="109"/>
      <c r="K99" s="109"/>
      <c r="L99" s="109"/>
      <c r="M99" s="109"/>
      <c r="N99" s="109"/>
      <c r="O99" s="109"/>
    </row>
    <row r="100" spans="2:15">
      <c r="B100" s="110"/>
      <c r="C100" s="307" t="s">
        <v>17</v>
      </c>
      <c r="D100" s="113"/>
      <c r="E100" s="113"/>
      <c r="F100" s="289">
        <v>289154.63</v>
      </c>
      <c r="G100" s="113"/>
      <c r="H100" s="38">
        <f t="shared" si="7"/>
        <v>289154.63</v>
      </c>
      <c r="I100" s="109"/>
      <c r="J100" s="109"/>
      <c r="K100" s="109"/>
      <c r="L100" s="109"/>
      <c r="M100" s="109"/>
      <c r="N100" s="109"/>
      <c r="O100" s="109"/>
    </row>
    <row r="101" spans="2:15" ht="35.15" customHeight="1">
      <c r="B101" s="109"/>
      <c r="C101" s="307" t="s">
        <v>18</v>
      </c>
      <c r="D101" s="113"/>
      <c r="E101" s="113"/>
      <c r="F101" s="113"/>
      <c r="G101" s="113"/>
      <c r="H101" s="38">
        <f t="shared" si="7"/>
        <v>0</v>
      </c>
      <c r="I101" s="109"/>
      <c r="J101" s="109"/>
      <c r="K101" s="109"/>
      <c r="L101" s="109"/>
      <c r="M101" s="109"/>
      <c r="N101" s="109"/>
      <c r="O101" s="109"/>
    </row>
    <row r="102" spans="2:15">
      <c r="B102" s="109"/>
      <c r="C102" s="309" t="s">
        <v>28</v>
      </c>
      <c r="D102" s="145">
        <f>SUM(D95:D101)</f>
        <v>0</v>
      </c>
      <c r="E102" s="145">
        <f>SUM(E95:E101)</f>
        <v>0</v>
      </c>
      <c r="F102" s="32">
        <f>SUM(F95:F101)</f>
        <v>534248.08000000007</v>
      </c>
      <c r="G102" s="32">
        <f>SUM(G95:G101)</f>
        <v>0</v>
      </c>
      <c r="H102" s="38">
        <f t="shared" si="7"/>
        <v>534248.08000000007</v>
      </c>
      <c r="I102" s="109"/>
      <c r="J102" s="109"/>
      <c r="K102" s="109"/>
      <c r="L102" s="109"/>
      <c r="M102" s="109"/>
      <c r="N102" s="109"/>
      <c r="O102" s="109"/>
    </row>
    <row r="103" spans="2:15" s="21" customFormat="1">
      <c r="B103" s="110"/>
      <c r="C103" s="299"/>
      <c r="D103" s="146"/>
      <c r="E103" s="146"/>
      <c r="F103" s="34"/>
      <c r="G103" s="146"/>
      <c r="H103" s="300"/>
      <c r="I103" s="110"/>
      <c r="J103" s="110"/>
      <c r="K103" s="110"/>
      <c r="L103" s="110"/>
      <c r="M103" s="110"/>
      <c r="N103" s="110"/>
      <c r="O103" s="110"/>
    </row>
    <row r="104" spans="2:15">
      <c r="B104" s="109"/>
      <c r="C104" s="398" t="s">
        <v>29</v>
      </c>
      <c r="D104" s="390"/>
      <c r="E104" s="390"/>
      <c r="F104" s="390"/>
      <c r="G104" s="390"/>
      <c r="H104" s="397"/>
      <c r="I104" s="109"/>
      <c r="J104" s="109"/>
      <c r="K104" s="109"/>
      <c r="L104" s="109"/>
      <c r="M104" s="109"/>
      <c r="N104" s="109"/>
      <c r="O104" s="109"/>
    </row>
    <row r="105" spans="2:15" ht="21.75" customHeight="1" thickBot="1">
      <c r="B105" s="109"/>
      <c r="C105" s="304" t="s">
        <v>11</v>
      </c>
      <c r="D105" s="30">
        <f>'[1]1) Budget Table'!D108</f>
        <v>0</v>
      </c>
      <c r="E105" s="30">
        <f>'[1]1) Budget Table'!E108</f>
        <v>0</v>
      </c>
      <c r="F105" s="30">
        <f>'1) Budget Table'!F108</f>
        <v>151053.5</v>
      </c>
      <c r="G105" s="30">
        <f>'[1]1) Budget Table'!G108</f>
        <v>0</v>
      </c>
      <c r="H105" s="302">
        <f>SUM(D105:G105)</f>
        <v>151053.5</v>
      </c>
      <c r="I105" s="109"/>
      <c r="J105" s="109"/>
      <c r="K105" s="109"/>
      <c r="L105" s="109"/>
      <c r="M105" s="109"/>
      <c r="N105" s="109"/>
      <c r="O105" s="109"/>
    </row>
    <row r="106" spans="2:15" ht="15.75" customHeight="1">
      <c r="B106" s="109"/>
      <c r="C106" s="305" t="s">
        <v>12</v>
      </c>
      <c r="D106" s="303"/>
      <c r="E106" s="293"/>
      <c r="F106" s="310">
        <v>23831.77</v>
      </c>
      <c r="G106" s="293"/>
      <c r="H106" s="295">
        <f t="shared" ref="H106:H113" si="8">SUM(D106:G106)</f>
        <v>23831.77</v>
      </c>
      <c r="I106" s="109"/>
      <c r="J106" s="109"/>
      <c r="K106" s="109"/>
      <c r="L106" s="109"/>
      <c r="M106" s="109"/>
      <c r="N106" s="109"/>
      <c r="O106" s="109"/>
    </row>
    <row r="107" spans="2:15" ht="15.75" customHeight="1">
      <c r="B107" s="110"/>
      <c r="C107" s="307" t="s">
        <v>13</v>
      </c>
      <c r="D107" s="113"/>
      <c r="E107" s="107"/>
      <c r="F107" s="107">
        <v>5000</v>
      </c>
      <c r="G107" s="107"/>
      <c r="H107" s="38">
        <f t="shared" si="8"/>
        <v>5000</v>
      </c>
      <c r="I107" s="109"/>
      <c r="J107" s="109"/>
      <c r="K107" s="109"/>
      <c r="L107" s="109"/>
      <c r="M107" s="109"/>
      <c r="N107" s="109"/>
      <c r="O107" s="109"/>
    </row>
    <row r="108" spans="2:15" ht="15.75" customHeight="1">
      <c r="B108" s="109"/>
      <c r="C108" s="307" t="s">
        <v>14</v>
      </c>
      <c r="D108" s="113"/>
      <c r="E108" s="113"/>
      <c r="F108" s="113"/>
      <c r="G108" s="113"/>
      <c r="H108" s="38">
        <f t="shared" si="8"/>
        <v>0</v>
      </c>
      <c r="I108" s="109"/>
      <c r="J108" s="109"/>
      <c r="K108" s="109"/>
      <c r="L108" s="109"/>
      <c r="M108" s="109"/>
      <c r="N108" s="109"/>
      <c r="O108" s="109"/>
    </row>
    <row r="109" spans="2:15">
      <c r="B109" s="109"/>
      <c r="C109" s="308" t="s">
        <v>15</v>
      </c>
      <c r="D109" s="113"/>
      <c r="E109" s="113"/>
      <c r="F109" s="113">
        <v>3177.57</v>
      </c>
      <c r="G109" s="113"/>
      <c r="H109" s="38">
        <f t="shared" si="8"/>
        <v>3177.57</v>
      </c>
      <c r="I109" s="109"/>
      <c r="J109" s="109"/>
      <c r="K109" s="109"/>
      <c r="L109" s="109"/>
      <c r="M109" s="109"/>
      <c r="N109" s="109"/>
      <c r="O109" s="109"/>
    </row>
    <row r="110" spans="2:15">
      <c r="B110" s="109"/>
      <c r="C110" s="307" t="s">
        <v>16</v>
      </c>
      <c r="D110" s="113"/>
      <c r="E110" s="113"/>
      <c r="F110" s="113">
        <v>7000</v>
      </c>
      <c r="G110" s="113"/>
      <c r="H110" s="38">
        <f t="shared" si="8"/>
        <v>7000</v>
      </c>
      <c r="I110" s="109"/>
      <c r="J110" s="109"/>
      <c r="K110" s="109"/>
      <c r="L110" s="109"/>
      <c r="M110" s="109"/>
      <c r="N110" s="109"/>
      <c r="O110" s="109"/>
    </row>
    <row r="111" spans="2:15" ht="25.5" customHeight="1">
      <c r="B111" s="109"/>
      <c r="C111" s="307" t="s">
        <v>17</v>
      </c>
      <c r="D111" s="113"/>
      <c r="E111" s="113"/>
      <c r="F111" s="113">
        <f>112044.16</f>
        <v>112044.16</v>
      </c>
      <c r="G111" s="113"/>
      <c r="H111" s="38">
        <f t="shared" si="8"/>
        <v>112044.16</v>
      </c>
      <c r="I111" s="109"/>
      <c r="J111" s="109"/>
      <c r="K111" s="109"/>
      <c r="L111" s="109"/>
      <c r="M111" s="109"/>
      <c r="N111" s="109"/>
      <c r="O111" s="109"/>
    </row>
    <row r="112" spans="2:15" ht="35.15" customHeight="1">
      <c r="B112" s="110"/>
      <c r="C112" s="307" t="s">
        <v>18</v>
      </c>
      <c r="D112" s="113"/>
      <c r="E112" s="113"/>
      <c r="F112" s="113"/>
      <c r="G112" s="113"/>
      <c r="H112" s="38">
        <f t="shared" si="8"/>
        <v>0</v>
      </c>
      <c r="I112" s="109"/>
      <c r="J112" s="109"/>
      <c r="K112" s="109"/>
      <c r="L112" s="109"/>
      <c r="M112" s="109"/>
      <c r="N112" s="109"/>
      <c r="O112" s="109"/>
    </row>
    <row r="113" spans="2:15" ht="15.75" customHeight="1">
      <c r="B113" s="109"/>
      <c r="C113" s="309" t="s">
        <v>28</v>
      </c>
      <c r="D113" s="145">
        <f>SUM(D106:D112)</f>
        <v>0</v>
      </c>
      <c r="E113" s="145">
        <f>SUM(E106:E112)</f>
        <v>0</v>
      </c>
      <c r="F113" s="32">
        <f>SUM(F106:F112)</f>
        <v>151053.5</v>
      </c>
      <c r="G113" s="145">
        <f>SUM(G106:G112)</f>
        <v>0</v>
      </c>
      <c r="H113" s="38">
        <f t="shared" si="8"/>
        <v>151053.5</v>
      </c>
      <c r="I113" s="109"/>
      <c r="J113" s="109"/>
      <c r="K113" s="109"/>
      <c r="L113" s="109"/>
      <c r="M113" s="109"/>
      <c r="N113" s="109"/>
      <c r="O113" s="109"/>
    </row>
    <row r="114" spans="2:15" ht="15.75" customHeight="1">
      <c r="B114" s="109"/>
      <c r="C114" s="311"/>
      <c r="D114" s="148"/>
      <c r="E114" s="148"/>
      <c r="F114" s="102"/>
      <c r="G114" s="148"/>
      <c r="H114" s="312"/>
      <c r="I114" s="109"/>
      <c r="J114" s="109"/>
      <c r="K114" s="109"/>
      <c r="L114" s="109"/>
      <c r="M114" s="109"/>
      <c r="N114" s="109"/>
      <c r="O114" s="109"/>
    </row>
    <row r="115" spans="2:15" ht="15.75" customHeight="1">
      <c r="B115" s="109"/>
      <c r="C115" s="398" t="s">
        <v>30</v>
      </c>
      <c r="D115" s="390"/>
      <c r="E115" s="390"/>
      <c r="F115" s="390"/>
      <c r="G115" s="390"/>
      <c r="H115" s="397"/>
      <c r="I115" s="109"/>
      <c r="J115" s="109"/>
      <c r="K115" s="109"/>
      <c r="L115" s="109"/>
      <c r="M115" s="109"/>
      <c r="N115" s="109"/>
      <c r="O115" s="109"/>
    </row>
    <row r="116" spans="2:15" ht="15.75" customHeight="1" thickBot="1">
      <c r="B116" s="109"/>
      <c r="C116" s="313" t="s">
        <v>11</v>
      </c>
      <c r="D116" s="291">
        <f>'[1]1) Budget Table'!D118</f>
        <v>0</v>
      </c>
      <c r="E116" s="291">
        <f>'[1]1) Budget Table'!E118</f>
        <v>0</v>
      </c>
      <c r="F116" s="291">
        <f>'1) Budget Table'!F118</f>
        <v>0</v>
      </c>
      <c r="G116" s="291">
        <f>'[1]1) Budget Table'!G118</f>
        <v>0</v>
      </c>
      <c r="H116" s="74">
        <f>SUM(D116:G116)</f>
        <v>0</v>
      </c>
      <c r="I116" s="109"/>
      <c r="J116" s="109"/>
      <c r="K116" s="109"/>
      <c r="L116" s="109"/>
      <c r="M116" s="109"/>
      <c r="N116" s="109"/>
      <c r="O116" s="109"/>
    </row>
    <row r="117" spans="2:15" ht="15.75" customHeight="1">
      <c r="B117" s="314"/>
      <c r="C117" s="315" t="s">
        <v>12</v>
      </c>
      <c r="D117" s="303"/>
      <c r="E117" s="293"/>
      <c r="F117" s="294"/>
      <c r="G117" s="293"/>
      <c r="H117" s="295">
        <f t="shared" ref="H117:H124" si="9">SUM(D117:G117)</f>
        <v>0</v>
      </c>
      <c r="I117" s="109"/>
      <c r="J117" s="109"/>
      <c r="K117" s="109"/>
      <c r="L117" s="109"/>
      <c r="M117" s="109"/>
      <c r="N117" s="109"/>
      <c r="O117" s="109"/>
    </row>
    <row r="118" spans="2:15" ht="15.75" customHeight="1">
      <c r="B118" s="316"/>
      <c r="C118" s="87" t="s">
        <v>13</v>
      </c>
      <c r="D118" s="113"/>
      <c r="E118" s="107"/>
      <c r="F118" s="106"/>
      <c r="G118" s="107"/>
      <c r="H118" s="38">
        <f t="shared" si="9"/>
        <v>0</v>
      </c>
      <c r="I118" s="109"/>
      <c r="J118" s="109"/>
      <c r="K118" s="109"/>
      <c r="L118" s="109"/>
      <c r="M118" s="109"/>
      <c r="N118" s="109"/>
      <c r="O118" s="109"/>
    </row>
    <row r="119" spans="2:15" ht="15.75" customHeight="1">
      <c r="B119" s="316"/>
      <c r="C119" s="87" t="s">
        <v>14</v>
      </c>
      <c r="D119" s="113"/>
      <c r="E119" s="113"/>
      <c r="F119" s="113"/>
      <c r="G119" s="113"/>
      <c r="H119" s="38">
        <f t="shared" si="9"/>
        <v>0</v>
      </c>
      <c r="I119" s="109"/>
      <c r="J119" s="109"/>
      <c r="K119" s="109"/>
      <c r="L119" s="109"/>
      <c r="M119" s="109"/>
      <c r="N119" s="109"/>
      <c r="O119" s="109"/>
    </row>
    <row r="120" spans="2:15" ht="15.75" customHeight="1">
      <c r="B120" s="316"/>
      <c r="C120" s="88" t="s">
        <v>15</v>
      </c>
      <c r="D120" s="113"/>
      <c r="E120" s="113"/>
      <c r="F120" s="113"/>
      <c r="G120" s="113"/>
      <c r="H120" s="38">
        <f t="shared" si="9"/>
        <v>0</v>
      </c>
      <c r="I120" s="109"/>
      <c r="J120" s="109"/>
      <c r="K120" s="109"/>
      <c r="L120" s="109"/>
      <c r="M120" s="109"/>
      <c r="N120" s="109"/>
      <c r="O120" s="109"/>
    </row>
    <row r="121" spans="2:15" ht="15.75" customHeight="1">
      <c r="B121" s="316"/>
      <c r="C121" s="87" t="s">
        <v>16</v>
      </c>
      <c r="D121" s="113"/>
      <c r="E121" s="113"/>
      <c r="F121" s="113"/>
      <c r="G121" s="113"/>
      <c r="H121" s="38">
        <f t="shared" si="9"/>
        <v>0</v>
      </c>
      <c r="I121" s="109"/>
      <c r="J121" s="109"/>
      <c r="K121" s="109"/>
      <c r="L121" s="109"/>
      <c r="M121" s="109"/>
      <c r="N121" s="109"/>
      <c r="O121" s="109"/>
    </row>
    <row r="122" spans="2:15" ht="15.75" customHeight="1">
      <c r="B122" s="316"/>
      <c r="C122" s="87" t="s">
        <v>17</v>
      </c>
      <c r="D122" s="113"/>
      <c r="E122" s="113"/>
      <c r="F122" s="113"/>
      <c r="G122" s="113"/>
      <c r="H122" s="38">
        <f t="shared" si="9"/>
        <v>0</v>
      </c>
      <c r="I122" s="109"/>
      <c r="J122" s="109"/>
      <c r="K122" s="109"/>
      <c r="L122" s="109"/>
      <c r="M122" s="109"/>
      <c r="N122" s="109"/>
      <c r="O122" s="109"/>
    </row>
    <row r="123" spans="2:15" ht="15.75" customHeight="1">
      <c r="B123" s="316"/>
      <c r="C123" s="87" t="s">
        <v>18</v>
      </c>
      <c r="D123" s="113"/>
      <c r="E123" s="113"/>
      <c r="F123" s="113"/>
      <c r="G123" s="113"/>
      <c r="H123" s="38">
        <f t="shared" si="9"/>
        <v>0</v>
      </c>
      <c r="I123" s="109"/>
      <c r="J123" s="109"/>
      <c r="K123" s="109"/>
      <c r="L123" s="109"/>
      <c r="M123" s="109"/>
      <c r="N123" s="109"/>
      <c r="O123" s="109"/>
    </row>
    <row r="124" spans="2:15" ht="15.75" customHeight="1">
      <c r="B124" s="316"/>
      <c r="C124" s="89" t="s">
        <v>28</v>
      </c>
      <c r="D124" s="145">
        <f>SUM(D117:D123)</f>
        <v>0</v>
      </c>
      <c r="E124" s="145">
        <f>SUM(E117:E123)</f>
        <v>0</v>
      </c>
      <c r="F124" s="32">
        <f>SUM(F117:F123)</f>
        <v>0</v>
      </c>
      <c r="G124" s="145">
        <f>SUM(G117:G123)</f>
        <v>0</v>
      </c>
      <c r="H124" s="38">
        <f t="shared" si="9"/>
        <v>0</v>
      </c>
      <c r="I124" s="109"/>
      <c r="J124" s="109"/>
      <c r="K124" s="109"/>
      <c r="L124" s="109"/>
      <c r="M124" s="109"/>
      <c r="N124" s="109"/>
      <c r="O124" s="109"/>
    </row>
    <row r="125" spans="2:15" ht="25.5" customHeight="1">
      <c r="B125" s="316"/>
      <c r="C125" s="109"/>
      <c r="D125" s="109"/>
      <c r="E125" s="109"/>
      <c r="F125" s="117"/>
      <c r="G125" s="109"/>
      <c r="H125" s="317"/>
      <c r="I125" s="109"/>
      <c r="J125" s="109"/>
      <c r="K125" s="109"/>
      <c r="L125" s="109"/>
      <c r="M125" s="109"/>
      <c r="N125" s="109"/>
      <c r="O125" s="109"/>
    </row>
    <row r="126" spans="2:15">
      <c r="B126" s="398" t="s">
        <v>31</v>
      </c>
      <c r="C126" s="390"/>
      <c r="D126" s="390"/>
      <c r="E126" s="390"/>
      <c r="F126" s="390"/>
      <c r="G126" s="390"/>
      <c r="H126" s="397"/>
      <c r="I126" s="109"/>
      <c r="J126" s="109"/>
      <c r="K126" s="109"/>
      <c r="L126" s="109"/>
      <c r="M126" s="109"/>
      <c r="N126" s="109"/>
      <c r="O126" s="109"/>
    </row>
    <row r="127" spans="2:15">
      <c r="B127" s="316"/>
      <c r="C127" s="389" t="s">
        <v>32</v>
      </c>
      <c r="D127" s="390"/>
      <c r="E127" s="390"/>
      <c r="F127" s="390"/>
      <c r="G127" s="390"/>
      <c r="H127" s="397"/>
      <c r="I127" s="109"/>
      <c r="J127" s="109"/>
      <c r="K127" s="109"/>
      <c r="L127" s="109"/>
      <c r="M127" s="109"/>
      <c r="N127" s="109"/>
      <c r="O127" s="109"/>
    </row>
    <row r="128" spans="2:15" ht="22.5" customHeight="1" thickBot="1">
      <c r="B128" s="318"/>
      <c r="C128" s="86" t="s">
        <v>11</v>
      </c>
      <c r="D128" s="30">
        <f>'1) Budget Table'!D130</f>
        <v>148000</v>
      </c>
      <c r="E128" s="30">
        <f>'1) Budget Table'!E130</f>
        <v>0</v>
      </c>
      <c r="F128" s="30">
        <f>'1) Budget Table'!F130</f>
        <v>0</v>
      </c>
      <c r="G128" s="30">
        <f>'1) Budget Table'!G130</f>
        <v>0</v>
      </c>
      <c r="H128" s="302">
        <f>SUM(D128:G128)</f>
        <v>148000</v>
      </c>
      <c r="I128" s="109"/>
      <c r="J128" s="109"/>
      <c r="K128" s="109"/>
      <c r="L128" s="109"/>
      <c r="M128" s="109"/>
      <c r="N128" s="109"/>
      <c r="O128" s="109"/>
    </row>
    <row r="129" spans="3:15">
      <c r="C129" s="305" t="s">
        <v>12</v>
      </c>
      <c r="D129" s="303">
        <v>29600</v>
      </c>
      <c r="E129" s="293"/>
      <c r="F129" s="294"/>
      <c r="G129" s="293"/>
      <c r="H129" s="295">
        <f t="shared" ref="H129:H136" si="10">SUM(D129:G129)</f>
        <v>29600</v>
      </c>
      <c r="I129" s="109"/>
      <c r="J129" s="109"/>
      <c r="K129" s="109"/>
      <c r="L129" s="109"/>
      <c r="M129" s="109"/>
      <c r="N129" s="109"/>
      <c r="O129" s="109"/>
    </row>
    <row r="130" spans="3:15">
      <c r="C130" s="307" t="s">
        <v>13</v>
      </c>
      <c r="D130" s="113">
        <v>3500</v>
      </c>
      <c r="E130" s="107"/>
      <c r="F130" s="106"/>
      <c r="G130" s="107"/>
      <c r="H130" s="38">
        <f t="shared" si="10"/>
        <v>3500</v>
      </c>
      <c r="I130" s="109"/>
      <c r="J130" s="109"/>
      <c r="K130" s="109"/>
      <c r="L130" s="109"/>
      <c r="M130" s="109"/>
      <c r="N130" s="109"/>
      <c r="O130" s="109"/>
    </row>
    <row r="131" spans="3:15" ht="15.75" customHeight="1">
      <c r="C131" s="307" t="s">
        <v>14</v>
      </c>
      <c r="D131" s="113">
        <v>4500</v>
      </c>
      <c r="E131" s="113"/>
      <c r="F131" s="113"/>
      <c r="G131" s="113"/>
      <c r="H131" s="38">
        <f t="shared" si="10"/>
        <v>4500</v>
      </c>
      <c r="I131" s="109"/>
      <c r="J131" s="109"/>
      <c r="K131" s="109"/>
      <c r="L131" s="109"/>
      <c r="M131" s="109"/>
      <c r="N131" s="109"/>
      <c r="O131" s="109"/>
    </row>
    <row r="132" spans="3:15">
      <c r="C132" s="308" t="s">
        <v>15</v>
      </c>
      <c r="D132" s="113">
        <v>20000</v>
      </c>
      <c r="E132" s="113"/>
      <c r="F132" s="113"/>
      <c r="G132" s="113"/>
      <c r="H132" s="38">
        <f t="shared" si="10"/>
        <v>20000</v>
      </c>
      <c r="I132" s="109"/>
      <c r="J132" s="109"/>
      <c r="K132" s="109"/>
      <c r="L132" s="109"/>
      <c r="M132" s="109"/>
      <c r="N132" s="109"/>
      <c r="O132" s="109"/>
    </row>
    <row r="133" spans="3:15">
      <c r="C133" s="307" t="s">
        <v>16</v>
      </c>
      <c r="D133" s="113"/>
      <c r="E133" s="113"/>
      <c r="F133" s="113"/>
      <c r="G133" s="113"/>
      <c r="H133" s="38">
        <f t="shared" si="10"/>
        <v>0</v>
      </c>
      <c r="I133" s="109"/>
      <c r="J133" s="109"/>
      <c r="K133" s="109"/>
      <c r="L133" s="109"/>
      <c r="M133" s="109"/>
      <c r="N133" s="109"/>
      <c r="O133" s="109"/>
    </row>
    <row r="134" spans="3:15">
      <c r="C134" s="307" t="s">
        <v>17</v>
      </c>
      <c r="D134" s="113">
        <v>78560</v>
      </c>
      <c r="E134" s="113"/>
      <c r="F134" s="113"/>
      <c r="G134" s="113"/>
      <c r="H134" s="38">
        <f t="shared" si="10"/>
        <v>78560</v>
      </c>
      <c r="I134" s="109"/>
      <c r="J134" s="109"/>
      <c r="K134" s="109"/>
      <c r="L134" s="109"/>
      <c r="M134" s="109"/>
      <c r="N134" s="109"/>
      <c r="O134" s="109"/>
    </row>
    <row r="135" spans="3:15" ht="35.15" customHeight="1">
      <c r="C135" s="307" t="s">
        <v>18</v>
      </c>
      <c r="D135" s="113">
        <v>11840</v>
      </c>
      <c r="E135" s="113"/>
      <c r="F135" s="113"/>
      <c r="G135" s="113"/>
      <c r="H135" s="38">
        <f t="shared" si="10"/>
        <v>11840</v>
      </c>
      <c r="I135" s="109"/>
      <c r="J135" s="109"/>
      <c r="K135" s="109"/>
      <c r="L135" s="109"/>
      <c r="M135" s="109"/>
      <c r="N135" s="109"/>
      <c r="O135" s="109"/>
    </row>
    <row r="136" spans="3:15">
      <c r="C136" s="309" t="s">
        <v>28</v>
      </c>
      <c r="D136" s="145">
        <f>SUM(D129:D135)</f>
        <v>148000</v>
      </c>
      <c r="E136" s="145">
        <f>SUM(E129:E135)</f>
        <v>0</v>
      </c>
      <c r="F136" s="32">
        <f>SUM(F129:F135)</f>
        <v>0</v>
      </c>
      <c r="G136" s="145">
        <f>SUM(G129:G135)</f>
        <v>0</v>
      </c>
      <c r="H136" s="38">
        <f t="shared" si="10"/>
        <v>148000</v>
      </c>
      <c r="I136" s="109"/>
      <c r="J136" s="109"/>
      <c r="K136" s="109"/>
      <c r="L136" s="109"/>
      <c r="M136" s="109"/>
      <c r="N136" s="109"/>
      <c r="O136" s="109"/>
    </row>
    <row r="137" spans="3:15" s="21" customFormat="1">
      <c r="C137" s="299"/>
      <c r="D137" s="146"/>
      <c r="E137" s="146"/>
      <c r="F137" s="34"/>
      <c r="G137" s="146"/>
      <c r="H137" s="300"/>
      <c r="I137" s="110"/>
      <c r="J137" s="110"/>
      <c r="K137" s="110"/>
      <c r="L137" s="110"/>
      <c r="M137" s="110"/>
      <c r="N137" s="110"/>
      <c r="O137" s="110"/>
    </row>
    <row r="138" spans="3:15" ht="15.75" customHeight="1">
      <c r="C138" s="398" t="s">
        <v>33</v>
      </c>
      <c r="D138" s="390"/>
      <c r="E138" s="390"/>
      <c r="F138" s="390"/>
      <c r="G138" s="390"/>
      <c r="H138" s="397"/>
      <c r="I138" s="109"/>
      <c r="J138" s="109"/>
      <c r="K138" s="109"/>
      <c r="L138" s="109"/>
      <c r="M138" s="109"/>
      <c r="N138" s="109"/>
      <c r="O138" s="109"/>
    </row>
    <row r="139" spans="3:15" ht="21.75" customHeight="1" thickBot="1">
      <c r="C139" s="304" t="s">
        <v>11</v>
      </c>
      <c r="D139" s="30">
        <f>'1) Budget Table'!D140</f>
        <v>154800</v>
      </c>
      <c r="E139" s="30">
        <f>'1) Budget Table'!E140</f>
        <v>0</v>
      </c>
      <c r="F139" s="30">
        <f>'1) Budget Table'!F140</f>
        <v>0</v>
      </c>
      <c r="G139" s="30">
        <f>'1) Budget Table'!G140</f>
        <v>0</v>
      </c>
      <c r="H139" s="302">
        <f>SUM(D139:G139)</f>
        <v>154800</v>
      </c>
      <c r="I139" s="109"/>
      <c r="J139" s="109"/>
      <c r="K139" s="109"/>
      <c r="L139" s="109"/>
      <c r="M139" s="109"/>
      <c r="N139" s="109"/>
      <c r="O139" s="109"/>
    </row>
    <row r="140" spans="3:15">
      <c r="C140" s="305" t="s">
        <v>12</v>
      </c>
      <c r="D140" s="303">
        <v>30960</v>
      </c>
      <c r="E140" s="293"/>
      <c r="F140" s="294"/>
      <c r="G140" s="293"/>
      <c r="H140" s="295">
        <f t="shared" ref="H140:H147" si="11">SUM(D140:G140)</f>
        <v>30960</v>
      </c>
      <c r="I140" s="109"/>
      <c r="J140" s="109"/>
      <c r="K140" s="109"/>
      <c r="L140" s="109"/>
      <c r="M140" s="109"/>
      <c r="N140" s="109"/>
      <c r="O140" s="109"/>
    </row>
    <row r="141" spans="3:15">
      <c r="C141" s="307" t="s">
        <v>13</v>
      </c>
      <c r="D141" s="113">
        <v>5200</v>
      </c>
      <c r="E141" s="107"/>
      <c r="F141" s="106"/>
      <c r="G141" s="107"/>
      <c r="H141" s="38">
        <f t="shared" si="11"/>
        <v>5200</v>
      </c>
      <c r="I141" s="109"/>
      <c r="J141" s="109"/>
      <c r="K141" s="109"/>
      <c r="L141" s="109"/>
      <c r="M141" s="109"/>
      <c r="N141" s="109"/>
      <c r="O141" s="109"/>
    </row>
    <row r="142" spans="3:15" ht="31">
      <c r="C142" s="307" t="s">
        <v>14</v>
      </c>
      <c r="D142" s="113">
        <v>5200</v>
      </c>
      <c r="E142" s="113"/>
      <c r="F142" s="113"/>
      <c r="G142" s="113"/>
      <c r="H142" s="38">
        <f>SUM(D142:G142)</f>
        <v>5200</v>
      </c>
      <c r="I142" s="109"/>
      <c r="J142" s="109"/>
      <c r="K142" s="109"/>
      <c r="L142" s="109"/>
      <c r="M142" s="109"/>
      <c r="N142" s="109"/>
      <c r="O142" s="109"/>
    </row>
    <row r="143" spans="3:15">
      <c r="C143" s="308" t="s">
        <v>15</v>
      </c>
      <c r="D143" s="113">
        <v>22080</v>
      </c>
      <c r="E143" s="113"/>
      <c r="F143" s="113"/>
      <c r="G143" s="113"/>
      <c r="H143" s="38">
        <f t="shared" si="11"/>
        <v>22080</v>
      </c>
      <c r="I143" s="109"/>
      <c r="J143" s="109"/>
      <c r="K143" s="109"/>
      <c r="L143" s="109"/>
      <c r="M143" s="109"/>
      <c r="N143" s="109"/>
      <c r="O143" s="109"/>
    </row>
    <row r="144" spans="3:15">
      <c r="C144" s="307" t="s">
        <v>16</v>
      </c>
      <c r="D144" s="113"/>
      <c r="E144" s="113"/>
      <c r="F144" s="113"/>
      <c r="G144" s="113"/>
      <c r="H144" s="38">
        <f t="shared" si="11"/>
        <v>0</v>
      </c>
      <c r="I144" s="109"/>
      <c r="J144" s="109"/>
      <c r="K144" s="109"/>
      <c r="L144" s="109"/>
      <c r="M144" s="109"/>
      <c r="N144" s="109"/>
      <c r="O144" s="109"/>
    </row>
    <row r="145" spans="3:15">
      <c r="C145" s="307" t="s">
        <v>17</v>
      </c>
      <c r="D145" s="113">
        <v>78976</v>
      </c>
      <c r="E145" s="113"/>
      <c r="F145" s="113"/>
      <c r="G145" s="113"/>
      <c r="H145" s="38">
        <f t="shared" si="11"/>
        <v>78976</v>
      </c>
      <c r="I145" s="109"/>
      <c r="J145" s="109"/>
      <c r="K145" s="109"/>
      <c r="L145" s="109"/>
      <c r="M145" s="109"/>
      <c r="N145" s="109"/>
      <c r="O145" s="109"/>
    </row>
    <row r="146" spans="3:15" ht="35.15" customHeight="1">
      <c r="C146" s="307" t="s">
        <v>18</v>
      </c>
      <c r="D146" s="113">
        <v>12384</v>
      </c>
      <c r="E146" s="113"/>
      <c r="F146" s="113"/>
      <c r="G146" s="113"/>
      <c r="H146" s="38">
        <f t="shared" si="11"/>
        <v>12384</v>
      </c>
      <c r="I146" s="109"/>
      <c r="J146" s="109"/>
      <c r="K146" s="109"/>
      <c r="L146" s="109"/>
      <c r="M146" s="109"/>
      <c r="N146" s="109"/>
      <c r="O146" s="109"/>
    </row>
    <row r="147" spans="3:15">
      <c r="C147" s="309" t="s">
        <v>28</v>
      </c>
      <c r="D147" s="145">
        <f>SUM(D140:D146)</f>
        <v>154800</v>
      </c>
      <c r="E147" s="145">
        <f>SUM(E140:E146)</f>
        <v>0</v>
      </c>
      <c r="F147" s="32">
        <f>SUM(F140:F146)</f>
        <v>0</v>
      </c>
      <c r="G147" s="145">
        <f>SUM(G140:G146)</f>
        <v>0</v>
      </c>
      <c r="H147" s="38">
        <f t="shared" si="11"/>
        <v>154800</v>
      </c>
      <c r="I147" s="109"/>
      <c r="J147" s="109"/>
      <c r="K147" s="109"/>
      <c r="L147" s="109"/>
      <c r="M147" s="109"/>
      <c r="N147" s="109"/>
      <c r="O147" s="109"/>
    </row>
    <row r="148" spans="3:15" s="21" customFormat="1">
      <c r="C148" s="299"/>
      <c r="D148" s="146"/>
      <c r="E148" s="146"/>
      <c r="F148" s="34"/>
      <c r="G148" s="146"/>
      <c r="H148" s="300"/>
      <c r="I148" s="110"/>
      <c r="J148" s="110"/>
      <c r="K148" s="110"/>
      <c r="L148" s="110"/>
      <c r="M148" s="110"/>
      <c r="N148" s="110"/>
      <c r="O148" s="110"/>
    </row>
    <row r="149" spans="3:15">
      <c r="C149" s="398" t="s">
        <v>34</v>
      </c>
      <c r="D149" s="390"/>
      <c r="E149" s="390"/>
      <c r="F149" s="390"/>
      <c r="G149" s="390"/>
      <c r="H149" s="397"/>
      <c r="I149" s="109"/>
      <c r="J149" s="109"/>
      <c r="K149" s="109"/>
      <c r="L149" s="109"/>
      <c r="M149" s="109"/>
      <c r="N149" s="109"/>
      <c r="O149" s="109"/>
    </row>
    <row r="150" spans="3:15" ht="21" customHeight="1" thickBot="1">
      <c r="C150" s="304" t="s">
        <v>11</v>
      </c>
      <c r="D150" s="30">
        <f>'1) Budget Table'!D150</f>
        <v>0</v>
      </c>
      <c r="E150" s="30">
        <f>'1) Budget Table'!E150</f>
        <v>0</v>
      </c>
      <c r="F150" s="30">
        <f>'1) Budget Table'!F150</f>
        <v>155819.88999999998</v>
      </c>
      <c r="G150" s="30">
        <f>'1) Budget Table'!G150</f>
        <v>0</v>
      </c>
      <c r="H150" s="302">
        <f>SUM(D150:G150)</f>
        <v>155819.88999999998</v>
      </c>
      <c r="I150" s="109"/>
      <c r="J150" s="109"/>
      <c r="K150" s="109"/>
      <c r="L150" s="109"/>
      <c r="M150" s="109"/>
      <c r="N150" s="109"/>
      <c r="O150" s="109"/>
    </row>
    <row r="151" spans="3:15">
      <c r="C151" s="87" t="s">
        <v>12</v>
      </c>
      <c r="D151" s="111"/>
      <c r="E151" s="144"/>
      <c r="F151" s="111">
        <v>28037.38</v>
      </c>
      <c r="G151" s="144"/>
      <c r="H151" s="28">
        <f t="shared" ref="H151:H157" si="12">SUM(D151:G151)</f>
        <v>28037.38</v>
      </c>
      <c r="I151" s="109"/>
      <c r="J151" s="109"/>
      <c r="K151" s="109"/>
      <c r="L151" s="109"/>
      <c r="M151" s="109"/>
      <c r="N151" s="109"/>
      <c r="O151" s="109"/>
    </row>
    <row r="152" spans="3:15">
      <c r="C152" s="87" t="s">
        <v>13</v>
      </c>
      <c r="D152" s="113"/>
      <c r="E152" s="107"/>
      <c r="F152" s="113">
        <v>10000</v>
      </c>
      <c r="G152" s="107"/>
      <c r="H152" s="105">
        <f t="shared" si="12"/>
        <v>10000</v>
      </c>
      <c r="I152" s="109"/>
      <c r="J152" s="109"/>
      <c r="K152" s="109"/>
      <c r="L152" s="109"/>
      <c r="M152" s="109"/>
      <c r="N152" s="109"/>
      <c r="O152" s="109"/>
    </row>
    <row r="153" spans="3:15" ht="31">
      <c r="C153" s="87" t="s">
        <v>14</v>
      </c>
      <c r="D153" s="113"/>
      <c r="E153" s="113"/>
      <c r="F153" s="113">
        <v>20000</v>
      </c>
      <c r="G153" s="113"/>
      <c r="H153" s="105">
        <f t="shared" si="12"/>
        <v>20000</v>
      </c>
      <c r="I153" s="109"/>
      <c r="J153" s="109"/>
      <c r="K153" s="109"/>
      <c r="L153" s="109"/>
      <c r="M153" s="109"/>
      <c r="N153" s="109"/>
      <c r="O153" s="109"/>
    </row>
    <row r="154" spans="3:15">
      <c r="C154" s="88" t="s">
        <v>15</v>
      </c>
      <c r="D154" s="113"/>
      <c r="E154" s="113"/>
      <c r="F154" s="113">
        <v>3738.32</v>
      </c>
      <c r="G154" s="113"/>
      <c r="H154" s="105">
        <f t="shared" si="12"/>
        <v>3738.32</v>
      </c>
      <c r="I154" s="109"/>
      <c r="J154" s="109"/>
      <c r="K154" s="109"/>
      <c r="L154" s="109"/>
      <c r="M154" s="109"/>
      <c r="N154" s="109"/>
      <c r="O154" s="109"/>
    </row>
    <row r="155" spans="3:15">
      <c r="C155" s="87" t="s">
        <v>16</v>
      </c>
      <c r="D155" s="113"/>
      <c r="E155" s="113"/>
      <c r="F155" s="113">
        <v>2000</v>
      </c>
      <c r="G155" s="113"/>
      <c r="H155" s="105">
        <f t="shared" si="12"/>
        <v>2000</v>
      </c>
      <c r="I155" s="109"/>
      <c r="J155" s="109"/>
      <c r="K155" s="109"/>
      <c r="L155" s="109"/>
      <c r="M155" s="109"/>
      <c r="N155" s="109"/>
      <c r="O155" s="109"/>
    </row>
    <row r="156" spans="3:15">
      <c r="C156" s="87" t="s">
        <v>17</v>
      </c>
      <c r="D156" s="113"/>
      <c r="E156" s="113"/>
      <c r="F156" s="113">
        <v>92044.19</v>
      </c>
      <c r="G156" s="113"/>
      <c r="H156" s="105">
        <f t="shared" si="12"/>
        <v>92044.19</v>
      </c>
      <c r="I156" s="109"/>
      <c r="J156" s="109"/>
      <c r="K156" s="109"/>
      <c r="L156" s="109"/>
      <c r="M156" s="109"/>
      <c r="N156" s="109"/>
      <c r="O156" s="109"/>
    </row>
    <row r="157" spans="3:15" ht="35.15" customHeight="1">
      <c r="C157" s="87" t="s">
        <v>18</v>
      </c>
      <c r="D157" s="113"/>
      <c r="E157" s="113"/>
      <c r="F157" s="113"/>
      <c r="G157" s="113"/>
      <c r="H157" s="105">
        <f t="shared" si="12"/>
        <v>0</v>
      </c>
      <c r="I157" s="109"/>
      <c r="J157" s="109"/>
      <c r="K157" s="109"/>
      <c r="L157" s="109"/>
      <c r="M157" s="109"/>
      <c r="N157" s="109"/>
      <c r="O157" s="109"/>
    </row>
    <row r="158" spans="3:15">
      <c r="C158" s="89" t="s">
        <v>28</v>
      </c>
      <c r="D158" s="145">
        <f>SUM(D151:D157)</f>
        <v>0</v>
      </c>
      <c r="E158" s="145">
        <f>SUM(E151:E157)</f>
        <v>0</v>
      </c>
      <c r="F158" s="32">
        <f>SUM(F151:F157)</f>
        <v>155819.89000000001</v>
      </c>
      <c r="G158" s="145">
        <f>SUM(G151:G157)</f>
        <v>0</v>
      </c>
      <c r="H158" s="105">
        <f>SUM(D158:G158)</f>
        <v>155819.89000000001</v>
      </c>
      <c r="I158" s="109"/>
      <c r="J158" s="109"/>
      <c r="K158" s="109"/>
      <c r="L158" s="109"/>
      <c r="M158" s="109"/>
      <c r="N158" s="109"/>
      <c r="O158" s="109"/>
    </row>
    <row r="159" spans="3:15" s="21" customFormat="1">
      <c r="C159" s="33"/>
      <c r="D159" s="146"/>
      <c r="E159" s="146"/>
      <c r="F159" s="34"/>
      <c r="G159" s="146"/>
      <c r="H159" s="104"/>
      <c r="I159" s="110"/>
      <c r="J159" s="110"/>
      <c r="K159" s="110"/>
      <c r="L159" s="110"/>
      <c r="M159" s="110"/>
      <c r="N159" s="110"/>
      <c r="O159" s="110"/>
    </row>
    <row r="160" spans="3:15">
      <c r="C160" s="389" t="s">
        <v>35</v>
      </c>
      <c r="D160" s="390"/>
      <c r="E160" s="390"/>
      <c r="F160" s="390"/>
      <c r="G160" s="390"/>
      <c r="H160" s="391"/>
      <c r="I160" s="109"/>
      <c r="J160" s="109"/>
      <c r="K160" s="109"/>
      <c r="L160" s="109"/>
      <c r="M160" s="109"/>
      <c r="N160" s="109"/>
      <c r="O160" s="109"/>
    </row>
    <row r="161" spans="3:15" ht="24" customHeight="1" thickBot="1">
      <c r="C161" s="86" t="s">
        <v>11</v>
      </c>
      <c r="D161" s="30">
        <f>'[1]1) Budget Table'!D160</f>
        <v>0</v>
      </c>
      <c r="E161" s="30">
        <f>'1) Budget Table'!E160</f>
        <v>110000</v>
      </c>
      <c r="F161" s="30">
        <f>'1) Budget Table'!F160</f>
        <v>0</v>
      </c>
      <c r="G161" s="30">
        <f>'1) Budget Table'!G160</f>
        <v>0</v>
      </c>
      <c r="H161" s="100">
        <f>SUM(D161:G161)</f>
        <v>110000</v>
      </c>
      <c r="I161" s="109"/>
      <c r="J161" s="109"/>
      <c r="K161" s="109"/>
      <c r="L161" s="109"/>
      <c r="M161" s="109"/>
      <c r="N161" s="109"/>
      <c r="O161" s="109"/>
    </row>
    <row r="162" spans="3:15" ht="15.75" customHeight="1">
      <c r="C162" s="87" t="s">
        <v>12</v>
      </c>
      <c r="D162" s="111"/>
      <c r="E162" s="144">
        <v>20000</v>
      </c>
      <c r="F162" s="112"/>
      <c r="G162" s="144"/>
      <c r="H162" s="105">
        <f t="shared" ref="H162:H169" si="13">SUM(D162:G162)</f>
        <v>20000</v>
      </c>
      <c r="I162" s="109"/>
      <c r="J162" s="109"/>
      <c r="K162" s="109"/>
      <c r="L162" s="109"/>
      <c r="M162" s="109"/>
      <c r="N162" s="109"/>
      <c r="O162" s="109"/>
    </row>
    <row r="163" spans="3:15" s="23" customFormat="1">
      <c r="C163" s="87" t="s">
        <v>13</v>
      </c>
      <c r="D163" s="113"/>
      <c r="E163" s="107"/>
      <c r="F163" s="106"/>
      <c r="G163" s="107"/>
      <c r="H163" s="105">
        <f t="shared" si="13"/>
        <v>0</v>
      </c>
      <c r="I163" s="117"/>
      <c r="J163" s="117"/>
      <c r="K163" s="117"/>
      <c r="L163" s="117"/>
      <c r="M163" s="117"/>
      <c r="N163" s="117"/>
      <c r="O163" s="117"/>
    </row>
    <row r="164" spans="3:15" s="23" customFormat="1" ht="15.75" customHeight="1">
      <c r="C164" s="87" t="s">
        <v>14</v>
      </c>
      <c r="D164" s="113"/>
      <c r="E164" s="113"/>
      <c r="F164" s="113"/>
      <c r="G164" s="113"/>
      <c r="H164" s="105">
        <f t="shared" si="13"/>
        <v>0</v>
      </c>
      <c r="I164" s="117"/>
      <c r="J164" s="117"/>
      <c r="K164" s="117"/>
      <c r="L164" s="117"/>
      <c r="M164" s="117"/>
      <c r="N164" s="117"/>
      <c r="O164" s="117"/>
    </row>
    <row r="165" spans="3:15" s="23" customFormat="1">
      <c r="C165" s="88" t="s">
        <v>15</v>
      </c>
      <c r="D165" s="113"/>
      <c r="E165" s="113"/>
      <c r="F165" s="113"/>
      <c r="G165" s="113"/>
      <c r="H165" s="105">
        <f t="shared" si="13"/>
        <v>0</v>
      </c>
      <c r="I165" s="117"/>
      <c r="J165" s="117"/>
      <c r="K165" s="117"/>
      <c r="L165" s="117"/>
      <c r="M165" s="117"/>
      <c r="N165" s="117"/>
      <c r="O165" s="117"/>
    </row>
    <row r="166" spans="3:15" s="23" customFormat="1">
      <c r="C166" s="87" t="s">
        <v>16</v>
      </c>
      <c r="D166" s="113"/>
      <c r="E166" s="113"/>
      <c r="F166" s="113"/>
      <c r="G166" s="113"/>
      <c r="H166" s="105">
        <f t="shared" si="13"/>
        <v>0</v>
      </c>
      <c r="I166" s="117"/>
      <c r="J166" s="117"/>
      <c r="K166" s="117"/>
      <c r="L166" s="117"/>
      <c r="M166" s="117"/>
      <c r="N166" s="117"/>
      <c r="O166" s="117"/>
    </row>
    <row r="167" spans="3:15" s="23" customFormat="1" ht="15.75" customHeight="1">
      <c r="C167" s="87" t="s">
        <v>17</v>
      </c>
      <c r="D167" s="113"/>
      <c r="E167" s="113">
        <v>90000</v>
      </c>
      <c r="F167" s="113"/>
      <c r="G167" s="113"/>
      <c r="H167" s="105">
        <f>SUM(D167:G167)</f>
        <v>90000</v>
      </c>
      <c r="I167" s="117"/>
      <c r="J167" s="117"/>
      <c r="K167" s="117"/>
      <c r="L167" s="117"/>
      <c r="M167" s="117"/>
      <c r="N167" s="117"/>
      <c r="O167" s="117"/>
    </row>
    <row r="168" spans="3:15" s="23" customFormat="1" ht="35.15" customHeight="1">
      <c r="C168" s="87" t="s">
        <v>18</v>
      </c>
      <c r="D168" s="113"/>
      <c r="E168" s="113"/>
      <c r="F168" s="113"/>
      <c r="G168" s="113"/>
      <c r="H168" s="105">
        <f t="shared" si="13"/>
        <v>0</v>
      </c>
      <c r="I168" s="117"/>
      <c r="J168" s="117"/>
      <c r="K168" s="117"/>
      <c r="L168" s="117"/>
      <c r="M168" s="117"/>
      <c r="N168" s="117"/>
      <c r="O168" s="117"/>
    </row>
    <row r="169" spans="3:15" s="23" customFormat="1">
      <c r="C169" s="89" t="s">
        <v>28</v>
      </c>
      <c r="D169" s="145">
        <f>SUM(D162:D168)</f>
        <v>0</v>
      </c>
      <c r="E169" s="145">
        <f>SUM(E162:E168)</f>
        <v>110000</v>
      </c>
      <c r="F169" s="32">
        <f>SUM(F162:F168)</f>
        <v>0</v>
      </c>
      <c r="G169" s="145">
        <f>SUM(G162:G168)</f>
        <v>0</v>
      </c>
      <c r="H169" s="105">
        <f t="shared" si="13"/>
        <v>110000</v>
      </c>
      <c r="I169" s="117"/>
      <c r="J169" s="117"/>
      <c r="K169" s="117"/>
      <c r="L169" s="117"/>
      <c r="M169" s="117"/>
      <c r="N169" s="117"/>
      <c r="O169" s="117"/>
    </row>
    <row r="170" spans="3:15" s="23" customFormat="1">
      <c r="C170" s="101"/>
      <c r="D170" s="148"/>
      <c r="E170" s="148"/>
      <c r="F170" s="102"/>
      <c r="G170" s="148"/>
      <c r="H170" s="103"/>
      <c r="I170" s="117"/>
      <c r="J170" s="117"/>
      <c r="K170" s="117"/>
      <c r="L170" s="117"/>
      <c r="M170" s="117"/>
      <c r="N170" s="117"/>
      <c r="O170" s="117"/>
    </row>
    <row r="171" spans="3:15" s="23" customFormat="1">
      <c r="C171" s="389" t="s">
        <v>36</v>
      </c>
      <c r="D171" s="390"/>
      <c r="E171" s="390"/>
      <c r="F171" s="390"/>
      <c r="G171" s="390"/>
      <c r="H171" s="391"/>
      <c r="I171" s="117"/>
      <c r="J171" s="117"/>
      <c r="K171" s="117"/>
      <c r="L171" s="117"/>
      <c r="M171" s="117"/>
      <c r="N171" s="117"/>
      <c r="O171" s="117"/>
    </row>
    <row r="172" spans="3:15" s="23" customFormat="1" ht="16" thickBot="1">
      <c r="C172" s="86" t="s">
        <v>11</v>
      </c>
      <c r="D172" s="30">
        <f>'1) Budget Table'!D170</f>
        <v>34960</v>
      </c>
      <c r="E172" s="30">
        <f>'[1]1) Budget Table'!E170</f>
        <v>0</v>
      </c>
      <c r="F172" s="30">
        <f>'1) Budget Table'!F170</f>
        <v>0</v>
      </c>
      <c r="G172" s="30">
        <f>'[1]1) Budget Table'!G170</f>
        <v>0</v>
      </c>
      <c r="H172" s="100">
        <f>SUM(D172:G172)</f>
        <v>34960</v>
      </c>
      <c r="I172" s="117"/>
      <c r="J172" s="117"/>
      <c r="K172" s="117"/>
      <c r="L172" s="117"/>
      <c r="M172" s="117"/>
      <c r="N172" s="117"/>
      <c r="O172" s="117"/>
    </row>
    <row r="173" spans="3:15" s="23" customFormat="1">
      <c r="C173" s="87" t="s">
        <v>12</v>
      </c>
      <c r="D173" s="111">
        <v>6992</v>
      </c>
      <c r="E173" s="144"/>
      <c r="F173" s="112"/>
      <c r="G173" s="144"/>
      <c r="H173" s="105">
        <f>SUM(D173:G173)</f>
        <v>6992</v>
      </c>
      <c r="I173" s="117"/>
      <c r="J173" s="117"/>
      <c r="K173" s="117"/>
      <c r="L173" s="117"/>
      <c r="M173" s="117"/>
      <c r="N173" s="117"/>
      <c r="O173" s="117"/>
    </row>
    <row r="174" spans="3:15" s="23" customFormat="1">
      <c r="C174" s="87" t="s">
        <v>13</v>
      </c>
      <c r="D174" s="113">
        <v>1840</v>
      </c>
      <c r="E174" s="107"/>
      <c r="F174" s="106"/>
      <c r="G174" s="107"/>
      <c r="H174" s="105">
        <f>SUM(D174:G174)</f>
        <v>1840</v>
      </c>
      <c r="I174" s="117"/>
      <c r="J174" s="117"/>
      <c r="K174" s="117"/>
      <c r="L174" s="117"/>
      <c r="M174" s="117"/>
      <c r="N174" s="117"/>
      <c r="O174" s="117"/>
    </row>
    <row r="175" spans="3:15" s="23" customFormat="1" ht="31">
      <c r="C175" s="87" t="s">
        <v>14</v>
      </c>
      <c r="D175" s="113">
        <v>1840</v>
      </c>
      <c r="E175" s="113"/>
      <c r="F175" s="113"/>
      <c r="G175" s="113"/>
      <c r="H175" s="105">
        <f t="shared" ref="H175:H177" si="14">SUM(D175:G175)</f>
        <v>1840</v>
      </c>
      <c r="I175" s="117"/>
      <c r="J175" s="117"/>
      <c r="K175" s="117"/>
      <c r="L175" s="117"/>
      <c r="M175" s="117"/>
      <c r="N175" s="117"/>
      <c r="O175" s="117"/>
    </row>
    <row r="176" spans="3:15" s="23" customFormat="1">
      <c r="C176" s="88" t="s">
        <v>15</v>
      </c>
      <c r="D176" s="113">
        <v>4931.2</v>
      </c>
      <c r="E176" s="113"/>
      <c r="F176" s="113"/>
      <c r="G176" s="113"/>
      <c r="H176" s="105">
        <f t="shared" si="14"/>
        <v>4931.2</v>
      </c>
      <c r="I176" s="117"/>
      <c r="J176" s="117"/>
      <c r="K176" s="117"/>
      <c r="L176" s="117"/>
      <c r="M176" s="117"/>
      <c r="N176" s="117"/>
      <c r="O176" s="117"/>
    </row>
    <row r="177" spans="2:8" s="23" customFormat="1">
      <c r="B177" s="117"/>
      <c r="C177" s="87" t="s">
        <v>16</v>
      </c>
      <c r="D177" s="113"/>
      <c r="E177" s="113"/>
      <c r="F177" s="113"/>
      <c r="G177" s="113"/>
      <c r="H177" s="105">
        <f t="shared" si="14"/>
        <v>0</v>
      </c>
    </row>
    <row r="178" spans="2:8" s="23" customFormat="1">
      <c r="B178" s="117"/>
      <c r="C178" s="87" t="s">
        <v>17</v>
      </c>
      <c r="D178" s="113">
        <v>16560</v>
      </c>
      <c r="E178" s="113"/>
      <c r="F178" s="113"/>
      <c r="G178" s="113"/>
      <c r="H178" s="105">
        <f>SUM(D178:G178)</f>
        <v>16560</v>
      </c>
    </row>
    <row r="179" spans="2:8" s="23" customFormat="1">
      <c r="B179" s="117"/>
      <c r="C179" s="87" t="s">
        <v>18</v>
      </c>
      <c r="D179" s="113">
        <v>2796.8</v>
      </c>
      <c r="E179" s="113"/>
      <c r="F179" s="113"/>
      <c r="G179" s="113"/>
      <c r="H179" s="105">
        <f>SUM(D179:G179)</f>
        <v>2796.8</v>
      </c>
    </row>
    <row r="180" spans="2:8" s="23" customFormat="1">
      <c r="B180" s="117"/>
      <c r="C180" s="89" t="s">
        <v>28</v>
      </c>
      <c r="D180" s="145">
        <f>SUM(D173:D179)</f>
        <v>34960</v>
      </c>
      <c r="E180" s="145">
        <f>SUM(E173:E179)</f>
        <v>0</v>
      </c>
      <c r="F180" s="32">
        <f>SUM(F173:F179)</f>
        <v>0</v>
      </c>
      <c r="G180" s="145">
        <f>SUM(G173:G179)</f>
        <v>0</v>
      </c>
      <c r="H180" s="105">
        <f>SUM(D180:G180)</f>
        <v>34960</v>
      </c>
    </row>
    <row r="181" spans="2:8" s="23" customFormat="1">
      <c r="B181" s="117"/>
      <c r="C181" s="109"/>
      <c r="D181" s="141"/>
      <c r="E181" s="141"/>
      <c r="F181" s="110"/>
      <c r="G181" s="141"/>
      <c r="H181" s="109"/>
    </row>
    <row r="182" spans="2:8" s="23" customFormat="1" hidden="1">
      <c r="B182" s="389" t="s">
        <v>37</v>
      </c>
      <c r="C182" s="390"/>
      <c r="D182" s="390"/>
      <c r="E182" s="390"/>
      <c r="F182" s="390"/>
      <c r="G182" s="390"/>
      <c r="H182" s="391"/>
    </row>
    <row r="183" spans="2:8" s="23" customFormat="1" hidden="1">
      <c r="B183" s="109"/>
      <c r="C183" s="389" t="s">
        <v>38</v>
      </c>
      <c r="D183" s="390"/>
      <c r="E183" s="390"/>
      <c r="F183" s="390"/>
      <c r="G183" s="390"/>
      <c r="H183" s="391"/>
    </row>
    <row r="184" spans="2:8" s="23" customFormat="1" ht="24" hidden="1" customHeight="1" thickBot="1">
      <c r="B184" s="109"/>
      <c r="C184" s="29" t="s">
        <v>39</v>
      </c>
      <c r="D184" s="30">
        <f>'[1]1) Budget Table'!D182</f>
        <v>0</v>
      </c>
      <c r="E184" s="30">
        <f>'[1]1) Budget Table'!E182</f>
        <v>0</v>
      </c>
      <c r="F184" s="30">
        <f>'1) Budget Table'!F182</f>
        <v>0</v>
      </c>
      <c r="G184" s="30">
        <f>'[1]1) Budget Table'!G182</f>
        <v>0</v>
      </c>
      <c r="H184" s="31">
        <f>SUM(D184:G184)</f>
        <v>0</v>
      </c>
    </row>
    <row r="185" spans="2:8" s="23" customFormat="1" ht="24.75" hidden="1" customHeight="1" thickBot="1">
      <c r="B185" s="109"/>
      <c r="C185" s="27" t="s">
        <v>40</v>
      </c>
      <c r="D185" s="111"/>
      <c r="E185" s="144"/>
      <c r="F185" s="112"/>
      <c r="G185" s="144"/>
      <c r="H185" s="31">
        <f t="shared" ref="H185:H192" si="15">SUM(D185:G185)</f>
        <v>0</v>
      </c>
    </row>
    <row r="186" spans="2:8" s="23" customFormat="1" ht="15.75" hidden="1" customHeight="1" thickBot="1">
      <c r="B186" s="109"/>
      <c r="C186" s="18" t="s">
        <v>41</v>
      </c>
      <c r="D186" s="113"/>
      <c r="E186" s="107"/>
      <c r="F186" s="106"/>
      <c r="G186" s="107"/>
      <c r="H186" s="31">
        <f t="shared" si="15"/>
        <v>0</v>
      </c>
    </row>
    <row r="187" spans="2:8" s="23" customFormat="1" ht="15.75" hidden="1" customHeight="1" thickBot="1">
      <c r="B187" s="109"/>
      <c r="C187" s="18" t="s">
        <v>42</v>
      </c>
      <c r="D187" s="113"/>
      <c r="E187" s="113"/>
      <c r="F187" s="113"/>
      <c r="G187" s="113"/>
      <c r="H187" s="31">
        <f t="shared" si="15"/>
        <v>0</v>
      </c>
    </row>
    <row r="188" spans="2:8" s="23" customFormat="1" ht="15.75" hidden="1" customHeight="1" thickBot="1">
      <c r="B188" s="109"/>
      <c r="C188" s="19" t="s">
        <v>43</v>
      </c>
      <c r="D188" s="113"/>
      <c r="E188" s="113"/>
      <c r="F188" s="113"/>
      <c r="G188" s="113"/>
      <c r="H188" s="31">
        <f t="shared" si="15"/>
        <v>0</v>
      </c>
    </row>
    <row r="189" spans="2:8" s="23" customFormat="1" ht="15.75" hidden="1" customHeight="1" thickBot="1">
      <c r="B189" s="109"/>
      <c r="C189" s="18" t="s">
        <v>44</v>
      </c>
      <c r="D189" s="113"/>
      <c r="E189" s="113"/>
      <c r="F189" s="113"/>
      <c r="G189" s="113"/>
      <c r="H189" s="31">
        <f>SUM(D189:G189)</f>
        <v>0</v>
      </c>
    </row>
    <row r="190" spans="2:8" s="23" customFormat="1" ht="15.75" hidden="1" customHeight="1" thickBot="1">
      <c r="B190" s="109"/>
      <c r="C190" s="18" t="s">
        <v>45</v>
      </c>
      <c r="D190" s="113"/>
      <c r="E190" s="113"/>
      <c r="F190" s="113"/>
      <c r="G190" s="113"/>
      <c r="H190" s="31">
        <f t="shared" si="15"/>
        <v>0</v>
      </c>
    </row>
    <row r="191" spans="2:8" s="23" customFormat="1" ht="15.75" hidden="1" customHeight="1" thickBot="1">
      <c r="B191" s="109"/>
      <c r="C191" s="18" t="s">
        <v>46</v>
      </c>
      <c r="D191" s="113"/>
      <c r="E191" s="113"/>
      <c r="F191" s="113"/>
      <c r="G191" s="113"/>
      <c r="H191" s="31">
        <f t="shared" si="15"/>
        <v>0</v>
      </c>
    </row>
    <row r="192" spans="2:8" s="23" customFormat="1" ht="15.75" hidden="1" customHeight="1" thickBot="1">
      <c r="B192" s="109"/>
      <c r="C192" s="22" t="s">
        <v>19</v>
      </c>
      <c r="D192" s="145">
        <f>SUM(D185:D191)</f>
        <v>0</v>
      </c>
      <c r="E192" s="145">
        <f>SUM(E185:E191)</f>
        <v>0</v>
      </c>
      <c r="F192" s="32">
        <f>SUM(F185:F191)</f>
        <v>0</v>
      </c>
      <c r="G192" s="145">
        <f>SUM(G185:G191)</f>
        <v>0</v>
      </c>
      <c r="H192" s="31">
        <f t="shared" si="15"/>
        <v>0</v>
      </c>
    </row>
    <row r="193" spans="3:8" s="21" customFormat="1" ht="15.75" hidden="1" customHeight="1">
      <c r="C193" s="33"/>
      <c r="D193" s="146"/>
      <c r="E193" s="146"/>
      <c r="F193" s="34"/>
      <c r="G193" s="146"/>
      <c r="H193" s="35"/>
    </row>
    <row r="194" spans="3:8" s="23" customFormat="1" ht="15.75" hidden="1" customHeight="1">
      <c r="C194" s="389" t="s">
        <v>47</v>
      </c>
      <c r="D194" s="390"/>
      <c r="E194" s="390"/>
      <c r="F194" s="390"/>
      <c r="G194" s="390"/>
      <c r="H194" s="391"/>
    </row>
    <row r="195" spans="3:8" s="23" customFormat="1" ht="21" hidden="1" customHeight="1" thickBot="1">
      <c r="C195" s="29" t="s">
        <v>48</v>
      </c>
      <c r="D195" s="30">
        <f>'[1]1) Budget Table'!D192</f>
        <v>0</v>
      </c>
      <c r="E195" s="30">
        <f>'[1]1) Budget Table'!E192</f>
        <v>0</v>
      </c>
      <c r="F195" s="30">
        <f>'1) Budget Table'!F192</f>
        <v>0</v>
      </c>
      <c r="G195" s="30">
        <f>'[1]1) Budget Table'!G192</f>
        <v>0</v>
      </c>
      <c r="H195" s="31">
        <f>SUM(D195:G195)</f>
        <v>0</v>
      </c>
    </row>
    <row r="196" spans="3:8" s="23" customFormat="1" ht="15.75" hidden="1" customHeight="1" thickBot="1">
      <c r="C196" s="27" t="s">
        <v>40</v>
      </c>
      <c r="D196" s="111"/>
      <c r="E196" s="144"/>
      <c r="F196" s="112"/>
      <c r="G196" s="144"/>
      <c r="H196" s="31">
        <f t="shared" ref="H196:H203" si="16">SUM(D196:G196)</f>
        <v>0</v>
      </c>
    </row>
    <row r="197" spans="3:8" s="23" customFormat="1" ht="15.75" hidden="1" customHeight="1" thickBot="1">
      <c r="C197" s="18" t="s">
        <v>41</v>
      </c>
      <c r="D197" s="113"/>
      <c r="E197" s="107"/>
      <c r="F197" s="106"/>
      <c r="G197" s="107"/>
      <c r="H197" s="31">
        <f t="shared" si="16"/>
        <v>0</v>
      </c>
    </row>
    <row r="198" spans="3:8" s="23" customFormat="1" ht="15.75" hidden="1" customHeight="1" thickBot="1">
      <c r="C198" s="18" t="s">
        <v>42</v>
      </c>
      <c r="D198" s="113"/>
      <c r="E198" s="113"/>
      <c r="F198" s="113"/>
      <c r="G198" s="113"/>
      <c r="H198" s="31">
        <f t="shared" si="16"/>
        <v>0</v>
      </c>
    </row>
    <row r="199" spans="3:8" s="23" customFormat="1" ht="15.75" hidden="1" customHeight="1" thickBot="1">
      <c r="C199" s="19" t="s">
        <v>43</v>
      </c>
      <c r="D199" s="113"/>
      <c r="E199" s="113"/>
      <c r="F199" s="113"/>
      <c r="G199" s="113"/>
      <c r="H199" s="31">
        <f t="shared" si="16"/>
        <v>0</v>
      </c>
    </row>
    <row r="200" spans="3:8" s="23" customFormat="1" ht="15.75" hidden="1" customHeight="1" thickBot="1">
      <c r="C200" s="18" t="s">
        <v>44</v>
      </c>
      <c r="D200" s="113"/>
      <c r="E200" s="113"/>
      <c r="F200" s="113"/>
      <c r="G200" s="113"/>
      <c r="H200" s="31">
        <f t="shared" si="16"/>
        <v>0</v>
      </c>
    </row>
    <row r="201" spans="3:8" s="23" customFormat="1" ht="15.75" hidden="1" customHeight="1" thickBot="1">
      <c r="C201" s="18" t="s">
        <v>45</v>
      </c>
      <c r="D201" s="113"/>
      <c r="E201" s="113"/>
      <c r="F201" s="113"/>
      <c r="G201" s="113"/>
      <c r="H201" s="31">
        <f t="shared" si="16"/>
        <v>0</v>
      </c>
    </row>
    <row r="202" spans="3:8" s="23" customFormat="1" ht="15.75" hidden="1" customHeight="1" thickBot="1">
      <c r="C202" s="18" t="s">
        <v>46</v>
      </c>
      <c r="D202" s="113"/>
      <c r="E202" s="113"/>
      <c r="F202" s="113"/>
      <c r="G202" s="113"/>
      <c r="H202" s="31">
        <f t="shared" si="16"/>
        <v>0</v>
      </c>
    </row>
    <row r="203" spans="3:8" s="23" customFormat="1" ht="15.75" hidden="1" customHeight="1" thickBot="1">
      <c r="C203" s="22" t="s">
        <v>19</v>
      </c>
      <c r="D203" s="145">
        <f>SUM(D196:D202)</f>
        <v>0</v>
      </c>
      <c r="E203" s="145">
        <f>SUM(E196:E202)</f>
        <v>0</v>
      </c>
      <c r="F203" s="32">
        <f>SUM(F196:F202)</f>
        <v>0</v>
      </c>
      <c r="G203" s="145">
        <f>SUM(G196:G202)</f>
        <v>0</v>
      </c>
      <c r="H203" s="31">
        <f t="shared" si="16"/>
        <v>0</v>
      </c>
    </row>
    <row r="204" spans="3:8" s="21" customFormat="1" ht="15.75" hidden="1" customHeight="1">
      <c r="C204" s="33"/>
      <c r="D204" s="146"/>
      <c r="E204" s="146"/>
      <c r="F204" s="34"/>
      <c r="G204" s="146"/>
      <c r="H204" s="35"/>
    </row>
    <row r="205" spans="3:8" s="23" customFormat="1" ht="15.75" hidden="1" customHeight="1">
      <c r="C205" s="389" t="s">
        <v>49</v>
      </c>
      <c r="D205" s="390"/>
      <c r="E205" s="390"/>
      <c r="F205" s="390"/>
      <c r="G205" s="390"/>
      <c r="H205" s="391"/>
    </row>
    <row r="206" spans="3:8" s="23" customFormat="1" ht="19.5" hidden="1" customHeight="1" thickBot="1">
      <c r="C206" s="29" t="s">
        <v>50</v>
      </c>
      <c r="D206" s="30">
        <f>'[1]1) Budget Table'!D202</f>
        <v>0</v>
      </c>
      <c r="E206" s="30">
        <f>'[1]1) Budget Table'!E202</f>
        <v>0</v>
      </c>
      <c r="F206" s="30">
        <f>'1) Budget Table'!F202</f>
        <v>0</v>
      </c>
      <c r="G206" s="30">
        <f>'[1]1) Budget Table'!G202</f>
        <v>0</v>
      </c>
      <c r="H206" s="31">
        <f>SUM(D206:G206)</f>
        <v>0</v>
      </c>
    </row>
    <row r="207" spans="3:8" s="23" customFormat="1" ht="15.75" hidden="1" customHeight="1" thickBot="1">
      <c r="C207" s="27" t="s">
        <v>40</v>
      </c>
      <c r="D207" s="111"/>
      <c r="E207" s="144"/>
      <c r="F207" s="112"/>
      <c r="G207" s="144"/>
      <c r="H207" s="31">
        <f t="shared" ref="H207:H214" si="17">SUM(D207:G207)</f>
        <v>0</v>
      </c>
    </row>
    <row r="208" spans="3:8" s="23" customFormat="1" ht="15.75" hidden="1" customHeight="1" thickBot="1">
      <c r="C208" s="18" t="s">
        <v>41</v>
      </c>
      <c r="D208" s="113"/>
      <c r="E208" s="107"/>
      <c r="F208" s="106"/>
      <c r="G208" s="107"/>
      <c r="H208" s="31">
        <f>SUM(D208:G208)</f>
        <v>0</v>
      </c>
    </row>
    <row r="209" spans="3:8" s="23" customFormat="1" ht="15.75" hidden="1" customHeight="1" thickBot="1">
      <c r="C209" s="18" t="s">
        <v>42</v>
      </c>
      <c r="D209" s="113"/>
      <c r="E209" s="113"/>
      <c r="F209" s="113"/>
      <c r="G209" s="113"/>
      <c r="H209" s="31">
        <f t="shared" si="17"/>
        <v>0</v>
      </c>
    </row>
    <row r="210" spans="3:8" s="23" customFormat="1" ht="15.75" hidden="1" customHeight="1" thickBot="1">
      <c r="C210" s="19" t="s">
        <v>43</v>
      </c>
      <c r="D210" s="113"/>
      <c r="E210" s="113"/>
      <c r="F210" s="113"/>
      <c r="G210" s="113"/>
      <c r="H210" s="31">
        <f t="shared" si="17"/>
        <v>0</v>
      </c>
    </row>
    <row r="211" spans="3:8" s="23" customFormat="1" ht="15.75" hidden="1" customHeight="1" thickBot="1">
      <c r="C211" s="18" t="s">
        <v>44</v>
      </c>
      <c r="D211" s="113"/>
      <c r="E211" s="113"/>
      <c r="F211" s="113"/>
      <c r="G211" s="113"/>
      <c r="H211" s="31">
        <f t="shared" si="17"/>
        <v>0</v>
      </c>
    </row>
    <row r="212" spans="3:8" s="23" customFormat="1" ht="15.75" hidden="1" customHeight="1" thickBot="1">
      <c r="C212" s="18" t="s">
        <v>45</v>
      </c>
      <c r="D212" s="113"/>
      <c r="E212" s="113"/>
      <c r="F212" s="113"/>
      <c r="G212" s="113"/>
      <c r="H212" s="31">
        <f t="shared" si="17"/>
        <v>0</v>
      </c>
    </row>
    <row r="213" spans="3:8" s="23" customFormat="1" ht="15.75" hidden="1" customHeight="1" thickBot="1">
      <c r="C213" s="18" t="s">
        <v>46</v>
      </c>
      <c r="D213" s="113"/>
      <c r="E213" s="113"/>
      <c r="F213" s="113"/>
      <c r="G213" s="113"/>
      <c r="H213" s="31">
        <f t="shared" si="17"/>
        <v>0</v>
      </c>
    </row>
    <row r="214" spans="3:8" s="23" customFormat="1" ht="15.75" hidden="1" customHeight="1" thickBot="1">
      <c r="C214" s="22" t="s">
        <v>19</v>
      </c>
      <c r="D214" s="145">
        <f>SUM(D207:D213)</f>
        <v>0</v>
      </c>
      <c r="E214" s="145">
        <f>SUM(E207:E213)</f>
        <v>0</v>
      </c>
      <c r="F214" s="32">
        <f>SUM(F207:F213)</f>
        <v>0</v>
      </c>
      <c r="G214" s="145">
        <f>SUM(G207:G213)</f>
        <v>0</v>
      </c>
      <c r="H214" s="31">
        <f t="shared" si="17"/>
        <v>0</v>
      </c>
    </row>
    <row r="215" spans="3:8" s="21" customFormat="1" ht="15.75" hidden="1" customHeight="1">
      <c r="C215" s="33"/>
      <c r="D215" s="146"/>
      <c r="E215" s="146"/>
      <c r="F215" s="34"/>
      <c r="G215" s="146"/>
      <c r="H215" s="35"/>
    </row>
    <row r="216" spans="3:8" s="23" customFormat="1" ht="15.75" hidden="1" customHeight="1">
      <c r="C216" s="389" t="s">
        <v>51</v>
      </c>
      <c r="D216" s="390"/>
      <c r="E216" s="390"/>
      <c r="F216" s="390"/>
      <c r="G216" s="390"/>
      <c r="H216" s="391"/>
    </row>
    <row r="217" spans="3:8" s="23" customFormat="1" ht="22.5" hidden="1" customHeight="1" thickBot="1">
      <c r="C217" s="29" t="s">
        <v>52</v>
      </c>
      <c r="D217" s="30">
        <f>'[1]1) Budget Table'!D212</f>
        <v>0</v>
      </c>
      <c r="E217" s="30">
        <f>'[1]1) Budget Table'!E212</f>
        <v>0</v>
      </c>
      <c r="F217" s="30">
        <f>'1) Budget Table'!F212</f>
        <v>0</v>
      </c>
      <c r="G217" s="30">
        <f>'[1]1) Budget Table'!G212</f>
        <v>0</v>
      </c>
      <c r="H217" s="31">
        <f>SUM(D217:G217)</f>
        <v>0</v>
      </c>
    </row>
    <row r="218" spans="3:8" s="23" customFormat="1" ht="15.75" hidden="1" customHeight="1" thickBot="1">
      <c r="C218" s="27" t="s">
        <v>40</v>
      </c>
      <c r="D218" s="111"/>
      <c r="E218" s="144"/>
      <c r="F218" s="112"/>
      <c r="G218" s="144"/>
      <c r="H218" s="31">
        <f t="shared" ref="H218:H225" si="18">SUM(D218:G218)</f>
        <v>0</v>
      </c>
    </row>
    <row r="219" spans="3:8" s="23" customFormat="1" ht="15.75" hidden="1" customHeight="1" thickBot="1">
      <c r="C219" s="18" t="s">
        <v>41</v>
      </c>
      <c r="D219" s="113"/>
      <c r="E219" s="107"/>
      <c r="F219" s="106"/>
      <c r="G219" s="107"/>
      <c r="H219" s="31">
        <f t="shared" si="18"/>
        <v>0</v>
      </c>
    </row>
    <row r="220" spans="3:8" s="23" customFormat="1" ht="15.75" hidden="1" customHeight="1" thickBot="1">
      <c r="C220" s="18" t="s">
        <v>42</v>
      </c>
      <c r="D220" s="113"/>
      <c r="E220" s="113"/>
      <c r="F220" s="113"/>
      <c r="G220" s="113"/>
      <c r="H220" s="31">
        <f t="shared" si="18"/>
        <v>0</v>
      </c>
    </row>
    <row r="221" spans="3:8" s="23" customFormat="1" ht="15.75" hidden="1" customHeight="1" thickBot="1">
      <c r="C221" s="19" t="s">
        <v>43</v>
      </c>
      <c r="D221" s="113"/>
      <c r="E221" s="113"/>
      <c r="F221" s="113"/>
      <c r="G221" s="113"/>
      <c r="H221" s="31">
        <f t="shared" si="18"/>
        <v>0</v>
      </c>
    </row>
    <row r="222" spans="3:8" s="23" customFormat="1" ht="15.75" hidden="1" customHeight="1" thickBot="1">
      <c r="C222" s="18" t="s">
        <v>44</v>
      </c>
      <c r="D222" s="113"/>
      <c r="E222" s="113"/>
      <c r="F222" s="113"/>
      <c r="G222" s="113"/>
      <c r="H222" s="31">
        <f t="shared" si="18"/>
        <v>0</v>
      </c>
    </row>
    <row r="223" spans="3:8" s="23" customFormat="1" ht="15.75" hidden="1" customHeight="1" thickBot="1">
      <c r="C223" s="18" t="s">
        <v>45</v>
      </c>
      <c r="D223" s="113"/>
      <c r="E223" s="113"/>
      <c r="F223" s="113"/>
      <c r="G223" s="113"/>
      <c r="H223" s="31">
        <f t="shared" si="18"/>
        <v>0</v>
      </c>
    </row>
    <row r="224" spans="3:8" s="23" customFormat="1" ht="15.75" hidden="1" customHeight="1" thickBot="1">
      <c r="C224" s="18" t="s">
        <v>46</v>
      </c>
      <c r="D224" s="113"/>
      <c r="E224" s="113"/>
      <c r="F224" s="113"/>
      <c r="G224" s="113"/>
      <c r="H224" s="31">
        <f>SUM(D224:G224)</f>
        <v>0</v>
      </c>
    </row>
    <row r="225" spans="3:8" s="23" customFormat="1" ht="15.75" hidden="1" customHeight="1" thickBot="1">
      <c r="C225" s="22" t="s">
        <v>19</v>
      </c>
      <c r="D225" s="145">
        <f>SUM(D218:D224)</f>
        <v>0</v>
      </c>
      <c r="E225" s="145">
        <f>SUM(E218:E224)</f>
        <v>0</v>
      </c>
      <c r="F225" s="32">
        <f>SUM(F218:F224)</f>
        <v>0</v>
      </c>
      <c r="G225" s="145">
        <f>SUM(G218:G224)</f>
        <v>0</v>
      </c>
      <c r="H225" s="31">
        <f t="shared" si="18"/>
        <v>0</v>
      </c>
    </row>
    <row r="226" spans="3:8" s="23" customFormat="1" ht="15.75" hidden="1" customHeight="1">
      <c r="C226" s="109"/>
      <c r="D226" s="141"/>
      <c r="E226" s="141"/>
      <c r="F226" s="110"/>
      <c r="G226" s="141"/>
      <c r="H226" s="109"/>
    </row>
    <row r="227" spans="3:8" s="23" customFormat="1" ht="15.75" customHeight="1">
      <c r="C227" s="389" t="s">
        <v>53</v>
      </c>
      <c r="D227" s="390"/>
      <c r="E227" s="390"/>
      <c r="F227" s="390"/>
      <c r="G227" s="390"/>
      <c r="H227" s="391"/>
    </row>
    <row r="228" spans="3:8" s="23" customFormat="1" ht="36" customHeight="1" thickBot="1">
      <c r="C228" s="29" t="s">
        <v>54</v>
      </c>
      <c r="D228" s="30">
        <f>'[1]1) Budget Table'!D219</f>
        <v>103000</v>
      </c>
      <c r="E228" s="30">
        <f>'[1]1) Budget Table'!E219</f>
        <v>10000</v>
      </c>
      <c r="F228" s="30">
        <f>'1) Budget Table'!F219</f>
        <v>93457.94</v>
      </c>
      <c r="G228" s="30">
        <f>'1) Budget Table'!G219</f>
        <v>50025</v>
      </c>
      <c r="H228" s="100">
        <f>SUM(D228:G228)</f>
        <v>256482.94</v>
      </c>
    </row>
    <row r="229" spans="3:8" s="23" customFormat="1" ht="15.75" customHeight="1">
      <c r="C229" s="84" t="s">
        <v>12</v>
      </c>
      <c r="D229" s="111"/>
      <c r="E229" s="144"/>
      <c r="F229" s="112"/>
      <c r="G229" s="144"/>
      <c r="H229" s="105">
        <f t="shared" ref="H229:H235" si="19">SUM(D229:G229)</f>
        <v>0</v>
      </c>
    </row>
    <row r="230" spans="3:8" s="23" customFormat="1" ht="15.75" customHeight="1">
      <c r="C230" s="85" t="s">
        <v>13</v>
      </c>
      <c r="D230" s="113">
        <v>20000</v>
      </c>
      <c r="E230" s="107"/>
      <c r="F230" s="106"/>
      <c r="G230" s="107"/>
      <c r="H230" s="105">
        <f t="shared" si="19"/>
        <v>20000</v>
      </c>
    </row>
    <row r="231" spans="3:8" s="23" customFormat="1" ht="15.75" customHeight="1">
      <c r="C231" s="85" t="s">
        <v>14</v>
      </c>
      <c r="D231" s="113"/>
      <c r="E231" s="113"/>
      <c r="F231" s="113"/>
      <c r="G231" s="113"/>
      <c r="H231" s="105">
        <f>SUM(D231:G231)</f>
        <v>0</v>
      </c>
    </row>
    <row r="232" spans="3:8" s="23" customFormat="1" ht="15.75" customHeight="1">
      <c r="C232" s="19" t="s">
        <v>15</v>
      </c>
      <c r="D232" s="113">
        <v>10000</v>
      </c>
      <c r="E232" s="113"/>
      <c r="F232" s="135">
        <v>65420.56</v>
      </c>
      <c r="G232" s="113"/>
      <c r="H232" s="105">
        <f t="shared" si="19"/>
        <v>75420.56</v>
      </c>
    </row>
    <row r="233" spans="3:8" s="23" customFormat="1" ht="15.75" customHeight="1">
      <c r="C233" s="85" t="s">
        <v>16</v>
      </c>
      <c r="D233" s="113">
        <v>73000</v>
      </c>
      <c r="E233" s="113">
        <v>10000</v>
      </c>
      <c r="F233" s="113"/>
      <c r="G233" s="113">
        <v>50025</v>
      </c>
      <c r="H233" s="105">
        <f t="shared" si="19"/>
        <v>133025</v>
      </c>
    </row>
    <row r="234" spans="3:8" s="23" customFormat="1" ht="15.75" customHeight="1">
      <c r="C234" s="85" t="s">
        <v>17</v>
      </c>
      <c r="D234" s="113"/>
      <c r="E234" s="113"/>
      <c r="F234" s="113"/>
      <c r="G234" s="113"/>
      <c r="H234" s="105">
        <f t="shared" si="19"/>
        <v>0</v>
      </c>
    </row>
    <row r="235" spans="3:8" s="23" customFormat="1" ht="15.75" customHeight="1">
      <c r="C235" s="85" t="s">
        <v>18</v>
      </c>
      <c r="D235" s="113"/>
      <c r="E235" s="113"/>
      <c r="F235" s="134">
        <v>28037.38</v>
      </c>
      <c r="G235" s="113"/>
      <c r="H235" s="105">
        <f t="shared" si="19"/>
        <v>28037.38</v>
      </c>
    </row>
    <row r="236" spans="3:8" s="23" customFormat="1" ht="15.75" customHeight="1">
      <c r="C236" s="22" t="s">
        <v>19</v>
      </c>
      <c r="D236" s="145">
        <f>SUM(D229:D235)</f>
        <v>103000</v>
      </c>
      <c r="E236" s="145">
        <f>SUM(E229:E235)</f>
        <v>10000</v>
      </c>
      <c r="F236" s="32">
        <f>SUM(F229:F235)</f>
        <v>93457.94</v>
      </c>
      <c r="G236" s="145">
        <f>SUM(G229:G235)</f>
        <v>50025</v>
      </c>
      <c r="H236" s="105">
        <f>SUM(D236:G236)</f>
        <v>256482.94</v>
      </c>
    </row>
    <row r="237" spans="3:8" s="23" customFormat="1" ht="15.75" customHeight="1" thickBot="1">
      <c r="C237" s="109"/>
      <c r="D237" s="141"/>
      <c r="E237" s="141"/>
      <c r="F237" s="110"/>
      <c r="G237" s="141"/>
      <c r="H237" s="109"/>
    </row>
    <row r="238" spans="3:8" s="23" customFormat="1" ht="19.5" customHeight="1" thickBot="1">
      <c r="C238" s="394" t="s">
        <v>55</v>
      </c>
      <c r="D238" s="395"/>
      <c r="E238" s="395"/>
      <c r="F238" s="395"/>
      <c r="G238" s="395"/>
      <c r="H238" s="396"/>
    </row>
    <row r="239" spans="3:8" s="23" customFormat="1" ht="42.75" customHeight="1">
      <c r="C239" s="39"/>
      <c r="D239" s="140" t="s">
        <v>56</v>
      </c>
      <c r="E239" s="140" t="s">
        <v>57</v>
      </c>
      <c r="F239" s="132" t="s">
        <v>58</v>
      </c>
      <c r="G239" s="140" t="s">
        <v>59</v>
      </c>
      <c r="H239" s="392" t="s">
        <v>8</v>
      </c>
    </row>
    <row r="240" spans="3:8" s="23" customFormat="1" ht="19.5" customHeight="1">
      <c r="C240" s="69"/>
      <c r="D240" s="149" t="str">
        <f>'[1]1) Budget Table'!D13</f>
        <v>UNDP</v>
      </c>
      <c r="E240" s="149" t="str">
        <f>'[1]1) Budget Table'!E13</f>
        <v>UNHCR</v>
      </c>
      <c r="F240" s="79" t="str">
        <f>'1) Budget Table'!F13</f>
        <v>UNICEF</v>
      </c>
      <c r="G240" s="149" t="str">
        <f>'[1]1) Budget Table'!G13</f>
        <v>HABITAT</v>
      </c>
      <c r="H240" s="393"/>
    </row>
    <row r="241" spans="3:14" s="23" customFormat="1" ht="19.5" customHeight="1">
      <c r="C241" s="96" t="s">
        <v>12</v>
      </c>
      <c r="D241" s="118">
        <f>SUM(D61, D117, D173, D218,D207,D196,D185,D162,D151,D140,D129,D106,D95,D84,D73,D50,D39,D28,D17,D229)</f>
        <v>210139.7</v>
      </c>
      <c r="E241" s="118">
        <f>SUM(E61, E117, E173, E218,E207,E196,E185,E162,E151,E140,E129,E106,E95,E84,E73,E50,E39,E28,E17,E229)</f>
        <v>60000</v>
      </c>
      <c r="F241" s="118">
        <f t="shared" ref="F241" si="20">SUM(F17,F28,F39,F50,F61,F73,F84,F95,F106,F117,F129,F140,F151,F162,F173,F229)</f>
        <v>140186.9</v>
      </c>
      <c r="G241" s="118">
        <f>SUM(G61, G117, G173, G218,G207,G196,G185,G162,G151,G140,G129,G106,G95,G84,G73,G50,G39,G28,G17,G229)</f>
        <v>148400</v>
      </c>
      <c r="H241" s="37">
        <f t="shared" ref="H241:H249" si="21">SUM(D241:G241)</f>
        <v>558726.6</v>
      </c>
      <c r="I241" s="117"/>
      <c r="J241" s="117"/>
      <c r="K241" s="117"/>
      <c r="L241" s="117"/>
      <c r="M241" s="117"/>
      <c r="N241" s="117"/>
    </row>
    <row r="242" spans="3:14" s="23" customFormat="1" ht="34.5" customHeight="1">
      <c r="C242" s="96" t="s">
        <v>13</v>
      </c>
      <c r="D242" s="118">
        <f t="shared" ref="D242:E247" si="22">SUM(D62, D118, D174, D219,D208,D197,D186,D163,D152,D141,D130,D107,D96,D85,D74,D51,D40,D29,D18,D230)</f>
        <v>55138.400000000001</v>
      </c>
      <c r="E242" s="118">
        <f t="shared" si="22"/>
        <v>0</v>
      </c>
      <c r="F242" s="118">
        <f t="shared" ref="F242" si="23">SUM(F18,F29,F40,F51,F62,F74,F85,F96,F107,F118,F130,F141,F152,F163,F174,F230)</f>
        <v>115000</v>
      </c>
      <c r="G242" s="118">
        <f t="shared" ref="G242:G247" si="24">SUM(G62, G118, G174, G219,G208,G197,G186,G163,G152,G141,G130,G107,G96,G85,G74,G51,G40,G29,G18,G230)</f>
        <v>80000</v>
      </c>
      <c r="H242" s="37">
        <f t="shared" si="21"/>
        <v>250138.4</v>
      </c>
      <c r="I242" s="117"/>
      <c r="J242" s="117"/>
      <c r="K242" s="117"/>
      <c r="L242" s="117"/>
      <c r="M242" s="117"/>
      <c r="N242" s="117"/>
    </row>
    <row r="243" spans="3:14" s="23" customFormat="1" ht="48" customHeight="1">
      <c r="C243" s="96" t="s">
        <v>14</v>
      </c>
      <c r="D243" s="118">
        <f t="shared" si="22"/>
        <v>27866.400000000001</v>
      </c>
      <c r="E243" s="118">
        <f t="shared" si="22"/>
        <v>0</v>
      </c>
      <c r="F243" s="118">
        <f t="shared" ref="F243" si="25">SUM(F19,F30,F41,F52,F63,F75,F86,F97,F108,F119,F131,F142,F153,F164,F175,F231)</f>
        <v>40000</v>
      </c>
      <c r="G243" s="118">
        <f t="shared" si="24"/>
        <v>150000</v>
      </c>
      <c r="H243" s="37">
        <f t="shared" si="21"/>
        <v>217866.4</v>
      </c>
      <c r="I243" s="117"/>
      <c r="J243" s="117"/>
      <c r="K243" s="117"/>
      <c r="L243" s="117"/>
      <c r="M243" s="117"/>
      <c r="N243" s="117"/>
    </row>
    <row r="244" spans="3:14" s="23" customFormat="1" ht="33" customHeight="1">
      <c r="C244" s="11" t="s">
        <v>15</v>
      </c>
      <c r="D244" s="118">
        <f t="shared" si="22"/>
        <v>256721.72</v>
      </c>
      <c r="E244" s="118">
        <f t="shared" si="22"/>
        <v>30000</v>
      </c>
      <c r="F244" s="118">
        <f t="shared" ref="F244" si="26">SUM(F20,F31,F42,F53,F64,F76,F87,F98,F109,F120,F132,F143,F154,F165,F176,F232)</f>
        <v>94112.15</v>
      </c>
      <c r="G244" s="118">
        <f t="shared" si="24"/>
        <v>212975</v>
      </c>
      <c r="H244" s="37">
        <f t="shared" si="21"/>
        <v>593808.87</v>
      </c>
      <c r="I244" s="117"/>
      <c r="J244" s="117"/>
      <c r="K244" s="117"/>
      <c r="L244" s="117"/>
      <c r="M244" s="117"/>
      <c r="N244" s="117"/>
    </row>
    <row r="245" spans="3:14" s="23" customFormat="1" ht="21" customHeight="1">
      <c r="C245" s="96" t="s">
        <v>16</v>
      </c>
      <c r="D245" s="118">
        <f>SUM(D65, D121, D177, D222,D211,D200,D189,D166,D155,D144,D133,D110,D99,D88,D77,D54,D43,D32,D21,D233)</f>
        <v>73000</v>
      </c>
      <c r="E245" s="118">
        <f t="shared" si="22"/>
        <v>10000</v>
      </c>
      <c r="F245" s="118">
        <f t="shared" ref="F245" si="27">SUM(F21,F32,F43,F54,F65,F77,F88,F99,F110,F121,F133,F144,F155,F166,F177,F233)</f>
        <v>24000</v>
      </c>
      <c r="G245" s="118">
        <f t="shared" si="24"/>
        <v>98025</v>
      </c>
      <c r="H245" s="37">
        <f t="shared" si="21"/>
        <v>205025</v>
      </c>
      <c r="I245" s="108"/>
      <c r="J245" s="108"/>
      <c r="K245" s="108"/>
      <c r="L245" s="108"/>
      <c r="M245" s="108"/>
      <c r="N245" s="119"/>
    </row>
    <row r="246" spans="3:14" s="23" customFormat="1" ht="39.75" customHeight="1">
      <c r="C246" s="96" t="s">
        <v>17</v>
      </c>
      <c r="D246" s="118">
        <f t="shared" si="22"/>
        <v>446776.72</v>
      </c>
      <c r="E246" s="118">
        <f t="shared" si="22"/>
        <v>690000</v>
      </c>
      <c r="F246" s="118">
        <f t="shared" ref="F246" si="28">SUM(F22,F33,F44,F55,F66,F78,F89,F100,F111,F122,F134,F145,F156,F167,F178,F234)</f>
        <v>493242.98000000004</v>
      </c>
      <c r="G246" s="118">
        <f>SUM(G66, G122, G178, G223,G212,G201,G190,G167,G156,G145,G134,G111,G100,G89,G78,G55,G44,G33,G22,G234)</f>
        <v>200000</v>
      </c>
      <c r="H246" s="37">
        <f t="shared" si="21"/>
        <v>1830019.7</v>
      </c>
      <c r="I246" s="108"/>
      <c r="J246" s="108"/>
      <c r="K246" s="108"/>
      <c r="L246" s="108"/>
      <c r="M246" s="108"/>
      <c r="N246" s="119"/>
    </row>
    <row r="247" spans="3:14" s="23" customFormat="1" ht="39.75" customHeight="1">
      <c r="C247" s="96" t="s">
        <v>18</v>
      </c>
      <c r="D247" s="118">
        <f t="shared" si="22"/>
        <v>84055.56</v>
      </c>
      <c r="E247" s="118">
        <f>SUM(E67, E123, E179, E224,E213,E202,E191,E168,E157,E146,E135,E112,E101,E90,E79,E56,E45,E34,E23,E235)</f>
        <v>0</v>
      </c>
      <c r="F247" s="118">
        <f t="shared" ref="F247" si="29">SUM(F23,F34,F45,F56,F67,F79,F90,F101,F112,F123,F135,F146,F157,F168,F179,F235)</f>
        <v>28037.38</v>
      </c>
      <c r="G247" s="118">
        <f t="shared" si="24"/>
        <v>45180</v>
      </c>
      <c r="H247" s="37">
        <f t="shared" si="21"/>
        <v>157272.94</v>
      </c>
      <c r="I247" s="108"/>
      <c r="J247" s="108"/>
      <c r="K247" s="108"/>
      <c r="L247" s="108"/>
      <c r="M247" s="108"/>
      <c r="N247" s="119"/>
    </row>
    <row r="248" spans="3:14" s="23" customFormat="1" ht="22.5" customHeight="1">
      <c r="C248" s="120" t="s">
        <v>60</v>
      </c>
      <c r="D248" s="150">
        <f>SUM(D241:D247)</f>
        <v>1153698.5</v>
      </c>
      <c r="E248" s="150">
        <f>SUM(E241:E247)</f>
        <v>790000</v>
      </c>
      <c r="F248" s="121">
        <f>SUM(F241:F247)</f>
        <v>934579.41</v>
      </c>
      <c r="G248" s="150">
        <f>SUM(G241:G247)</f>
        <v>934580</v>
      </c>
      <c r="H248" s="324">
        <f t="shared" si="21"/>
        <v>3812857.91</v>
      </c>
      <c r="I248" s="108"/>
      <c r="J248" s="108"/>
      <c r="K248" s="108"/>
      <c r="L248" s="108"/>
      <c r="M248" s="108"/>
      <c r="N248" s="119"/>
    </row>
    <row r="249" spans="3:14" s="23" customFormat="1" ht="26.25" customHeight="1" thickBot="1">
      <c r="C249" s="123" t="s">
        <v>61</v>
      </c>
      <c r="D249" s="124">
        <f>D248*0.07</f>
        <v>80758.895000000004</v>
      </c>
      <c r="E249" s="124">
        <f>E248*0.07</f>
        <v>55300.000000000007</v>
      </c>
      <c r="F249" s="124">
        <f>F248*0.07</f>
        <v>65420.558700000009</v>
      </c>
      <c r="G249" s="124">
        <f>G248*0.07</f>
        <v>65420.600000000006</v>
      </c>
      <c r="H249" s="122">
        <f t="shared" si="21"/>
        <v>266900.05370000005</v>
      </c>
      <c r="I249" s="12"/>
      <c r="J249" s="12"/>
      <c r="K249" s="12"/>
      <c r="L249" s="12"/>
      <c r="M249" s="125"/>
      <c r="N249" s="110"/>
    </row>
    <row r="250" spans="3:14" s="23" customFormat="1" ht="23.25" customHeight="1" thickBot="1">
      <c r="C250" s="64" t="s">
        <v>62</v>
      </c>
      <c r="D250" s="65">
        <f>SUM(D248:D249)</f>
        <v>1234457.395</v>
      </c>
      <c r="E250" s="65">
        <f>SUM(E248:E249)</f>
        <v>845300</v>
      </c>
      <c r="F250" s="65">
        <f>SUM(F248:F249)</f>
        <v>999999.96870000008</v>
      </c>
      <c r="G250" s="65">
        <f>SUM(G248:G249)</f>
        <v>1000000.6</v>
      </c>
      <c r="H250" s="40">
        <f>SUM(H248:H249)</f>
        <v>4079757.9637000002</v>
      </c>
      <c r="I250" s="12"/>
      <c r="J250" s="12"/>
      <c r="K250" s="12"/>
      <c r="L250" s="12"/>
      <c r="M250" s="125"/>
      <c r="N250" s="110"/>
    </row>
    <row r="251" spans="3:14" ht="15.75" customHeight="1">
      <c r="C251" s="109"/>
      <c r="F251" s="110"/>
      <c r="H251" s="109"/>
      <c r="I251" s="109"/>
      <c r="J251" s="109"/>
      <c r="K251" s="109"/>
      <c r="L251" s="109"/>
      <c r="M251" s="24"/>
      <c r="N251" s="109"/>
    </row>
    <row r="252" spans="3:14" ht="15.75" customHeight="1">
      <c r="C252" s="109"/>
      <c r="F252" s="110"/>
      <c r="H252" s="109"/>
      <c r="I252" s="133"/>
      <c r="J252" s="133"/>
      <c r="K252" s="109"/>
      <c r="L252" s="109"/>
      <c r="M252" s="24"/>
      <c r="N252" s="109"/>
    </row>
    <row r="253" spans="3:14" ht="15.75" customHeight="1">
      <c r="C253" s="109"/>
      <c r="F253" s="110"/>
      <c r="H253" s="109"/>
      <c r="I253" s="133"/>
      <c r="J253" s="133"/>
      <c r="K253" s="109"/>
      <c r="L253" s="109"/>
      <c r="M253" s="117"/>
      <c r="N253" s="109"/>
    </row>
    <row r="254" spans="3:14" ht="40.5" customHeight="1">
      <c r="C254" s="109"/>
      <c r="D254" s="326"/>
      <c r="E254" s="326"/>
      <c r="F254" s="326"/>
      <c r="G254" s="326"/>
      <c r="H254" s="326"/>
      <c r="I254" s="133"/>
      <c r="J254" s="133"/>
      <c r="K254" s="109"/>
      <c r="L254" s="109"/>
      <c r="M254" s="25"/>
      <c r="N254" s="109"/>
    </row>
    <row r="255" spans="3:14" ht="24.75" customHeight="1">
      <c r="C255" s="109"/>
      <c r="F255" s="110"/>
      <c r="H255" s="109"/>
      <c r="I255" s="133"/>
      <c r="J255" s="133"/>
      <c r="K255" s="109"/>
      <c r="L255" s="109"/>
      <c r="M255" s="25"/>
      <c r="N255" s="109"/>
    </row>
    <row r="256" spans="3:14" ht="41.25" customHeight="1">
      <c r="C256" s="109"/>
      <c r="F256" s="110"/>
      <c r="H256" s="109"/>
      <c r="I256" s="126"/>
      <c r="J256" s="133"/>
      <c r="K256" s="109"/>
      <c r="L256" s="109"/>
      <c r="M256" s="25"/>
      <c r="N256" s="109"/>
    </row>
    <row r="257" spans="3:15" ht="51.75" customHeight="1">
      <c r="C257" s="109"/>
      <c r="F257" s="110"/>
      <c r="H257" s="109"/>
      <c r="I257" s="126"/>
      <c r="J257" s="133"/>
      <c r="K257" s="109"/>
      <c r="L257" s="109"/>
      <c r="M257" s="25"/>
      <c r="N257" s="109"/>
      <c r="O257" s="109"/>
    </row>
    <row r="258" spans="3:15" ht="42" customHeight="1">
      <c r="C258" s="109"/>
      <c r="F258" s="110"/>
      <c r="H258" s="109"/>
      <c r="I258" s="133"/>
      <c r="J258" s="133"/>
      <c r="K258" s="109"/>
      <c r="L258" s="109"/>
      <c r="M258" s="25"/>
      <c r="N258" s="109"/>
      <c r="O258" s="109"/>
    </row>
    <row r="259" spans="3:15" s="21" customFormat="1" ht="42" customHeight="1">
      <c r="C259" s="109"/>
      <c r="D259" s="141"/>
      <c r="E259" s="141"/>
      <c r="F259" s="110"/>
      <c r="G259" s="141"/>
      <c r="H259" s="109"/>
      <c r="I259" s="117"/>
      <c r="J259" s="133"/>
      <c r="K259" s="109"/>
      <c r="L259" s="109"/>
      <c r="M259" s="25"/>
      <c r="N259" s="109"/>
      <c r="O259" s="110"/>
    </row>
    <row r="260" spans="3:15" s="21" customFormat="1" ht="42" customHeight="1">
      <c r="C260" s="109"/>
      <c r="D260" s="141"/>
      <c r="E260" s="141"/>
      <c r="F260" s="110"/>
      <c r="G260" s="141"/>
      <c r="H260" s="109"/>
      <c r="I260" s="109"/>
      <c r="J260" s="133"/>
      <c r="K260" s="109"/>
      <c r="L260" s="109"/>
      <c r="M260" s="109"/>
      <c r="N260" s="109"/>
      <c r="O260" s="110"/>
    </row>
    <row r="261" spans="3:15" s="21" customFormat="1" ht="63.75" customHeight="1">
      <c r="C261" s="109"/>
      <c r="D261" s="141"/>
      <c r="E261" s="141"/>
      <c r="F261" s="110"/>
      <c r="G261" s="141"/>
      <c r="H261" s="109"/>
      <c r="I261" s="109"/>
      <c r="J261" s="24"/>
      <c r="K261" s="117"/>
      <c r="L261" s="117"/>
      <c r="M261" s="109"/>
      <c r="N261" s="109"/>
      <c r="O261" s="110"/>
    </row>
    <row r="262" spans="3:15" s="21" customFormat="1" ht="42" customHeight="1">
      <c r="C262" s="109"/>
      <c r="D262" s="141"/>
      <c r="E262" s="141"/>
      <c r="F262" s="110"/>
      <c r="G262" s="141"/>
      <c r="H262" s="109"/>
      <c r="I262" s="109"/>
      <c r="J262" s="109"/>
      <c r="K262" s="109"/>
      <c r="L262" s="109"/>
      <c r="M262" s="109"/>
      <c r="N262" s="24"/>
      <c r="O262" s="110"/>
    </row>
    <row r="263" spans="3:15" ht="23.25" customHeight="1">
      <c r="C263" s="109"/>
      <c r="F263" s="110"/>
      <c r="H263" s="109"/>
      <c r="I263" s="109"/>
      <c r="J263" s="109"/>
      <c r="K263" s="109"/>
      <c r="L263" s="109"/>
      <c r="M263" s="109"/>
      <c r="N263" s="109"/>
      <c r="O263" s="109"/>
    </row>
    <row r="264" spans="3:15" ht="27.75" customHeight="1">
      <c r="C264" s="109"/>
      <c r="F264" s="110"/>
      <c r="H264" s="109"/>
      <c r="I264" s="109"/>
      <c r="J264" s="109"/>
      <c r="K264" s="109"/>
      <c r="L264" s="109"/>
      <c r="M264" s="117"/>
      <c r="N264" s="109"/>
      <c r="O264" s="109"/>
    </row>
    <row r="265" spans="3:15" ht="55.5" customHeight="1">
      <c r="C265" s="109"/>
      <c r="F265" s="110"/>
      <c r="H265" s="109"/>
      <c r="I265" s="109"/>
      <c r="J265" s="109"/>
      <c r="K265" s="109"/>
      <c r="L265" s="109"/>
      <c r="M265" s="109"/>
      <c r="N265" s="109"/>
      <c r="O265" s="109"/>
    </row>
    <row r="266" spans="3:15" ht="57.75" customHeight="1">
      <c r="C266" s="109"/>
      <c r="F266" s="110"/>
      <c r="H266" s="109"/>
      <c r="I266" s="109"/>
      <c r="J266" s="109"/>
      <c r="K266" s="109"/>
      <c r="L266" s="109"/>
      <c r="M266" s="109"/>
      <c r="N266" s="117"/>
      <c r="O266" s="109"/>
    </row>
    <row r="267" spans="3:15" ht="21.75" customHeight="1">
      <c r="C267" s="109"/>
      <c r="F267" s="110"/>
      <c r="H267" s="109"/>
      <c r="I267" s="109"/>
      <c r="J267" s="109"/>
      <c r="K267" s="109"/>
      <c r="L267" s="109"/>
      <c r="M267" s="109"/>
      <c r="N267" s="109"/>
      <c r="O267" s="109"/>
    </row>
    <row r="268" spans="3:15" ht="49.5" customHeight="1">
      <c r="C268" s="109"/>
      <c r="F268" s="110"/>
      <c r="H268" s="109"/>
      <c r="I268" s="109"/>
      <c r="J268" s="109"/>
      <c r="K268" s="109"/>
      <c r="L268" s="109"/>
      <c r="M268" s="109"/>
      <c r="N268" s="109"/>
      <c r="O268" s="109"/>
    </row>
    <row r="269" spans="3:15" ht="28.5" customHeight="1">
      <c r="C269" s="109"/>
      <c r="F269" s="110"/>
      <c r="H269" s="109"/>
      <c r="I269" s="109"/>
      <c r="J269" s="109"/>
      <c r="K269" s="109"/>
      <c r="L269" s="109"/>
      <c r="M269" s="109"/>
      <c r="N269" s="109"/>
      <c r="O269" s="109"/>
    </row>
    <row r="270" spans="3:15" ht="28.5" customHeight="1">
      <c r="C270" s="109"/>
      <c r="F270" s="110"/>
      <c r="H270" s="109"/>
      <c r="I270" s="109"/>
      <c r="J270" s="109"/>
      <c r="K270" s="109"/>
      <c r="L270" s="109"/>
      <c r="M270" s="109"/>
      <c r="N270" s="109"/>
      <c r="O270" s="109"/>
    </row>
    <row r="271" spans="3:15" ht="28.5" customHeight="1">
      <c r="C271" s="109"/>
      <c r="F271" s="110"/>
      <c r="H271" s="109"/>
      <c r="I271" s="109"/>
      <c r="J271" s="109"/>
      <c r="K271" s="109"/>
      <c r="L271" s="109"/>
      <c r="M271" s="109"/>
      <c r="N271" s="109"/>
      <c r="O271" s="109"/>
    </row>
    <row r="272" spans="3:15" ht="23.25" customHeight="1">
      <c r="C272" s="109"/>
      <c r="F272" s="110"/>
      <c r="H272" s="109"/>
      <c r="I272" s="109"/>
      <c r="J272" s="109"/>
      <c r="K272" s="109"/>
      <c r="L272" s="109"/>
      <c r="M272" s="109"/>
      <c r="N272" s="109"/>
      <c r="O272" s="24"/>
    </row>
    <row r="273" spans="3:15" ht="43.5" customHeight="1">
      <c r="C273" s="109"/>
      <c r="F273" s="110"/>
      <c r="H273" s="109"/>
      <c r="I273" s="109"/>
      <c r="J273" s="109"/>
      <c r="K273" s="109"/>
      <c r="L273" s="109"/>
      <c r="M273" s="109"/>
      <c r="N273" s="109"/>
      <c r="O273" s="24"/>
    </row>
    <row r="274" spans="3:15" ht="55.5" customHeight="1">
      <c r="C274" s="109"/>
      <c r="F274" s="110"/>
      <c r="H274" s="109"/>
      <c r="I274" s="109"/>
      <c r="J274" s="109"/>
      <c r="K274" s="109"/>
      <c r="L274" s="109"/>
      <c r="M274" s="109"/>
      <c r="N274" s="109"/>
      <c r="O274" s="109"/>
    </row>
    <row r="275" spans="3:15" ht="42.75" customHeight="1">
      <c r="C275" s="109"/>
      <c r="F275" s="110"/>
      <c r="H275" s="109"/>
      <c r="I275" s="109"/>
      <c r="J275" s="109"/>
      <c r="K275" s="109"/>
      <c r="L275" s="109"/>
      <c r="M275" s="109"/>
      <c r="N275" s="109"/>
      <c r="O275" s="24"/>
    </row>
    <row r="276" spans="3:15" ht="21.75" customHeight="1">
      <c r="C276" s="109"/>
      <c r="F276" s="110"/>
      <c r="H276" s="109"/>
      <c r="I276" s="109"/>
      <c r="J276" s="109"/>
      <c r="K276" s="109"/>
      <c r="L276" s="109"/>
      <c r="M276" s="109"/>
      <c r="N276" s="109"/>
      <c r="O276" s="24"/>
    </row>
    <row r="277" spans="3:15" ht="21.75" customHeight="1">
      <c r="C277" s="109"/>
      <c r="F277" s="110"/>
      <c r="H277" s="109"/>
      <c r="I277" s="109"/>
      <c r="J277" s="109"/>
      <c r="K277" s="109"/>
      <c r="L277" s="109"/>
      <c r="M277" s="109"/>
      <c r="N277" s="109"/>
      <c r="O277" s="24"/>
    </row>
    <row r="278" spans="3:15" s="23" customFormat="1" ht="23.25" customHeight="1">
      <c r="C278" s="109"/>
      <c r="D278" s="141"/>
      <c r="E278" s="141"/>
      <c r="F278" s="110"/>
      <c r="G278" s="141"/>
      <c r="H278" s="109"/>
      <c r="I278" s="109"/>
      <c r="J278" s="109"/>
      <c r="K278" s="109"/>
      <c r="L278" s="109"/>
      <c r="M278" s="109"/>
      <c r="N278" s="109"/>
      <c r="O278" s="117"/>
    </row>
    <row r="279" spans="3:15" ht="23.25" customHeight="1">
      <c r="C279" s="109"/>
      <c r="F279" s="110"/>
      <c r="H279" s="109"/>
      <c r="I279" s="109"/>
      <c r="J279" s="109"/>
      <c r="K279" s="109"/>
      <c r="L279" s="109"/>
      <c r="M279" s="109"/>
      <c r="N279" s="109"/>
      <c r="O279" s="117"/>
    </row>
    <row r="280" spans="3:15" ht="21.75" customHeight="1">
      <c r="C280" s="109"/>
      <c r="F280" s="110"/>
      <c r="H280" s="109"/>
      <c r="I280" s="109"/>
      <c r="J280" s="109"/>
      <c r="K280" s="109"/>
      <c r="L280" s="109"/>
      <c r="M280" s="109"/>
      <c r="N280" s="109"/>
      <c r="O280" s="117"/>
    </row>
    <row r="281" spans="3:15" ht="16.5" customHeight="1">
      <c r="C281" s="109"/>
      <c r="F281" s="110"/>
      <c r="H281" s="109"/>
      <c r="I281" s="109"/>
      <c r="J281" s="109"/>
      <c r="K281" s="109"/>
      <c r="L281" s="109"/>
      <c r="M281" s="109"/>
      <c r="N281" s="109"/>
      <c r="O281" s="117"/>
    </row>
    <row r="282" spans="3:15" ht="29.25" customHeight="1">
      <c r="C282" s="109"/>
      <c r="F282" s="110"/>
      <c r="H282" s="109"/>
      <c r="I282" s="109"/>
      <c r="J282" s="109"/>
      <c r="K282" s="109"/>
      <c r="L282" s="109"/>
      <c r="M282" s="109"/>
      <c r="N282" s="109"/>
      <c r="O282" s="117"/>
    </row>
    <row r="283" spans="3:15" ht="24.75" customHeight="1">
      <c r="C283" s="109"/>
      <c r="F283" s="110"/>
      <c r="H283" s="109"/>
      <c r="I283" s="109"/>
      <c r="J283" s="109"/>
      <c r="K283" s="109"/>
      <c r="L283" s="109"/>
      <c r="M283" s="109"/>
      <c r="N283" s="109"/>
      <c r="O283" s="117"/>
    </row>
    <row r="284" spans="3:15" ht="33" customHeight="1">
      <c r="C284" s="109"/>
      <c r="F284" s="110"/>
      <c r="H284" s="109"/>
      <c r="I284" s="109"/>
      <c r="J284" s="109"/>
      <c r="K284" s="109"/>
      <c r="L284" s="109"/>
      <c r="M284" s="109"/>
      <c r="N284" s="109"/>
      <c r="O284" s="117"/>
    </row>
    <row r="286" spans="3:15" ht="15" customHeight="1">
      <c r="C286" s="109"/>
      <c r="F286" s="110"/>
      <c r="H286" s="109"/>
      <c r="I286" s="109"/>
      <c r="J286" s="109"/>
      <c r="K286" s="109"/>
      <c r="L286" s="109"/>
      <c r="M286" s="109"/>
      <c r="N286" s="109"/>
      <c r="O286" s="117"/>
    </row>
    <row r="287" spans="3:15" ht="25.5" customHeight="1">
      <c r="C287" s="109"/>
      <c r="F287" s="110"/>
      <c r="H287" s="109"/>
      <c r="I287" s="109"/>
      <c r="J287" s="109"/>
      <c r="K287" s="109"/>
      <c r="L287" s="109"/>
      <c r="M287" s="109"/>
      <c r="N287" s="109"/>
      <c r="O287" s="117"/>
    </row>
  </sheetData>
  <sheetProtection insertColumns="0" insertRows="0" deleteRows="0"/>
  <mergeCells count="29">
    <mergeCell ref="C2:F2"/>
    <mergeCell ref="C10:F10"/>
    <mergeCell ref="B14:H14"/>
    <mergeCell ref="C15:H15"/>
    <mergeCell ref="B70:H70"/>
    <mergeCell ref="H12:H13"/>
    <mergeCell ref="C5:H5"/>
    <mergeCell ref="C26:H26"/>
    <mergeCell ref="C37:H37"/>
    <mergeCell ref="C6:H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27:H227"/>
    <mergeCell ref="H239:H240"/>
    <mergeCell ref="C205:H205"/>
    <mergeCell ref="C216:H216"/>
    <mergeCell ref="C238:H238"/>
  </mergeCells>
  <conditionalFormatting sqref="H24">
    <cfRule type="cellIs" dxfId="26" priority="24" operator="notEqual">
      <formula>$H$16</formula>
    </cfRule>
  </conditionalFormatting>
  <conditionalFormatting sqref="H35">
    <cfRule type="cellIs" dxfId="25" priority="23" operator="notEqual">
      <formula>$H$27</formula>
    </cfRule>
  </conditionalFormatting>
  <conditionalFormatting sqref="H46">
    <cfRule type="cellIs" dxfId="24" priority="22" operator="notEqual">
      <formula>$H$38</formula>
    </cfRule>
  </conditionalFormatting>
  <conditionalFormatting sqref="H57">
    <cfRule type="cellIs" dxfId="23" priority="21" operator="notEqual">
      <formula>$H$49</formula>
    </cfRule>
  </conditionalFormatting>
  <conditionalFormatting sqref="H80">
    <cfRule type="cellIs" dxfId="22" priority="20" operator="notEqual">
      <formula>$H$72</formula>
    </cfRule>
  </conditionalFormatting>
  <conditionalFormatting sqref="H91">
    <cfRule type="cellIs" dxfId="21" priority="19" operator="notEqual">
      <formula>$H$83</formula>
    </cfRule>
  </conditionalFormatting>
  <conditionalFormatting sqref="H102">
    <cfRule type="cellIs" dxfId="20" priority="18" operator="notEqual">
      <formula>$H$94</formula>
    </cfRule>
  </conditionalFormatting>
  <conditionalFormatting sqref="H113">
    <cfRule type="cellIs" dxfId="19" priority="17" operator="notEqual">
      <formula>$H$105</formula>
    </cfRule>
  </conditionalFormatting>
  <conditionalFormatting sqref="H136">
    <cfRule type="cellIs" dxfId="18" priority="16" operator="notEqual">
      <formula>$H$128</formula>
    </cfRule>
  </conditionalFormatting>
  <conditionalFormatting sqref="H147">
    <cfRule type="cellIs" dxfId="17" priority="15" operator="notEqual">
      <formula>$H$139</formula>
    </cfRule>
  </conditionalFormatting>
  <conditionalFormatting sqref="H158">
    <cfRule type="cellIs" dxfId="16" priority="14" operator="notEqual">
      <formula>$H$150</formula>
    </cfRule>
  </conditionalFormatting>
  <conditionalFormatting sqref="H169">
    <cfRule type="cellIs" dxfId="15" priority="13" operator="notEqual">
      <formula>$H$161</formula>
    </cfRule>
  </conditionalFormatting>
  <conditionalFormatting sqref="H192">
    <cfRule type="cellIs" dxfId="14" priority="12" operator="notEqual">
      <formula>$H$184</formula>
    </cfRule>
  </conditionalFormatting>
  <conditionalFormatting sqref="H203">
    <cfRule type="cellIs" dxfId="13" priority="11" operator="notEqual">
      <formula>$H$195</formula>
    </cfRule>
  </conditionalFormatting>
  <conditionalFormatting sqref="H214">
    <cfRule type="cellIs" dxfId="12" priority="10" operator="notEqual">
      <formula>$H$206</formula>
    </cfRule>
  </conditionalFormatting>
  <conditionalFormatting sqref="H225">
    <cfRule type="cellIs" dxfId="11" priority="9" operator="notEqual">
      <formula>$H$217</formula>
    </cfRule>
  </conditionalFormatting>
  <conditionalFormatting sqref="H236">
    <cfRule type="cellIs" dxfId="10" priority="8" operator="notEqual">
      <formula>$H$228</formula>
    </cfRule>
  </conditionalFormatting>
  <conditionalFormatting sqref="H68">
    <cfRule type="cellIs" dxfId="9" priority="3" operator="notEqual">
      <formula>$H$60</formula>
    </cfRule>
  </conditionalFormatting>
  <conditionalFormatting sqref="H124">
    <cfRule type="cellIs" dxfId="8" priority="2" operator="notEqual">
      <formula>$H$116</formula>
    </cfRule>
  </conditionalFormatting>
  <conditionalFormatting sqref="H180">
    <cfRule type="cellIs" dxfId="7" priority="1" operator="notEqual">
      <formula>$H$172</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24 C235 C23 C34 C45 C247 C79 C90 C191 C213 C202 C56 C67"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3 C234 C22 C33 C44 C246 C78 C89 C190 C212 C201 C55 C66" xr:uid="{00000000-0002-0000-0100-000001000000}"/>
    <dataValidation allowBlank="1" showInputMessage="1" showErrorMessage="1" prompt="Services contracted by an organization which follow the normal procurement processes." sqref="C221 C232 C20 C31 C42 C244 C76 C87 C188 C210 C199 C53 C64" xr:uid="{00000000-0002-0000-0100-000002000000}"/>
    <dataValidation allowBlank="1" showInputMessage="1" showErrorMessage="1" prompt="Includes staff and non-staff travel paid for by the organization directly related to a project." sqref="C222 C233 C21 C32 C43 C245 C77 C88 C189 C211 C200 C54 C65"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0 C231 C19 C30 C41 C243 C75 C86 C187 C209 C198 C52 C63"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19 C230 C18 C29 C40 C242 C74 C85 C186 C208 C197 C51 C62" xr:uid="{00000000-0002-0000-0100-000005000000}"/>
    <dataValidation allowBlank="1" showInputMessage="1" showErrorMessage="1" prompt="Includes all related staff and temporary staff costs including base salary, post adjustment and all staff entitlements." sqref="C218 C229 C17 C28 C39 C241 C73 C84 C185 C207 C196 C50 C61" xr:uid="{00000000-0002-0000-0100-000006000000}"/>
  </dataValidations>
  <pageMargins left="0.7" right="0.7" top="0.75" bottom="0.75" header="0.3" footer="0.3"/>
  <pageSetup scale="74" orientation="landscape" r:id="rId1"/>
  <rowBreaks count="1" manualBreakCount="1">
    <brk id="81" max="16383" man="1"/>
  </rowBreaks>
  <extLst>
    <ext xmlns:x14="http://schemas.microsoft.com/office/spreadsheetml/2009/9/main" uri="{78C0D931-6437-407d-A8EE-F0AAD7539E65}">
      <x14:conditionalFormattings>
        <x14:conditionalFormatting xmlns:xm="http://schemas.microsoft.com/office/excel/2006/main">
          <x14:cfRule type="cellIs" priority="7" operator="notEqual" id="{6259D438-6EBB-49DE-A9F4-2D28ACA38D2E}">
            <xm:f>'1) Budget Table'!$H$232</xm:f>
            <x14:dxf>
              <font>
                <color rgb="FF9C0006"/>
              </font>
              <fill>
                <patternFill>
                  <bgColor rgb="FFFFC7CE"/>
                </patternFill>
              </fill>
            </x14:dxf>
          </x14:cfRule>
          <xm:sqref>H250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5"/>
  <sheetViews>
    <sheetView showGridLines="0" workbookViewId="0"/>
  </sheetViews>
  <sheetFormatPr defaultColWidth="8.81640625" defaultRowHeight="14.5"/>
  <cols>
    <col min="2" max="2" width="73.453125" customWidth="1"/>
  </cols>
  <sheetData>
    <row r="1" spans="2:6" ht="15" thickBot="1"/>
    <row r="2" spans="2:6" ht="15" thickBot="1">
      <c r="B2" s="97" t="s">
        <v>63</v>
      </c>
      <c r="C2" s="1"/>
      <c r="D2" s="1"/>
      <c r="E2" s="1"/>
      <c r="F2" s="1"/>
    </row>
    <row r="3" spans="2:6" ht="29">
      <c r="B3" s="98" t="s">
        <v>64</v>
      </c>
    </row>
    <row r="4" spans="2:6">
      <c r="B4" s="98"/>
    </row>
    <row r="5" spans="2:6" ht="58">
      <c r="B5" s="98" t="s">
        <v>65</v>
      </c>
    </row>
    <row r="6" spans="2:6">
      <c r="B6" s="98"/>
    </row>
    <row r="7" spans="2:6" ht="58">
      <c r="B7" s="98" t="s">
        <v>66</v>
      </c>
    </row>
    <row r="8" spans="2:6">
      <c r="B8" s="98"/>
    </row>
    <row r="9" spans="2:6" ht="58">
      <c r="B9" s="98" t="s">
        <v>67</v>
      </c>
    </row>
    <row r="10" spans="2:6">
      <c r="B10" s="98"/>
    </row>
    <row r="11" spans="2:6" ht="29">
      <c r="B11" s="98" t="s">
        <v>68</v>
      </c>
    </row>
    <row r="12" spans="2:6">
      <c r="B12" s="98"/>
    </row>
    <row r="13" spans="2:6" ht="58">
      <c r="B13" s="98" t="s">
        <v>69</v>
      </c>
    </row>
    <row r="14" spans="2:6">
      <c r="B14" s="98"/>
    </row>
    <row r="15" spans="2:6" ht="44" thickBot="1">
      <c r="B15" s="99" t="s">
        <v>70</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46" zoomScale="80" zoomScaleNormal="80" zoomScaleSheetLayoutView="70" workbookViewId="0"/>
  </sheetViews>
  <sheetFormatPr defaultColWidth="8.81640625" defaultRowHeight="14.5"/>
  <cols>
    <col min="2" max="2" width="61.81640625" customWidth="1"/>
    <col min="4" max="4" width="17.81640625" customWidth="1"/>
  </cols>
  <sheetData>
    <row r="1" spans="2:4" ht="15" thickBot="1"/>
    <row r="2" spans="2:4">
      <c r="B2" s="414" t="s">
        <v>71</v>
      </c>
      <c r="C2" s="415"/>
      <c r="D2" s="416"/>
    </row>
    <row r="3" spans="2:4" ht="15" thickBot="1">
      <c r="B3" s="417"/>
      <c r="C3" s="418"/>
      <c r="D3" s="419"/>
    </row>
    <row r="4" spans="2:4" ht="15" thickBot="1"/>
    <row r="5" spans="2:4">
      <c r="B5" s="425" t="s">
        <v>72</v>
      </c>
      <c r="C5" s="426"/>
      <c r="D5" s="427"/>
    </row>
    <row r="6" spans="2:4" ht="15" thickBot="1">
      <c r="B6" s="422"/>
      <c r="C6" s="423"/>
      <c r="D6" s="424"/>
    </row>
    <row r="7" spans="2:4">
      <c r="B7" s="48" t="s">
        <v>73</v>
      </c>
      <c r="C7" s="420">
        <f>SUM('1) Budget Table'!D24:F24,'1) Budget Table'!D36:F36,'1) Budget Table'!D46:F46,'1) Budget Table'!D56:F56)</f>
        <v>1065400</v>
      </c>
      <c r="D7" s="421"/>
    </row>
    <row r="8" spans="2:4">
      <c r="B8" s="48" t="s">
        <v>74</v>
      </c>
      <c r="C8" s="428">
        <f>SUM(D10:D14)</f>
        <v>0</v>
      </c>
      <c r="D8" s="429"/>
    </row>
    <row r="9" spans="2:4">
      <c r="B9" s="49" t="s">
        <v>75</v>
      </c>
      <c r="C9" s="50" t="s">
        <v>76</v>
      </c>
      <c r="D9" s="51" t="s">
        <v>77</v>
      </c>
    </row>
    <row r="10" spans="2:4" ht="35.15" customHeight="1">
      <c r="B10" s="60"/>
      <c r="C10" s="53"/>
      <c r="D10" s="54">
        <f>$C$7*C10</f>
        <v>0</v>
      </c>
    </row>
    <row r="11" spans="2:4" ht="35.15" customHeight="1">
      <c r="B11" s="60"/>
      <c r="C11" s="53"/>
      <c r="D11" s="54">
        <f>C7*C11</f>
        <v>0</v>
      </c>
    </row>
    <row r="12" spans="2:4" ht="35.15" customHeight="1">
      <c r="B12" s="61"/>
      <c r="C12" s="53"/>
      <c r="D12" s="54">
        <f>C7*C12</f>
        <v>0</v>
      </c>
    </row>
    <row r="13" spans="2:4" ht="35.15" customHeight="1">
      <c r="B13" s="61"/>
      <c r="C13" s="53"/>
      <c r="D13" s="54">
        <f>C7*C13</f>
        <v>0</v>
      </c>
    </row>
    <row r="14" spans="2:4" ht="35.15" customHeight="1" thickBot="1">
      <c r="B14" s="62"/>
      <c r="C14" s="53"/>
      <c r="D14" s="58">
        <f>C7*C14</f>
        <v>0</v>
      </c>
    </row>
    <row r="15" spans="2:4" ht="15" thickBot="1"/>
    <row r="16" spans="2:4">
      <c r="B16" s="425" t="s">
        <v>78</v>
      </c>
      <c r="C16" s="426"/>
      <c r="D16" s="427"/>
    </row>
    <row r="17" spans="2:4" ht="15" thickBot="1">
      <c r="B17" s="430"/>
      <c r="C17" s="431"/>
      <c r="D17" s="432"/>
    </row>
    <row r="18" spans="2:4">
      <c r="B18" s="48" t="s">
        <v>73</v>
      </c>
      <c r="C18" s="420">
        <f>SUM('1) Budget Table'!D78:F78,'1) Budget Table'!D88:F88,'1) Budget Table'!D98:F98,'1) Budget Table'!D108:F108)</f>
        <v>1002840.0800000001</v>
      </c>
      <c r="D18" s="421"/>
    </row>
    <row r="19" spans="2:4">
      <c r="B19" s="48" t="s">
        <v>74</v>
      </c>
      <c r="C19" s="428">
        <f>SUM(D21:D25)</f>
        <v>0</v>
      </c>
      <c r="D19" s="429"/>
    </row>
    <row r="20" spans="2:4">
      <c r="B20" s="49" t="s">
        <v>75</v>
      </c>
      <c r="C20" s="50" t="s">
        <v>76</v>
      </c>
      <c r="D20" s="51" t="s">
        <v>77</v>
      </c>
    </row>
    <row r="21" spans="2:4" ht="35.15" customHeight="1">
      <c r="B21" s="52"/>
      <c r="C21" s="53"/>
      <c r="D21" s="54">
        <f>$C$18*C21</f>
        <v>0</v>
      </c>
    </row>
    <row r="22" spans="2:4" ht="35.15" customHeight="1">
      <c r="B22" s="55"/>
      <c r="C22" s="53"/>
      <c r="D22" s="54">
        <f>$C$18*C22</f>
        <v>0</v>
      </c>
    </row>
    <row r="23" spans="2:4" ht="35.15" customHeight="1">
      <c r="B23" s="56"/>
      <c r="C23" s="53"/>
      <c r="D23" s="54">
        <f>$C$18*C23</f>
        <v>0</v>
      </c>
    </row>
    <row r="24" spans="2:4" ht="35.15" customHeight="1">
      <c r="B24" s="56"/>
      <c r="C24" s="53"/>
      <c r="D24" s="54">
        <f>$C$18*C24</f>
        <v>0</v>
      </c>
    </row>
    <row r="25" spans="2:4" ht="35.15" customHeight="1" thickBot="1">
      <c r="B25" s="57"/>
      <c r="C25" s="53"/>
      <c r="D25" s="54">
        <f>$C$18*C25</f>
        <v>0</v>
      </c>
    </row>
    <row r="26" spans="2:4" ht="15" thickBot="1"/>
    <row r="27" spans="2:4">
      <c r="B27" s="425" t="s">
        <v>79</v>
      </c>
      <c r="C27" s="426"/>
      <c r="D27" s="427"/>
    </row>
    <row r="28" spans="2:4" ht="15" thickBot="1">
      <c r="B28" s="422"/>
      <c r="C28" s="423"/>
      <c r="D28" s="424"/>
    </row>
    <row r="29" spans="2:4">
      <c r="B29" s="48" t="s">
        <v>73</v>
      </c>
      <c r="C29" s="420">
        <f>SUM('1) Budget Table'!D130:F130,'1) Budget Table'!D140:F140,'1) Budget Table'!D150:F150,'1) Budget Table'!D160:F160)</f>
        <v>568619.89</v>
      </c>
      <c r="D29" s="421"/>
    </row>
    <row r="30" spans="2:4">
      <c r="B30" s="48" t="s">
        <v>74</v>
      </c>
      <c r="C30" s="428">
        <f>SUM(D32:D36)</f>
        <v>0</v>
      </c>
      <c r="D30" s="429"/>
    </row>
    <row r="31" spans="2:4">
      <c r="B31" s="49" t="s">
        <v>75</v>
      </c>
      <c r="C31" s="50" t="s">
        <v>76</v>
      </c>
      <c r="D31" s="51" t="s">
        <v>77</v>
      </c>
    </row>
    <row r="32" spans="2:4" ht="35.15" customHeight="1">
      <c r="B32" s="52"/>
      <c r="C32" s="53"/>
      <c r="D32" s="54">
        <f>$C$29*C32</f>
        <v>0</v>
      </c>
    </row>
    <row r="33" spans="2:4" ht="35.15" customHeight="1">
      <c r="B33" s="55"/>
      <c r="C33" s="53"/>
      <c r="D33" s="54">
        <f>$C$29*C33</f>
        <v>0</v>
      </c>
    </row>
    <row r="34" spans="2:4" ht="35.15" customHeight="1">
      <c r="B34" s="56"/>
      <c r="C34" s="53"/>
      <c r="D34" s="54">
        <f>$C$29*C34</f>
        <v>0</v>
      </c>
    </row>
    <row r="35" spans="2:4" ht="35.15" customHeight="1">
      <c r="B35" s="56"/>
      <c r="C35" s="53"/>
      <c r="D35" s="54">
        <f>$C$29*C35</f>
        <v>0</v>
      </c>
    </row>
    <row r="36" spans="2:4" ht="35.15" customHeight="1" thickBot="1">
      <c r="B36" s="57"/>
      <c r="C36" s="53"/>
      <c r="D36" s="54">
        <f>$C$29*C36</f>
        <v>0</v>
      </c>
    </row>
    <row r="37" spans="2:4" ht="15" thickBot="1"/>
    <row r="38" spans="2:4">
      <c r="B38" s="425" t="s">
        <v>80</v>
      </c>
      <c r="C38" s="426"/>
      <c r="D38" s="427"/>
    </row>
    <row r="39" spans="2:4" ht="15" thickBot="1">
      <c r="B39" s="422"/>
      <c r="C39" s="423"/>
      <c r="D39" s="424"/>
    </row>
    <row r="40" spans="2:4">
      <c r="B40" s="48" t="s">
        <v>73</v>
      </c>
      <c r="C40" s="420">
        <f>SUM('1) Budget Table'!D182:F182,'1) Budget Table'!D192:F192,'1) Budget Table'!D202:F202,'1) Budget Table'!D212:F212)</f>
        <v>0</v>
      </c>
      <c r="D40" s="421"/>
    </row>
    <row r="41" spans="2:4">
      <c r="B41" s="48" t="s">
        <v>74</v>
      </c>
      <c r="C41" s="428">
        <f>SUM(D43:D47)</f>
        <v>0</v>
      </c>
      <c r="D41" s="429"/>
    </row>
    <row r="42" spans="2:4">
      <c r="B42" s="49" t="s">
        <v>75</v>
      </c>
      <c r="C42" s="50" t="s">
        <v>76</v>
      </c>
      <c r="D42" s="51" t="s">
        <v>77</v>
      </c>
    </row>
    <row r="43" spans="2:4" ht="35.15" customHeight="1">
      <c r="B43" s="52"/>
      <c r="C43" s="53"/>
      <c r="D43" s="54">
        <f>$C$40*C43</f>
        <v>0</v>
      </c>
    </row>
    <row r="44" spans="2:4" ht="35.15" customHeight="1">
      <c r="B44" s="55"/>
      <c r="C44" s="53"/>
      <c r="D44" s="54">
        <f>$C$40*C44</f>
        <v>0</v>
      </c>
    </row>
    <row r="45" spans="2:4" ht="35.15" customHeight="1">
      <c r="B45" s="56"/>
      <c r="C45" s="53"/>
      <c r="D45" s="54">
        <f>$C$40*C45</f>
        <v>0</v>
      </c>
    </row>
    <row r="46" spans="2:4" ht="35.15" customHeight="1">
      <c r="B46" s="56"/>
      <c r="C46" s="53"/>
      <c r="D46" s="54">
        <f>$C$40*C46</f>
        <v>0</v>
      </c>
    </row>
    <row r="47" spans="2:4" ht="35.15" customHeight="1" thickBot="1">
      <c r="B47" s="57"/>
      <c r="C47" s="53"/>
      <c r="D47" s="5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election activeCell="F11" sqref="F11"/>
    </sheetView>
  </sheetViews>
  <sheetFormatPr defaultColWidth="8.81640625" defaultRowHeight="14.5"/>
  <cols>
    <col min="1" max="1" width="12.453125" customWidth="1"/>
    <col min="2" max="2" width="20.453125" customWidth="1"/>
    <col min="3" max="6" width="25.453125" customWidth="1"/>
    <col min="7" max="7" width="24.453125" customWidth="1"/>
    <col min="8" max="8" width="18.453125" customWidth="1"/>
    <col min="9" max="9" width="21.54296875" customWidth="1"/>
    <col min="10" max="11" width="15.81640625" bestFit="1" customWidth="1"/>
    <col min="12" max="12" width="11.1796875" bestFit="1" customWidth="1"/>
  </cols>
  <sheetData>
    <row r="1" spans="2:7" ht="15" thickBot="1"/>
    <row r="2" spans="2:7" s="41" customFormat="1" ht="15.5">
      <c r="B2" s="437" t="s">
        <v>81</v>
      </c>
      <c r="C2" s="438"/>
      <c r="D2" s="438"/>
      <c r="E2" s="438"/>
      <c r="F2" s="438"/>
      <c r="G2" s="439"/>
    </row>
    <row r="3" spans="2:7" s="41" customFormat="1" ht="16" thickBot="1">
      <c r="B3" s="440"/>
      <c r="C3" s="441"/>
      <c r="D3" s="441"/>
      <c r="E3" s="441"/>
      <c r="F3" s="441"/>
      <c r="G3" s="442"/>
    </row>
    <row r="4" spans="2:7" s="41" customFormat="1" ht="16" thickBot="1">
      <c r="B4" s="127"/>
      <c r="C4" s="127"/>
      <c r="D4" s="127"/>
      <c r="E4" s="127"/>
      <c r="F4" s="127"/>
      <c r="G4" s="127"/>
    </row>
    <row r="5" spans="2:7" s="41" customFormat="1" ht="16" thickBot="1">
      <c r="B5" s="394" t="s">
        <v>82</v>
      </c>
      <c r="C5" s="395"/>
      <c r="D5" s="395"/>
      <c r="E5" s="395"/>
      <c r="F5" s="395"/>
      <c r="G5" s="396"/>
    </row>
    <row r="6" spans="2:7" s="41" customFormat="1" ht="15.5">
      <c r="B6" s="39"/>
      <c r="C6" s="26" t="s">
        <v>4</v>
      </c>
      <c r="D6" s="26" t="s">
        <v>5</v>
      </c>
      <c r="E6" s="26" t="s">
        <v>6</v>
      </c>
      <c r="F6" s="26" t="s">
        <v>7</v>
      </c>
      <c r="G6" s="392" t="s">
        <v>82</v>
      </c>
    </row>
    <row r="7" spans="2:7" s="41" customFormat="1" ht="15.5">
      <c r="B7" s="39"/>
      <c r="C7" s="79" t="str">
        <f>'1) Budget Table'!D13</f>
        <v>UNDP</v>
      </c>
      <c r="D7" s="79" t="str">
        <f>'1) Budget Table'!E13</f>
        <v>UNHCR</v>
      </c>
      <c r="E7" s="79" t="str">
        <f>'1) Budget Table'!F13</f>
        <v>UNICEF</v>
      </c>
      <c r="F7" s="79" t="str">
        <f>'1) Budget Table'!G13</f>
        <v>HABITAT</v>
      </c>
      <c r="G7" s="393"/>
    </row>
    <row r="8" spans="2:7" s="41" customFormat="1" ht="31">
      <c r="B8" s="4" t="s">
        <v>12</v>
      </c>
      <c r="C8" s="118">
        <f>'2) By Category'!D241</f>
        <v>210139.7</v>
      </c>
      <c r="D8" s="118">
        <f>'2) By Category'!E241</f>
        <v>60000</v>
      </c>
      <c r="E8" s="118">
        <f>'2) By Category'!F241</f>
        <v>140186.9</v>
      </c>
      <c r="F8" s="118">
        <f>'2) By Category'!G241</f>
        <v>148400</v>
      </c>
      <c r="G8" s="37">
        <f>SUM(C8:F8)</f>
        <v>558726.6</v>
      </c>
    </row>
    <row r="9" spans="2:7" s="41" customFormat="1" ht="46.5">
      <c r="B9" s="4" t="s">
        <v>13</v>
      </c>
      <c r="C9" s="118">
        <f>'2) By Category'!D242</f>
        <v>55138.400000000001</v>
      </c>
      <c r="D9" s="118">
        <f>'2) By Category'!E242</f>
        <v>0</v>
      </c>
      <c r="E9" s="118">
        <f>'2) By Category'!F242</f>
        <v>115000</v>
      </c>
      <c r="F9" s="118">
        <f>'2) By Category'!G242</f>
        <v>80000</v>
      </c>
      <c r="G9" s="38">
        <f t="shared" ref="G9:G15" si="0">SUM(C9:F9)</f>
        <v>250138.4</v>
      </c>
    </row>
    <row r="10" spans="2:7" s="41" customFormat="1" ht="62">
      <c r="B10" s="4" t="s">
        <v>14</v>
      </c>
      <c r="C10" s="118">
        <f>'2) By Category'!D243</f>
        <v>27866.400000000001</v>
      </c>
      <c r="D10" s="118">
        <f>'2) By Category'!E243</f>
        <v>0</v>
      </c>
      <c r="E10" s="118">
        <f>'2) By Category'!F243</f>
        <v>40000</v>
      </c>
      <c r="F10" s="118">
        <f>'2) By Category'!G243</f>
        <v>150000</v>
      </c>
      <c r="G10" s="38">
        <f t="shared" si="0"/>
        <v>217866.4</v>
      </c>
    </row>
    <row r="11" spans="2:7" s="41" customFormat="1" ht="31">
      <c r="B11" s="11" t="s">
        <v>15</v>
      </c>
      <c r="C11" s="118">
        <f>'2) By Category'!D244</f>
        <v>256721.72</v>
      </c>
      <c r="D11" s="118">
        <f>'2) By Category'!E244</f>
        <v>30000</v>
      </c>
      <c r="E11" s="118">
        <f>'2) By Category'!F244</f>
        <v>94112.15</v>
      </c>
      <c r="F11" s="118">
        <f>'2) By Category'!G244</f>
        <v>212975</v>
      </c>
      <c r="G11" s="38">
        <f t="shared" si="0"/>
        <v>593808.87</v>
      </c>
    </row>
    <row r="12" spans="2:7" s="41" customFormat="1" ht="15.5">
      <c r="B12" s="4" t="s">
        <v>16</v>
      </c>
      <c r="C12" s="118">
        <f>'2) By Category'!D245</f>
        <v>73000</v>
      </c>
      <c r="D12" s="118">
        <f>'2) By Category'!E245</f>
        <v>10000</v>
      </c>
      <c r="E12" s="118">
        <f>'2) By Category'!F245</f>
        <v>24000</v>
      </c>
      <c r="F12" s="118">
        <f>'2) By Category'!G245</f>
        <v>98025</v>
      </c>
      <c r="G12" s="38">
        <f t="shared" si="0"/>
        <v>205025</v>
      </c>
    </row>
    <row r="13" spans="2:7" s="41" customFormat="1" ht="46.5">
      <c r="B13" s="4" t="s">
        <v>17</v>
      </c>
      <c r="C13" s="118">
        <f>'2) By Category'!D246</f>
        <v>446776.72</v>
      </c>
      <c r="D13" s="118">
        <f>'2) By Category'!E246</f>
        <v>690000</v>
      </c>
      <c r="E13" s="118">
        <f>'2) By Category'!F246</f>
        <v>493242.98000000004</v>
      </c>
      <c r="F13" s="118">
        <f>'2) By Category'!G246</f>
        <v>200000</v>
      </c>
      <c r="G13" s="38">
        <f t="shared" si="0"/>
        <v>1830019.7</v>
      </c>
    </row>
    <row r="14" spans="2:7" s="41" customFormat="1" ht="31.5" thickBot="1">
      <c r="B14" s="73" t="s">
        <v>18</v>
      </c>
      <c r="C14" s="128">
        <f>'2) By Category'!D247</f>
        <v>84055.56</v>
      </c>
      <c r="D14" s="128">
        <f>'2) By Category'!E247</f>
        <v>0</v>
      </c>
      <c r="E14" s="128">
        <f>'2) By Category'!F247</f>
        <v>28037.38</v>
      </c>
      <c r="F14" s="128">
        <f>'2) By Category'!G247</f>
        <v>45180</v>
      </c>
      <c r="G14" s="74">
        <f t="shared" si="0"/>
        <v>157272.94</v>
      </c>
    </row>
    <row r="15" spans="2:7" s="41" customFormat="1" ht="30" customHeight="1">
      <c r="B15" s="129" t="s">
        <v>83</v>
      </c>
      <c r="C15" s="130">
        <f>SUM(C8:C14)</f>
        <v>1153698.5</v>
      </c>
      <c r="D15" s="130">
        <f>SUM(D8:D14)</f>
        <v>790000</v>
      </c>
      <c r="E15" s="130">
        <f>SUM(E8:E14)</f>
        <v>934579.41</v>
      </c>
      <c r="F15" s="130">
        <f>SUM(F8:F14)</f>
        <v>934580</v>
      </c>
      <c r="G15" s="131">
        <f t="shared" si="0"/>
        <v>3812857.91</v>
      </c>
    </row>
    <row r="16" spans="2:7" s="41" customFormat="1" ht="22.5" customHeight="1">
      <c r="B16" s="120" t="s">
        <v>61</v>
      </c>
      <c r="C16" s="70">
        <f>C15*0.07</f>
        <v>80758.895000000004</v>
      </c>
      <c r="D16" s="70">
        <f t="shared" ref="D16:E16" si="1">D15*0.07</f>
        <v>55300.000000000007</v>
      </c>
      <c r="E16" s="70">
        <f t="shared" si="1"/>
        <v>65420.558700000009</v>
      </c>
      <c r="F16" s="70">
        <f t="shared" ref="F16" si="2">F15*0.07</f>
        <v>65420.600000000006</v>
      </c>
      <c r="G16" s="75">
        <f>G15*0.07</f>
        <v>266900.05370000005</v>
      </c>
    </row>
    <row r="17" spans="2:8" s="41" customFormat="1" ht="30" customHeight="1" thickBot="1">
      <c r="B17" s="71" t="s">
        <v>8</v>
      </c>
      <c r="C17" s="72">
        <f>C15+C16</f>
        <v>1234457.395</v>
      </c>
      <c r="D17" s="72">
        <f t="shared" ref="D17:E17" si="3">D15+D16</f>
        <v>845300</v>
      </c>
      <c r="E17" s="72">
        <f t="shared" si="3"/>
        <v>999999.96870000008</v>
      </c>
      <c r="F17" s="72">
        <f t="shared" ref="F17" si="4">F15+F16</f>
        <v>1000000.6</v>
      </c>
      <c r="G17" s="76">
        <f>G15+G16</f>
        <v>4079757.9637000002</v>
      </c>
      <c r="H17" s="127"/>
    </row>
    <row r="18" spans="2:8" s="41" customFormat="1" ht="16" thickBot="1">
      <c r="B18" s="127"/>
      <c r="C18" s="127"/>
      <c r="D18" s="127"/>
      <c r="E18" s="127"/>
      <c r="F18" s="127"/>
      <c r="G18" s="127"/>
      <c r="H18" s="127"/>
    </row>
    <row r="19" spans="2:8" s="41" customFormat="1" ht="16" thickBot="1">
      <c r="B19" s="433" t="s">
        <v>84</v>
      </c>
      <c r="C19" s="434"/>
      <c r="D19" s="434"/>
      <c r="E19" s="434"/>
      <c r="F19" s="435"/>
      <c r="G19" s="436"/>
      <c r="H19" s="127"/>
    </row>
    <row r="20" spans="2:8" ht="15.5">
      <c r="B20" s="9"/>
      <c r="C20" s="7" t="s">
        <v>85</v>
      </c>
      <c r="D20" s="7" t="s">
        <v>86</v>
      </c>
      <c r="E20" s="7" t="s">
        <v>87</v>
      </c>
      <c r="F20" s="26" t="s">
        <v>7</v>
      </c>
      <c r="G20" s="10" t="s">
        <v>62</v>
      </c>
      <c r="H20" s="92" t="s">
        <v>88</v>
      </c>
    </row>
    <row r="21" spans="2:8" ht="15.5">
      <c r="B21" s="9"/>
      <c r="C21" s="7" t="str">
        <f>'1) Budget Table'!D13</f>
        <v>UNDP</v>
      </c>
      <c r="D21" s="7" t="str">
        <f>'1) Budget Table'!E13</f>
        <v>UNHCR</v>
      </c>
      <c r="E21" s="7" t="str">
        <f>'1) Budget Table'!F13</f>
        <v>UNICEF</v>
      </c>
      <c r="F21" s="7" t="str">
        <f>'1) Budget Table'!G13</f>
        <v>HABITAT</v>
      </c>
      <c r="G21" s="10"/>
      <c r="H21" s="93"/>
    </row>
    <row r="22" spans="2:8" ht="23.25" customHeight="1">
      <c r="B22" s="8" t="s">
        <v>89</v>
      </c>
      <c r="C22" s="6">
        <f>'1) Budget Table'!D238</f>
        <v>370337.21850000002</v>
      </c>
      <c r="D22" s="6">
        <f>'1) Budget Table'!E238</f>
        <v>253590</v>
      </c>
      <c r="E22" s="6">
        <f>'1) Budget Table'!F238</f>
        <v>299999.99061000004</v>
      </c>
      <c r="F22" s="6">
        <f>'1) Budget Table'!G238</f>
        <v>300000.18</v>
      </c>
      <c r="G22" s="77">
        <f>'1) Budget Table'!H238</f>
        <v>1223927.3891099999</v>
      </c>
      <c r="H22" s="94">
        <f>'1) Budget Table'!I238</f>
        <v>0.3</v>
      </c>
    </row>
    <row r="23" spans="2:8" ht="24.75" customHeight="1">
      <c r="B23" s="8" t="s">
        <v>90</v>
      </c>
      <c r="C23" s="6">
        <f>'1) Budget Table'!D239</f>
        <v>432060.08824999997</v>
      </c>
      <c r="D23" s="6">
        <f>'1) Budget Table'!E239</f>
        <v>295855</v>
      </c>
      <c r="E23" s="6">
        <f>'1) Budget Table'!F239</f>
        <v>349999.98904500005</v>
      </c>
      <c r="F23" s="6">
        <f>'1) Budget Table'!G239</f>
        <v>350000.20999999996</v>
      </c>
      <c r="G23" s="77">
        <f>'1) Budget Table'!H239</f>
        <v>1427915.2872950002</v>
      </c>
      <c r="H23" s="94">
        <f>'1) Budget Table'!I239</f>
        <v>0.35</v>
      </c>
    </row>
    <row r="24" spans="2:8" ht="24.75" customHeight="1" thickBot="1">
      <c r="B24" s="8" t="s">
        <v>91</v>
      </c>
      <c r="C24" s="6">
        <f>'1) Budget Table'!D240</f>
        <v>432060.08824999997</v>
      </c>
      <c r="D24" s="6">
        <f>'1) Budget Table'!E240</f>
        <v>295855</v>
      </c>
      <c r="E24" s="6">
        <f>'1) Budget Table'!F240</f>
        <v>349999.98904500005</v>
      </c>
      <c r="F24" s="6">
        <f>'1) Budget Table'!G240</f>
        <v>350000.20999999996</v>
      </c>
      <c r="G24" s="77">
        <f>'1) Budget Table'!H240</f>
        <v>1427915.2872950002</v>
      </c>
      <c r="H24" s="95">
        <f>'1) Budget Table'!I240</f>
        <v>0.35</v>
      </c>
    </row>
    <row r="25" spans="2:8" ht="16" thickBot="1">
      <c r="B25" s="3" t="s">
        <v>62</v>
      </c>
      <c r="C25" s="78">
        <f>'1) Budget Table'!D241</f>
        <v>1234457.395</v>
      </c>
      <c r="D25" s="78">
        <f>'1) Budget Table'!E241</f>
        <v>845300</v>
      </c>
      <c r="E25" s="78">
        <f>'1) Budget Table'!F241</f>
        <v>999999.9687000002</v>
      </c>
      <c r="F25" s="90">
        <f>'1) Budget Table'!G241</f>
        <v>1000000.5999999999</v>
      </c>
      <c r="G25" s="91">
        <f>'1) Budget Table'!H241</f>
        <v>4079757.9637000002</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Table'!$H$232</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1640625" defaultRowHeight="14.5"/>
  <sheetData>
    <row r="1" spans="1:1">
      <c r="A1" s="66">
        <v>0</v>
      </c>
    </row>
    <row r="2" spans="1:1">
      <c r="A2" s="66">
        <v>0.2</v>
      </c>
    </row>
    <row r="3" spans="1:1">
      <c r="A3" s="66">
        <v>0.4</v>
      </c>
    </row>
    <row r="4" spans="1:1">
      <c r="A4" s="66">
        <v>0.6</v>
      </c>
    </row>
    <row r="5" spans="1:1">
      <c r="A5" s="66">
        <v>0.8</v>
      </c>
    </row>
    <row r="6" spans="1:1">
      <c r="A6" s="6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sheetData>
    <row r="1" spans="1:2">
      <c r="A1" s="42" t="s">
        <v>92</v>
      </c>
      <c r="B1" s="43" t="s">
        <v>93</v>
      </c>
    </row>
    <row r="2" spans="1:2">
      <c r="A2" s="44" t="s">
        <v>94</v>
      </c>
      <c r="B2" s="45" t="s">
        <v>95</v>
      </c>
    </row>
    <row r="3" spans="1:2">
      <c r="A3" s="44" t="s">
        <v>96</v>
      </c>
      <c r="B3" s="45" t="s">
        <v>97</v>
      </c>
    </row>
    <row r="4" spans="1:2">
      <c r="A4" s="44" t="s">
        <v>98</v>
      </c>
      <c r="B4" s="45" t="s">
        <v>99</v>
      </c>
    </row>
    <row r="5" spans="1:2">
      <c r="A5" s="44" t="s">
        <v>100</v>
      </c>
      <c r="B5" s="45" t="s">
        <v>101</v>
      </c>
    </row>
    <row r="6" spans="1:2">
      <c r="A6" s="44" t="s">
        <v>102</v>
      </c>
      <c r="B6" s="45" t="s">
        <v>103</v>
      </c>
    </row>
    <row r="7" spans="1:2">
      <c r="A7" s="44" t="s">
        <v>104</v>
      </c>
      <c r="B7" s="45" t="s">
        <v>105</v>
      </c>
    </row>
    <row r="8" spans="1:2">
      <c r="A8" s="44" t="s">
        <v>106</v>
      </c>
      <c r="B8" s="45" t="s">
        <v>107</v>
      </c>
    </row>
    <row r="9" spans="1:2">
      <c r="A9" s="44" t="s">
        <v>108</v>
      </c>
      <c r="B9" s="45" t="s">
        <v>109</v>
      </c>
    </row>
    <row r="10" spans="1:2">
      <c r="A10" s="44" t="s">
        <v>110</v>
      </c>
      <c r="B10" s="45" t="s">
        <v>111</v>
      </c>
    </row>
    <row r="11" spans="1:2">
      <c r="A11" s="44" t="s">
        <v>112</v>
      </c>
      <c r="B11" s="45" t="s">
        <v>113</v>
      </c>
    </row>
    <row r="12" spans="1:2">
      <c r="A12" s="44" t="s">
        <v>114</v>
      </c>
      <c r="B12" s="45" t="s">
        <v>115</v>
      </c>
    </row>
    <row r="13" spans="1:2">
      <c r="A13" s="44" t="s">
        <v>116</v>
      </c>
      <c r="B13" s="45" t="s">
        <v>117</v>
      </c>
    </row>
    <row r="14" spans="1:2">
      <c r="A14" s="44" t="s">
        <v>118</v>
      </c>
      <c r="B14" s="45" t="s">
        <v>119</v>
      </c>
    </row>
    <row r="15" spans="1:2">
      <c r="A15" s="44" t="s">
        <v>120</v>
      </c>
      <c r="B15" s="45" t="s">
        <v>121</v>
      </c>
    </row>
    <row r="16" spans="1:2">
      <c r="A16" s="44" t="s">
        <v>122</v>
      </c>
      <c r="B16" s="45" t="s">
        <v>123</v>
      </c>
    </row>
    <row r="17" spans="1:2">
      <c r="A17" s="44" t="s">
        <v>124</v>
      </c>
      <c r="B17" s="45" t="s">
        <v>125</v>
      </c>
    </row>
    <row r="18" spans="1:2">
      <c r="A18" s="44" t="s">
        <v>126</v>
      </c>
      <c r="B18" s="45" t="s">
        <v>127</v>
      </c>
    </row>
    <row r="19" spans="1:2">
      <c r="A19" s="44" t="s">
        <v>128</v>
      </c>
      <c r="B19" s="45" t="s">
        <v>129</v>
      </c>
    </row>
    <row r="20" spans="1:2">
      <c r="A20" s="44" t="s">
        <v>130</v>
      </c>
      <c r="B20" s="45" t="s">
        <v>131</v>
      </c>
    </row>
    <row r="21" spans="1:2">
      <c r="A21" s="44" t="s">
        <v>132</v>
      </c>
      <c r="B21" s="45" t="s">
        <v>133</v>
      </c>
    </row>
    <row r="22" spans="1:2">
      <c r="A22" s="44" t="s">
        <v>134</v>
      </c>
      <c r="B22" s="45" t="s">
        <v>135</v>
      </c>
    </row>
    <row r="23" spans="1:2">
      <c r="A23" s="44" t="s">
        <v>136</v>
      </c>
      <c r="B23" s="45" t="s">
        <v>137</v>
      </c>
    </row>
    <row r="24" spans="1:2">
      <c r="A24" s="44" t="s">
        <v>138</v>
      </c>
      <c r="B24" s="45" t="s">
        <v>139</v>
      </c>
    </row>
    <row r="25" spans="1:2">
      <c r="A25" s="44" t="s">
        <v>140</v>
      </c>
      <c r="B25" s="45" t="s">
        <v>141</v>
      </c>
    </row>
    <row r="26" spans="1:2">
      <c r="A26" s="44" t="s">
        <v>142</v>
      </c>
      <c r="B26" s="45" t="s">
        <v>143</v>
      </c>
    </row>
    <row r="27" spans="1:2">
      <c r="A27" s="44" t="s">
        <v>144</v>
      </c>
      <c r="B27" s="45" t="s">
        <v>145</v>
      </c>
    </row>
    <row r="28" spans="1:2">
      <c r="A28" s="44" t="s">
        <v>146</v>
      </c>
      <c r="B28" s="45" t="s">
        <v>147</v>
      </c>
    </row>
    <row r="29" spans="1:2">
      <c r="A29" s="44" t="s">
        <v>148</v>
      </c>
      <c r="B29" s="45" t="s">
        <v>149</v>
      </c>
    </row>
    <row r="30" spans="1:2">
      <c r="A30" s="44" t="s">
        <v>150</v>
      </c>
      <c r="B30" s="45" t="s">
        <v>151</v>
      </c>
    </row>
    <row r="31" spans="1:2">
      <c r="A31" s="44" t="s">
        <v>152</v>
      </c>
      <c r="B31" s="45" t="s">
        <v>153</v>
      </c>
    </row>
    <row r="32" spans="1:2">
      <c r="A32" s="44" t="s">
        <v>154</v>
      </c>
      <c r="B32" s="45" t="s">
        <v>155</v>
      </c>
    </row>
    <row r="33" spans="1:2">
      <c r="A33" s="44" t="s">
        <v>156</v>
      </c>
      <c r="B33" s="45" t="s">
        <v>157</v>
      </c>
    </row>
    <row r="34" spans="1:2">
      <c r="A34" s="44" t="s">
        <v>158</v>
      </c>
      <c r="B34" s="45" t="s">
        <v>159</v>
      </c>
    </row>
    <row r="35" spans="1:2">
      <c r="A35" s="44" t="s">
        <v>160</v>
      </c>
      <c r="B35" s="45" t="s">
        <v>161</v>
      </c>
    </row>
    <row r="36" spans="1:2">
      <c r="A36" s="44" t="s">
        <v>162</v>
      </c>
      <c r="B36" s="45" t="s">
        <v>163</v>
      </c>
    </row>
    <row r="37" spans="1:2">
      <c r="A37" s="44" t="s">
        <v>164</v>
      </c>
      <c r="B37" s="45" t="s">
        <v>165</v>
      </c>
    </row>
    <row r="38" spans="1:2">
      <c r="A38" s="44" t="s">
        <v>166</v>
      </c>
      <c r="B38" s="45" t="s">
        <v>167</v>
      </c>
    </row>
    <row r="39" spans="1:2">
      <c r="A39" s="44" t="s">
        <v>168</v>
      </c>
      <c r="B39" s="45" t="s">
        <v>169</v>
      </c>
    </row>
    <row r="40" spans="1:2">
      <c r="A40" s="44" t="s">
        <v>170</v>
      </c>
      <c r="B40" s="45" t="s">
        <v>171</v>
      </c>
    </row>
    <row r="41" spans="1:2">
      <c r="A41" s="44" t="s">
        <v>172</v>
      </c>
      <c r="B41" s="45" t="s">
        <v>173</v>
      </c>
    </row>
    <row r="42" spans="1:2">
      <c r="A42" s="44" t="s">
        <v>174</v>
      </c>
      <c r="B42" s="45" t="s">
        <v>175</v>
      </c>
    </row>
    <row r="43" spans="1:2">
      <c r="A43" s="44" t="s">
        <v>176</v>
      </c>
      <c r="B43" s="45" t="s">
        <v>177</v>
      </c>
    </row>
    <row r="44" spans="1:2">
      <c r="A44" s="44" t="s">
        <v>178</v>
      </c>
      <c r="B44" s="45" t="s">
        <v>179</v>
      </c>
    </row>
    <row r="45" spans="1:2">
      <c r="A45" s="44" t="s">
        <v>180</v>
      </c>
      <c r="B45" s="45" t="s">
        <v>181</v>
      </c>
    </row>
    <row r="46" spans="1:2">
      <c r="A46" s="44" t="s">
        <v>182</v>
      </c>
      <c r="B46" s="45" t="s">
        <v>183</v>
      </c>
    </row>
    <row r="47" spans="1:2">
      <c r="A47" s="44" t="s">
        <v>184</v>
      </c>
      <c r="B47" s="45" t="s">
        <v>185</v>
      </c>
    </row>
    <row r="48" spans="1:2">
      <c r="A48" s="44" t="s">
        <v>186</v>
      </c>
      <c r="B48" s="45" t="s">
        <v>187</v>
      </c>
    </row>
    <row r="49" spans="1:2">
      <c r="A49" s="44" t="s">
        <v>188</v>
      </c>
      <c r="B49" s="45" t="s">
        <v>189</v>
      </c>
    </row>
    <row r="50" spans="1:2">
      <c r="A50" s="44" t="s">
        <v>190</v>
      </c>
      <c r="B50" s="45" t="s">
        <v>191</v>
      </c>
    </row>
    <row r="51" spans="1:2">
      <c r="A51" s="44" t="s">
        <v>192</v>
      </c>
      <c r="B51" s="45" t="s">
        <v>193</v>
      </c>
    </row>
    <row r="52" spans="1:2">
      <c r="A52" s="44" t="s">
        <v>194</v>
      </c>
      <c r="B52" s="45" t="s">
        <v>195</v>
      </c>
    </row>
    <row r="53" spans="1:2">
      <c r="A53" s="44" t="s">
        <v>196</v>
      </c>
      <c r="B53" s="45" t="s">
        <v>197</v>
      </c>
    </row>
    <row r="54" spans="1:2">
      <c r="A54" s="44" t="s">
        <v>198</v>
      </c>
      <c r="B54" s="45" t="s">
        <v>199</v>
      </c>
    </row>
    <row r="55" spans="1:2">
      <c r="A55" s="44" t="s">
        <v>200</v>
      </c>
      <c r="B55" s="45" t="s">
        <v>201</v>
      </c>
    </row>
    <row r="56" spans="1:2">
      <c r="A56" s="44" t="s">
        <v>202</v>
      </c>
      <c r="B56" s="45" t="s">
        <v>203</v>
      </c>
    </row>
    <row r="57" spans="1:2">
      <c r="A57" s="44" t="s">
        <v>204</v>
      </c>
      <c r="B57" s="45" t="s">
        <v>205</v>
      </c>
    </row>
    <row r="58" spans="1:2">
      <c r="A58" s="44" t="s">
        <v>206</v>
      </c>
      <c r="B58" s="45" t="s">
        <v>207</v>
      </c>
    </row>
    <row r="59" spans="1:2">
      <c r="A59" s="44" t="s">
        <v>208</v>
      </c>
      <c r="B59" s="45" t="s">
        <v>209</v>
      </c>
    </row>
    <row r="60" spans="1:2">
      <c r="A60" s="44" t="s">
        <v>210</v>
      </c>
      <c r="B60" s="45" t="s">
        <v>211</v>
      </c>
    </row>
    <row r="61" spans="1:2">
      <c r="A61" s="44" t="s">
        <v>212</v>
      </c>
      <c r="B61" s="45" t="s">
        <v>213</v>
      </c>
    </row>
    <row r="62" spans="1:2">
      <c r="A62" s="44" t="s">
        <v>214</v>
      </c>
      <c r="B62" s="45" t="s">
        <v>215</v>
      </c>
    </row>
    <row r="63" spans="1:2">
      <c r="A63" s="44" t="s">
        <v>216</v>
      </c>
      <c r="B63" s="45" t="s">
        <v>217</v>
      </c>
    </row>
    <row r="64" spans="1:2">
      <c r="A64" s="44" t="s">
        <v>218</v>
      </c>
      <c r="B64" s="45" t="s">
        <v>219</v>
      </c>
    </row>
    <row r="65" spans="1:2">
      <c r="A65" s="44" t="s">
        <v>220</v>
      </c>
      <c r="B65" s="45" t="s">
        <v>221</v>
      </c>
    </row>
    <row r="66" spans="1:2">
      <c r="A66" s="44" t="s">
        <v>222</v>
      </c>
      <c r="B66" s="45" t="s">
        <v>223</v>
      </c>
    </row>
    <row r="67" spans="1:2">
      <c r="A67" s="44" t="s">
        <v>224</v>
      </c>
      <c r="B67" s="45" t="s">
        <v>225</v>
      </c>
    </row>
    <row r="68" spans="1:2">
      <c r="A68" s="44" t="s">
        <v>226</v>
      </c>
      <c r="B68" s="45" t="s">
        <v>227</v>
      </c>
    </row>
    <row r="69" spans="1:2">
      <c r="A69" s="44" t="s">
        <v>228</v>
      </c>
      <c r="B69" s="45" t="s">
        <v>229</v>
      </c>
    </row>
    <row r="70" spans="1:2">
      <c r="A70" s="44" t="s">
        <v>230</v>
      </c>
      <c r="B70" s="45" t="s">
        <v>231</v>
      </c>
    </row>
    <row r="71" spans="1:2">
      <c r="A71" s="44" t="s">
        <v>232</v>
      </c>
      <c r="B71" s="45" t="s">
        <v>233</v>
      </c>
    </row>
    <row r="72" spans="1:2">
      <c r="A72" s="44" t="s">
        <v>234</v>
      </c>
      <c r="B72" s="45" t="s">
        <v>235</v>
      </c>
    </row>
    <row r="73" spans="1:2">
      <c r="A73" s="44" t="s">
        <v>236</v>
      </c>
      <c r="B73" s="45" t="s">
        <v>237</v>
      </c>
    </row>
    <row r="74" spans="1:2">
      <c r="A74" s="44" t="s">
        <v>238</v>
      </c>
      <c r="B74" s="45" t="s">
        <v>239</v>
      </c>
    </row>
    <row r="75" spans="1:2">
      <c r="A75" s="44" t="s">
        <v>240</v>
      </c>
      <c r="B75" s="46" t="s">
        <v>241</v>
      </c>
    </row>
    <row r="76" spans="1:2">
      <c r="A76" s="44" t="s">
        <v>242</v>
      </c>
      <c r="B76" s="46" t="s">
        <v>243</v>
      </c>
    </row>
    <row r="77" spans="1:2">
      <c r="A77" s="44" t="s">
        <v>244</v>
      </c>
      <c r="B77" s="46" t="s">
        <v>245</v>
      </c>
    </row>
    <row r="78" spans="1:2">
      <c r="A78" s="44" t="s">
        <v>246</v>
      </c>
      <c r="B78" s="46" t="s">
        <v>247</v>
      </c>
    </row>
    <row r="79" spans="1:2">
      <c r="A79" s="44" t="s">
        <v>248</v>
      </c>
      <c r="B79" s="46" t="s">
        <v>249</v>
      </c>
    </row>
    <row r="80" spans="1:2">
      <c r="A80" s="44" t="s">
        <v>250</v>
      </c>
      <c r="B80" s="46" t="s">
        <v>251</v>
      </c>
    </row>
    <row r="81" spans="1:2">
      <c r="A81" s="44" t="s">
        <v>252</v>
      </c>
      <c r="B81" s="46" t="s">
        <v>253</v>
      </c>
    </row>
    <row r="82" spans="1:2">
      <c r="A82" s="44" t="s">
        <v>254</v>
      </c>
      <c r="B82" s="46" t="s">
        <v>255</v>
      </c>
    </row>
    <row r="83" spans="1:2">
      <c r="A83" s="44" t="s">
        <v>256</v>
      </c>
      <c r="B83" s="46" t="s">
        <v>257</v>
      </c>
    </row>
    <row r="84" spans="1:2">
      <c r="A84" s="44" t="s">
        <v>258</v>
      </c>
      <c r="B84" s="46" t="s">
        <v>259</v>
      </c>
    </row>
    <row r="85" spans="1:2">
      <c r="A85" s="44" t="s">
        <v>260</v>
      </c>
      <c r="B85" s="46" t="s">
        <v>261</v>
      </c>
    </row>
    <row r="86" spans="1:2">
      <c r="A86" s="44" t="s">
        <v>262</v>
      </c>
      <c r="B86" s="46" t="s">
        <v>263</v>
      </c>
    </row>
    <row r="87" spans="1:2">
      <c r="A87" s="44" t="s">
        <v>264</v>
      </c>
      <c r="B87" s="46" t="s">
        <v>265</v>
      </c>
    </row>
    <row r="88" spans="1:2">
      <c r="A88" s="44" t="s">
        <v>266</v>
      </c>
      <c r="B88" s="46" t="s">
        <v>267</v>
      </c>
    </row>
    <row r="89" spans="1:2">
      <c r="A89" s="44" t="s">
        <v>268</v>
      </c>
      <c r="B89" s="46" t="s">
        <v>269</v>
      </c>
    </row>
    <row r="90" spans="1:2">
      <c r="A90" s="44" t="s">
        <v>270</v>
      </c>
      <c r="B90" s="46" t="s">
        <v>271</v>
      </c>
    </row>
    <row r="91" spans="1:2">
      <c r="A91" s="44" t="s">
        <v>272</v>
      </c>
      <c r="B91" s="46" t="s">
        <v>273</v>
      </c>
    </row>
    <row r="92" spans="1:2">
      <c r="A92" s="44" t="s">
        <v>274</v>
      </c>
      <c r="B92" s="46" t="s">
        <v>275</v>
      </c>
    </row>
    <row r="93" spans="1:2">
      <c r="A93" s="44" t="s">
        <v>276</v>
      </c>
      <c r="B93" s="46" t="s">
        <v>277</v>
      </c>
    </row>
    <row r="94" spans="1:2">
      <c r="A94" s="44" t="s">
        <v>278</v>
      </c>
      <c r="B94" s="46" t="s">
        <v>279</v>
      </c>
    </row>
    <row r="95" spans="1:2">
      <c r="A95" s="44" t="s">
        <v>280</v>
      </c>
      <c r="B95" s="46" t="s">
        <v>281</v>
      </c>
    </row>
    <row r="96" spans="1:2">
      <c r="A96" s="44" t="s">
        <v>282</v>
      </c>
      <c r="B96" s="46" t="s">
        <v>283</v>
      </c>
    </row>
    <row r="97" spans="1:2">
      <c r="A97" s="44" t="s">
        <v>284</v>
      </c>
      <c r="B97" s="46" t="s">
        <v>285</v>
      </c>
    </row>
    <row r="98" spans="1:2">
      <c r="A98" s="44" t="s">
        <v>286</v>
      </c>
      <c r="B98" s="46" t="s">
        <v>287</v>
      </c>
    </row>
    <row r="99" spans="1:2">
      <c r="A99" s="44" t="s">
        <v>288</v>
      </c>
      <c r="B99" s="46" t="s">
        <v>289</v>
      </c>
    </row>
    <row r="100" spans="1:2">
      <c r="A100" s="44" t="s">
        <v>290</v>
      </c>
      <c r="B100" s="46" t="s">
        <v>291</v>
      </c>
    </row>
    <row r="101" spans="1:2">
      <c r="A101" s="44" t="s">
        <v>292</v>
      </c>
      <c r="B101" s="46" t="s">
        <v>293</v>
      </c>
    </row>
    <row r="102" spans="1:2">
      <c r="A102" s="44" t="s">
        <v>294</v>
      </c>
      <c r="B102" s="46" t="s">
        <v>295</v>
      </c>
    </row>
    <row r="103" spans="1:2">
      <c r="A103" s="44" t="s">
        <v>296</v>
      </c>
      <c r="B103" s="46" t="s">
        <v>297</v>
      </c>
    </row>
    <row r="104" spans="1:2">
      <c r="A104" s="44" t="s">
        <v>298</v>
      </c>
      <c r="B104" s="46" t="s">
        <v>299</v>
      </c>
    </row>
    <row r="105" spans="1:2">
      <c r="A105" s="44" t="s">
        <v>300</v>
      </c>
      <c r="B105" s="46" t="s">
        <v>301</v>
      </c>
    </row>
    <row r="106" spans="1:2">
      <c r="A106" s="44" t="s">
        <v>302</v>
      </c>
      <c r="B106" s="46" t="s">
        <v>303</v>
      </c>
    </row>
    <row r="107" spans="1:2">
      <c r="A107" s="44" t="s">
        <v>304</v>
      </c>
      <c r="B107" s="46" t="s">
        <v>305</v>
      </c>
    </row>
    <row r="108" spans="1:2">
      <c r="A108" s="44" t="s">
        <v>306</v>
      </c>
      <c r="B108" s="46" t="s">
        <v>307</v>
      </c>
    </row>
    <row r="109" spans="1:2">
      <c r="A109" s="44" t="s">
        <v>308</v>
      </c>
      <c r="B109" s="46" t="s">
        <v>309</v>
      </c>
    </row>
    <row r="110" spans="1:2">
      <c r="A110" s="44" t="s">
        <v>310</v>
      </c>
      <c r="B110" s="46" t="s">
        <v>311</v>
      </c>
    </row>
    <row r="111" spans="1:2">
      <c r="A111" s="44" t="s">
        <v>312</v>
      </c>
      <c r="B111" s="46" t="s">
        <v>313</v>
      </c>
    </row>
    <row r="112" spans="1:2">
      <c r="A112" s="44" t="s">
        <v>314</v>
      </c>
      <c r="B112" s="46" t="s">
        <v>315</v>
      </c>
    </row>
    <row r="113" spans="1:2">
      <c r="A113" s="44" t="s">
        <v>316</v>
      </c>
      <c r="B113" s="46" t="s">
        <v>317</v>
      </c>
    </row>
    <row r="114" spans="1:2">
      <c r="A114" s="44" t="s">
        <v>318</v>
      </c>
      <c r="B114" s="46" t="s">
        <v>319</v>
      </c>
    </row>
    <row r="115" spans="1:2">
      <c r="A115" s="44" t="s">
        <v>320</v>
      </c>
      <c r="B115" s="46" t="s">
        <v>321</v>
      </c>
    </row>
    <row r="116" spans="1:2">
      <c r="A116" s="44" t="s">
        <v>322</v>
      </c>
      <c r="B116" s="46" t="s">
        <v>323</v>
      </c>
    </row>
    <row r="117" spans="1:2">
      <c r="A117" s="44" t="s">
        <v>324</v>
      </c>
      <c r="B117" s="46" t="s">
        <v>325</v>
      </c>
    </row>
    <row r="118" spans="1:2">
      <c r="A118" s="44" t="s">
        <v>326</v>
      </c>
      <c r="B118" s="46" t="s">
        <v>327</v>
      </c>
    </row>
    <row r="119" spans="1:2">
      <c r="A119" s="44" t="s">
        <v>328</v>
      </c>
      <c r="B119" s="46" t="s">
        <v>329</v>
      </c>
    </row>
    <row r="120" spans="1:2">
      <c r="A120" s="44" t="s">
        <v>330</v>
      </c>
      <c r="B120" s="46" t="s">
        <v>331</v>
      </c>
    </row>
    <row r="121" spans="1:2">
      <c r="A121" s="44" t="s">
        <v>332</v>
      </c>
      <c r="B121" s="46" t="s">
        <v>333</v>
      </c>
    </row>
    <row r="122" spans="1:2">
      <c r="A122" s="44" t="s">
        <v>334</v>
      </c>
      <c r="B122" s="46" t="s">
        <v>335</v>
      </c>
    </row>
    <row r="123" spans="1:2">
      <c r="A123" s="44" t="s">
        <v>336</v>
      </c>
      <c r="B123" s="46" t="s">
        <v>337</v>
      </c>
    </row>
    <row r="124" spans="1:2">
      <c r="A124" s="44" t="s">
        <v>338</v>
      </c>
      <c r="B124" s="46" t="s">
        <v>339</v>
      </c>
    </row>
    <row r="125" spans="1:2">
      <c r="A125" s="44" t="s">
        <v>340</v>
      </c>
      <c r="B125" s="46" t="s">
        <v>341</v>
      </c>
    </row>
    <row r="126" spans="1:2">
      <c r="A126" s="44" t="s">
        <v>342</v>
      </c>
      <c r="B126" s="46" t="s">
        <v>343</v>
      </c>
    </row>
    <row r="127" spans="1:2">
      <c r="A127" s="44" t="s">
        <v>344</v>
      </c>
      <c r="B127" s="46" t="s">
        <v>345</v>
      </c>
    </row>
    <row r="128" spans="1:2">
      <c r="A128" s="44" t="s">
        <v>346</v>
      </c>
      <c r="B128" s="46" t="s">
        <v>347</v>
      </c>
    </row>
    <row r="129" spans="1:2">
      <c r="A129" s="44" t="s">
        <v>348</v>
      </c>
      <c r="B129" s="46" t="s">
        <v>349</v>
      </c>
    </row>
    <row r="130" spans="1:2">
      <c r="A130" s="44" t="s">
        <v>350</v>
      </c>
      <c r="B130" s="46" t="s">
        <v>351</v>
      </c>
    </row>
    <row r="131" spans="1:2">
      <c r="A131" s="44" t="s">
        <v>352</v>
      </c>
      <c r="B131" s="46" t="s">
        <v>353</v>
      </c>
    </row>
    <row r="132" spans="1:2">
      <c r="A132" s="44" t="s">
        <v>354</v>
      </c>
      <c r="B132" s="46" t="s">
        <v>355</v>
      </c>
    </row>
    <row r="133" spans="1:2">
      <c r="A133" s="44" t="s">
        <v>356</v>
      </c>
      <c r="B133" s="46" t="s">
        <v>357</v>
      </c>
    </row>
    <row r="134" spans="1:2">
      <c r="A134" s="44" t="s">
        <v>358</v>
      </c>
      <c r="B134" s="46" t="s">
        <v>359</v>
      </c>
    </row>
    <row r="135" spans="1:2">
      <c r="A135" s="44" t="s">
        <v>360</v>
      </c>
      <c r="B135" s="46" t="s">
        <v>361</v>
      </c>
    </row>
    <row r="136" spans="1:2">
      <c r="A136" s="44" t="s">
        <v>362</v>
      </c>
      <c r="B136" s="46" t="s">
        <v>363</v>
      </c>
    </row>
    <row r="137" spans="1:2">
      <c r="A137" s="44" t="s">
        <v>364</v>
      </c>
      <c r="B137" s="46" t="s">
        <v>365</v>
      </c>
    </row>
    <row r="138" spans="1:2">
      <c r="A138" s="44" t="s">
        <v>366</v>
      </c>
      <c r="B138" s="46" t="s">
        <v>367</v>
      </c>
    </row>
    <row r="139" spans="1:2">
      <c r="A139" s="44" t="s">
        <v>368</v>
      </c>
      <c r="B139" s="46" t="s">
        <v>369</v>
      </c>
    </row>
    <row r="140" spans="1:2">
      <c r="A140" s="44" t="s">
        <v>370</v>
      </c>
      <c r="B140" s="46" t="s">
        <v>371</v>
      </c>
    </row>
    <row r="141" spans="1:2">
      <c r="A141" s="44" t="s">
        <v>372</v>
      </c>
      <c r="B141" s="46" t="s">
        <v>373</v>
      </c>
    </row>
    <row r="142" spans="1:2">
      <c r="A142" s="44" t="s">
        <v>374</v>
      </c>
      <c r="B142" s="46" t="s">
        <v>375</v>
      </c>
    </row>
    <row r="143" spans="1:2">
      <c r="A143" s="44" t="s">
        <v>376</v>
      </c>
      <c r="B143" s="46" t="s">
        <v>377</v>
      </c>
    </row>
    <row r="144" spans="1:2">
      <c r="A144" s="44" t="s">
        <v>378</v>
      </c>
      <c r="B144" s="47" t="s">
        <v>379</v>
      </c>
    </row>
    <row r="145" spans="1:2">
      <c r="A145" s="44" t="s">
        <v>380</v>
      </c>
      <c r="B145" s="46" t="s">
        <v>381</v>
      </c>
    </row>
    <row r="146" spans="1:2">
      <c r="A146" s="44" t="s">
        <v>382</v>
      </c>
      <c r="B146" s="46" t="s">
        <v>383</v>
      </c>
    </row>
    <row r="147" spans="1:2">
      <c r="A147" s="44" t="s">
        <v>384</v>
      </c>
      <c r="B147" s="46" t="s">
        <v>385</v>
      </c>
    </row>
    <row r="148" spans="1:2">
      <c r="A148" s="44" t="s">
        <v>386</v>
      </c>
      <c r="B148" s="46" t="s">
        <v>387</v>
      </c>
    </row>
    <row r="149" spans="1:2">
      <c r="A149" s="44" t="s">
        <v>388</v>
      </c>
      <c r="B149" s="46" t="s">
        <v>389</v>
      </c>
    </row>
    <row r="150" spans="1:2">
      <c r="A150" s="44" t="s">
        <v>390</v>
      </c>
      <c r="B150" s="46" t="s">
        <v>391</v>
      </c>
    </row>
    <row r="151" spans="1:2">
      <c r="A151" s="44" t="s">
        <v>392</v>
      </c>
      <c r="B151" s="46" t="s">
        <v>393</v>
      </c>
    </row>
    <row r="152" spans="1:2">
      <c r="A152" s="44" t="s">
        <v>394</v>
      </c>
      <c r="B152" s="46" t="s">
        <v>395</v>
      </c>
    </row>
    <row r="153" spans="1:2">
      <c r="A153" s="44" t="s">
        <v>396</v>
      </c>
      <c r="B153" s="46" t="s">
        <v>397</v>
      </c>
    </row>
    <row r="154" spans="1:2">
      <c r="A154" s="44" t="s">
        <v>398</v>
      </c>
      <c r="B154" s="46" t="s">
        <v>399</v>
      </c>
    </row>
    <row r="155" spans="1:2">
      <c r="A155" s="44" t="s">
        <v>400</v>
      </c>
      <c r="B155" s="46" t="s">
        <v>401</v>
      </c>
    </row>
    <row r="156" spans="1:2">
      <c r="A156" s="44" t="s">
        <v>402</v>
      </c>
      <c r="B156" s="46" t="s">
        <v>403</v>
      </c>
    </row>
    <row r="157" spans="1:2">
      <c r="A157" s="44" t="s">
        <v>404</v>
      </c>
      <c r="B157" s="46" t="s">
        <v>405</v>
      </c>
    </row>
    <row r="158" spans="1:2">
      <c r="A158" s="44" t="s">
        <v>406</v>
      </c>
      <c r="B158" s="46" t="s">
        <v>407</v>
      </c>
    </row>
    <row r="159" spans="1:2">
      <c r="A159" s="44" t="s">
        <v>408</v>
      </c>
      <c r="B159" s="46" t="s">
        <v>409</v>
      </c>
    </row>
    <row r="160" spans="1:2">
      <c r="A160" s="44" t="s">
        <v>410</v>
      </c>
      <c r="B160" s="46" t="s">
        <v>411</v>
      </c>
    </row>
    <row r="161" spans="1:2">
      <c r="A161" s="44" t="s">
        <v>412</v>
      </c>
      <c r="B161" s="46" t="s">
        <v>413</v>
      </c>
    </row>
    <row r="162" spans="1:2">
      <c r="A162" s="44" t="s">
        <v>414</v>
      </c>
      <c r="B162" s="46" t="s">
        <v>415</v>
      </c>
    </row>
    <row r="163" spans="1:2">
      <c r="A163" s="44" t="s">
        <v>416</v>
      </c>
      <c r="B163" s="46" t="s">
        <v>417</v>
      </c>
    </row>
    <row r="164" spans="1:2">
      <c r="A164" s="44" t="s">
        <v>418</v>
      </c>
      <c r="B164" s="46" t="s">
        <v>419</v>
      </c>
    </row>
    <row r="165" spans="1:2">
      <c r="A165" s="44" t="s">
        <v>420</v>
      </c>
      <c r="B165" s="46" t="s">
        <v>421</v>
      </c>
    </row>
    <row r="166" spans="1:2">
      <c r="A166" s="44" t="s">
        <v>422</v>
      </c>
      <c r="B166" s="46" t="s">
        <v>423</v>
      </c>
    </row>
    <row r="167" spans="1:2">
      <c r="A167" s="44" t="s">
        <v>424</v>
      </c>
      <c r="B167" s="46" t="s">
        <v>425</v>
      </c>
    </row>
    <row r="168" spans="1:2">
      <c r="A168" s="44" t="s">
        <v>426</v>
      </c>
      <c r="B168" s="46" t="s">
        <v>427</v>
      </c>
    </row>
    <row r="169" spans="1:2">
      <c r="A169" s="44" t="s">
        <v>428</v>
      </c>
      <c r="B169" s="46" t="s">
        <v>429</v>
      </c>
    </row>
    <row r="170" spans="1:2">
      <c r="A170" s="44" t="s">
        <v>430</v>
      </c>
      <c r="B170" s="46" t="s">
        <v>431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3219E6369FB64B98FCC9E95E52B880" ma:contentTypeVersion="11" ma:contentTypeDescription="Create a new document." ma:contentTypeScope="" ma:versionID="bef4a785943914ef457914868a28188a">
  <xsd:schema xmlns:xsd="http://www.w3.org/2001/XMLSchema" xmlns:xs="http://www.w3.org/2001/XMLSchema" xmlns:p="http://schemas.microsoft.com/office/2006/metadata/properties" xmlns:ns3="b99b3c10-e173-44dc-97a2-025e6b224b40" xmlns:ns4="e976f1cc-93fa-436c-b52f-df5e56023c3b" targetNamespace="http://schemas.microsoft.com/office/2006/metadata/properties" ma:root="true" ma:fieldsID="fccafaf972f9aef3a6605caab8be0691" ns3:_="" ns4:_="">
    <xsd:import namespace="b99b3c10-e173-44dc-97a2-025e6b224b40"/>
    <xsd:import namespace="e976f1cc-93fa-436c-b52f-df5e56023c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b3c10-e173-44dc-97a2-025e6b224b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6f1cc-93fa-436c-b52f-df5e56023c3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E2A45-96ED-4FFF-9BE6-75D89475DA99}">
  <ds:schemaRefs>
    <ds:schemaRef ds:uri="http://schemas.microsoft.com/sharepoint/v3/contenttype/forms"/>
  </ds:schemaRefs>
</ds:datastoreItem>
</file>

<file path=customXml/itemProps2.xml><?xml version="1.0" encoding="utf-8"?>
<ds:datastoreItem xmlns:ds="http://schemas.openxmlformats.org/officeDocument/2006/customXml" ds:itemID="{E5491480-7C68-464B-AB7D-3883D72FD391}">
  <ds:schemaRefs>
    <ds:schemaRef ds:uri="http://schemas.openxmlformats.org/package/2006/metadata/core-properties"/>
    <ds:schemaRef ds:uri="http://purl.org/dc/dcmitype/"/>
    <ds:schemaRef ds:uri="b99b3c10-e173-44dc-97a2-025e6b224b40"/>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e976f1cc-93fa-436c-b52f-df5e56023c3b"/>
    <ds:schemaRef ds:uri="http://schemas.microsoft.com/office/2006/metadata/properties"/>
  </ds:schemaRefs>
</ds:datastoreItem>
</file>

<file path=customXml/itemProps3.xml><?xml version="1.0" encoding="utf-8"?>
<ds:datastoreItem xmlns:ds="http://schemas.openxmlformats.org/officeDocument/2006/customXml" ds:itemID="{338F8928-97A9-410A-A261-EEFD963BC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b3c10-e173-44dc-97a2-025e6b224b40"/>
    <ds:schemaRef ds:uri="e976f1cc-93fa-436c-b52f-df5e56023c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Ulan Shabynov</cp:lastModifiedBy>
  <cp:revision/>
  <dcterms:created xsi:type="dcterms:W3CDTF">2017-11-15T21:17:43Z</dcterms:created>
  <dcterms:modified xsi:type="dcterms:W3CDTF">2021-01-04T21:27:20Z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0x0101001F3219E6369FB64B98FCC9E95E52B880</vt:lpwstr>
  </property>
</Properties>
</file>