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66925"/>
  <mc:AlternateContent xmlns:mc="http://schemas.openxmlformats.org/markup-compatibility/2006">
    <mc:Choice Requires="x15">
      <x15ac:absPath xmlns:x15ac="http://schemas.microsoft.com/office/spreadsheetml/2010/11/ac" url="C:\Users\Alphonse\Documents\PROJETS BPF\Rapports annuels 2020\NIMD\"/>
    </mc:Choice>
  </mc:AlternateContent>
  <xr:revisionPtr revIDLastSave="0" documentId="13_ncr:1_{F1F10485-8E61-432C-A7EC-6B27B4AAB6CC}" xr6:coauthVersionLast="45" xr6:coauthVersionMax="45" xr10:uidLastSave="{00000000-0000-0000-0000-000000000000}"/>
  <bookViews>
    <workbookView xWindow="-120" yWindow="-120" windowWidth="20730" windowHeight="11160" xr2:uid="{00000000-000D-0000-FFFF-FFFF00000000}"/>
  </bookViews>
  <sheets>
    <sheet name="Sheet 1" sheetId="3" r:id="rId1"/>
    <sheet name="Sheet2" sheetId="2" r:id="rId2"/>
  </sheets>
  <externalReferences>
    <externalReference r:id="rId3"/>
  </externalReferenc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3" l="1"/>
  <c r="E50" i="3"/>
  <c r="E49" i="3"/>
  <c r="E48" i="3"/>
  <c r="F13" i="2"/>
  <c r="F12" i="2"/>
  <c r="F10" i="2"/>
  <c r="F9" i="2"/>
  <c r="F7" i="2"/>
  <c r="E29" i="3" l="1"/>
  <c r="E42" i="3" l="1"/>
  <c r="E47" i="3" s="1"/>
  <c r="E40" i="3"/>
  <c r="E38" i="3"/>
  <c r="E32" i="3"/>
  <c r="E27" i="3"/>
  <c r="E23" i="3"/>
  <c r="E14" i="3"/>
  <c r="E20" i="3"/>
  <c r="E17" i="3"/>
  <c r="E16" i="3" s="1"/>
  <c r="E10" i="3"/>
  <c r="E36" i="3" l="1"/>
  <c r="E21" i="3"/>
  <c r="C42" i="3"/>
  <c r="C38" i="3"/>
  <c r="C32" i="3"/>
  <c r="C36" i="3" s="1"/>
  <c r="C27" i="3"/>
  <c r="C23" i="3"/>
  <c r="C16" i="3"/>
  <c r="C10" i="3"/>
  <c r="C47" i="3" l="1"/>
  <c r="E51" i="3"/>
  <c r="E52" i="3" s="1"/>
  <c r="E53" i="3" s="1"/>
  <c r="C21" i="3"/>
  <c r="C51" i="3" s="1"/>
  <c r="D8" i="2"/>
  <c r="D9" i="2"/>
  <c r="D10" i="2"/>
  <c r="D11" i="2"/>
  <c r="D12" i="2"/>
  <c r="D13" i="2"/>
  <c r="C8" i="2"/>
  <c r="C9" i="2"/>
  <c r="C10" i="2"/>
  <c r="C11" i="2"/>
  <c r="C12" i="2"/>
  <c r="C13" i="2"/>
  <c r="B8" i="2"/>
  <c r="B9" i="2"/>
  <c r="B10" i="2"/>
  <c r="B11" i="2"/>
  <c r="B12" i="2"/>
  <c r="B13" i="2"/>
  <c r="D7" i="2"/>
  <c r="D14" i="2" s="1"/>
  <c r="B7" i="2"/>
  <c r="B14" i="2" s="1"/>
  <c r="C7" i="2"/>
  <c r="C14" i="2" s="1"/>
  <c r="C15" i="2" l="1"/>
  <c r="C16" i="2" s="1"/>
  <c r="B15" i="2"/>
  <c r="B16" i="2"/>
  <c r="D15" i="2"/>
  <c r="D16" i="2" s="1"/>
  <c r="C52" i="3"/>
  <c r="C53" i="3" s="1"/>
  <c r="G11" i="2"/>
  <c r="G10" i="2"/>
  <c r="G9" i="2"/>
  <c r="G7" i="2"/>
  <c r="G12" i="2"/>
  <c r="G13" i="2"/>
  <c r="E15" i="2"/>
  <c r="E16" i="2" s="1"/>
  <c r="E14" i="2"/>
  <c r="F14" i="2" l="1"/>
  <c r="G14" i="2" l="1"/>
  <c r="F15" i="2"/>
  <c r="F16" i="2" l="1"/>
  <c r="G16" i="2" s="1"/>
  <c r="G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LAMBERT</author>
  </authors>
  <commentList>
    <comment ref="F7" authorId="0" shapeId="0" xr:uid="{00000000-0006-0000-0100-000001000000}">
      <text>
        <r>
          <rPr>
            <b/>
            <sz val="9"/>
            <color indexed="81"/>
            <rFont val="Tahoma"/>
            <family val="2"/>
          </rPr>
          <t>LAMBERT:</t>
        </r>
        <r>
          <rPr>
            <sz val="9"/>
            <color indexed="81"/>
            <rFont val="Tahoma"/>
            <family val="2"/>
          </rPr>
          <t xml:space="preserve">
Rapport fin septembre 2020 NIMD </t>
        </r>
      </text>
    </comment>
  </commentList>
</comments>
</file>

<file path=xl/sharedStrings.xml><?xml version="1.0" encoding="utf-8"?>
<sst xmlns="http://schemas.openxmlformats.org/spreadsheetml/2006/main" count="116" uniqueCount="112">
  <si>
    <t>CATEGORIES</t>
  </si>
  <si>
    <t>TOTAL</t>
  </si>
  <si>
    <t>Tableau 2 - Budget de projet PBF par categorie de cout de l'ONU</t>
  </si>
  <si>
    <t>Note: S'il s'agit d'une revision budgetaire, veuillez inclure des colonnes additionnelles pour montrer les changements</t>
  </si>
  <si>
    <t xml:space="preserve">Agence Recipiendiaire </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</si>
  <si>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</si>
  <si>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</si>
  <si>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</si>
  <si>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</si>
  <si>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</si>
  <si>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</si>
  <si>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</si>
  <si>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</si>
  <si>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</si>
  <si>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</si>
  <si>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Tranche 3 (30%)</t>
  </si>
  <si>
    <t>Dépenses</t>
  </si>
  <si>
    <t>Taux d'exécution</t>
  </si>
  <si>
    <t>Tranche 1 (35%)</t>
  </si>
  <si>
    <t>Tranche 2 (35%)</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</si>
  <si>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</si>
  <si>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</si>
  <si>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</si>
  <si>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</si>
  <si>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</si>
  <si>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Budget par agence recipiendiaire en USD - Veuillez ajouter une nouvelle colonne par agence recipiendiaire</t>
  </si>
  <si>
    <t xml:space="preserve">Pourcentage du budget pour chaque produit ou activite reserve pour action directe sur le genre (cas echeant) </t>
  </si>
  <si>
    <t>Niveau de depense/ engagement actuel en USD (a remplir au moment des rapports de projet)</t>
  </si>
  <si>
    <t>Notes quelconque le cas echeant (.e.g sur types des entrants ou justification du budget)</t>
  </si>
  <si>
    <t>Produit 1.1:</t>
  </si>
  <si>
    <t>Un programme de formation est élaboré, adapté au contexte et validé.</t>
  </si>
  <si>
    <t>Activite 1.1.1:</t>
  </si>
  <si>
    <t xml:space="preserve">Développement des modules de formation, conceptualisation et traduction de trousses à outils et connaissances existantes du NIMD et au BLTP </t>
  </si>
  <si>
    <t>Activite 1.1.2:</t>
  </si>
  <si>
    <t>Presentation et validation des modules par les parties prenantes</t>
  </si>
  <si>
    <t>Activite 1.1.3:</t>
  </si>
  <si>
    <t>Produit 1.2:</t>
  </si>
  <si>
    <t>Les modules du curriculum sont dispensés par un groupe de formateurs.</t>
  </si>
  <si>
    <t>Activite 1.2.1:</t>
  </si>
  <si>
    <t>Produit 1.3:</t>
  </si>
  <si>
    <t>Un groupe de 504 jeunes (dont 50% de jeunes femmes) membres des partis politiques les plus représentatifs possède les compétences et connaissances</t>
  </si>
  <si>
    <t>Activite 1.3.1:</t>
  </si>
  <si>
    <t xml:space="preserve">Sélection des participants à l’échelle des provinces, en consultation avec les partis politiques des structures provinciales. </t>
  </si>
  <si>
    <t>Activite 1.3.2:</t>
  </si>
  <si>
    <t>Sélection des formateurs et séances de formation des formateurs</t>
  </si>
  <si>
    <t>Activite 1.3.3:</t>
  </si>
  <si>
    <t xml:space="preserve"> Mesures de référence des compétences, des attitudes et des comportements de tous les participants à la formation ;</t>
  </si>
  <si>
    <t>Activite 1.3.4:</t>
  </si>
  <si>
    <t>Produit 2.1:</t>
  </si>
  <si>
    <t xml:space="preserve">Un noyau fonctionnel de 36 jeunes femmes et hommes  est mis en place    </t>
  </si>
  <si>
    <t>Activite 2.1.1:</t>
  </si>
  <si>
    <t>Atelier de mise en place du noyau (mandat et fonctionnement) 2.1.b/ Atelier multipartite du noyau des 36 jeunes femmes et hommes formés pour préparer la restitution des acquis de la formation.</t>
  </si>
  <si>
    <t>Activite 2.1.2:</t>
  </si>
  <si>
    <t>Atelier multipartite du noyau des 36 jeunes femmes et hommes formés pour préparer la restitution des acquis de la formation.</t>
  </si>
  <si>
    <t>Activite 2.1.3:</t>
  </si>
  <si>
    <t>Cinq ateliers régionaux de présentation des résultats de la formation aux représentants provinciaux des partis politiques les plus représentatifs sur terrain.</t>
  </si>
  <si>
    <t>Produit 2.2:</t>
  </si>
  <si>
    <t xml:space="preserve">Un document de stratégie  et  son plan d’action sont élaborés
</t>
  </si>
  <si>
    <t>Activite 2.2.1:</t>
  </si>
  <si>
    <t>Atelier d’échanges sur la place des jeunes dans les orientations du Programme National de Développement et la prise en compte de la consolidation de la paix</t>
  </si>
  <si>
    <t>Activite 2.2.2:</t>
  </si>
  <si>
    <t>Atelier de réflexion de 5 jours des 36 jeunes formés sur l’orientation globale de la stratégie et plan d’action sur la participation des jeunes femmes et hommes. Participeront à cet atelier, 4 jeunes représentants du Conseil National des Jeunes du Burundi.</t>
  </si>
  <si>
    <t>Activite 2.2.3:</t>
  </si>
  <si>
    <t>Tournée de restitution dans les 5 régions pour présenter l’orientation globale de la stratégie et le plan d’actions sur la participation des jeunes femmes et hommes.</t>
  </si>
  <si>
    <t>Activite 2.2.4:</t>
  </si>
  <si>
    <t>Atelier de 3 jours pour valider la startégie gloale et son plan d'action</t>
  </si>
  <si>
    <t>Produit 2.3:</t>
  </si>
  <si>
    <t>Une campagne de médiatisation de la stratégie et son plan d’action sont réalisés</t>
  </si>
  <si>
    <t>Activite 2.3.1:</t>
  </si>
  <si>
    <t xml:space="preserve">Tournée dans les provinces pour présenter la stratégie globale et le plan d’action national de la jeunesse sur les questions de politiques prioritaires pour les jeunes </t>
  </si>
  <si>
    <t>Activite 2.3.2:</t>
  </si>
  <si>
    <t>Atelier d’élaboration de la campagne médiatique pour la diffusion du  plan stratégique des jeunes</t>
  </si>
  <si>
    <t>Activite 2.3.3:</t>
  </si>
  <si>
    <t xml:space="preserve">Mise en œuvre de la campagne médiatique de diffusion du plan stratégique des jeunes </t>
  </si>
  <si>
    <t>Produit 3.1:</t>
  </si>
  <si>
    <t xml:space="preserve">Le dialogue intergénérationnel au sein de chaque parti est renforcé. 
</t>
  </si>
  <si>
    <t>Activite 3.1.1:</t>
  </si>
  <si>
    <t xml:space="preserve">Organisation, sur la base du plan stratégique et des plans d’action, des séances de dialogue intergénérationnel au sein des partis politiques. </t>
  </si>
  <si>
    <t>Produit 3.2:</t>
  </si>
  <si>
    <t>Activite 3.2.1:</t>
  </si>
  <si>
    <t>Réflexions internes des partis sur la place de la jeunesse et les avantages apportés par l’amélioration de la participation des jeunes.</t>
  </si>
  <si>
    <t>Produit 3.3:</t>
  </si>
  <si>
    <t xml:space="preserve">Une feuille de route pour améliorer la participation pacifique de la jeunesse en vue des élections de 2020 est élaborée et validée. </t>
  </si>
  <si>
    <t>Activite 3.3.1:</t>
  </si>
  <si>
    <t xml:space="preserve">Rencontre du noyau des jeunes pour la préparation de la réunion du dialogue intergénérationnel </t>
  </si>
  <si>
    <t>Activite 3.3.2:</t>
  </si>
  <si>
    <t xml:space="preserve">Réunion de dialogue intergénérationnel entre les dirigeants des partis politiques et le noyau des jeunes pour élaborer une déclaration </t>
  </si>
  <si>
    <t>Activite 3.3.3:</t>
  </si>
  <si>
    <t xml:space="preserve">Diffusion auprès des dirigeants des partis politiques et des jeunes des provinces de la déclaration commune </t>
  </si>
  <si>
    <t>Activite 3.3.4:</t>
  </si>
  <si>
    <t>Suivi de la mise en œuvre de la déclaration commune par les jeunes</t>
  </si>
  <si>
    <t>Cout de personnel du projet si pas inclus dans les activites si-dessus</t>
  </si>
  <si>
    <t>Couts operationnels si pas inclus dans les activites si-dessus</t>
  </si>
  <si>
    <t>Budget S&amp;E du projet</t>
  </si>
  <si>
    <t xml:space="preserve"> </t>
  </si>
  <si>
    <t>SOUS TOTAL DU BUDGET DE PROJET:</t>
  </si>
  <si>
    <t>Couts indirects (7%):</t>
  </si>
  <si>
    <t>BUDGET TOTAL DU PROJET:</t>
  </si>
  <si>
    <t xml:space="preserve">TOTAL $ pour Resultat 1: </t>
  </si>
  <si>
    <t>Résultat 2 : Un noyau de 36 jeunes femmes et hommes (dont 50% des femmes) représentant les jeunes formés membres des partis politiques les plus représentatifs formule de manière participative une stratégie de participation politique pacifique des jeunes et appuient sa mise en œuvre.</t>
  </si>
  <si>
    <t>Résultat 3 : Les partis politiques  les plus représentatifs sont plus ouverts à la participation et aux préoccupations des jeunes en vue d’élections pacifiques et inclusives en 2020</t>
  </si>
  <si>
    <t xml:space="preserve">TOTAL $ pour Resultat 3:   </t>
  </si>
  <si>
    <r>
      <t xml:space="preserve">Un plan  </t>
    </r>
    <r>
      <rPr>
        <b/>
        <sz val="10"/>
        <color rgb="FF000000"/>
        <rFont val="Calibri"/>
        <family val="2"/>
      </rPr>
      <t>d’actions  internes pour chaque parti pour la promotion politique des jeunes est élaboré sur la base de la stratégie nationale de participation politique pacifique des jeunes.</t>
    </r>
  </si>
  <si>
    <t xml:space="preserve">TOTAL $ pour Resultat 2: </t>
  </si>
  <si>
    <t>Dépenses liées à l'activité</t>
  </si>
  <si>
    <t>Dépenses liées aux activités du projet</t>
  </si>
  <si>
    <t>Dépenses relatves aux salaires du personnel( NIMD et BLTP) alignés sur le projet</t>
  </si>
  <si>
    <t>Dépenses liées au fonctionnement du bureau du BLTP; groupe de référence; voyage d'appui par NIMD au BLTP; équipement</t>
  </si>
  <si>
    <t>Dépenses liées au suivi de mise en œuvre du projet par le Comité technique de suivi</t>
  </si>
  <si>
    <t>Résultat 1  : Des jeunes femmes et hommes issus des partis politiques les plus représentatifs sur terrain utilisent leurs compétences et leurs connaissances pour participer pacifiquement à la vie politique au sein de leurs partis et à plus vaste échelle</t>
  </si>
  <si>
    <t>Sélection des formateurs et leur formation</t>
  </si>
  <si>
    <t>Cycles de formation des participants séléctionnés dans l'ensembre des 18 provinces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</si>
</sst>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 _€_-;\-* #,##0\ _€_-;_-* &quot;-&quot;??\ _€_-;_-@_-"/>
    <numFmt numFmtId="166" formatCode="_-* #,##0.000\ _€_-;\-* #,##0.000\ _€_-;_-* &quot;-&quot;??\ _€_-;_-@_-"/>
  </numFmts>
  <fonts count="22" x14ac:knownFonts="1">
    <font>
      <sz val="11"/>
      <color theme="1"/>
      <name val="Calibri"/>
      <family val="2"/>
      <scheme val="minor"/>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b/>
      <sz val="16"/>
      <color rgb="FF000000"/>
      <name val="Calibri"/>
      <family val="2"/>
    </font>
    <font>
      <b/>
      <sz val="14"/>
      <color rgb="FF000000"/>
      <name val="Calibri"/>
      <family val="2"/>
    </font>
    <font>
      <sz val="11"/>
      <color theme="1"/>
      <name val="Calibri"/>
      <family val="2"/>
    </font>
    <font>
      <b/>
      <sz val="12"/>
      <color rgb="FF000000"/>
      <name val="Calibri"/>
      <family val="2"/>
    </font>
    <font>
      <sz val="12"/>
      <color rgb="FF000000"/>
      <name val="Times New Roman"/>
      <family val="1"/>
    </font>
    <font>
      <b/>
      <sz val="12"/>
      <color rgb="FF000000"/>
      <name val="Times New Roman"/>
      <family val="1"/>
    </font>
    <font>
      <b/>
      <sz val="10"/>
      <name val="Calibri"/>
      <family val="2"/>
    </font>
    <font>
      <sz val="10"/>
      <name val="Calibri"/>
      <family val="2"/>
    </font>
    <font>
      <sz val="10"/>
      <color rgb="FF000000"/>
      <name val="Calibri"/>
      <family val="2"/>
    </font>
    <font>
      <b/>
      <sz val="10"/>
      <color rgb="FF000000"/>
      <name val="Calibri"/>
      <family val="2"/>
    </font>
    <font>
      <sz val="10"/>
      <name val="Calibri"/>
      <family val="2"/>
      <scheme val="minor"/>
    </font>
    <font>
      <b/>
      <sz val="10"/>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s>
  <cellStyleXfs count="3">
    <xf numFmtId="0" fontId="0" fillId="0" borderId="0"/>
    <xf numFmtId="164" fontId="7" fillId="0" borderId="0" applyFont="0" applyFill="0" applyBorder="0" applyAlignment="0" applyProtection="0"/>
    <xf numFmtId="9" fontId="7" fillId="0" borderId="0" applyFont="0" applyFill="0" applyBorder="0" applyAlignment="0" applyProtection="0"/>
  </cellStyleXfs>
  <cellXfs count="118">
    <xf numFmtId="0" fontId="0" fillId="0" borderId="0" xfId="0"/>
    <xf numFmtId="0" fontId="1" fillId="0" borderId="0" xfId="0" applyFont="1"/>
    <xf numFmtId="0" fontId="2" fillId="3" borderId="5" xfId="0" applyFont="1" applyFill="1" applyBorder="1" applyAlignment="1">
      <alignment horizontal="center" vertical="center" wrapText="1"/>
    </xf>
    <xf numFmtId="0" fontId="3" fillId="0" borderId="5" xfId="0" applyFont="1" applyBorder="1" applyAlignment="1">
      <alignment horizontal="right" vertical="center" wrapText="1"/>
    </xf>
    <xf numFmtId="0" fontId="4" fillId="0" borderId="0" xfId="0" applyFont="1"/>
    <xf numFmtId="0" fontId="5" fillId="0" borderId="7" xfId="0" applyFont="1" applyBorder="1" applyAlignment="1">
      <alignment vertical="center" wrapText="1"/>
    </xf>
    <xf numFmtId="0" fontId="5" fillId="0" borderId="3" xfId="0" applyFont="1" applyBorder="1" applyAlignment="1">
      <alignment vertical="center" wrapText="1"/>
    </xf>
    <xf numFmtId="0" fontId="6" fillId="4" borderId="3" xfId="0" applyFont="1" applyFill="1" applyBorder="1" applyAlignment="1">
      <alignment vertical="center" wrapText="1"/>
    </xf>
    <xf numFmtId="164" fontId="3" fillId="0" borderId="5" xfId="1" applyFont="1" applyBorder="1" applyAlignment="1">
      <alignment horizontal="right" vertical="center" wrapText="1"/>
    </xf>
    <xf numFmtId="165" fontId="3" fillId="0" borderId="5" xfId="1" applyNumberFormat="1" applyFont="1" applyBorder="1" applyAlignment="1">
      <alignment horizontal="right" vertical="center" wrapText="1"/>
    </xf>
    <xf numFmtId="164" fontId="3" fillId="4" borderId="5" xfId="0" applyNumberFormat="1" applyFont="1" applyFill="1" applyBorder="1" applyAlignment="1">
      <alignment horizontal="right" vertical="center" wrapText="1"/>
    </xf>
    <xf numFmtId="164" fontId="3" fillId="0" borderId="5"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9" xfId="1" applyNumberFormat="1" applyFont="1" applyBorder="1" applyAlignment="1">
      <alignment horizontal="right" vertical="center" wrapText="1"/>
    </xf>
    <xf numFmtId="0" fontId="3" fillId="0" borderId="9" xfId="0" applyFont="1" applyBorder="1" applyAlignment="1">
      <alignment horizontal="right" vertical="center" wrapText="1"/>
    </xf>
    <xf numFmtId="164" fontId="3" fillId="0" borderId="9" xfId="0" applyNumberFormat="1" applyFont="1" applyBorder="1" applyAlignment="1">
      <alignment horizontal="right" vertical="center" wrapText="1"/>
    </xf>
    <xf numFmtId="9" fontId="0" fillId="0" borderId="1" xfId="2" applyFont="1" applyBorder="1"/>
    <xf numFmtId="164" fontId="3" fillId="0" borderId="0" xfId="1" applyFont="1" applyBorder="1" applyAlignment="1">
      <alignment horizontal="right" vertical="center" wrapText="1"/>
    </xf>
    <xf numFmtId="164" fontId="3" fillId="4" borderId="1" xfId="0" applyNumberFormat="1" applyFont="1" applyFill="1" applyBorder="1" applyAlignment="1">
      <alignment horizontal="right" vertical="center" wrapText="1"/>
    </xf>
    <xf numFmtId="9" fontId="3" fillId="4" borderId="1" xfId="2" applyFont="1" applyFill="1" applyBorder="1" applyAlignment="1">
      <alignment horizontal="right" vertical="center" wrapText="1"/>
    </xf>
    <xf numFmtId="9" fontId="3" fillId="4" borderId="5" xfId="2" applyFont="1" applyFill="1" applyBorder="1" applyAlignment="1">
      <alignment horizontal="right" vertical="center" wrapText="1"/>
    </xf>
    <xf numFmtId="3" fontId="3" fillId="0" borderId="9" xfId="0" applyNumberFormat="1" applyFont="1" applyBorder="1" applyAlignment="1">
      <alignment horizontal="right" vertical="center" wrapText="1"/>
    </xf>
    <xf numFmtId="165" fontId="3" fillId="4" borderId="5" xfId="1" applyNumberFormat="1" applyFont="1" applyFill="1" applyBorder="1" applyAlignment="1">
      <alignment horizontal="right" vertical="center" wrapText="1"/>
    </xf>
    <xf numFmtId="0" fontId="8" fillId="0" borderId="0" xfId="0" applyFont="1" applyFill="1" applyBorder="1"/>
    <xf numFmtId="0" fontId="9" fillId="0" borderId="0" xfId="0" applyFont="1" applyFill="1" applyBorder="1"/>
    <xf numFmtId="0" fontId="10" fillId="0" borderId="0" xfId="0" applyFont="1" applyFill="1" applyBorder="1"/>
    <xf numFmtId="0" fontId="11" fillId="0" borderId="0" xfId="0" applyFont="1" applyFill="1" applyBorder="1"/>
    <xf numFmtId="0" fontId="12" fillId="0" borderId="11" xfId="0" applyFont="1" applyFill="1" applyBorder="1" applyAlignment="1">
      <alignment vertical="center" wrapText="1"/>
    </xf>
    <xf numFmtId="0" fontId="12" fillId="0" borderId="12" xfId="0" applyFont="1" applyFill="1" applyBorder="1" applyAlignment="1">
      <alignment vertical="center" wrapText="1"/>
    </xf>
    <xf numFmtId="0" fontId="12" fillId="0" borderId="13" xfId="0" applyFont="1" applyFill="1" applyBorder="1" applyAlignment="1">
      <alignment vertical="center" wrapText="1"/>
    </xf>
    <xf numFmtId="165" fontId="12" fillId="0" borderId="13" xfId="1" applyNumberFormat="1" applyFont="1" applyFill="1" applyBorder="1" applyAlignment="1">
      <alignment vertical="center" wrapText="1"/>
    </xf>
    <xf numFmtId="0" fontId="12" fillId="0" borderId="14" xfId="0" applyFont="1" applyFill="1" applyBorder="1" applyAlignment="1">
      <alignment vertical="center" wrapText="1"/>
    </xf>
    <xf numFmtId="0" fontId="15" fillId="0" borderId="15" xfId="0" applyFont="1" applyFill="1" applyBorder="1" applyAlignment="1">
      <alignment vertical="center" wrapText="1"/>
    </xf>
    <xf numFmtId="0" fontId="12" fillId="0" borderId="16" xfId="0" applyFont="1" applyFill="1" applyBorder="1" applyAlignment="1">
      <alignment vertical="center" wrapText="1"/>
    </xf>
    <xf numFmtId="0" fontId="16" fillId="0" borderId="13" xfId="0" applyFont="1" applyFill="1" applyBorder="1" applyAlignment="1">
      <alignment vertical="center" wrapText="1"/>
    </xf>
    <xf numFmtId="0" fontId="13" fillId="0" borderId="16" xfId="0" applyFont="1" applyFill="1" applyBorder="1" applyAlignment="1">
      <alignment vertical="center" wrapText="1"/>
    </xf>
    <xf numFmtId="0" fontId="13" fillId="0" borderId="20" xfId="0" applyFont="1" applyFill="1" applyBorder="1" applyAlignment="1">
      <alignment vertical="center" wrapText="1"/>
    </xf>
    <xf numFmtId="0" fontId="13" fillId="0" borderId="21" xfId="0" applyFont="1" applyFill="1" applyBorder="1" applyAlignment="1">
      <alignment vertical="center" wrapText="1"/>
    </xf>
    <xf numFmtId="165" fontId="13" fillId="0" borderId="21" xfId="1" applyNumberFormat="1" applyFont="1" applyFill="1" applyBorder="1" applyAlignment="1">
      <alignment vertical="center" wrapText="1"/>
    </xf>
    <xf numFmtId="0" fontId="15" fillId="0" borderId="13"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7" xfId="0" applyFont="1" applyFill="1" applyBorder="1" applyAlignment="1">
      <alignment vertical="center" wrapText="1"/>
    </xf>
    <xf numFmtId="0" fontId="13" fillId="0" borderId="19" xfId="0" applyFont="1" applyFill="1" applyBorder="1" applyAlignment="1">
      <alignment vertical="center" wrapText="1"/>
    </xf>
    <xf numFmtId="0" fontId="12" fillId="0" borderId="17" xfId="0" applyFont="1" applyFill="1" applyBorder="1" applyAlignment="1">
      <alignment vertical="center" wrapText="1"/>
    </xf>
    <xf numFmtId="0" fontId="12" fillId="0" borderId="18" xfId="0" applyFont="1" applyFill="1" applyBorder="1" applyAlignment="1">
      <alignment vertical="center" wrapText="1"/>
    </xf>
    <xf numFmtId="0" fontId="12" fillId="0" borderId="19" xfId="0" applyFont="1" applyFill="1" applyBorder="1" applyAlignment="1">
      <alignment vertical="center" wrapText="1"/>
    </xf>
    <xf numFmtId="0" fontId="16" fillId="0" borderId="15" xfId="0" applyFont="1" applyFill="1" applyBorder="1" applyAlignment="1">
      <alignment vertical="center" wrapText="1"/>
    </xf>
    <xf numFmtId="0" fontId="12" fillId="0" borderId="24" xfId="0" applyFont="1" applyFill="1" applyBorder="1" applyAlignment="1">
      <alignment vertical="center" wrapText="1"/>
    </xf>
    <xf numFmtId="0" fontId="12" fillId="0" borderId="15" xfId="0" applyFont="1" applyFill="1" applyBorder="1" applyAlignment="1">
      <alignment vertical="center" wrapText="1"/>
    </xf>
    <xf numFmtId="165" fontId="12" fillId="0" borderId="15" xfId="1" applyNumberFormat="1" applyFont="1" applyFill="1" applyBorder="1" applyAlignment="1">
      <alignment vertical="center" wrapText="1"/>
    </xf>
    <xf numFmtId="165" fontId="13" fillId="0" borderId="19" xfId="0" applyNumberFormat="1" applyFont="1" applyFill="1" applyBorder="1" applyAlignment="1">
      <alignment vertical="center" wrapText="1"/>
    </xf>
    <xf numFmtId="0" fontId="17" fillId="0" borderId="1" xfId="0" applyFont="1" applyFill="1" applyBorder="1" applyAlignment="1">
      <alignment vertical="center" wrapText="1"/>
    </xf>
    <xf numFmtId="0" fontId="16" fillId="0" borderId="24" xfId="0" applyFont="1" applyFill="1" applyBorder="1" applyAlignment="1">
      <alignment vertical="center" wrapText="1"/>
    </xf>
    <xf numFmtId="0" fontId="14" fillId="0" borderId="1" xfId="0" applyFont="1" applyFill="1" applyBorder="1" applyAlignment="1">
      <alignment vertical="center" wrapText="1"/>
    </xf>
    <xf numFmtId="165" fontId="13" fillId="0" borderId="1" xfId="1" applyNumberFormat="1" applyFont="1" applyFill="1" applyBorder="1" applyAlignment="1">
      <alignment vertical="center" wrapText="1"/>
    </xf>
    <xf numFmtId="0" fontId="13" fillId="0" borderId="25" xfId="0" applyFont="1" applyFill="1" applyBorder="1" applyAlignment="1">
      <alignment vertical="center" wrapText="1"/>
    </xf>
    <xf numFmtId="0" fontId="16" fillId="0" borderId="30" xfId="0" applyFont="1" applyFill="1" applyBorder="1" applyAlignment="1">
      <alignment vertical="center" wrapText="1"/>
    </xf>
    <xf numFmtId="0" fontId="16" fillId="0" borderId="22" xfId="0" applyFont="1" applyFill="1" applyBorder="1" applyAlignment="1">
      <alignment vertical="center" wrapText="1"/>
    </xf>
    <xf numFmtId="0" fontId="12" fillId="0" borderId="13" xfId="0" applyFont="1" applyFill="1" applyBorder="1" applyAlignment="1">
      <alignment vertical="center"/>
    </xf>
    <xf numFmtId="165" fontId="12" fillId="0" borderId="13" xfId="1" applyNumberFormat="1" applyFont="1" applyFill="1" applyBorder="1" applyAlignment="1">
      <alignment vertical="center"/>
    </xf>
    <xf numFmtId="165" fontId="13" fillId="0" borderId="21" xfId="0" applyNumberFormat="1" applyFont="1" applyFill="1" applyBorder="1" applyAlignment="1">
      <alignment vertical="center" wrapText="1"/>
    </xf>
    <xf numFmtId="165" fontId="13" fillId="0" borderId="1" xfId="0" applyNumberFormat="1" applyFont="1" applyFill="1" applyBorder="1" applyAlignment="1">
      <alignment vertical="center" wrapText="1"/>
    </xf>
    <xf numFmtId="0" fontId="16" fillId="0" borderId="28" xfId="0" applyFont="1" applyFill="1" applyBorder="1" applyAlignment="1">
      <alignment vertical="center" wrapText="1"/>
    </xf>
    <xf numFmtId="165" fontId="12" fillId="0" borderId="24" xfId="1" applyNumberFormat="1" applyFont="1" applyFill="1" applyBorder="1" applyAlignment="1">
      <alignment vertical="center" wrapText="1"/>
    </xf>
    <xf numFmtId="0" fontId="16" fillId="0" borderId="23" xfId="0" applyFont="1" applyFill="1" applyBorder="1" applyAlignment="1">
      <alignment vertical="center" wrapText="1"/>
    </xf>
    <xf numFmtId="0" fontId="12" fillId="0" borderId="15" xfId="0" applyFont="1" applyFill="1" applyBorder="1" applyAlignment="1">
      <alignment vertical="center"/>
    </xf>
    <xf numFmtId="165" fontId="12" fillId="0" borderId="15" xfId="1" applyNumberFormat="1" applyFont="1" applyFill="1" applyBorder="1" applyAlignment="1">
      <alignment vertical="center"/>
    </xf>
    <xf numFmtId="0" fontId="17" fillId="0" borderId="31" xfId="0" applyFont="1" applyFill="1" applyBorder="1" applyAlignment="1">
      <alignment vertical="center" wrapText="1"/>
    </xf>
    <xf numFmtId="0" fontId="14" fillId="0" borderId="31" xfId="0" applyFont="1" applyFill="1" applyBorder="1" applyAlignment="1">
      <alignment vertical="center" wrapText="1"/>
    </xf>
    <xf numFmtId="0" fontId="12" fillId="0" borderId="23" xfId="0" applyFont="1" applyFill="1" applyBorder="1" applyAlignment="1">
      <alignment vertical="center" wrapText="1"/>
    </xf>
    <xf numFmtId="165" fontId="12" fillId="0" borderId="23" xfId="1" applyNumberFormat="1" applyFont="1" applyFill="1" applyBorder="1" applyAlignment="1">
      <alignment vertical="center" wrapText="1"/>
    </xf>
    <xf numFmtId="165" fontId="13" fillId="0" borderId="19" xfId="1" applyNumberFormat="1" applyFont="1" applyFill="1" applyBorder="1" applyAlignment="1">
      <alignment vertical="center" wrapText="1"/>
    </xf>
    <xf numFmtId="165" fontId="13" fillId="0" borderId="16" xfId="1" applyNumberFormat="1" applyFont="1" applyFill="1" applyBorder="1" applyAlignment="1">
      <alignment vertical="center" wrapText="1"/>
    </xf>
    <xf numFmtId="165" fontId="13" fillId="0" borderId="18" xfId="0" applyNumberFormat="1" applyFont="1" applyFill="1" applyBorder="1" applyAlignment="1">
      <alignment vertical="center" wrapText="1"/>
    </xf>
    <xf numFmtId="164" fontId="3" fillId="4" borderId="9" xfId="1" applyFont="1" applyFill="1" applyBorder="1" applyAlignment="1">
      <alignment horizontal="right" vertical="center" wrapText="1"/>
    </xf>
    <xf numFmtId="164" fontId="0" fillId="0" borderId="0" xfId="0" applyNumberFormat="1"/>
    <xf numFmtId="165" fontId="13" fillId="0" borderId="18" xfId="1" applyNumberFormat="1" applyFont="1" applyFill="1" applyBorder="1" applyAlignment="1">
      <alignment vertical="center" wrapText="1"/>
    </xf>
    <xf numFmtId="0" fontId="15" fillId="0" borderId="13" xfId="0" applyFont="1" applyFill="1" applyBorder="1" applyAlignment="1">
      <alignment vertical="center"/>
    </xf>
    <xf numFmtId="165" fontId="14" fillId="0" borderId="13" xfId="1" applyNumberFormat="1" applyFont="1" applyFill="1" applyBorder="1" applyAlignment="1">
      <alignment vertical="center"/>
    </xf>
    <xf numFmtId="165" fontId="15" fillId="0" borderId="13" xfId="1" applyNumberFormat="1" applyFont="1" applyFill="1" applyBorder="1" applyAlignment="1">
      <alignment vertical="center"/>
    </xf>
    <xf numFmtId="9" fontId="12" fillId="0" borderId="15" xfId="2" applyFont="1" applyFill="1" applyBorder="1" applyAlignment="1">
      <alignment vertical="center" wrapText="1"/>
    </xf>
    <xf numFmtId="0" fontId="15" fillId="0" borderId="29" xfId="0" applyFont="1" applyFill="1" applyBorder="1" applyAlignment="1">
      <alignment vertical="center" wrapText="1"/>
    </xf>
    <xf numFmtId="164" fontId="13" fillId="0" borderId="1" xfId="0" applyNumberFormat="1" applyFont="1" applyFill="1" applyBorder="1" applyAlignment="1">
      <alignment vertical="center" wrapText="1"/>
    </xf>
    <xf numFmtId="9" fontId="12" fillId="0" borderId="13" xfId="0" applyNumberFormat="1" applyFont="1" applyFill="1" applyBorder="1" applyAlignment="1">
      <alignment vertical="center" wrapText="1"/>
    </xf>
    <xf numFmtId="9" fontId="13" fillId="0" borderId="1" xfId="0" applyNumberFormat="1" applyFont="1" applyFill="1" applyBorder="1" applyAlignment="1">
      <alignment vertical="center" wrapText="1"/>
    </xf>
    <xf numFmtId="9" fontId="12" fillId="0" borderId="23" xfId="0" applyNumberFormat="1" applyFont="1" applyFill="1" applyBorder="1" applyAlignment="1">
      <alignment vertical="center" wrapText="1"/>
    </xf>
    <xf numFmtId="9" fontId="12" fillId="0" borderId="15" xfId="0" applyNumberFormat="1" applyFont="1" applyFill="1" applyBorder="1" applyAlignment="1">
      <alignment vertical="center" wrapText="1"/>
    </xf>
    <xf numFmtId="9" fontId="12" fillId="0" borderId="13" xfId="0" applyNumberFormat="1" applyFont="1" applyFill="1" applyBorder="1" applyAlignment="1">
      <alignment vertical="center"/>
    </xf>
    <xf numFmtId="9" fontId="12" fillId="0" borderId="24" xfId="0" applyNumberFormat="1" applyFont="1" applyFill="1" applyBorder="1" applyAlignment="1">
      <alignment vertical="center" wrapText="1"/>
    </xf>
    <xf numFmtId="9" fontId="13" fillId="0" borderId="19" xfId="0" applyNumberFormat="1" applyFont="1" applyFill="1" applyBorder="1" applyAlignment="1">
      <alignment vertical="center" wrapText="1"/>
    </xf>
    <xf numFmtId="9" fontId="12" fillId="0" borderId="15" xfId="0" applyNumberFormat="1" applyFont="1" applyFill="1" applyBorder="1" applyAlignment="1">
      <alignment vertical="center"/>
    </xf>
    <xf numFmtId="164" fontId="14" fillId="0" borderId="13" xfId="1" applyFont="1" applyFill="1" applyBorder="1" applyAlignment="1">
      <alignment vertical="center" wrapText="1"/>
    </xf>
    <xf numFmtId="3" fontId="18" fillId="0" borderId="13" xfId="0" applyNumberFormat="1" applyFont="1" applyBorder="1" applyAlignment="1">
      <alignment vertical="center" wrapText="1"/>
    </xf>
    <xf numFmtId="0" fontId="18" fillId="0" borderId="13" xfId="0" applyFont="1" applyBorder="1" applyAlignment="1">
      <alignment vertical="center" wrapText="1"/>
    </xf>
    <xf numFmtId="165" fontId="19" fillId="0" borderId="13" xfId="1" applyNumberFormat="1" applyFont="1" applyBorder="1" applyAlignment="1">
      <alignment horizontal="center" vertical="center" wrapText="1"/>
    </xf>
    <xf numFmtId="164" fontId="19" fillId="0" borderId="13" xfId="1" applyFont="1" applyBorder="1" applyAlignment="1">
      <alignment horizontal="center" vertical="center" wrapText="1"/>
    </xf>
    <xf numFmtId="165" fontId="0" fillId="0" borderId="0" xfId="0" applyNumberFormat="1"/>
    <xf numFmtId="9" fontId="12" fillId="0" borderId="16" xfId="0" applyNumberFormat="1" applyFont="1" applyFill="1" applyBorder="1" applyAlignment="1">
      <alignment vertical="center" wrapText="1"/>
    </xf>
    <xf numFmtId="164" fontId="0" fillId="0" borderId="0" xfId="1" applyFont="1"/>
    <xf numFmtId="9" fontId="13" fillId="0" borderId="18" xfId="0" applyNumberFormat="1" applyFont="1" applyFill="1" applyBorder="1" applyAlignment="1">
      <alignment vertical="center" wrapText="1"/>
    </xf>
    <xf numFmtId="9" fontId="12" fillId="0" borderId="18" xfId="0" applyNumberFormat="1" applyFont="1" applyFill="1" applyBorder="1" applyAlignment="1">
      <alignment vertical="center" wrapText="1"/>
    </xf>
    <xf numFmtId="166" fontId="0" fillId="0" borderId="0" xfId="1" applyNumberFormat="1" applyFont="1"/>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023%20Q3%202020%20Financial%20Report%20Youth%20Lab%20NIMD%20BLT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par Resultat NIMD BLTP"/>
      <sheetName val="Suivi par Categorie NIMD BLTP"/>
      <sheetName val="BLTP Q3 2020"/>
      <sheetName val="BLTP Q2 2020"/>
      <sheetName val="BLTP Q1 2020"/>
      <sheetName val="BLTP Q4 2019"/>
      <sheetName val="BLTP Q3 2019"/>
      <sheetName val="BLTP Q2 2019"/>
      <sheetName val="NIMD Q3 2020"/>
      <sheetName val="NIMD costs Q4 2019"/>
      <sheetName val="NIMD costs Q3 2019"/>
      <sheetName val="NIMD costs Q2 2019"/>
      <sheetName val="NIMD costs Q1 2019"/>
      <sheetName val="NIMD costs Q4"/>
      <sheetName val="BLTP costs Q4"/>
    </sheetNames>
    <sheetDataSet>
      <sheetData sheetId="0"/>
      <sheetData sheetId="1">
        <row r="7">
          <cell r="AG7">
            <v>258088.61552814674</v>
          </cell>
        </row>
        <row r="16">
          <cell r="AG16">
            <v>1944</v>
          </cell>
        </row>
        <row r="18">
          <cell r="AG18">
            <v>19371.879404557094</v>
          </cell>
        </row>
        <row r="23">
          <cell r="AG23">
            <v>47916.268855340102</v>
          </cell>
        </row>
        <row r="27">
          <cell r="AG27">
            <v>991850.40424510709</v>
          </cell>
        </row>
        <row r="28">
          <cell r="AG28">
            <v>203299.9203588391</v>
          </cell>
        </row>
        <row r="85">
          <cell r="AG85">
            <v>59599.48389184905</v>
          </cell>
        </row>
        <row r="104">
          <cell r="AG104">
            <v>22774.097991357077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59"/>
  <sheetViews>
    <sheetView tabSelected="1" workbookViewId="0">
      <selection activeCell="E55" sqref="E55"/>
    </sheetView>
  </sheetViews>
  <sheetFormatPr baseColWidth="10" defaultRowHeight="15" x14ac:dyDescent="0.25"/>
  <cols>
    <col min="1" max="1" width="29.7109375" customWidth="1"/>
    <col min="2" max="2" width="40.5703125" customWidth="1"/>
    <col min="3" max="3" width="28.5703125" customWidth="1"/>
    <col min="4" max="4" width="24.85546875" customWidth="1"/>
    <col min="5" max="5" width="22.140625" customWidth="1"/>
    <col min="6" max="6" width="20.7109375" customWidth="1"/>
    <col min="10" max="10" width="11.7109375" bestFit="1" customWidth="1"/>
  </cols>
  <sheetData>
    <row r="2" spans="1:6" ht="21" x14ac:dyDescent="0.35">
      <c r="A2" s="23" t="s">
        <v>20</v>
      </c>
      <c r="B2" s="24"/>
      <c r="C2" s="25"/>
      <c r="D2" s="25"/>
      <c r="E2" s="25"/>
      <c r="F2" s="25"/>
    </row>
    <row r="3" spans="1:6" ht="15.75" x14ac:dyDescent="0.25">
      <c r="A3" s="26"/>
      <c r="B3" s="26"/>
      <c r="C3" s="25"/>
      <c r="D3" s="25"/>
      <c r="E3" s="25"/>
      <c r="F3" s="25"/>
    </row>
    <row r="4" spans="1:6" ht="15.75" x14ac:dyDescent="0.25">
      <c r="A4" s="26" t="s">
        <v>21</v>
      </c>
      <c r="B4" s="26"/>
      <c r="C4" s="25"/>
      <c r="D4" s="25"/>
      <c r="E4" s="25"/>
      <c r="F4" s="25"/>
    </row>
    <row r="5" spans="1:6" x14ac:dyDescent="0.25">
      <c r="A5" s="25"/>
      <c r="B5" s="25"/>
      <c r="C5" s="25"/>
      <c r="D5" s="25"/>
      <c r="E5" s="25"/>
      <c r="F5" s="25"/>
    </row>
    <row r="6" spans="1:6" ht="15.75" x14ac:dyDescent="0.25">
      <c r="A6" s="26" t="s">
        <v>22</v>
      </c>
      <c r="B6" s="25"/>
      <c r="C6" s="25"/>
      <c r="D6" s="25"/>
      <c r="E6" s="25"/>
      <c r="F6" s="25"/>
    </row>
    <row r="7" spans="1:6" ht="15.75" thickBot="1" x14ac:dyDescent="0.3">
      <c r="A7" s="25"/>
      <c r="B7" s="25"/>
      <c r="C7" s="25"/>
      <c r="D7" s="25"/>
      <c r="E7" s="25"/>
      <c r="F7" s="25"/>
    </row>
    <row r="8" spans="1:6" ht="107.25" customHeight="1" x14ac:dyDescent="0.25">
      <c r="A8" s="27" t="s">
        <v>23</v>
      </c>
      <c r="B8" s="28" t="s">
        <v>24</v>
      </c>
      <c r="C8" s="28" t="s">
        <v>25</v>
      </c>
      <c r="D8" s="28" t="s">
        <v>26</v>
      </c>
      <c r="E8" s="28" t="s">
        <v>27</v>
      </c>
      <c r="F8" s="28" t="s">
        <v>28</v>
      </c>
    </row>
    <row r="9" spans="1:6" ht="33.75" customHeight="1" thickBot="1" x14ac:dyDescent="0.3">
      <c r="A9" s="103" t="s">
        <v>109</v>
      </c>
      <c r="B9" s="104"/>
      <c r="C9" s="104"/>
      <c r="D9" s="104"/>
      <c r="E9" s="104"/>
      <c r="F9" s="105"/>
    </row>
    <row r="10" spans="1:6" ht="26.25" thickBot="1" x14ac:dyDescent="0.3">
      <c r="A10" s="42" t="s">
        <v>29</v>
      </c>
      <c r="B10" s="54" t="s">
        <v>30</v>
      </c>
      <c r="C10" s="55">
        <f>+C11+C12</f>
        <v>68446</v>
      </c>
      <c r="D10" s="85">
        <v>0.5</v>
      </c>
      <c r="E10" s="83">
        <f>+E11+E12+E13</f>
        <v>76432.289999999994</v>
      </c>
      <c r="F10" s="46"/>
    </row>
    <row r="11" spans="1:6" ht="51" x14ac:dyDescent="0.25">
      <c r="A11" s="49" t="s">
        <v>31</v>
      </c>
      <c r="B11" s="32" t="s">
        <v>32</v>
      </c>
      <c r="C11" s="50">
        <v>57495</v>
      </c>
      <c r="D11" s="81">
        <v>0.5</v>
      </c>
      <c r="E11" s="92">
        <f>(246377-86611-64643-19483-39196-1104.41-79.05)+6125.01+1168.74+33878</f>
        <v>76432.289999999994</v>
      </c>
      <c r="F11" s="39" t="s">
        <v>104</v>
      </c>
    </row>
    <row r="12" spans="1:6" ht="25.5" x14ac:dyDescent="0.25">
      <c r="A12" s="29" t="s">
        <v>33</v>
      </c>
      <c r="B12" s="34" t="s">
        <v>34</v>
      </c>
      <c r="C12" s="30">
        <v>10951</v>
      </c>
      <c r="D12" s="84">
        <v>0.5</v>
      </c>
      <c r="E12" s="29"/>
      <c r="F12" s="29"/>
    </row>
    <row r="13" spans="1:6" ht="16.5" thickBot="1" x14ac:dyDescent="0.3">
      <c r="A13" s="48" t="s">
        <v>35</v>
      </c>
      <c r="B13" s="53"/>
      <c r="C13" s="48"/>
      <c r="D13" s="48"/>
      <c r="E13" s="48"/>
      <c r="F13" s="48"/>
    </row>
    <row r="14" spans="1:6" ht="26.25" thickBot="1" x14ac:dyDescent="0.3">
      <c r="A14" s="41" t="s">
        <v>36</v>
      </c>
      <c r="B14" s="54" t="s">
        <v>37</v>
      </c>
      <c r="C14" s="55">
        <v>18557</v>
      </c>
      <c r="D14" s="85">
        <v>0.5</v>
      </c>
      <c r="E14" s="46">
        <f>+E15</f>
        <v>0</v>
      </c>
      <c r="F14" s="46"/>
    </row>
    <row r="15" spans="1:6" ht="28.5" customHeight="1" thickBot="1" x14ac:dyDescent="0.3">
      <c r="A15" s="70" t="s">
        <v>38</v>
      </c>
      <c r="B15" s="65" t="s">
        <v>110</v>
      </c>
      <c r="C15" s="71">
        <v>18557</v>
      </c>
      <c r="D15" s="86">
        <v>0.5</v>
      </c>
      <c r="E15" s="70"/>
      <c r="F15" s="70"/>
    </row>
    <row r="16" spans="1:6" ht="51.75" thickBot="1" x14ac:dyDescent="0.3">
      <c r="A16" s="41" t="s">
        <v>39</v>
      </c>
      <c r="B16" s="52" t="s">
        <v>40</v>
      </c>
      <c r="C16" s="51">
        <f>+C17+C18+C20</f>
        <v>730034</v>
      </c>
      <c r="D16" s="85">
        <v>0.5</v>
      </c>
      <c r="E16" s="72">
        <f>+E17+E18+E19+E20</f>
        <v>498778.46</v>
      </c>
      <c r="F16" s="46"/>
    </row>
    <row r="17" spans="1:10" ht="38.25" x14ac:dyDescent="0.25">
      <c r="A17" s="49" t="s">
        <v>41</v>
      </c>
      <c r="B17" s="47" t="s">
        <v>42</v>
      </c>
      <c r="C17" s="50">
        <v>7300</v>
      </c>
      <c r="D17" s="87">
        <v>0.5</v>
      </c>
      <c r="E17" s="80">
        <f>1104.41+79.05+711.19</f>
        <v>1894.65</v>
      </c>
      <c r="F17" s="78" t="s">
        <v>104</v>
      </c>
    </row>
    <row r="18" spans="1:10" ht="38.25" customHeight="1" x14ac:dyDescent="0.25">
      <c r="A18" s="29" t="s">
        <v>43</v>
      </c>
      <c r="B18" s="34" t="s">
        <v>44</v>
      </c>
      <c r="C18" s="30">
        <v>0</v>
      </c>
      <c r="D18" s="29"/>
      <c r="E18" s="30"/>
      <c r="F18" s="29"/>
    </row>
    <row r="19" spans="1:10" ht="38.25" x14ac:dyDescent="0.25">
      <c r="A19" s="29" t="s">
        <v>45</v>
      </c>
      <c r="B19" s="34" t="s">
        <v>46</v>
      </c>
      <c r="C19" s="30"/>
      <c r="D19" s="29"/>
      <c r="E19" s="30"/>
      <c r="F19" s="29"/>
    </row>
    <row r="20" spans="1:10" ht="57.75" customHeight="1" x14ac:dyDescent="0.25">
      <c r="A20" s="59" t="s">
        <v>47</v>
      </c>
      <c r="B20" s="34" t="s">
        <v>111</v>
      </c>
      <c r="C20" s="60">
        <v>722734</v>
      </c>
      <c r="D20" s="88">
        <v>0.5</v>
      </c>
      <c r="E20" s="80">
        <f>161374+279764+15.56+19.86+185+50721+4085+719.39</f>
        <v>496883.81</v>
      </c>
      <c r="F20" s="78" t="s">
        <v>104</v>
      </c>
    </row>
    <row r="21" spans="1:10" ht="16.5" thickBot="1" x14ac:dyDescent="0.3">
      <c r="A21" s="36" t="s">
        <v>98</v>
      </c>
      <c r="B21" s="37"/>
      <c r="C21" s="61">
        <f>+C10+C14+C16</f>
        <v>817037</v>
      </c>
      <c r="D21" s="37"/>
      <c r="E21" s="38">
        <f>+E16+E10</f>
        <v>575210.75</v>
      </c>
      <c r="F21" s="35"/>
    </row>
    <row r="22" spans="1:10" ht="51" customHeight="1" thickBot="1" x14ac:dyDescent="0.3">
      <c r="A22" s="109" t="s">
        <v>99</v>
      </c>
      <c r="B22" s="110"/>
      <c r="C22" s="110"/>
      <c r="D22" s="110"/>
      <c r="E22" s="110"/>
      <c r="F22" s="111"/>
    </row>
    <row r="23" spans="1:10" ht="26.25" thickBot="1" x14ac:dyDescent="0.3">
      <c r="A23" s="41" t="s">
        <v>48</v>
      </c>
      <c r="B23" s="52" t="s">
        <v>49</v>
      </c>
      <c r="C23" s="62">
        <f>+C24+C25+C26</f>
        <v>74139.839999999997</v>
      </c>
      <c r="D23" s="90">
        <v>0.5</v>
      </c>
      <c r="E23" s="72">
        <f>+E24+E25+E26</f>
        <v>37966</v>
      </c>
      <c r="F23" s="46"/>
    </row>
    <row r="24" spans="1:10" ht="63.75" x14ac:dyDescent="0.25">
      <c r="A24" s="49" t="s">
        <v>50</v>
      </c>
      <c r="B24" s="57" t="s">
        <v>51</v>
      </c>
      <c r="C24" s="50">
        <v>8052.61</v>
      </c>
      <c r="D24" s="87">
        <v>0.5</v>
      </c>
      <c r="E24" s="79">
        <v>7966</v>
      </c>
      <c r="F24" s="39" t="s">
        <v>105</v>
      </c>
      <c r="H24" s="97"/>
      <c r="J24" s="97"/>
    </row>
    <row r="25" spans="1:10" ht="45.75" customHeight="1" x14ac:dyDescent="0.25">
      <c r="A25" s="59" t="s">
        <v>52</v>
      </c>
      <c r="B25" s="58" t="s">
        <v>53</v>
      </c>
      <c r="C25" s="60">
        <v>7304.43</v>
      </c>
      <c r="D25" s="84">
        <v>0.5</v>
      </c>
      <c r="E25" s="79">
        <v>30000</v>
      </c>
      <c r="F25" s="39" t="s">
        <v>105</v>
      </c>
    </row>
    <row r="26" spans="1:10" ht="51.75" thickBot="1" x14ac:dyDescent="0.3">
      <c r="A26" s="48" t="s">
        <v>54</v>
      </c>
      <c r="B26" s="63" t="s">
        <v>55</v>
      </c>
      <c r="C26" s="64">
        <v>58782.8</v>
      </c>
      <c r="D26" s="89">
        <v>0.5</v>
      </c>
      <c r="E26" s="48"/>
      <c r="F26" s="48"/>
    </row>
    <row r="27" spans="1:10" ht="39" thickBot="1" x14ac:dyDescent="0.3">
      <c r="A27" s="41" t="s">
        <v>56</v>
      </c>
      <c r="B27" s="52" t="s">
        <v>57</v>
      </c>
      <c r="C27" s="51">
        <f>+C28+C29+C30+C31</f>
        <v>116568.36000000002</v>
      </c>
      <c r="D27" s="90">
        <v>0.5</v>
      </c>
      <c r="E27" s="72">
        <f>+E28+E29+E30+E31</f>
        <v>115774.17</v>
      </c>
      <c r="F27" s="46"/>
    </row>
    <row r="28" spans="1:10" ht="51" x14ac:dyDescent="0.25">
      <c r="A28" s="49" t="s">
        <v>58</v>
      </c>
      <c r="B28" s="47" t="s">
        <v>59</v>
      </c>
      <c r="C28" s="50">
        <v>6162.3</v>
      </c>
      <c r="D28" s="87">
        <v>0.5</v>
      </c>
      <c r="E28" s="49"/>
      <c r="F28" s="49"/>
    </row>
    <row r="29" spans="1:10" ht="82.5" customHeight="1" x14ac:dyDescent="0.25">
      <c r="A29" s="59" t="s">
        <v>60</v>
      </c>
      <c r="B29" s="34" t="s">
        <v>61</v>
      </c>
      <c r="C29" s="60">
        <v>30578.21</v>
      </c>
      <c r="D29" s="88">
        <v>0.5</v>
      </c>
      <c r="E29" s="93">
        <f>450.51+14294.43+233.46+3795.77+97000</f>
        <v>115774.17</v>
      </c>
      <c r="F29" s="94" t="s">
        <v>105</v>
      </c>
    </row>
    <row r="30" spans="1:10" ht="51" x14ac:dyDescent="0.25">
      <c r="A30" s="29" t="s">
        <v>62</v>
      </c>
      <c r="B30" s="34" t="s">
        <v>63</v>
      </c>
      <c r="C30" s="30">
        <v>59451.28</v>
      </c>
      <c r="D30" s="84">
        <v>0.5</v>
      </c>
      <c r="E30" s="29"/>
      <c r="F30" s="29"/>
    </row>
    <row r="31" spans="1:10" ht="26.25" thickBot="1" x14ac:dyDescent="0.3">
      <c r="A31" s="48" t="s">
        <v>64</v>
      </c>
      <c r="B31" s="53" t="s">
        <v>65</v>
      </c>
      <c r="C31" s="64">
        <v>20376.57</v>
      </c>
      <c r="D31" s="89">
        <v>0.5</v>
      </c>
      <c r="E31" s="48"/>
      <c r="F31" s="48"/>
    </row>
    <row r="32" spans="1:10" ht="26.25" thickBot="1" x14ac:dyDescent="0.3">
      <c r="A32" s="41" t="s">
        <v>66</v>
      </c>
      <c r="B32" s="68" t="s">
        <v>67</v>
      </c>
      <c r="C32" s="62">
        <f>+C33+C34+C35</f>
        <v>84993.739999999991</v>
      </c>
      <c r="D32" s="90">
        <v>0.5</v>
      </c>
      <c r="E32" s="46">
        <f>+E33+E34+E35</f>
        <v>0</v>
      </c>
      <c r="F32" s="46"/>
    </row>
    <row r="33" spans="1:6" ht="67.5" customHeight="1" x14ac:dyDescent="0.25">
      <c r="A33" s="66" t="s">
        <v>68</v>
      </c>
      <c r="B33" s="47" t="s">
        <v>69</v>
      </c>
      <c r="C33" s="67">
        <v>60479.71</v>
      </c>
      <c r="D33" s="91">
        <v>0.5</v>
      </c>
      <c r="E33" s="66"/>
      <c r="F33" s="66"/>
    </row>
    <row r="34" spans="1:6" ht="25.5" x14ac:dyDescent="0.25">
      <c r="A34" s="29" t="s">
        <v>70</v>
      </c>
      <c r="B34" s="34" t="s">
        <v>71</v>
      </c>
      <c r="C34" s="30">
        <v>14485.41</v>
      </c>
      <c r="D34" s="84">
        <v>0.5</v>
      </c>
      <c r="E34" s="29"/>
      <c r="F34" s="29"/>
    </row>
    <row r="35" spans="1:6" ht="25.5" x14ac:dyDescent="0.25">
      <c r="A35" s="29" t="s">
        <v>72</v>
      </c>
      <c r="B35" s="34" t="s">
        <v>73</v>
      </c>
      <c r="C35" s="30">
        <v>10028.620000000001</v>
      </c>
      <c r="D35" s="84">
        <v>0.5</v>
      </c>
      <c r="E35" s="29"/>
      <c r="F35" s="29"/>
    </row>
    <row r="36" spans="1:6" ht="16.5" thickBot="1" x14ac:dyDescent="0.3">
      <c r="A36" s="36" t="s">
        <v>103</v>
      </c>
      <c r="B36" s="37"/>
      <c r="C36" s="61">
        <f>+C32+C27+C23</f>
        <v>275701.94</v>
      </c>
      <c r="D36" s="37"/>
      <c r="E36" s="61">
        <f>+E32+E27+E23</f>
        <v>153740.16999999998</v>
      </c>
      <c r="F36" s="35"/>
    </row>
    <row r="37" spans="1:6" ht="33" customHeight="1" thickBot="1" x14ac:dyDescent="0.3">
      <c r="A37" s="106" t="s">
        <v>100</v>
      </c>
      <c r="B37" s="107"/>
      <c r="C37" s="107"/>
      <c r="D37" s="107"/>
      <c r="E37" s="107"/>
      <c r="F37" s="108"/>
    </row>
    <row r="38" spans="1:6" ht="26.25" thickBot="1" x14ac:dyDescent="0.3">
      <c r="A38" s="41" t="s">
        <v>74</v>
      </c>
      <c r="B38" s="54" t="s">
        <v>75</v>
      </c>
      <c r="C38" s="72">
        <f>+C39</f>
        <v>16782</v>
      </c>
      <c r="D38" s="90">
        <v>0.5</v>
      </c>
      <c r="E38" s="46">
        <f>+E39</f>
        <v>0</v>
      </c>
      <c r="F38" s="46"/>
    </row>
    <row r="39" spans="1:6" ht="39" thickBot="1" x14ac:dyDescent="0.3">
      <c r="A39" s="70" t="s">
        <v>76</v>
      </c>
      <c r="B39" s="65" t="s">
        <v>77</v>
      </c>
      <c r="C39" s="71">
        <v>16782</v>
      </c>
      <c r="D39" s="86">
        <v>0.5</v>
      </c>
      <c r="E39" s="70"/>
      <c r="F39" s="70"/>
    </row>
    <row r="40" spans="1:6" ht="51.75" thickBot="1" x14ac:dyDescent="0.3">
      <c r="A40" s="56" t="s">
        <v>78</v>
      </c>
      <c r="B40" s="69" t="s">
        <v>102</v>
      </c>
      <c r="C40" s="55">
        <v>14606</v>
      </c>
      <c r="D40" s="85">
        <v>0.5</v>
      </c>
      <c r="E40" s="40">
        <f>+E41</f>
        <v>0</v>
      </c>
      <c r="F40" s="40"/>
    </row>
    <row r="41" spans="1:6" ht="39" thickBot="1" x14ac:dyDescent="0.3">
      <c r="A41" s="49" t="s">
        <v>79</v>
      </c>
      <c r="B41" s="47" t="s">
        <v>80</v>
      </c>
      <c r="C41" s="50">
        <v>14606</v>
      </c>
      <c r="D41" s="87">
        <v>0.5</v>
      </c>
      <c r="E41" s="49"/>
      <c r="F41" s="49"/>
    </row>
    <row r="42" spans="1:6" ht="39" thickBot="1" x14ac:dyDescent="0.3">
      <c r="A42" s="42" t="s">
        <v>81</v>
      </c>
      <c r="B42" s="52" t="s">
        <v>82</v>
      </c>
      <c r="C42" s="62">
        <f>+C43+C44+C45+C46</f>
        <v>26074</v>
      </c>
      <c r="D42" s="85">
        <v>0.5</v>
      </c>
      <c r="E42" s="40">
        <f>+E43+E44+E45+E46</f>
        <v>0</v>
      </c>
      <c r="F42" s="46"/>
    </row>
    <row r="43" spans="1:6" ht="38.25" x14ac:dyDescent="0.25">
      <c r="A43" s="49" t="s">
        <v>83</v>
      </c>
      <c r="B43" s="47" t="s">
        <v>84</v>
      </c>
      <c r="C43" s="50">
        <v>7862</v>
      </c>
      <c r="D43" s="87">
        <v>0.5</v>
      </c>
      <c r="E43" s="49"/>
      <c r="F43" s="49"/>
    </row>
    <row r="44" spans="1:6" ht="38.25" x14ac:dyDescent="0.25">
      <c r="A44" s="29" t="s">
        <v>85</v>
      </c>
      <c r="B44" s="34" t="s">
        <v>86</v>
      </c>
      <c r="C44" s="30">
        <v>5638</v>
      </c>
      <c r="D44" s="84">
        <v>0.5</v>
      </c>
      <c r="E44" s="29"/>
      <c r="F44" s="29"/>
    </row>
    <row r="45" spans="1:6" ht="38.25" x14ac:dyDescent="0.25">
      <c r="A45" s="39" t="s">
        <v>87</v>
      </c>
      <c r="B45" s="34" t="s">
        <v>88</v>
      </c>
      <c r="C45" s="30">
        <v>1600</v>
      </c>
      <c r="D45" s="84">
        <v>0.5</v>
      </c>
      <c r="E45" s="29"/>
      <c r="F45" s="29"/>
    </row>
    <row r="46" spans="1:6" ht="25.5" x14ac:dyDescent="0.25">
      <c r="A46" s="39" t="s">
        <v>89</v>
      </c>
      <c r="B46" s="34" t="s">
        <v>90</v>
      </c>
      <c r="C46" s="30">
        <v>10974</v>
      </c>
      <c r="D46" s="84">
        <v>0.5</v>
      </c>
      <c r="E46" s="29"/>
      <c r="F46" s="29"/>
    </row>
    <row r="47" spans="1:6" ht="16.5" thickBot="1" x14ac:dyDescent="0.3">
      <c r="A47" s="36" t="s">
        <v>101</v>
      </c>
      <c r="B47" s="37"/>
      <c r="C47" s="61">
        <f>+C42+C40+C38</f>
        <v>57462</v>
      </c>
      <c r="D47" s="37"/>
      <c r="E47" s="37">
        <f>+E42+E40+E38</f>
        <v>0</v>
      </c>
      <c r="F47" s="35"/>
    </row>
    <row r="48" spans="1:6" ht="51.75" thickBot="1" x14ac:dyDescent="0.3">
      <c r="A48" s="40" t="s">
        <v>91</v>
      </c>
      <c r="B48" s="41"/>
      <c r="C48" s="55">
        <v>258979.5</v>
      </c>
      <c r="D48" s="85">
        <v>0.5</v>
      </c>
      <c r="E48" s="95">
        <f>+'[1]Suivi par Categorie NIMD BLTP'!$AG$7+'[1]Suivi par Categorie NIMD BLTP'!$AG$28</f>
        <v>461388.53588698583</v>
      </c>
      <c r="F48" s="82" t="s">
        <v>106</v>
      </c>
    </row>
    <row r="49" spans="1:6" ht="77.25" thickBot="1" x14ac:dyDescent="0.3">
      <c r="A49" s="40" t="s">
        <v>92</v>
      </c>
      <c r="B49" s="41"/>
      <c r="C49" s="55">
        <v>132170</v>
      </c>
      <c r="D49" s="85">
        <v>0.5</v>
      </c>
      <c r="E49" s="95">
        <f>+'[1]Suivi par Categorie NIMD BLTP'!$AG$85+'[1]Suivi par Categorie NIMD BLTP'!$AG$16+'[1]Suivi par Categorie NIMD BLTP'!$AG$18+'[1]Suivi par Categorie NIMD BLTP'!$AG$23</f>
        <v>128831.63215174625</v>
      </c>
      <c r="F49" s="32" t="s">
        <v>107</v>
      </c>
    </row>
    <row r="50" spans="1:6" ht="51.75" thickBot="1" x14ac:dyDescent="0.3">
      <c r="A50" s="31" t="s">
        <v>93</v>
      </c>
      <c r="B50" s="33" t="s">
        <v>94</v>
      </c>
      <c r="C50" s="73">
        <v>21000</v>
      </c>
      <c r="D50" s="98">
        <v>0.5</v>
      </c>
      <c r="E50" s="96">
        <f>+'[1]Suivi par Categorie NIMD BLTP'!$AG$104</f>
        <v>22774.097991357077</v>
      </c>
      <c r="F50" s="39" t="s">
        <v>108</v>
      </c>
    </row>
    <row r="51" spans="1:6" ht="23.25" customHeight="1" thickBot="1" x14ac:dyDescent="0.3">
      <c r="A51" s="106" t="s">
        <v>95</v>
      </c>
      <c r="B51" s="107"/>
      <c r="C51" s="77">
        <f>+C21+C36+C47+C48+C49+C50</f>
        <v>1562350.44</v>
      </c>
      <c r="D51" s="100">
        <v>0.5</v>
      </c>
      <c r="E51" s="74">
        <f>+E50+E49+E48+E47+E36+E21</f>
        <v>1341945.1860300892</v>
      </c>
      <c r="F51" s="43"/>
    </row>
    <row r="52" spans="1:6" ht="16.5" thickBot="1" x14ac:dyDescent="0.3">
      <c r="A52" s="44" t="s">
        <v>96</v>
      </c>
      <c r="B52" s="45"/>
      <c r="C52" s="74">
        <f>7%*C51</f>
        <v>109364.53080000001</v>
      </c>
      <c r="D52" s="101">
        <v>0.5</v>
      </c>
      <c r="E52" s="77">
        <f>7%*E51</f>
        <v>93936.163022106251</v>
      </c>
      <c r="F52" s="46"/>
    </row>
    <row r="53" spans="1:6" ht="20.25" customHeight="1" thickBot="1" x14ac:dyDescent="0.3">
      <c r="A53" s="106" t="s">
        <v>97</v>
      </c>
      <c r="B53" s="107"/>
      <c r="C53" s="74">
        <f>+C51+C52</f>
        <v>1671714.9708</v>
      </c>
      <c r="D53" s="100">
        <v>0.5</v>
      </c>
      <c r="E53" s="74">
        <f>+E51+E52</f>
        <v>1435881.3490521954</v>
      </c>
      <c r="F53" s="43"/>
    </row>
    <row r="55" spans="1:6" x14ac:dyDescent="0.25">
      <c r="D55" s="99"/>
      <c r="E55" s="97"/>
    </row>
    <row r="58" spans="1:6" x14ac:dyDescent="0.25">
      <c r="E58" s="102"/>
    </row>
    <row r="59" spans="1:6" x14ac:dyDescent="0.25">
      <c r="E59" s="97"/>
    </row>
  </sheetData>
  <mergeCells count="5">
    <mergeCell ref="A9:F9"/>
    <mergeCell ref="A37:F37"/>
    <mergeCell ref="A51:B51"/>
    <mergeCell ref="A53:B53"/>
    <mergeCell ref="A22:F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0"/>
  <sheetViews>
    <sheetView workbookViewId="0">
      <selection activeCell="K12" sqref="K12"/>
    </sheetView>
  </sheetViews>
  <sheetFormatPr baseColWidth="10" defaultColWidth="9.140625" defaultRowHeight="15" x14ac:dyDescent="0.25"/>
  <cols>
    <col min="1" max="1" width="13.140625" customWidth="1"/>
    <col min="2" max="3" width="22.42578125" customWidth="1"/>
    <col min="4" max="4" width="18.140625" customWidth="1"/>
    <col min="5" max="5" width="14.140625" customWidth="1"/>
    <col min="6" max="6" width="13.42578125" customWidth="1"/>
    <col min="7" max="7" width="13.7109375" customWidth="1"/>
    <col min="11" max="11" width="12.85546875" bestFit="1" customWidth="1"/>
    <col min="13" max="13" width="11.85546875" bestFit="1" customWidth="1"/>
  </cols>
  <sheetData>
    <row r="1" spans="1:13" ht="15.75" x14ac:dyDescent="0.25">
      <c r="A1" s="1" t="s">
        <v>2</v>
      </c>
      <c r="B1" s="1"/>
      <c r="C1" s="1"/>
      <c r="D1" s="1"/>
    </row>
    <row r="2" spans="1:13" x14ac:dyDescent="0.25">
      <c r="A2" s="4"/>
      <c r="B2" s="4"/>
      <c r="C2" s="4"/>
      <c r="D2" s="4"/>
    </row>
    <row r="3" spans="1:13" x14ac:dyDescent="0.25">
      <c r="A3" s="4" t="s">
        <v>3</v>
      </c>
      <c r="B3" s="4"/>
      <c r="C3" s="4"/>
      <c r="D3" s="4"/>
    </row>
    <row r="4" spans="1:13" ht="15.75" thickBot="1" x14ac:dyDescent="0.3"/>
    <row r="5" spans="1:13" ht="15.75" customHeight="1" thickBot="1" x14ac:dyDescent="0.3">
      <c r="A5" s="112" t="s">
        <v>0</v>
      </c>
      <c r="B5" s="114" t="s">
        <v>4</v>
      </c>
      <c r="C5" s="115"/>
      <c r="D5" s="116"/>
      <c r="E5" s="112" t="s">
        <v>5</v>
      </c>
      <c r="F5" s="112" t="s">
        <v>16</v>
      </c>
      <c r="G5" s="112" t="s">
        <v>17</v>
      </c>
    </row>
    <row r="6" spans="1:13" ht="15.75" thickBot="1" x14ac:dyDescent="0.3">
      <c r="A6" s="113"/>
      <c r="B6" s="2" t="s">
        <v>18</v>
      </c>
      <c r="C6" s="2" t="s">
        <v>19</v>
      </c>
      <c r="D6" s="2" t="s">
        <v>15</v>
      </c>
      <c r="E6" s="113"/>
      <c r="F6" s="113"/>
      <c r="G6" s="117"/>
    </row>
    <row r="7" spans="1:13" ht="39" customHeight="1" thickBot="1" x14ac:dyDescent="0.3">
      <c r="A7" s="5" t="s">
        <v>6</v>
      </c>
      <c r="B7" s="8">
        <f>35%*E7</f>
        <v>82318.95</v>
      </c>
      <c r="C7" s="8">
        <f>35%*E7</f>
        <v>82318.95</v>
      </c>
      <c r="D7" s="12">
        <f>30%*E7</f>
        <v>70559.099999999991</v>
      </c>
      <c r="E7" s="9">
        <v>235197</v>
      </c>
      <c r="F7" s="13">
        <f>+'[1]Suivi par Categorie NIMD BLTP'!$AG$7</f>
        <v>258088.61552814674</v>
      </c>
      <c r="G7" s="16">
        <f>+F7/E7</f>
        <v>1.0973295387617474</v>
      </c>
    </row>
    <row r="8" spans="1:13" ht="64.5" customHeight="1" thickBot="1" x14ac:dyDescent="0.3">
      <c r="A8" s="6" t="s">
        <v>7</v>
      </c>
      <c r="B8" s="8">
        <f t="shared" ref="B8:B13" si="0">35%*E8</f>
        <v>0</v>
      </c>
      <c r="C8" s="8">
        <f t="shared" ref="C8:C13" si="1">35%*E8</f>
        <v>0</v>
      </c>
      <c r="D8" s="12">
        <f t="shared" ref="D8:D13" si="2">30%*E8</f>
        <v>0</v>
      </c>
      <c r="E8" s="3">
        <v>0</v>
      </c>
      <c r="F8" s="14"/>
      <c r="G8" s="16"/>
    </row>
    <row r="9" spans="1:13" ht="115.5" customHeight="1" thickBot="1" x14ac:dyDescent="0.3">
      <c r="A9" s="6" t="s">
        <v>8</v>
      </c>
      <c r="B9" s="8">
        <f t="shared" si="0"/>
        <v>680.4</v>
      </c>
      <c r="C9" s="8">
        <f t="shared" si="1"/>
        <v>680.4</v>
      </c>
      <c r="D9" s="12">
        <f t="shared" si="2"/>
        <v>583.19999999999993</v>
      </c>
      <c r="E9" s="9">
        <v>1944</v>
      </c>
      <c r="F9" s="21">
        <f>+'[1]Suivi par Categorie NIMD BLTP'!$AG$16</f>
        <v>1944</v>
      </c>
      <c r="G9" s="16">
        <f t="shared" ref="G9:G16" si="3">+F9/E9</f>
        <v>1</v>
      </c>
    </row>
    <row r="10" spans="1:13" ht="51.75" customHeight="1" thickBot="1" x14ac:dyDescent="0.3">
      <c r="A10" s="6" t="s">
        <v>9</v>
      </c>
      <c r="B10" s="8">
        <f t="shared" si="0"/>
        <v>7874.9999999999991</v>
      </c>
      <c r="C10" s="8">
        <f t="shared" si="1"/>
        <v>7874.9999999999991</v>
      </c>
      <c r="D10" s="12">
        <f t="shared" si="2"/>
        <v>6750</v>
      </c>
      <c r="E10" s="9">
        <v>22500</v>
      </c>
      <c r="F10" s="13">
        <f>+'[1]Suivi par Categorie NIMD BLTP'!$AG$18</f>
        <v>19371.879404557094</v>
      </c>
      <c r="G10" s="16">
        <f t="shared" si="3"/>
        <v>0.86097241798031532</v>
      </c>
    </row>
    <row r="11" spans="1:13" ht="26.25" thickBot="1" x14ac:dyDescent="0.3">
      <c r="A11" s="6" t="s">
        <v>10</v>
      </c>
      <c r="B11" s="8">
        <f t="shared" si="0"/>
        <v>19058.55</v>
      </c>
      <c r="C11" s="8">
        <f t="shared" si="1"/>
        <v>19058.55</v>
      </c>
      <c r="D11" s="12">
        <f t="shared" si="2"/>
        <v>16335.9</v>
      </c>
      <c r="E11" s="9">
        <v>54453</v>
      </c>
      <c r="F11" s="13">
        <v>47916</v>
      </c>
      <c r="G11" s="16">
        <f t="shared" si="3"/>
        <v>0.87995151782270953</v>
      </c>
    </row>
    <row r="12" spans="1:13" ht="77.25" customHeight="1" thickBot="1" x14ac:dyDescent="0.3">
      <c r="A12" s="6" t="s">
        <v>11</v>
      </c>
      <c r="B12" s="8">
        <f t="shared" si="0"/>
        <v>422014.6</v>
      </c>
      <c r="C12" s="8">
        <f t="shared" si="1"/>
        <v>422014.6</v>
      </c>
      <c r="D12" s="12">
        <f t="shared" si="2"/>
        <v>361726.8</v>
      </c>
      <c r="E12" s="9">
        <v>1205756</v>
      </c>
      <c r="F12" s="13">
        <f>+'[1]Suivi par Categorie NIMD BLTP'!$AG$27</f>
        <v>991850.40424510709</v>
      </c>
      <c r="G12" s="16">
        <f t="shared" si="3"/>
        <v>0.8225962833650482</v>
      </c>
    </row>
    <row r="13" spans="1:13" ht="64.5" customHeight="1" thickBot="1" x14ac:dyDescent="0.3">
      <c r="A13" s="6" t="s">
        <v>12</v>
      </c>
      <c r="B13" s="8">
        <f t="shared" si="0"/>
        <v>14874.999999999998</v>
      </c>
      <c r="C13" s="8">
        <f t="shared" si="1"/>
        <v>14874.999999999998</v>
      </c>
      <c r="D13" s="12">
        <f t="shared" si="2"/>
        <v>12750</v>
      </c>
      <c r="E13" s="9">
        <v>42500</v>
      </c>
      <c r="F13" s="17">
        <f>+'[1]Suivi par Categorie NIMD BLTP'!$AG$104</f>
        <v>22774.097991357077</v>
      </c>
      <c r="G13" s="16">
        <f t="shared" si="3"/>
        <v>0.53586112920840179</v>
      </c>
      <c r="K13" s="76"/>
      <c r="M13" s="76"/>
    </row>
    <row r="14" spans="1:13" ht="39" customHeight="1" thickBot="1" x14ac:dyDescent="0.3">
      <c r="A14" s="7" t="s">
        <v>13</v>
      </c>
      <c r="B14" s="10">
        <f>SUM(B7:B13)</f>
        <v>546822.5</v>
      </c>
      <c r="C14" s="10">
        <f t="shared" ref="C14:D14" si="4">SUM(C7:C13)</f>
        <v>546822.5</v>
      </c>
      <c r="D14" s="10">
        <f t="shared" si="4"/>
        <v>468705</v>
      </c>
      <c r="E14" s="75">
        <f>SUM(E7:E13)</f>
        <v>1562350</v>
      </c>
      <c r="F14" s="18">
        <f>SUM(F7:F13)</f>
        <v>1341944.997169168</v>
      </c>
      <c r="G14" s="19">
        <f t="shared" si="3"/>
        <v>0.8589272552047672</v>
      </c>
    </row>
    <row r="15" spans="1:13" ht="26.25" thickBot="1" x14ac:dyDescent="0.3">
      <c r="A15" s="6" t="s">
        <v>14</v>
      </c>
      <c r="B15" s="11">
        <f>7%*B14</f>
        <v>38277.575000000004</v>
      </c>
      <c r="C15" s="11">
        <f t="shared" ref="C15:D15" si="5">7%*C14</f>
        <v>38277.575000000004</v>
      </c>
      <c r="D15" s="11">
        <f t="shared" si="5"/>
        <v>32809.350000000006</v>
      </c>
      <c r="E15" s="8">
        <f>7%*E14</f>
        <v>109364.50000000001</v>
      </c>
      <c r="F15" s="15">
        <f>7%*F14</f>
        <v>93936.149801841762</v>
      </c>
      <c r="G15" s="16">
        <f t="shared" si="3"/>
        <v>0.85892725520476709</v>
      </c>
    </row>
    <row r="16" spans="1:13" ht="15.75" thickBot="1" x14ac:dyDescent="0.3">
      <c r="A16" s="7" t="s">
        <v>1</v>
      </c>
      <c r="B16" s="10">
        <f>SUM(B14:B15)</f>
        <v>585100.07499999995</v>
      </c>
      <c r="C16" s="10">
        <f t="shared" ref="C16:D16" si="6">SUM(C14:C15)</f>
        <v>585100.07499999995</v>
      </c>
      <c r="D16" s="10">
        <f t="shared" si="6"/>
        <v>501514.35</v>
      </c>
      <c r="E16" s="22">
        <f>SUM(E14:E15)</f>
        <v>1671714.5</v>
      </c>
      <c r="F16" s="10">
        <f>+F14+F15</f>
        <v>1435881.1469710097</v>
      </c>
      <c r="G16" s="20">
        <f t="shared" si="3"/>
        <v>0.85892725520476709</v>
      </c>
    </row>
    <row r="20" spans="4:4" x14ac:dyDescent="0.25">
      <c r="D20" s="97"/>
    </row>
  </sheetData>
  <mergeCells count="5">
    <mergeCell ref="E5:E6"/>
    <mergeCell ref="A5:A6"/>
    <mergeCell ref="B5:D5"/>
    <mergeCell ref="F5:F6"/>
    <mergeCell ref="G5:G6"/>
  </mergeCells>
  <pageMargins left="0.7" right="0.7" top="0.75" bottom="0.75" header="0.3" footer="0.3"/>
  <pageSetup scale="6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 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Alphonse</cp:lastModifiedBy>
  <cp:lastPrinted>2020-11-06T13:54:50Z</cp:lastPrinted>
  <dcterms:created xsi:type="dcterms:W3CDTF">2017-11-15T21:17:43Z</dcterms:created>
  <dcterms:modified xsi:type="dcterms:W3CDTF">2020-11-13T10:42:49Z</dcterms:modified>
</cp:coreProperties>
</file>