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phonse\Documents\PROJETS BPF\Rapports annuels 2020\STPBF\"/>
    </mc:Choice>
  </mc:AlternateContent>
  <xr:revisionPtr revIDLastSave="0" documentId="13_ncr:1_{6E101A2A-17F1-4EDE-B726-358FD1342A5F}" xr6:coauthVersionLast="45" xr6:coauthVersionMax="45" xr10:uidLastSave="{00000000-0000-0000-0000-000000000000}"/>
  <bookViews>
    <workbookView xWindow="-120" yWindow="-120" windowWidth="20730" windowHeight="11160" activeTab="1" xr2:uid="{33E095F4-A441-4D78-8DFE-3D99705297F6}"/>
  </bookViews>
  <sheets>
    <sheet name="Produits" sheetId="6" r:id="rId1"/>
    <sheet name="Catégories" sheetId="7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4" i="7" l="1"/>
  <c r="F29" i="6"/>
  <c r="F32" i="6" s="1"/>
  <c r="C15" i="7"/>
  <c r="C14" i="7"/>
  <c r="K14" i="7" s="1"/>
  <c r="D13" i="7"/>
  <c r="K13" i="7" s="1"/>
  <c r="K12" i="7"/>
  <c r="D12" i="7"/>
  <c r="D11" i="7"/>
  <c r="K11" i="7" s="1"/>
  <c r="D10" i="7"/>
  <c r="K10" i="7" s="1"/>
  <c r="K9" i="7"/>
  <c r="D9" i="7"/>
  <c r="D8" i="7"/>
  <c r="K8" i="7" s="1"/>
  <c r="D7" i="7"/>
  <c r="D14" i="7" s="1"/>
  <c r="D11" i="6"/>
  <c r="D29" i="6" s="1"/>
  <c r="E11" i="6"/>
  <c r="D15" i="6"/>
  <c r="E15" i="6"/>
  <c r="F30" i="6"/>
  <c r="D28" i="6"/>
  <c r="E28" i="6" s="1"/>
  <c r="D23" i="6"/>
  <c r="E23" i="6" s="1"/>
  <c r="E19" i="6"/>
  <c r="D19" i="6"/>
  <c r="C34" i="6" l="1"/>
  <c r="D15" i="7"/>
  <c r="K15" i="7" s="1"/>
  <c r="K16" i="7" s="1"/>
  <c r="L16" i="7"/>
  <c r="K7" i="7"/>
  <c r="C16" i="7"/>
  <c r="D30" i="6"/>
  <c r="E29" i="6"/>
  <c r="D16" i="7" l="1"/>
  <c r="E30" i="6"/>
  <c r="D31" i="6"/>
  <c r="D32" i="6" s="1"/>
  <c r="E32" i="6" l="1"/>
  <c r="C33" i="6"/>
</calcChain>
</file>

<file path=xl/sharedStrings.xml><?xml version="1.0" encoding="utf-8"?>
<sst xmlns="http://schemas.openxmlformats.org/spreadsheetml/2006/main" count="66" uniqueCount="60">
  <si>
    <t xml:space="preserve"> 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</si>
  <si>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</si>
  <si>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</si>
  <si>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</si>
  <si>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</si>
  <si>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</si>
  <si>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>Budget par agence recipiendiaire en USD - Veuillez ajouter une nouvelle colonne par agence recipiendiaire</t>
  </si>
  <si>
    <t xml:space="preserve">Pourcentage du budget pour chaque produit ou activite reserve pour action directe sur le genre (cas echeant) </t>
  </si>
  <si>
    <t>Niveau de depense/ engagement actuel en USD (a remplir au moment des rapports de projet)</t>
  </si>
  <si>
    <t>Notes quelconque le cas echeant (.e.g sur types des entrants ou justification du budget)</t>
  </si>
  <si>
    <t>Resultat 1: L’accompagnement du portefeuille du PBF au Burundi, incluant l’élaboration des nouveaux projets, le suivi &amp; évaluation ainsi que la supervision stratégique, est assuré.</t>
  </si>
  <si>
    <t xml:space="preserve">Produit 1.1: </t>
  </si>
  <si>
    <t>Produit 1.1 : Le soutien au Comité de Pilotage est assuré</t>
  </si>
  <si>
    <t>Activite 1.1.1:</t>
  </si>
  <si>
    <t>Activite 1.1.2:</t>
  </si>
  <si>
    <t>Activite 1.1.3:</t>
  </si>
  <si>
    <t>Produit 1.2:</t>
  </si>
  <si>
    <t>Produit 1.2 : Le soutien au Coordonnateur Résident est assuré</t>
  </si>
  <si>
    <t>Voyage en Tanzanie. Participation aux frais/ dialogue politique/ Tanzanie. Le montant sera remis.-F12</t>
  </si>
  <si>
    <t>Activite 1.2.1:</t>
  </si>
  <si>
    <t>Activite 1.2.2:</t>
  </si>
  <si>
    <t>Activite 1.2.3:</t>
  </si>
  <si>
    <t>Produit 1.3:</t>
  </si>
  <si>
    <t>Produit 1.3 : Le soutien aux organisations récipiendaires (UN et non-UN) est apporté</t>
  </si>
  <si>
    <t>Activite 1.3.1:</t>
  </si>
  <si>
    <t>Activite 1.3.2:</t>
  </si>
  <si>
    <t>Activite 1.3.3:</t>
  </si>
  <si>
    <t>Produit 1.4:</t>
  </si>
  <si>
    <t>Produit 1.4 : La liaison avec PBSO est assurée</t>
  </si>
  <si>
    <t>Activite 1.4.1</t>
  </si>
  <si>
    <t>Activite 1.4.2</t>
  </si>
  <si>
    <t>Activite 1.4.3</t>
  </si>
  <si>
    <t>Activite 1.4.4.</t>
  </si>
  <si>
    <t>Budget S&amp;E du projet</t>
  </si>
  <si>
    <t>Sous-total</t>
  </si>
  <si>
    <t xml:space="preserve">Total du budget </t>
  </si>
  <si>
    <t>Coûts indirects (7%)</t>
  </si>
  <si>
    <t>BUDGET TOTAL DU PROJET</t>
  </si>
  <si>
    <t>%Dépenses/ budget total</t>
  </si>
  <si>
    <t>%Dépenses/ tranche 1</t>
  </si>
  <si>
    <t>Tableau 2 - Budget de projet PBF par categorie de cout de l'ONU</t>
  </si>
  <si>
    <t>Note: S'il s'agit d'une revision budgetaire, veuillez inclure des colonnes additionnelles pour montrer les changements</t>
  </si>
  <si>
    <t>CATEGORIES</t>
  </si>
  <si>
    <t xml:space="preserve">Agence Recipiendiaire </t>
  </si>
  <si>
    <t>Agence Recipiendiaire</t>
  </si>
  <si>
    <t>Total tranche 1</t>
  </si>
  <si>
    <t>Total tranche 2</t>
  </si>
  <si>
    <t xml:space="preserve"> TOTAL PROJET</t>
  </si>
  <si>
    <t>Dépenses</t>
  </si>
  <si>
    <t>Tranche 1 (70%)</t>
  </si>
  <si>
    <t>Tranche 2 (30%)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</si>
  <si>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</si>
  <si>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</si>
  <si>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</si>
  <si>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</si>
  <si>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</si>
  <si>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</si>
  <si>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</si>
  <si>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 xml:space="preserve">8. Coûts indirects*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</si>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</sst>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CC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left" vertical="top" wrapText="1"/>
    </xf>
    <xf numFmtId="3" fontId="3" fillId="0" borderId="8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13" xfId="0" applyFont="1" applyBorder="1" applyAlignment="1">
      <alignment vertical="center" wrapText="1"/>
    </xf>
    <xf numFmtId="9" fontId="3" fillId="0" borderId="13" xfId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9" fontId="0" fillId="0" borderId="5" xfId="1" applyFont="1" applyBorder="1"/>
    <xf numFmtId="0" fontId="0" fillId="0" borderId="5" xfId="0" applyBorder="1"/>
    <xf numFmtId="0" fontId="0" fillId="0" borderId="3" xfId="0" applyBorder="1"/>
    <xf numFmtId="0" fontId="6" fillId="0" borderId="0" xfId="0" applyFont="1"/>
    <xf numFmtId="0" fontId="2" fillId="0" borderId="0" xfId="0" applyFont="1"/>
    <xf numFmtId="0" fontId="7" fillId="3" borderId="18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5" borderId="20" xfId="0" applyFont="1" applyFill="1" applyBorder="1" applyAlignment="1">
      <alignment vertical="center" wrapText="1"/>
    </xf>
    <xf numFmtId="4" fontId="9" fillId="5" borderId="21" xfId="0" applyNumberFormat="1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3" fontId="9" fillId="5" borderId="21" xfId="0" applyNumberFormat="1" applyFont="1" applyFill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/>
    <xf numFmtId="9" fontId="0" fillId="0" borderId="0" xfId="1" applyFont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e/AppData/Local/Microsoft/Windows/INetCache/Content.Outlook/NY9G8RRD/A-PBF.PRODOC.NEWPHASE/PRODOC.ST-PBF.BUDGET.VERSION%20FINALE_%20TRANS%20&#224;%20RC.20-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phonse/AppData/Local/Microsoft/Windows/INetCache/Content.Outlook/9L7P2O9O/20190808%20Annex%20D%20Semiannual%20Report%202019%20all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.VERSION FINALE"/>
      <sheetName val="BUDGET PAR CATEGORIE"/>
    </sheetNames>
    <sheetDataSet>
      <sheetData sheetId="0" refreshError="1">
        <row r="4">
          <cell r="B4"/>
        </row>
        <row r="8">
          <cell r="C8">
            <v>70000</v>
          </cell>
        </row>
        <row r="11">
          <cell r="C11">
            <v>81000</v>
          </cell>
        </row>
        <row r="17">
          <cell r="C17">
            <v>10000</v>
          </cell>
        </row>
        <row r="19">
          <cell r="C19">
            <v>60000</v>
          </cell>
        </row>
        <row r="22">
          <cell r="C22">
            <v>908401.78666666662</v>
          </cell>
        </row>
        <row r="28">
          <cell r="C28">
            <v>84345</v>
          </cell>
        </row>
        <row r="35">
          <cell r="C35">
            <v>223878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>
        <row r="331">
          <cell r="J331">
            <v>428.71</v>
          </cell>
        </row>
        <row r="332">
          <cell r="J332">
            <v>126.81</v>
          </cell>
        </row>
        <row r="333">
          <cell r="J333">
            <v>227.09</v>
          </cell>
        </row>
        <row r="334">
          <cell r="J334">
            <v>29.25</v>
          </cell>
        </row>
        <row r="335">
          <cell r="J335">
            <v>29.25</v>
          </cell>
        </row>
        <row r="336">
          <cell r="J336">
            <v>103.18</v>
          </cell>
        </row>
        <row r="337">
          <cell r="J337">
            <v>1.27</v>
          </cell>
        </row>
        <row r="338">
          <cell r="J338">
            <v>428.71</v>
          </cell>
        </row>
        <row r="339">
          <cell r="J339">
            <v>39.93</v>
          </cell>
        </row>
        <row r="340">
          <cell r="J340">
            <v>55.67</v>
          </cell>
        </row>
        <row r="341">
          <cell r="J341">
            <v>426</v>
          </cell>
        </row>
        <row r="342">
          <cell r="J342">
            <v>26.16</v>
          </cell>
        </row>
        <row r="343">
          <cell r="J343">
            <v>0.37</v>
          </cell>
        </row>
        <row r="344">
          <cell r="J344">
            <v>9.61</v>
          </cell>
        </row>
        <row r="345">
          <cell r="J345">
            <v>29.25</v>
          </cell>
        </row>
        <row r="346">
          <cell r="J346">
            <v>9118.1</v>
          </cell>
        </row>
        <row r="347">
          <cell r="J347">
            <v>805</v>
          </cell>
        </row>
        <row r="348">
          <cell r="J348">
            <v>4.68</v>
          </cell>
        </row>
        <row r="349">
          <cell r="J349">
            <v>20.64</v>
          </cell>
        </row>
        <row r="350">
          <cell r="J350">
            <v>425.45</v>
          </cell>
        </row>
        <row r="351">
          <cell r="J351">
            <v>1062.8699999999999</v>
          </cell>
        </row>
        <row r="352">
          <cell r="J352">
            <v>74.400000000000006</v>
          </cell>
        </row>
        <row r="353">
          <cell r="J353">
            <v>419.35</v>
          </cell>
        </row>
        <row r="354">
          <cell r="J354">
            <v>768.89</v>
          </cell>
        </row>
        <row r="355">
          <cell r="J355">
            <v>29.25</v>
          </cell>
        </row>
        <row r="356">
          <cell r="J356">
            <v>29.25</v>
          </cell>
        </row>
        <row r="357">
          <cell r="J357">
            <v>415.37</v>
          </cell>
        </row>
        <row r="358">
          <cell r="J358">
            <v>1349.92</v>
          </cell>
        </row>
        <row r="359">
          <cell r="J359">
            <v>29.25</v>
          </cell>
        </row>
        <row r="360">
          <cell r="J360">
            <v>102.84</v>
          </cell>
        </row>
        <row r="361">
          <cell r="J361">
            <v>943.01</v>
          </cell>
        </row>
        <row r="362">
          <cell r="J362">
            <v>79.53</v>
          </cell>
        </row>
        <row r="363">
          <cell r="J363">
            <v>1865.86</v>
          </cell>
        </row>
        <row r="364">
          <cell r="J364">
            <v>108.36</v>
          </cell>
        </row>
        <row r="365">
          <cell r="J365">
            <v>30.27</v>
          </cell>
        </row>
        <row r="366">
          <cell r="J366">
            <v>29.25</v>
          </cell>
        </row>
        <row r="367">
          <cell r="J367">
            <v>1138.8499999999999</v>
          </cell>
        </row>
        <row r="368">
          <cell r="J368">
            <v>29.25</v>
          </cell>
        </row>
        <row r="369">
          <cell r="J369">
            <v>0.93</v>
          </cell>
        </row>
        <row r="370">
          <cell r="J370">
            <v>1.9</v>
          </cell>
        </row>
        <row r="371">
          <cell r="J371">
            <v>1718.25</v>
          </cell>
        </row>
        <row r="372">
          <cell r="J372">
            <v>11.97</v>
          </cell>
        </row>
        <row r="373">
          <cell r="J373">
            <v>59.79</v>
          </cell>
        </row>
        <row r="374">
          <cell r="J374">
            <v>16.82</v>
          </cell>
        </row>
        <row r="375">
          <cell r="J375">
            <v>1861.99</v>
          </cell>
        </row>
        <row r="376">
          <cell r="J376">
            <v>23.94</v>
          </cell>
        </row>
        <row r="377">
          <cell r="J377">
            <v>29.25</v>
          </cell>
        </row>
        <row r="378">
          <cell r="J378">
            <v>3.08</v>
          </cell>
        </row>
        <row r="379">
          <cell r="J379">
            <v>137.26</v>
          </cell>
        </row>
        <row r="380">
          <cell r="J380">
            <v>1836.2</v>
          </cell>
        </row>
        <row r="381">
          <cell r="J381">
            <v>56</v>
          </cell>
        </row>
        <row r="382">
          <cell r="J382">
            <v>582.16999999999996</v>
          </cell>
        </row>
        <row r="383">
          <cell r="J383">
            <v>2.75</v>
          </cell>
        </row>
        <row r="384">
          <cell r="J384">
            <v>1084.54</v>
          </cell>
        </row>
        <row r="385">
          <cell r="J385">
            <v>29.25</v>
          </cell>
        </row>
        <row r="386">
          <cell r="J386">
            <v>5773.98</v>
          </cell>
        </row>
        <row r="387">
          <cell r="J387">
            <v>16.420000000000002</v>
          </cell>
        </row>
        <row r="388">
          <cell r="J388">
            <v>51.84</v>
          </cell>
        </row>
        <row r="389">
          <cell r="J389">
            <v>14.62</v>
          </cell>
        </row>
        <row r="390">
          <cell r="J390">
            <v>16.420000000000002</v>
          </cell>
        </row>
        <row r="391">
          <cell r="J391">
            <v>16.420000000000002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7767-90D9-4065-B4A9-37B10C2EC903}">
  <dimension ref="B3:H34"/>
  <sheetViews>
    <sheetView topLeftCell="A24" workbookViewId="0">
      <selection activeCell="E30" sqref="E30"/>
    </sheetView>
  </sheetViews>
  <sheetFormatPr baseColWidth="10" defaultColWidth="11.42578125" defaultRowHeight="15" x14ac:dyDescent="0.25"/>
  <cols>
    <col min="2" max="2" width="16" customWidth="1"/>
    <col min="3" max="3" width="19.28515625" customWidth="1"/>
    <col min="4" max="4" width="20.28515625" customWidth="1"/>
    <col min="5" max="5" width="22.85546875" customWidth="1"/>
    <col min="6" max="6" width="20.85546875" customWidth="1"/>
    <col min="7" max="7" width="22.140625" customWidth="1"/>
  </cols>
  <sheetData>
    <row r="3" spans="2:7" x14ac:dyDescent="0.25">
      <c r="B3" t="s">
        <v>1</v>
      </c>
    </row>
    <row r="5" spans="2:7" x14ac:dyDescent="0.25">
      <c r="B5" t="s">
        <v>2</v>
      </c>
    </row>
    <row r="7" spans="2:7" x14ac:dyDescent="0.25">
      <c r="B7" t="s">
        <v>3</v>
      </c>
    </row>
    <row r="8" spans="2:7" ht="15.75" thickBot="1" x14ac:dyDescent="0.3"/>
    <row r="9" spans="2:7" ht="81" customHeight="1" thickBot="1" x14ac:dyDescent="0.3">
      <c r="B9" s="2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2:7" ht="15" customHeight="1" thickBot="1" x14ac:dyDescent="0.3">
      <c r="B10" s="47" t="s">
        <v>10</v>
      </c>
      <c r="C10" s="48"/>
      <c r="D10" s="48"/>
      <c r="E10" s="48"/>
      <c r="F10" s="48"/>
      <c r="G10" s="49"/>
    </row>
    <row r="11" spans="2:7" ht="63.75" thickBot="1" x14ac:dyDescent="0.3">
      <c r="B11" s="4" t="s">
        <v>11</v>
      </c>
      <c r="C11" s="5" t="s">
        <v>12</v>
      </c>
      <c r="D11" s="6">
        <f>'[1]BUDGET.VERSION FINALE'!$C$8</f>
        <v>70000</v>
      </c>
      <c r="E11" s="6">
        <f>D11*30%</f>
        <v>21000</v>
      </c>
      <c r="F11" s="7">
        <v>714.92</v>
      </c>
      <c r="G11" s="8"/>
    </row>
    <row r="12" spans="2:7" ht="16.5" thickBot="1" x14ac:dyDescent="0.3">
      <c r="B12" s="9" t="s">
        <v>13</v>
      </c>
      <c r="C12" s="8"/>
      <c r="D12" s="6"/>
      <c r="E12" s="6"/>
      <c r="F12" s="8"/>
      <c r="G12" s="8"/>
    </row>
    <row r="13" spans="2:7" ht="16.5" thickBot="1" x14ac:dyDescent="0.3">
      <c r="B13" s="9" t="s">
        <v>14</v>
      </c>
      <c r="C13" s="8"/>
      <c r="D13" s="6"/>
      <c r="E13" s="6"/>
      <c r="F13" s="8"/>
      <c r="G13" s="8"/>
    </row>
    <row r="14" spans="2:7" ht="16.5" thickBot="1" x14ac:dyDescent="0.3">
      <c r="B14" s="9" t="s">
        <v>15</v>
      </c>
      <c r="C14" s="8"/>
      <c r="D14" s="6"/>
      <c r="E14" s="6"/>
      <c r="F14" s="8"/>
      <c r="G14" s="8"/>
    </row>
    <row r="15" spans="2:7" ht="79.5" thickBot="1" x14ac:dyDescent="0.3">
      <c r="B15" s="4" t="s">
        <v>16</v>
      </c>
      <c r="C15" s="10" t="s">
        <v>17</v>
      </c>
      <c r="D15" s="6">
        <f>'[1]BUDGET.VERSION FINALE'!$C$11</f>
        <v>81000</v>
      </c>
      <c r="E15" s="6">
        <f>D15*30%</f>
        <v>24300</v>
      </c>
      <c r="F15" s="7">
        <v>155845.35999999999</v>
      </c>
      <c r="G15" s="11" t="s">
        <v>18</v>
      </c>
    </row>
    <row r="16" spans="2:7" ht="16.5" thickBot="1" x14ac:dyDescent="0.3">
      <c r="B16" s="9" t="s">
        <v>19</v>
      </c>
      <c r="C16" s="8"/>
      <c r="D16" s="6"/>
      <c r="E16" s="6"/>
      <c r="F16" s="8"/>
      <c r="G16" s="8"/>
    </row>
    <row r="17" spans="2:8" ht="16.5" thickBot="1" x14ac:dyDescent="0.3">
      <c r="B17" s="9" t="s">
        <v>20</v>
      </c>
      <c r="C17" s="8"/>
      <c r="D17" s="6"/>
      <c r="E17" s="6"/>
      <c r="F17" s="8"/>
      <c r="G17" s="8"/>
    </row>
    <row r="18" spans="2:8" ht="16.5" thickBot="1" x14ac:dyDescent="0.3">
      <c r="B18" s="9" t="s">
        <v>21</v>
      </c>
      <c r="C18" s="8"/>
      <c r="D18" s="6"/>
      <c r="E18" s="6"/>
      <c r="F18" s="8"/>
      <c r="G18" s="8"/>
    </row>
    <row r="19" spans="2:8" ht="95.25" thickBot="1" x14ac:dyDescent="0.3">
      <c r="B19" s="4" t="s">
        <v>22</v>
      </c>
      <c r="C19" s="12" t="s">
        <v>23</v>
      </c>
      <c r="D19" s="6">
        <f>'[1]BUDGET.VERSION FINALE'!$C$17</f>
        <v>10000</v>
      </c>
      <c r="E19" s="6">
        <f>D19*30%</f>
        <v>3000</v>
      </c>
      <c r="F19" s="7">
        <v>17189.900000000001</v>
      </c>
      <c r="G19" s="8"/>
    </row>
    <row r="20" spans="2:8" ht="16.5" thickBot="1" x14ac:dyDescent="0.3">
      <c r="B20" s="9" t="s">
        <v>24</v>
      </c>
      <c r="C20" s="8"/>
      <c r="D20" s="6"/>
      <c r="E20" s="6"/>
      <c r="F20" s="8"/>
      <c r="G20" s="8"/>
    </row>
    <row r="21" spans="2:8" ht="16.5" thickBot="1" x14ac:dyDescent="0.3">
      <c r="B21" s="9" t="s">
        <v>25</v>
      </c>
      <c r="C21" s="8"/>
      <c r="D21" s="6"/>
      <c r="E21" s="6"/>
      <c r="F21" s="8"/>
      <c r="G21" s="8"/>
    </row>
    <row r="22" spans="2:8" ht="16.5" thickBot="1" x14ac:dyDescent="0.3">
      <c r="B22" s="9" t="s">
        <v>26</v>
      </c>
      <c r="C22" s="8"/>
      <c r="D22" s="6"/>
      <c r="E22" s="6"/>
      <c r="F22" s="8"/>
      <c r="G22" s="8"/>
    </row>
    <row r="23" spans="2:8" ht="48" thickBot="1" x14ac:dyDescent="0.3">
      <c r="B23" s="4" t="s">
        <v>27</v>
      </c>
      <c r="C23" s="10" t="s">
        <v>28</v>
      </c>
      <c r="D23" s="6">
        <f>'[1]BUDGET.VERSION FINALE'!$C$19</f>
        <v>60000</v>
      </c>
      <c r="E23" s="6">
        <f>D23*30%</f>
        <v>18000</v>
      </c>
      <c r="F23" s="6">
        <v>1512.04</v>
      </c>
      <c r="G23" s="8"/>
    </row>
    <row r="24" spans="2:8" ht="16.5" thickBot="1" x14ac:dyDescent="0.3">
      <c r="B24" s="9" t="s">
        <v>29</v>
      </c>
      <c r="C24" s="8"/>
      <c r="D24" s="6"/>
      <c r="E24" s="6"/>
      <c r="F24" s="8"/>
      <c r="G24" s="8"/>
    </row>
    <row r="25" spans="2:8" ht="16.5" thickBot="1" x14ac:dyDescent="0.3">
      <c r="B25" s="9" t="s">
        <v>30</v>
      </c>
      <c r="C25" s="8"/>
      <c r="D25" s="6"/>
      <c r="E25" s="6"/>
      <c r="F25" s="8"/>
      <c r="G25" s="8"/>
    </row>
    <row r="26" spans="2:8" ht="16.5" thickBot="1" x14ac:dyDescent="0.3">
      <c r="B26" s="9" t="s">
        <v>31</v>
      </c>
      <c r="C26" s="8"/>
      <c r="D26" s="6"/>
      <c r="E26" s="6"/>
      <c r="F26" s="8"/>
      <c r="G26" s="8"/>
    </row>
    <row r="27" spans="2:8" ht="16.5" thickBot="1" x14ac:dyDescent="0.3">
      <c r="B27" s="13" t="s">
        <v>32</v>
      </c>
      <c r="C27" s="14"/>
      <c r="D27" s="15"/>
      <c r="E27" s="6"/>
      <c r="F27" s="14"/>
      <c r="G27" s="14"/>
    </row>
    <row r="28" spans="2:8" ht="32.25" thickBot="1" x14ac:dyDescent="0.3">
      <c r="B28" s="16" t="s">
        <v>33</v>
      </c>
      <c r="C28" s="16" t="s">
        <v>0</v>
      </c>
      <c r="D28" s="17">
        <f>'[1]BUDGET.VERSION FINALE'!$C$22+'[1]BUDGET.VERSION FINALE'!$C$28</f>
        <v>992746.78666666662</v>
      </c>
      <c r="E28" s="6">
        <f>D28*30%</f>
        <v>297824.03599999996</v>
      </c>
      <c r="F28" s="18">
        <v>656502.18999999994</v>
      </c>
      <c r="G28" s="16"/>
    </row>
    <row r="29" spans="2:8" ht="16.5" thickBot="1" x14ac:dyDescent="0.3">
      <c r="B29" s="16" t="s">
        <v>34</v>
      </c>
      <c r="C29" s="16"/>
      <c r="D29" s="17">
        <f>SUM(D11:D28)-'[1]BUDGET.VERSION FINALE'!$B$4</f>
        <v>1213746.7866666666</v>
      </c>
      <c r="E29" s="6">
        <f>D29*30%</f>
        <v>364124.03599999996</v>
      </c>
      <c r="F29" s="18">
        <f>SUM(F11:F28)</f>
        <v>831764.40999999992</v>
      </c>
      <c r="G29" s="16"/>
    </row>
    <row r="30" spans="2:8" ht="16.5" thickBot="1" x14ac:dyDescent="0.3">
      <c r="B30" s="16" t="s">
        <v>35</v>
      </c>
      <c r="C30" s="16"/>
      <c r="D30" s="17">
        <f>D29-'[1]BUDGET.VERSION FINALE'!$C$35</f>
        <v>989868.78666666662</v>
      </c>
      <c r="E30" s="6">
        <f>D30*30%</f>
        <v>296960.636</v>
      </c>
      <c r="F30" s="18">
        <f>SUM([2]Sheet4!J331:J391)</f>
        <v>34186.689999999995</v>
      </c>
      <c r="G30" s="16"/>
    </row>
    <row r="31" spans="2:8" ht="32.25" thickBot="1" x14ac:dyDescent="0.3">
      <c r="B31" s="16" t="s">
        <v>36</v>
      </c>
      <c r="C31" s="16"/>
      <c r="D31" s="17">
        <f>D30*7%</f>
        <v>69290.815066666677</v>
      </c>
      <c r="E31" s="6"/>
      <c r="F31" s="18">
        <v>60706.42</v>
      </c>
      <c r="G31" s="16"/>
    </row>
    <row r="32" spans="2:8" ht="16.5" thickBot="1" x14ac:dyDescent="0.3">
      <c r="B32" s="19" t="s">
        <v>37</v>
      </c>
      <c r="C32" s="1"/>
      <c r="D32" s="20">
        <f>D30+D31</f>
        <v>1059159.6017333332</v>
      </c>
      <c r="E32" s="6">
        <f>D32*30%</f>
        <v>317747.88051999995</v>
      </c>
      <c r="F32" s="18">
        <f>+F29+F31</f>
        <v>892470.83</v>
      </c>
      <c r="G32" s="18"/>
      <c r="H32" s="46"/>
    </row>
    <row r="33" spans="2:8" ht="32.25" thickBot="1" x14ac:dyDescent="0.3">
      <c r="B33" s="21" t="s">
        <v>38</v>
      </c>
      <c r="C33" s="22">
        <f>F32/D32</f>
        <v>0.8426216677254833</v>
      </c>
      <c r="D33" s="23"/>
      <c r="E33" s="15"/>
      <c r="F33" s="24"/>
      <c r="G33" s="21"/>
      <c r="H33" s="45"/>
    </row>
    <row r="34" spans="2:8" ht="32.25" thickBot="1" x14ac:dyDescent="0.3">
      <c r="B34" s="25" t="s">
        <v>39</v>
      </c>
      <c r="C34" s="26">
        <f>F32/741412</f>
        <v>1.2037447869740441</v>
      </c>
      <c r="D34" s="27"/>
      <c r="E34" s="27"/>
      <c r="F34" s="27"/>
      <c r="G34" s="28"/>
    </row>
  </sheetData>
  <mergeCells count="1">
    <mergeCell ref="B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E5E7-AC24-4CAD-9CE5-C093A3593C0C}">
  <dimension ref="B1:M16"/>
  <sheetViews>
    <sheetView tabSelected="1" topLeftCell="A10" workbookViewId="0">
      <selection activeCell="O20" sqref="O20"/>
    </sheetView>
  </sheetViews>
  <sheetFormatPr baseColWidth="10" defaultColWidth="11.42578125" defaultRowHeight="15" x14ac:dyDescent="0.25"/>
  <cols>
    <col min="5" max="10" width="0" hidden="1" customWidth="1"/>
  </cols>
  <sheetData>
    <row r="1" spans="2:13" ht="15.75" x14ac:dyDescent="0.25">
      <c r="B1" s="29" t="s">
        <v>40</v>
      </c>
      <c r="C1" s="29"/>
      <c r="D1" s="29"/>
      <c r="E1" s="29"/>
    </row>
    <row r="2" spans="2:13" x14ac:dyDescent="0.25">
      <c r="B2" s="30"/>
      <c r="C2" s="30"/>
      <c r="D2" s="30"/>
      <c r="E2" s="30"/>
    </row>
    <row r="3" spans="2:13" x14ac:dyDescent="0.25">
      <c r="B3" s="30" t="s">
        <v>41</v>
      </c>
      <c r="C3" s="30"/>
      <c r="D3" s="30"/>
      <c r="E3" s="30"/>
    </row>
    <row r="4" spans="2:13" ht="15.75" thickBot="1" x14ac:dyDescent="0.3"/>
    <row r="5" spans="2:13" ht="26.25" thickBot="1" x14ac:dyDescent="0.3">
      <c r="B5" s="50" t="s">
        <v>42</v>
      </c>
      <c r="C5" s="52" t="s">
        <v>43</v>
      </c>
      <c r="D5" s="53"/>
      <c r="E5" s="52" t="s">
        <v>44</v>
      </c>
      <c r="F5" s="53"/>
      <c r="G5" s="52" t="s">
        <v>44</v>
      </c>
      <c r="H5" s="53"/>
      <c r="I5" s="31" t="s">
        <v>45</v>
      </c>
      <c r="J5" s="31" t="s">
        <v>46</v>
      </c>
      <c r="K5" s="54" t="s">
        <v>47</v>
      </c>
      <c r="L5" s="19" t="s">
        <v>48</v>
      </c>
    </row>
    <row r="6" spans="2:13" ht="26.25" thickBot="1" x14ac:dyDescent="0.3">
      <c r="B6" s="51"/>
      <c r="C6" s="32" t="s">
        <v>49</v>
      </c>
      <c r="D6" s="32" t="s">
        <v>50</v>
      </c>
      <c r="E6" s="32" t="s">
        <v>49</v>
      </c>
      <c r="F6" s="32" t="s">
        <v>50</v>
      </c>
      <c r="G6" s="32" t="s">
        <v>49</v>
      </c>
      <c r="H6" s="32" t="s">
        <v>50</v>
      </c>
      <c r="I6" s="32"/>
      <c r="J6" s="32"/>
      <c r="K6" s="55"/>
      <c r="L6" s="1"/>
    </row>
    <row r="7" spans="2:13" ht="39" thickBot="1" x14ac:dyDescent="0.3">
      <c r="B7" s="33" t="s">
        <v>51</v>
      </c>
      <c r="C7" s="34">
        <v>479166.8</v>
      </c>
      <c r="D7" s="34">
        <f>C7/70*30</f>
        <v>205357.19999999998</v>
      </c>
      <c r="E7" s="35"/>
      <c r="F7" s="35"/>
      <c r="G7" s="35"/>
      <c r="H7" s="35"/>
      <c r="I7" s="35"/>
      <c r="J7" s="35"/>
      <c r="K7" s="36">
        <f t="shared" ref="K7:K15" si="0">C7+D7</f>
        <v>684524</v>
      </c>
      <c r="L7" s="44">
        <v>568258.30000000005</v>
      </c>
    </row>
    <row r="8" spans="2:13" ht="64.5" thickBot="1" x14ac:dyDescent="0.3">
      <c r="B8" s="37" t="s">
        <v>52</v>
      </c>
      <c r="C8" s="34">
        <v>5600</v>
      </c>
      <c r="D8" s="34">
        <f t="shared" ref="D8:D13" si="1">C8/70*30</f>
        <v>2400</v>
      </c>
      <c r="E8" s="38"/>
      <c r="F8" s="35"/>
      <c r="G8" s="35"/>
      <c r="H8" s="35"/>
      <c r="I8" s="35"/>
      <c r="J8" s="35"/>
      <c r="K8" s="36">
        <f t="shared" si="0"/>
        <v>8000</v>
      </c>
      <c r="L8" s="44">
        <v>15889.22</v>
      </c>
    </row>
    <row r="9" spans="2:13" ht="90" thickBot="1" x14ac:dyDescent="0.3">
      <c r="B9" s="37" t="s">
        <v>53</v>
      </c>
      <c r="C9" s="34">
        <v>18725</v>
      </c>
      <c r="D9" s="34">
        <f t="shared" si="1"/>
        <v>8025</v>
      </c>
      <c r="E9" s="35"/>
      <c r="F9" s="35"/>
      <c r="G9" s="35"/>
      <c r="H9" s="35"/>
      <c r="I9" s="35"/>
      <c r="J9" s="35"/>
      <c r="K9" s="44">
        <f t="shared" si="0"/>
        <v>26750</v>
      </c>
      <c r="L9" s="44">
        <v>13247.49</v>
      </c>
    </row>
    <row r="10" spans="2:13" ht="26.25" thickBot="1" x14ac:dyDescent="0.3">
      <c r="B10" s="37" t="s">
        <v>54</v>
      </c>
      <c r="C10" s="34">
        <v>108500</v>
      </c>
      <c r="D10" s="34">
        <f t="shared" si="1"/>
        <v>46500</v>
      </c>
      <c r="E10" s="35"/>
      <c r="F10" s="35"/>
      <c r="G10" s="35"/>
      <c r="H10" s="35"/>
      <c r="I10" s="35"/>
      <c r="J10" s="35"/>
      <c r="K10" s="36">
        <f t="shared" si="0"/>
        <v>155000</v>
      </c>
      <c r="L10" s="44">
        <v>32914.9</v>
      </c>
    </row>
    <row r="11" spans="2:13" ht="26.25" thickBot="1" x14ac:dyDescent="0.3">
      <c r="B11" s="37" t="s">
        <v>55</v>
      </c>
      <c r="C11" s="34">
        <v>46200</v>
      </c>
      <c r="D11" s="34">
        <f t="shared" si="1"/>
        <v>19800</v>
      </c>
      <c r="E11" s="35"/>
      <c r="F11" s="35"/>
      <c r="G11" s="35"/>
      <c r="H11" s="35"/>
      <c r="I11" s="35"/>
      <c r="J11" s="35"/>
      <c r="K11" s="36">
        <f t="shared" si="0"/>
        <v>66000</v>
      </c>
      <c r="L11" s="44">
        <v>189301.66</v>
      </c>
    </row>
    <row r="12" spans="2:13" ht="64.5" thickBot="1" x14ac:dyDescent="0.3">
      <c r="B12" s="37" t="s">
        <v>56</v>
      </c>
      <c r="C12" s="34">
        <v>0</v>
      </c>
      <c r="D12" s="34">
        <f t="shared" si="1"/>
        <v>0</v>
      </c>
      <c r="E12" s="35"/>
      <c r="F12" s="35"/>
      <c r="G12" s="35"/>
      <c r="H12" s="35"/>
      <c r="I12" s="35"/>
      <c r="J12" s="35"/>
      <c r="K12" s="36">
        <f t="shared" si="0"/>
        <v>0</v>
      </c>
      <c r="L12" s="44"/>
    </row>
    <row r="13" spans="2:13" ht="64.5" thickBot="1" x14ac:dyDescent="0.3">
      <c r="B13" s="37" t="s">
        <v>57</v>
      </c>
      <c r="C13" s="34">
        <v>34716.5</v>
      </c>
      <c r="D13" s="34">
        <f t="shared" si="1"/>
        <v>14878.5</v>
      </c>
      <c r="E13" s="35"/>
      <c r="F13" s="35"/>
      <c r="G13" s="35"/>
      <c r="H13" s="35"/>
      <c r="I13" s="35"/>
      <c r="J13" s="35"/>
      <c r="K13" s="36">
        <f t="shared" si="0"/>
        <v>49595</v>
      </c>
      <c r="L13" s="44">
        <v>1080.04</v>
      </c>
    </row>
    <row r="14" spans="2:13" ht="15.75" thickBot="1" x14ac:dyDescent="0.3">
      <c r="B14" s="39" t="s">
        <v>34</v>
      </c>
      <c r="C14" s="40">
        <f>SUM(C7:C13)</f>
        <v>692908.3</v>
      </c>
      <c r="D14" s="40">
        <f>SUM(D7:D13)</f>
        <v>296960.69999999995</v>
      </c>
      <c r="E14" s="41"/>
      <c r="F14" s="41"/>
      <c r="G14" s="41"/>
      <c r="H14" s="41"/>
      <c r="I14" s="41"/>
      <c r="J14" s="41"/>
      <c r="K14" s="36">
        <f t="shared" si="0"/>
        <v>989869</v>
      </c>
      <c r="L14" s="44">
        <f>SUM(L7:L13)</f>
        <v>820691.6100000001</v>
      </c>
    </row>
    <row r="15" spans="2:13" ht="26.25" thickBot="1" x14ac:dyDescent="0.3">
      <c r="B15" s="37" t="s">
        <v>58</v>
      </c>
      <c r="C15" s="34">
        <f>C14/100*7</f>
        <v>48503.581000000006</v>
      </c>
      <c r="D15" s="34">
        <f>D14/100*7</f>
        <v>20787.248999999996</v>
      </c>
      <c r="E15" s="35"/>
      <c r="F15" s="35"/>
      <c r="G15" s="35"/>
      <c r="H15" s="35"/>
      <c r="I15" s="35"/>
      <c r="J15" s="35"/>
      <c r="K15" s="36">
        <f t="shared" si="0"/>
        <v>69290.83</v>
      </c>
      <c r="L15" s="44">
        <v>71779.360000000001</v>
      </c>
    </row>
    <row r="16" spans="2:13" ht="15.75" thickBot="1" x14ac:dyDescent="0.3">
      <c r="B16" s="39" t="s">
        <v>59</v>
      </c>
      <c r="C16" s="42">
        <f>SUM(C14:C15)</f>
        <v>741411.88100000005</v>
      </c>
      <c r="D16" s="40">
        <f>SUM(D14:D15)</f>
        <v>317747.94899999996</v>
      </c>
      <c r="E16" s="41"/>
      <c r="F16" s="41"/>
      <c r="G16" s="41"/>
      <c r="H16" s="41"/>
      <c r="I16" s="41"/>
      <c r="J16" s="41"/>
      <c r="K16" s="43">
        <f>SUM(K14:K15)</f>
        <v>1059159.83</v>
      </c>
      <c r="L16" s="44">
        <f>SUM(L15+L14)</f>
        <v>892470.97000000009</v>
      </c>
      <c r="M16" s="45"/>
    </row>
  </sheetData>
  <mergeCells count="5">
    <mergeCell ref="B5:B6"/>
    <mergeCell ref="C5:D5"/>
    <mergeCell ref="E5:F5"/>
    <mergeCell ref="G5:H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Produits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Alphonse</cp:lastModifiedBy>
  <cp:lastPrinted>2020-11-13T11:24:42Z</cp:lastPrinted>
  <dcterms:created xsi:type="dcterms:W3CDTF">2020-10-28T09:07:33Z</dcterms:created>
  <dcterms:modified xsi:type="dcterms:W3CDTF">2020-11-16T07:52:49Z</dcterms:modified>
</cp:coreProperties>
</file>