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20\INFORMES\1. SEMI ANUAL\Transformando Relaciones\Final\"/>
    </mc:Choice>
  </mc:AlternateContent>
  <xr:revisionPtr revIDLastSave="2" documentId="8_{1B99BF63-A6BD-4CC9-8D62-96D517A21684}" xr6:coauthVersionLast="44" xr6:coauthVersionMax="44" xr10:uidLastSave="{A711573E-5B6F-4A83-8379-383F70ACD21B}"/>
  <bookViews>
    <workbookView xWindow="1170" yWindow="1170" windowWidth="8040" windowHeight="6000" xr2:uid="{C37AD939-DCB4-4FC4-ABC7-DDA8CDED37FD}"/>
  </bookViews>
  <sheets>
    <sheet name="1) Budget Table (2)" sheetId="2" r:id="rId1"/>
    <sheet name="2) By Category (2)" sheetId="3" r:id="rId2"/>
    <sheet name="3) Explanatory Notes  (2)" sheetId="4" r:id="rId3"/>
    <sheet name="4) -For PBSO Use- (2)" sheetId="5" r:id="rId4"/>
    <sheet name="5) -For MPTF Use (2)" sheetId="6"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6" l="1"/>
  <c r="D7" i="6"/>
  <c r="E7" i="6"/>
  <c r="C8" i="6"/>
  <c r="F8" i="6" s="1"/>
  <c r="D8" i="6"/>
  <c r="E8" i="6"/>
  <c r="C9" i="6"/>
  <c r="D9" i="6"/>
  <c r="D15" i="6" s="1"/>
  <c r="E9" i="6"/>
  <c r="C10" i="6"/>
  <c r="D10" i="6"/>
  <c r="E10" i="6"/>
  <c r="E15" i="6" s="1"/>
  <c r="C11" i="6"/>
  <c r="D11" i="6"/>
  <c r="E11" i="6"/>
  <c r="C12" i="6"/>
  <c r="F12" i="6" s="1"/>
  <c r="D12" i="6"/>
  <c r="E12" i="6"/>
  <c r="C13" i="6"/>
  <c r="D13" i="6"/>
  <c r="E13" i="6"/>
  <c r="C14" i="6"/>
  <c r="D14" i="6"/>
  <c r="E14" i="6"/>
  <c r="C21" i="6"/>
  <c r="D21" i="6"/>
  <c r="E21" i="6"/>
  <c r="C22" i="6"/>
  <c r="D22" i="6"/>
  <c r="E22" i="6"/>
  <c r="F22" i="6"/>
  <c r="C23" i="6"/>
  <c r="D23" i="6"/>
  <c r="E23" i="6"/>
  <c r="F23" i="6"/>
  <c r="C24" i="6"/>
  <c r="D24" i="6"/>
  <c r="E24" i="6"/>
  <c r="F24" i="6"/>
  <c r="C7" i="5"/>
  <c r="D13" i="5" s="1"/>
  <c r="D11" i="5"/>
  <c r="D12" i="5"/>
  <c r="C18" i="5"/>
  <c r="D24" i="5" s="1"/>
  <c r="C29" i="5"/>
  <c r="D33" i="5" s="1"/>
  <c r="D32" i="5"/>
  <c r="D34" i="5"/>
  <c r="D36" i="5"/>
  <c r="C40" i="5"/>
  <c r="D44" i="5" s="1"/>
  <c r="D43" i="5"/>
  <c r="D46" i="5"/>
  <c r="D47" i="5"/>
  <c r="D13" i="3"/>
  <c r="E13" i="3"/>
  <c r="F13" i="3"/>
  <c r="D16" i="3"/>
  <c r="G16" i="3" s="1"/>
  <c r="E16" i="3"/>
  <c r="F16" i="3"/>
  <c r="D17" i="3"/>
  <c r="G17" i="3" s="1"/>
  <c r="D18" i="3"/>
  <c r="G18" i="3"/>
  <c r="G19" i="3"/>
  <c r="D20" i="3"/>
  <c r="G20" i="3"/>
  <c r="D21" i="3"/>
  <c r="G21" i="3"/>
  <c r="G22" i="3"/>
  <c r="D23" i="3"/>
  <c r="G23" i="3"/>
  <c r="D24" i="3"/>
  <c r="G24" i="3" s="1"/>
  <c r="E24" i="3"/>
  <c r="F24" i="3"/>
  <c r="D27" i="3"/>
  <c r="E27" i="3"/>
  <c r="F27" i="3"/>
  <c r="D28" i="3"/>
  <c r="D207" i="3" s="1"/>
  <c r="E28" i="3"/>
  <c r="D29" i="3"/>
  <c r="G29" i="3" s="1"/>
  <c r="E29" i="3"/>
  <c r="E35" i="3" s="1"/>
  <c r="G30" i="3"/>
  <c r="D31" i="3"/>
  <c r="G31" i="3" s="1"/>
  <c r="E31" i="3"/>
  <c r="E210" i="3" s="1"/>
  <c r="D32" i="3"/>
  <c r="G32" i="3"/>
  <c r="G33" i="3"/>
  <c r="D34" i="3"/>
  <c r="E34" i="3"/>
  <c r="G34" i="3"/>
  <c r="D35" i="3"/>
  <c r="F35" i="3"/>
  <c r="D38" i="3"/>
  <c r="E38" i="3"/>
  <c r="F38" i="3"/>
  <c r="E39" i="3"/>
  <c r="G39" i="3" s="1"/>
  <c r="D40" i="3"/>
  <c r="E40" i="3"/>
  <c r="G40" i="3"/>
  <c r="G41" i="3"/>
  <c r="D42" i="3"/>
  <c r="E42" i="3"/>
  <c r="G42" i="3"/>
  <c r="D43" i="3"/>
  <c r="E43" i="3"/>
  <c r="G43" i="3"/>
  <c r="E44" i="3"/>
  <c r="G44" i="3" s="1"/>
  <c r="E45" i="3"/>
  <c r="G45" i="3"/>
  <c r="D46" i="3"/>
  <c r="F46" i="3"/>
  <c r="D49" i="3"/>
  <c r="E49" i="3"/>
  <c r="F49" i="3"/>
  <c r="F50" i="3"/>
  <c r="G50" i="3" s="1"/>
  <c r="E51" i="3"/>
  <c r="E57" i="3" s="1"/>
  <c r="F51" i="3"/>
  <c r="G51" i="3"/>
  <c r="E52" i="3"/>
  <c r="G52" i="3"/>
  <c r="E53" i="3"/>
  <c r="G53" i="3" s="1"/>
  <c r="F53" i="3"/>
  <c r="F210" i="3" s="1"/>
  <c r="E54" i="3"/>
  <c r="F54" i="3"/>
  <c r="G54" i="3"/>
  <c r="G55" i="3"/>
  <c r="F56" i="3"/>
  <c r="G56" i="3"/>
  <c r="D57" i="3"/>
  <c r="D60" i="3"/>
  <c r="G60" i="3" s="1"/>
  <c r="E60" i="3"/>
  <c r="F60" i="3"/>
  <c r="G61" i="3"/>
  <c r="D62" i="3"/>
  <c r="G62" i="3"/>
  <c r="G63" i="3"/>
  <c r="D64" i="3"/>
  <c r="G64" i="3" s="1"/>
  <c r="G65" i="3"/>
  <c r="G66" i="3"/>
  <c r="D67" i="3"/>
  <c r="G67" i="3" s="1"/>
  <c r="E68" i="3"/>
  <c r="F68" i="3"/>
  <c r="D71" i="3"/>
  <c r="E71" i="3"/>
  <c r="F71" i="3"/>
  <c r="G72" i="3"/>
  <c r="G73" i="3"/>
  <c r="G74" i="3"/>
  <c r="G75" i="3"/>
  <c r="G76" i="3"/>
  <c r="G77" i="3"/>
  <c r="G78" i="3"/>
  <c r="D79" i="3"/>
  <c r="E79" i="3"/>
  <c r="F79" i="3"/>
  <c r="G79" i="3"/>
  <c r="D82" i="3"/>
  <c r="G82" i="3" s="1"/>
  <c r="E82" i="3"/>
  <c r="F82" i="3"/>
  <c r="G83" i="3"/>
  <c r="G84" i="3"/>
  <c r="G85" i="3"/>
  <c r="G86" i="3"/>
  <c r="G87" i="3"/>
  <c r="G88" i="3"/>
  <c r="G89" i="3"/>
  <c r="D90" i="3"/>
  <c r="G90" i="3" s="1"/>
  <c r="E90" i="3"/>
  <c r="F90" i="3"/>
  <c r="D93" i="3"/>
  <c r="E93" i="3"/>
  <c r="F93" i="3"/>
  <c r="G94" i="3"/>
  <c r="G95" i="3"/>
  <c r="G96" i="3"/>
  <c r="G97" i="3"/>
  <c r="G98" i="3"/>
  <c r="G99" i="3"/>
  <c r="G100" i="3"/>
  <c r="D101" i="3"/>
  <c r="G101" i="3" s="1"/>
  <c r="E101" i="3"/>
  <c r="F101" i="3"/>
  <c r="D105" i="3"/>
  <c r="E105" i="3"/>
  <c r="F105" i="3"/>
  <c r="G106" i="3"/>
  <c r="G107" i="3"/>
  <c r="G108" i="3"/>
  <c r="G109" i="3"/>
  <c r="G110" i="3"/>
  <c r="G111" i="3"/>
  <c r="G112" i="3"/>
  <c r="D113" i="3"/>
  <c r="G113" i="3" s="1"/>
  <c r="E113" i="3"/>
  <c r="F113" i="3"/>
  <c r="D116" i="3"/>
  <c r="E116" i="3"/>
  <c r="F116" i="3"/>
  <c r="G117" i="3"/>
  <c r="G118" i="3"/>
  <c r="G119" i="3"/>
  <c r="G120" i="3"/>
  <c r="G121" i="3"/>
  <c r="G122" i="3"/>
  <c r="G123" i="3"/>
  <c r="D124" i="3"/>
  <c r="E124" i="3"/>
  <c r="F124" i="3"/>
  <c r="G124" i="3"/>
  <c r="D127" i="3"/>
  <c r="E127" i="3"/>
  <c r="F127" i="3"/>
  <c r="G127" i="3"/>
  <c r="G128" i="3"/>
  <c r="G129" i="3"/>
  <c r="G130" i="3"/>
  <c r="G131" i="3"/>
  <c r="G132" i="3"/>
  <c r="G133" i="3"/>
  <c r="G134" i="3"/>
  <c r="D135" i="3"/>
  <c r="G135" i="3" s="1"/>
  <c r="E135" i="3"/>
  <c r="F135" i="3"/>
  <c r="D138" i="3"/>
  <c r="E138" i="3"/>
  <c r="F138" i="3"/>
  <c r="G139" i="3"/>
  <c r="G140" i="3"/>
  <c r="G141" i="3"/>
  <c r="G142" i="3"/>
  <c r="G143" i="3"/>
  <c r="G144" i="3"/>
  <c r="G145" i="3"/>
  <c r="D146" i="3"/>
  <c r="G146" i="3" s="1"/>
  <c r="E146" i="3"/>
  <c r="F146" i="3"/>
  <c r="D150" i="3"/>
  <c r="G150" i="3" s="1"/>
  <c r="E150" i="3"/>
  <c r="F150" i="3"/>
  <c r="G151" i="3"/>
  <c r="G152" i="3"/>
  <c r="G153" i="3"/>
  <c r="G154" i="3"/>
  <c r="G155" i="3"/>
  <c r="G156" i="3"/>
  <c r="G157" i="3"/>
  <c r="D158" i="3"/>
  <c r="G158" i="3" s="1"/>
  <c r="E158" i="3"/>
  <c r="F158" i="3"/>
  <c r="D161" i="3"/>
  <c r="E161" i="3"/>
  <c r="F161" i="3"/>
  <c r="G162" i="3"/>
  <c r="G163" i="3"/>
  <c r="G164" i="3"/>
  <c r="G165" i="3"/>
  <c r="G166" i="3"/>
  <c r="G167" i="3"/>
  <c r="G168" i="3"/>
  <c r="D169" i="3"/>
  <c r="E169" i="3"/>
  <c r="F169" i="3"/>
  <c r="G169" i="3"/>
  <c r="D172" i="3"/>
  <c r="G172" i="3" s="1"/>
  <c r="E172" i="3"/>
  <c r="F172" i="3"/>
  <c r="G173" i="3"/>
  <c r="G174" i="3"/>
  <c r="G175" i="3"/>
  <c r="G176" i="3"/>
  <c r="G177" i="3"/>
  <c r="G178" i="3"/>
  <c r="G179" i="3"/>
  <c r="D180" i="3"/>
  <c r="G180" i="3" s="1"/>
  <c r="E180" i="3"/>
  <c r="F180" i="3"/>
  <c r="D183" i="3"/>
  <c r="E183" i="3"/>
  <c r="F183" i="3"/>
  <c r="G184" i="3"/>
  <c r="G185" i="3"/>
  <c r="G186" i="3"/>
  <c r="G187" i="3"/>
  <c r="G188" i="3"/>
  <c r="G189" i="3"/>
  <c r="G190" i="3"/>
  <c r="D191" i="3"/>
  <c r="G191" i="3" s="1"/>
  <c r="E191" i="3"/>
  <c r="F191" i="3"/>
  <c r="D194" i="3"/>
  <c r="E194" i="3"/>
  <c r="F194" i="3"/>
  <c r="G195" i="3"/>
  <c r="G196" i="3"/>
  <c r="G197" i="3"/>
  <c r="G198" i="3"/>
  <c r="G199" i="3"/>
  <c r="G200" i="3"/>
  <c r="G201" i="3"/>
  <c r="D202" i="3"/>
  <c r="G202" i="3" s="1"/>
  <c r="E202" i="3"/>
  <c r="F202" i="3"/>
  <c r="D206" i="3"/>
  <c r="E206" i="3"/>
  <c r="F206" i="3"/>
  <c r="D208" i="3"/>
  <c r="F208" i="3"/>
  <c r="D209" i="3"/>
  <c r="E209" i="3"/>
  <c r="F209" i="3"/>
  <c r="G209" i="3"/>
  <c r="D211" i="3"/>
  <c r="E211" i="3"/>
  <c r="F211" i="3"/>
  <c r="G211" i="3"/>
  <c r="D212" i="3"/>
  <c r="F212" i="3"/>
  <c r="E213" i="3"/>
  <c r="F213" i="3"/>
  <c r="D16" i="2"/>
  <c r="G16" i="2" s="1"/>
  <c r="I16" i="2"/>
  <c r="D17" i="2"/>
  <c r="G17" i="2" s="1"/>
  <c r="I17" i="2"/>
  <c r="D18" i="2"/>
  <c r="G18" i="2" s="1"/>
  <c r="I18" i="2"/>
  <c r="D19" i="2"/>
  <c r="G19" i="2" s="1"/>
  <c r="I19" i="2"/>
  <c r="I24" i="2" s="1"/>
  <c r="G20" i="2"/>
  <c r="G21" i="2"/>
  <c r="G22" i="2"/>
  <c r="G23" i="2"/>
  <c r="E24" i="2"/>
  <c r="F24" i="2"/>
  <c r="D26" i="2"/>
  <c r="G26" i="2"/>
  <c r="I26" i="2"/>
  <c r="D27" i="2"/>
  <c r="G27" i="2" s="1"/>
  <c r="I27" i="2"/>
  <c r="E28" i="2"/>
  <c r="G28" i="2" s="1"/>
  <c r="I28" i="2"/>
  <c r="G29" i="2"/>
  <c r="G30" i="2"/>
  <c r="G31" i="2"/>
  <c r="G32" i="2"/>
  <c r="G33" i="2"/>
  <c r="F34" i="2"/>
  <c r="D36" i="2"/>
  <c r="G36" i="2" s="1"/>
  <c r="I36" i="2"/>
  <c r="D37" i="2"/>
  <c r="I37" i="2"/>
  <c r="E38" i="2"/>
  <c r="G38" i="2" s="1"/>
  <c r="I38" i="2"/>
  <c r="G39" i="2"/>
  <c r="G40" i="2"/>
  <c r="G41" i="2"/>
  <c r="G42" i="2"/>
  <c r="G43" i="2"/>
  <c r="F44" i="2"/>
  <c r="F46" i="2"/>
  <c r="F54" i="2" s="1"/>
  <c r="F193" i="2" s="1"/>
  <c r="I46" i="2"/>
  <c r="G47" i="2"/>
  <c r="I47" i="2"/>
  <c r="G48" i="2"/>
  <c r="I48" i="2"/>
  <c r="G49" i="2"/>
  <c r="G50" i="2"/>
  <c r="G51" i="2"/>
  <c r="G52" i="2"/>
  <c r="G53" i="2"/>
  <c r="D54" i="2"/>
  <c r="E54" i="2"/>
  <c r="G58" i="2"/>
  <c r="I58" i="2"/>
  <c r="G59" i="2"/>
  <c r="I59" i="2"/>
  <c r="G60" i="2"/>
  <c r="I60" i="2"/>
  <c r="G61" i="2"/>
  <c r="I61" i="2"/>
  <c r="G62" i="2"/>
  <c r="G63" i="2"/>
  <c r="G64" i="2"/>
  <c r="G65" i="2"/>
  <c r="H66" i="2" s="1"/>
  <c r="D66" i="2"/>
  <c r="E66" i="2"/>
  <c r="F66" i="2"/>
  <c r="G66" i="2"/>
  <c r="G68" i="2"/>
  <c r="G69" i="2"/>
  <c r="G76" i="2" s="1"/>
  <c r="G70" i="2"/>
  <c r="G71" i="2"/>
  <c r="G72" i="2"/>
  <c r="G73" i="2"/>
  <c r="G74" i="2"/>
  <c r="G75" i="2"/>
  <c r="D76" i="2"/>
  <c r="E76" i="2"/>
  <c r="F76" i="2"/>
  <c r="I76" i="2"/>
  <c r="G78" i="2"/>
  <c r="G79" i="2"/>
  <c r="G80" i="2"/>
  <c r="G81" i="2"/>
  <c r="H86" i="2" s="1"/>
  <c r="G82" i="2"/>
  <c r="G83" i="2"/>
  <c r="G84" i="2"/>
  <c r="G85" i="2"/>
  <c r="D86" i="2"/>
  <c r="E86" i="2"/>
  <c r="F86" i="2"/>
  <c r="G86" i="2"/>
  <c r="I86" i="2"/>
  <c r="G88" i="2"/>
  <c r="G89" i="2"/>
  <c r="G96" i="2" s="1"/>
  <c r="G90" i="2"/>
  <c r="G91" i="2"/>
  <c r="G92" i="2"/>
  <c r="G93" i="2"/>
  <c r="G94" i="2"/>
  <c r="G95" i="2"/>
  <c r="D96" i="2"/>
  <c r="E96" i="2"/>
  <c r="F96" i="2"/>
  <c r="I96" i="2"/>
  <c r="G100" i="2"/>
  <c r="G101" i="2"/>
  <c r="G102" i="2"/>
  <c r="G103" i="2"/>
  <c r="H108" i="2" s="1"/>
  <c r="G104" i="2"/>
  <c r="G105" i="2"/>
  <c r="G106" i="2"/>
  <c r="G107" i="2"/>
  <c r="D108" i="2"/>
  <c r="E108" i="2"/>
  <c r="F108" i="2"/>
  <c r="I108" i="2"/>
  <c r="G110" i="2"/>
  <c r="G111" i="2"/>
  <c r="G118" i="2" s="1"/>
  <c r="G112" i="2"/>
  <c r="G113" i="2"/>
  <c r="G114" i="2"/>
  <c r="G115" i="2"/>
  <c r="G116" i="2"/>
  <c r="G117" i="2"/>
  <c r="D118" i="2"/>
  <c r="E118" i="2"/>
  <c r="F118" i="2"/>
  <c r="I118" i="2"/>
  <c r="G120" i="2"/>
  <c r="G121" i="2"/>
  <c r="G122" i="2"/>
  <c r="G123" i="2"/>
  <c r="H128" i="2" s="1"/>
  <c r="G124" i="2"/>
  <c r="G125" i="2"/>
  <c r="G126" i="2"/>
  <c r="G127" i="2"/>
  <c r="D128" i="2"/>
  <c r="E128" i="2"/>
  <c r="F128" i="2"/>
  <c r="I128" i="2"/>
  <c r="G130" i="2"/>
  <c r="G138" i="2" s="1"/>
  <c r="G131" i="2"/>
  <c r="H138" i="2" s="1"/>
  <c r="G132" i="2"/>
  <c r="G133" i="2"/>
  <c r="G134" i="2"/>
  <c r="G135" i="2"/>
  <c r="G136" i="2"/>
  <c r="G137" i="2"/>
  <c r="D138" i="2"/>
  <c r="E138" i="2"/>
  <c r="F138" i="2"/>
  <c r="I138" i="2"/>
  <c r="G142" i="2"/>
  <c r="G143" i="2"/>
  <c r="G144" i="2"/>
  <c r="G145" i="2"/>
  <c r="H150" i="2" s="1"/>
  <c r="G146" i="2"/>
  <c r="G147" i="2"/>
  <c r="G148" i="2"/>
  <c r="G149" i="2"/>
  <c r="D150" i="2"/>
  <c r="E150" i="2"/>
  <c r="F150" i="2"/>
  <c r="I150" i="2"/>
  <c r="G152" i="2"/>
  <c r="G153" i="2"/>
  <c r="G160" i="2" s="1"/>
  <c r="G154" i="2"/>
  <c r="G155" i="2"/>
  <c r="G156" i="2"/>
  <c r="G157" i="2"/>
  <c r="G158" i="2"/>
  <c r="G159" i="2"/>
  <c r="D160" i="2"/>
  <c r="E160" i="2"/>
  <c r="F160" i="2"/>
  <c r="I160" i="2"/>
  <c r="G162" i="2"/>
  <c r="G163" i="2"/>
  <c r="G164" i="2"/>
  <c r="G165" i="2"/>
  <c r="H170" i="2" s="1"/>
  <c r="G166" i="2"/>
  <c r="G167" i="2"/>
  <c r="G168" i="2"/>
  <c r="G169" i="2"/>
  <c r="D170" i="2"/>
  <c r="E170" i="2"/>
  <c r="F170" i="2"/>
  <c r="G170" i="2"/>
  <c r="I170" i="2"/>
  <c r="G172" i="2"/>
  <c r="G173" i="2"/>
  <c r="G180" i="2" s="1"/>
  <c r="G174" i="2"/>
  <c r="G175" i="2"/>
  <c r="G176" i="2"/>
  <c r="G177" i="2"/>
  <c r="G178" i="2"/>
  <c r="G179" i="2"/>
  <c r="D180" i="2"/>
  <c r="E180" i="2"/>
  <c r="F180" i="2"/>
  <c r="I180" i="2"/>
  <c r="D183" i="2"/>
  <c r="G183" i="2" s="1"/>
  <c r="I183" i="2"/>
  <c r="D184" i="2"/>
  <c r="G184" i="2" s="1"/>
  <c r="I184" i="2"/>
  <c r="D185" i="2"/>
  <c r="G185" i="2"/>
  <c r="I185" i="2"/>
  <c r="G186" i="2"/>
  <c r="I186" i="2"/>
  <c r="I187" i="2" s="1"/>
  <c r="D187" i="2"/>
  <c r="E187" i="2"/>
  <c r="F187" i="2"/>
  <c r="D192" i="2"/>
  <c r="E192" i="2"/>
  <c r="F192" i="2"/>
  <c r="D200" i="2"/>
  <c r="E200" i="2"/>
  <c r="F200" i="2"/>
  <c r="D204" i="2"/>
  <c r="H204" i="2"/>
  <c r="D209" i="2"/>
  <c r="E44" i="2" l="1"/>
  <c r="G46" i="2"/>
  <c r="G54" i="2" s="1"/>
  <c r="D34" i="2"/>
  <c r="I34" i="2"/>
  <c r="I54" i="2"/>
  <c r="I44" i="2"/>
  <c r="E16" i="6"/>
  <c r="E17" i="6" s="1"/>
  <c r="D16" i="6"/>
  <c r="D17" i="6" s="1"/>
  <c r="F194" i="2"/>
  <c r="F195" i="2" s="1"/>
  <c r="C41" i="5"/>
  <c r="G138" i="3"/>
  <c r="G116" i="3"/>
  <c r="G38" i="3"/>
  <c r="F13" i="6"/>
  <c r="F9" i="6"/>
  <c r="D44" i="2"/>
  <c r="G34" i="2"/>
  <c r="G194" i="3"/>
  <c r="G105" i="3"/>
  <c r="G49" i="3"/>
  <c r="D45" i="5"/>
  <c r="C30" i="5"/>
  <c r="F14" i="6"/>
  <c r="C15" i="6"/>
  <c r="C16" i="6" s="1"/>
  <c r="C17" i="6" s="1"/>
  <c r="I66" i="2"/>
  <c r="I206" i="2" s="1"/>
  <c r="E34" i="2"/>
  <c r="E193" i="2" s="1"/>
  <c r="E194" i="2" s="1"/>
  <c r="E195" i="2" s="1"/>
  <c r="G183" i="3"/>
  <c r="G161" i="3"/>
  <c r="G93" i="3"/>
  <c r="G71" i="3"/>
  <c r="G27" i="3"/>
  <c r="D35" i="5"/>
  <c r="F11" i="6"/>
  <c r="F15" i="6"/>
  <c r="F10" i="6"/>
  <c r="D23" i="5"/>
  <c r="D22" i="5"/>
  <c r="D14" i="5"/>
  <c r="D10" i="5"/>
  <c r="C8" i="5" s="1"/>
  <c r="D25" i="5"/>
  <c r="D21" i="5"/>
  <c r="C19" i="5" s="1"/>
  <c r="G207" i="3"/>
  <c r="G35" i="3"/>
  <c r="F207" i="3"/>
  <c r="F214" i="3" s="1"/>
  <c r="E212" i="3"/>
  <c r="G212" i="3" s="1"/>
  <c r="E208" i="3"/>
  <c r="G208" i="3" s="1"/>
  <c r="E207" i="3"/>
  <c r="D68" i="3"/>
  <c r="G68" i="3" s="1"/>
  <c r="F57" i="3"/>
  <c r="G57" i="3" s="1"/>
  <c r="G28" i="3"/>
  <c r="D213" i="3"/>
  <c r="G213" i="3" s="1"/>
  <c r="D210" i="3"/>
  <c r="G210" i="3" s="1"/>
  <c r="E46" i="3"/>
  <c r="G46" i="3" s="1"/>
  <c r="H187" i="2"/>
  <c r="G187" i="2"/>
  <c r="H34" i="2"/>
  <c r="H24" i="2"/>
  <c r="G24" i="2"/>
  <c r="G128" i="2"/>
  <c r="G108" i="2"/>
  <c r="H180" i="2"/>
  <c r="H160" i="2"/>
  <c r="H118" i="2"/>
  <c r="H96" i="2"/>
  <c r="H76" i="2"/>
  <c r="H54" i="2"/>
  <c r="G37" i="2"/>
  <c r="G44" i="2" s="1"/>
  <c r="G150" i="2"/>
  <c r="D24" i="2"/>
  <c r="D193" i="2" l="1"/>
  <c r="G193" i="2" s="1"/>
  <c r="I207" i="2" s="1"/>
  <c r="F201" i="2"/>
  <c r="F202" i="2"/>
  <c r="F203" i="2"/>
  <c r="F16" i="6"/>
  <c r="F17" i="6" s="1"/>
  <c r="D214" i="3"/>
  <c r="F215" i="3"/>
  <c r="F216" i="3"/>
  <c r="E214" i="3"/>
  <c r="E203" i="2"/>
  <c r="E201" i="2"/>
  <c r="E202" i="2"/>
  <c r="G202" i="2" s="1"/>
  <c r="H44" i="2"/>
  <c r="D206" i="2" s="1"/>
  <c r="D194" i="2" l="1"/>
  <c r="D195" i="2" s="1"/>
  <c r="G203" i="2"/>
  <c r="F204" i="2"/>
  <c r="E215" i="3"/>
  <c r="E216" i="3"/>
  <c r="D215" i="3"/>
  <c r="D216" i="3"/>
  <c r="G214" i="3"/>
  <c r="G194" i="2"/>
  <c r="G195" i="2" s="1"/>
  <c r="D210" i="2" s="1"/>
  <c r="G201" i="2"/>
  <c r="G204" i="2" s="1"/>
  <c r="E204" i="2"/>
  <c r="G215" i="3" l="1"/>
  <c r="G216" i="3" s="1"/>
  <c r="D207" i="2"/>
</calcChain>
</file>

<file path=xl/sharedStrings.xml><?xml version="1.0" encoding="utf-8"?>
<sst xmlns="http://schemas.openxmlformats.org/spreadsheetml/2006/main" count="489" uniqueCount="266">
  <si>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</si>
  <si>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Towards M&amp;E</t>
  </si>
  <si>
    <r>
      <t xml:space="preserve">$ Towards M&amp;E </t>
    </r>
    <r>
      <rPr>
        <sz val="11"/>
        <color theme="1"/>
        <rFont val="Calibri"/>
        <family val="2"/>
        <scheme val="minor"/>
      </rPr>
      <t>(includes indirect costs)</t>
    </r>
  </si>
  <si>
    <t>Delivery Rate:</t>
  </si>
  <si>
    <t>% Towards GEWE</t>
  </si>
  <si>
    <t>Total Expenditure</t>
  </si>
  <si>
    <r>
      <t xml:space="preserve">$ Towards GEWE </t>
    </r>
    <r>
      <rPr>
        <sz val="11"/>
        <color theme="1"/>
        <rFont val="Calibri"/>
        <family val="2"/>
        <scheme val="minor"/>
      </rPr>
      <t>(includes indirect costs)</t>
    </r>
  </si>
  <si>
    <t>Total:</t>
  </si>
  <si>
    <t>Third Tranche</t>
  </si>
  <si>
    <t>Second Tranche:</t>
  </si>
  <si>
    <t>First Tranche:</t>
  </si>
  <si>
    <t>Tranche %</t>
  </si>
  <si>
    <t>Total</t>
  </si>
  <si>
    <t>Recipient Organization 3</t>
  </si>
  <si>
    <t>Recipient Organization 2</t>
  </si>
  <si>
    <t>Recipient Organization 1</t>
  </si>
  <si>
    <t>Performance-Based Tranche Breakdown</t>
  </si>
  <si>
    <t>Indirect support costs (7%):</t>
  </si>
  <si>
    <t>Sub-Total Project Budget</t>
  </si>
  <si>
    <t>Totals</t>
  </si>
  <si>
    <t>Total Additional Costs</t>
  </si>
  <si>
    <t>Budget for independent final evaluation</t>
  </si>
  <si>
    <t>Encargado de Monitoreo y Viajes</t>
  </si>
  <si>
    <t>Monitoring budget</t>
  </si>
  <si>
    <t>Costos Operación</t>
  </si>
  <si>
    <t>Additional Operational Costs</t>
  </si>
  <si>
    <t>Administracion y Finanzas</t>
  </si>
  <si>
    <t>Additional personnel costs</t>
  </si>
  <si>
    <t>Output Total</t>
  </si>
  <si>
    <t>Activity 4.4.8</t>
  </si>
  <si>
    <t>Activity 4.4.7</t>
  </si>
  <si>
    <t>Activity 4.4.6</t>
  </si>
  <si>
    <t>Activity 4.4.5</t>
  </si>
  <si>
    <t>Activity 4.4.4</t>
  </si>
  <si>
    <t>Activity 4.4.3</t>
  </si>
  <si>
    <t>Activity 4.4.2</t>
  </si>
  <si>
    <t>Activity 4.4.1</t>
  </si>
  <si>
    <t>Output 4.4</t>
  </si>
  <si>
    <t>Activity 4.3.8</t>
  </si>
  <si>
    <t>Activity 4.3.7</t>
  </si>
  <si>
    <t>Activity 4.3.6</t>
  </si>
  <si>
    <t>Activity 4.3.5</t>
  </si>
  <si>
    <t>Activity 4.3.4</t>
  </si>
  <si>
    <t>Activity 4.3.3</t>
  </si>
  <si>
    <t>Activity 4.3.2</t>
  </si>
  <si>
    <t>Activity 4.3.1</t>
  </si>
  <si>
    <t>Output 4.3</t>
  </si>
  <si>
    <t>Activity 4.2.8</t>
  </si>
  <si>
    <t>Activity 4.2.7</t>
  </si>
  <si>
    <t>Activity 4.2.6</t>
  </si>
  <si>
    <t>Activity 4.2.5</t>
  </si>
  <si>
    <t>Activity 4.2.4</t>
  </si>
  <si>
    <t>Activity 4.2.3</t>
  </si>
  <si>
    <t>Activity 4.2.2</t>
  </si>
  <si>
    <t>Activity 4.2.1</t>
  </si>
  <si>
    <t>Output 4.2</t>
  </si>
  <si>
    <t>Activity 4.1.8</t>
  </si>
  <si>
    <t>Activity 4.1.7</t>
  </si>
  <si>
    <t>Activity 4.1.6</t>
  </si>
  <si>
    <t>Activity 4.1.5</t>
  </si>
  <si>
    <t>Activity 4.1.4</t>
  </si>
  <si>
    <t>Activity 4.1.3</t>
  </si>
  <si>
    <t>Activity 4.1.2</t>
  </si>
  <si>
    <t>Activity 4.1.1</t>
  </si>
  <si>
    <t>Output 4.1</t>
  </si>
  <si>
    <t xml:space="preserve">OUTCOME 4: </t>
  </si>
  <si>
    <t>Activity 3.4.8</t>
  </si>
  <si>
    <t>Activity 3.4.7</t>
  </si>
  <si>
    <t>Activity 3.4.6</t>
  </si>
  <si>
    <t>Activity 3.4.5</t>
  </si>
  <si>
    <t>Activity 3.4.4</t>
  </si>
  <si>
    <t>Activity 3.4.3</t>
  </si>
  <si>
    <t>Activity 3.4.2</t>
  </si>
  <si>
    <t>Activity 3.4.1</t>
  </si>
  <si>
    <t>Output 3.4</t>
  </si>
  <si>
    <t>Activity 3.3.8</t>
  </si>
  <si>
    <t>Activity 3.3.7</t>
  </si>
  <si>
    <t>Activity 3.3.6</t>
  </si>
  <si>
    <t>Activity 3.3.5</t>
  </si>
  <si>
    <t>Activity 3.3.4</t>
  </si>
  <si>
    <t>Activity 3.3.3</t>
  </si>
  <si>
    <t>Activity 3.3.2</t>
  </si>
  <si>
    <t>Activity 3.3.1</t>
  </si>
  <si>
    <t>Output 3.3</t>
  </si>
  <si>
    <t>Activity 3.2.8</t>
  </si>
  <si>
    <t>Activity 3.2.7</t>
  </si>
  <si>
    <t>Activity 3.2.6</t>
  </si>
  <si>
    <t>Activity 3.2.5</t>
  </si>
  <si>
    <t>Activity 3.2.4</t>
  </si>
  <si>
    <t>Activity 3.2.3</t>
  </si>
  <si>
    <t>Activity 3.2.2</t>
  </si>
  <si>
    <t>Activity 3.2.1</t>
  </si>
  <si>
    <t>Output 3.2:</t>
  </si>
  <si>
    <t>Activity 3.1.8</t>
  </si>
  <si>
    <t>Activity 3.1.7</t>
  </si>
  <si>
    <t>Activity 3.1.6</t>
  </si>
  <si>
    <t>Activity 3.1.5</t>
  </si>
  <si>
    <t>Activity 3.1.4</t>
  </si>
  <si>
    <t>Activity 3.1.3</t>
  </si>
  <si>
    <t>Activity 3.1.2</t>
  </si>
  <si>
    <t>Activity 3.1.1</t>
  </si>
  <si>
    <t>Output 3.1</t>
  </si>
  <si>
    <t xml:space="preserve">OUTCOME 3: </t>
  </si>
  <si>
    <t>Activity 2.4.8</t>
  </si>
  <si>
    <t>Activity 2.4.7</t>
  </si>
  <si>
    <t>Activity 2.4.6</t>
  </si>
  <si>
    <t>Activity 2.4.5</t>
  </si>
  <si>
    <t>Activity 2.4.4</t>
  </si>
  <si>
    <t>Activity 2.4.3</t>
  </si>
  <si>
    <t>Activity 2.4.2</t>
  </si>
  <si>
    <t>Activity 2.4.1</t>
  </si>
  <si>
    <t>Output 2.4</t>
  </si>
  <si>
    <t>Activity 2.3.8</t>
  </si>
  <si>
    <t>Activity 2.3.7</t>
  </si>
  <si>
    <t>Activity 2.3.6</t>
  </si>
  <si>
    <t>Activity 2.3.5</t>
  </si>
  <si>
    <t>Activity 2.3.4</t>
  </si>
  <si>
    <t>Activity 2.3.3</t>
  </si>
  <si>
    <t>Activity 2.3.2</t>
  </si>
  <si>
    <t>Activity 2.3.1</t>
  </si>
  <si>
    <t>Output 2.3</t>
  </si>
  <si>
    <t>Activity 2.2.8</t>
  </si>
  <si>
    <t>Activity 2.2.7</t>
  </si>
  <si>
    <t>Activity 2.2.6</t>
  </si>
  <si>
    <t>Activity 2.2.5</t>
  </si>
  <si>
    <t>Activity 2.2.4</t>
  </si>
  <si>
    <t>Activity 2.2.3</t>
  </si>
  <si>
    <t>Activity 2.2.2</t>
  </si>
  <si>
    <t>Activity 2.2.1</t>
  </si>
  <si>
    <t>Output 2.2</t>
  </si>
  <si>
    <t>Activity 2.1.8</t>
  </si>
  <si>
    <t>Activity 2.1.7</t>
  </si>
  <si>
    <t>Activity 2.1.6</t>
  </si>
  <si>
    <t>Activity 2.1.5</t>
  </si>
  <si>
    <t>Asistencia técnica para prevenir la violencia política contra las mujeres en el proceso electoral</t>
  </si>
  <si>
    <t>Activity 1.5.4</t>
  </si>
  <si>
    <t>Asistencia técnica y monitoreo para la prevención de violaciones de derechos humanos en el contexto electoral (antes, durante y despues)</t>
  </si>
  <si>
    <t>Activity 1.5.3</t>
  </si>
  <si>
    <t>Fortalecimiento de capacidades y formación en prevención de conflictos y mediación electoral</t>
  </si>
  <si>
    <t>Activity 1.5.2</t>
  </si>
  <si>
    <t>Asistencia técnica para el diseño e implementación de herramientas de análisis y estrategias de prevención de la conflictividad electoral</t>
  </si>
  <si>
    <t>Activity 1.5.1</t>
  </si>
  <si>
    <t>Instrumentos de análisis y estrategias de prevención de la conflictividad electoral diseñados e implementados con actores clave, antes, durante y despues del proceso electoral</t>
  </si>
  <si>
    <t>Output 1.5:</t>
  </si>
  <si>
    <t>Activity 1.4.8</t>
  </si>
  <si>
    <t>Activity 1.4.7</t>
  </si>
  <si>
    <t>Activity 1.4.6</t>
  </si>
  <si>
    <t>Activity 1.4.5</t>
  </si>
  <si>
    <t>Activity 1.4.4</t>
  </si>
  <si>
    <t>Preparación, participación e incidencia de las mujeres en la consulta previa e informada (Fase I)</t>
  </si>
  <si>
    <t>Activity 1.4.3</t>
  </si>
  <si>
    <t>Presupuesto conjunto Fase I ejecutada por OACNUDH y Fase II Ejecutada por ONUMUJERES</t>
  </si>
  <si>
    <t xml:space="preserve">Fortalecimiento de las redes de defensoras para la implementación de la resolucion de la asamblea general para la protección de mujeres defensoras de los derechos humanos </t>
  </si>
  <si>
    <t>Activity 1.4.2</t>
  </si>
  <si>
    <t>Fortalecimiento de un entorno seguro u propicio para la defensa de los derechos humanos asi como medidas de protección a defensoras u defensores de derechos humanos (incluyendo la propuesta de politica publica de protección a defensaores y defensores de derechos humanos)</t>
  </si>
  <si>
    <t>Activity 1.4.1</t>
  </si>
  <si>
    <t>Instrumentos de política y fortalecimiento de capacidades para la protección a defensoras y defensores de derechos humanos, diseñados participativamente, adoptados y en proceso de implementación.</t>
  </si>
  <si>
    <t>Output 1.4:</t>
  </si>
  <si>
    <t>Activity 1.3.8</t>
  </si>
  <si>
    <t>Activity 1.3.7</t>
  </si>
  <si>
    <t>Activity 1.3.6</t>
  </si>
  <si>
    <t>Activity 1.3.5</t>
  </si>
  <si>
    <t>Activity 1.3.4</t>
  </si>
  <si>
    <t>Preparación, participación e incidencia de las mujeres en la consulta previa e informada</t>
  </si>
  <si>
    <t>Activity 1.3.3</t>
  </si>
  <si>
    <t xml:space="preserve">Asistencia técnica y financiera para el acompañamiento  de dos (02) procesos priorizados de consulta previa, y/o procesos  de consulta ordenados por la Corte de Constitucionalidad. </t>
  </si>
  <si>
    <t>Activity 1.3.2</t>
  </si>
  <si>
    <t xml:space="preserve">Asistencia técnica para el desarrollo del marco normativo sobre la consulta previa.  </t>
  </si>
  <si>
    <t>Activity 1.3.1</t>
  </si>
  <si>
    <t xml:space="preserve"> Procesos de consulta previa con pueblos indígenas acompañados en su implementación, de acuerdo a estándares internacionales de derechos humanos, igualdad de género, etnia y edad.</t>
  </si>
  <si>
    <t>Output 1.3:</t>
  </si>
  <si>
    <t>Activity 1.2.8</t>
  </si>
  <si>
    <t>Activity 1.2.7</t>
  </si>
  <si>
    <t>Activity 1.2.6</t>
  </si>
  <si>
    <t>Activity 1.2.5</t>
  </si>
  <si>
    <t>Activity 1.2.4</t>
  </si>
  <si>
    <t>Preparación, participación e incidencia de las mujeres en los procesos de diálogos estrategicos con enfoque transformativo</t>
  </si>
  <si>
    <t>Activity 1.2.3</t>
  </si>
  <si>
    <t>Desarrollo de  (01) diálogo estratégico que aborde problemáticas territoriales priorizadas en la región del Valle del Polochic, asegurando la participación igualitaria de mujeres, jóvenes, y pueblos indígenas.</t>
  </si>
  <si>
    <t>Activity 1.2.2</t>
  </si>
  <si>
    <t>Diálogos estratégicos a nivel nacional y territorial con enfoque transformativo diseñados y acompañados para abordar problemáticas estructurales y emergentes de la conflictividad social, con enfoque de derechos humanos, igualdad de género, étnica y etaria.</t>
  </si>
  <si>
    <t>Activity 1.2.1</t>
  </si>
  <si>
    <t>Output 1.2:</t>
  </si>
  <si>
    <t>Activity 1.1.8</t>
  </si>
  <si>
    <t>Activity 1.1.7</t>
  </si>
  <si>
    <t>Activity 1.1.6</t>
  </si>
  <si>
    <t>Activity 1.1.5</t>
  </si>
  <si>
    <t>Asistencia técnica para facilitar el proceso de transición de gobierno en la institucionalidad del diálobo y conflictividad social</t>
  </si>
  <si>
    <t>Activity 1.1.4</t>
  </si>
  <si>
    <t xml:space="preserve">Asistencia técnica para el fortalecimiento y articulación de los sistemas de alerta y respuesta temprana sobre  la conflictividad social. </t>
  </si>
  <si>
    <t>Activity 1.1.3:</t>
  </si>
  <si>
    <t xml:space="preserve">Asistencia técnica para la elaboración y adopción de la política pública de diálogo y gestión de la conflictividad social. </t>
  </si>
  <si>
    <t>Activity 1.1.2:</t>
  </si>
  <si>
    <t>Asistencia técnica para el diseño e implementación de metodologías, protocolos y herramientas para el análisis de la conflictividad social.</t>
  </si>
  <si>
    <t>Activity 1.1.1:</t>
  </si>
  <si>
    <t>Instrumentos de análisis, planeación estratégica y política pública para la promoción del diálogo democrático y la transformación de la conflictividad social con enfoque de derechos humanos, diseñados, adoptados y en proceso de implementación.</t>
  </si>
  <si>
    <t>Output 1.1:</t>
  </si>
  <si>
    <t>Capacidades institucionales, de la sociedad civil, de los pueblos indígenas y del sector privado fortalecidas para transformar la conflictividad social, a través del diálogo democrático, la  consulta previa, y la protección efectiva a defensoras y defensores de los derechos humanos.</t>
  </si>
  <si>
    <t xml:space="preserve">OUTCOME 1: </t>
  </si>
  <si>
    <t>OACNUDH</t>
  </si>
  <si>
    <t>ONUMUJERES</t>
  </si>
  <si>
    <t>UNDP</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</si>
  <si>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</si>
  <si>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</si>
  <si>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</si>
  <si>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</si>
  <si>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</si>
  <si>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</si>
  <si>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</si>
  <si>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Outcome/ Output</t>
    </r>
    <r>
      <rPr>
        <sz val="12"/>
        <color theme="1"/>
        <rFont val="Calibri"/>
        <family val="2"/>
        <scheme val="minor"/>
      </rPr>
      <t xml:space="preserve"> number</t>
    </r>
  </si>
  <si>
    <t>Table 1 - PBF project budget by outcome, output and activity</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</si>
  <si>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</si>
  <si>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Instructions:</t>
  </si>
  <si>
    <t>Annex D - PBF Project Budget</t>
  </si>
  <si>
    <t>TOTAL</t>
  </si>
  <si>
    <t>7% Indirect Costs</t>
  </si>
  <si>
    <t xml:space="preserve">Subtotal </t>
  </si>
  <si>
    <t>7. General Operating and other Costs</t>
  </si>
  <si>
    <t>6. Transfers and Grants to Counterparts</t>
  </si>
  <si>
    <t>5. Travel</t>
  </si>
  <si>
    <t>4. Contractual services</t>
  </si>
  <si>
    <t>3. Equipment, Vehicles, and Furniture (including Depreciation)</t>
  </si>
  <si>
    <t>2. Supplies, Commodities, Materials</t>
  </si>
  <si>
    <t>1. Staff and other personnel</t>
  </si>
  <si>
    <t xml:space="preserve">Total </t>
  </si>
  <si>
    <t>Additional Cost Totals from Table 1</t>
  </si>
  <si>
    <t>Additional Costs</t>
  </si>
  <si>
    <t>Output Total from Table 1</t>
  </si>
  <si>
    <t>OUTCOME 4</t>
  </si>
  <si>
    <t>Output 3.2</t>
  </si>
  <si>
    <t>OUTCOME 3</t>
  </si>
  <si>
    <t>Output 1.5</t>
  </si>
  <si>
    <t>Output 1.4</t>
  </si>
  <si>
    <t>Output 1.3</t>
  </si>
  <si>
    <t>Output 1.2</t>
  </si>
  <si>
    <t>Output 1.1</t>
  </si>
  <si>
    <t>OUTCOME 1</t>
  </si>
  <si>
    <t>Recipient Agency 3</t>
  </si>
  <si>
    <t>Recipient Agency 2</t>
  </si>
  <si>
    <t>Recipient Agency 1</t>
  </si>
  <si>
    <t>Table 2 - Output breakdown by UN budget categories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</si>
  <si>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</si>
  <si>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</si>
  <si>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</si>
  <si>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</si>
  <si>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</si>
  <si>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</si>
  <si>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</si>
  <si>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</si>
  <si>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t>Annex 1: MPTFO Guidance on UN Cost Categories</t>
  </si>
  <si>
    <t>Total Towards SDG</t>
  </si>
  <si>
    <t>SDG %</t>
  </si>
  <si>
    <t>SDG</t>
  </si>
  <si>
    <t>Total Outcome Budget Towards SDGs</t>
  </si>
  <si>
    <t>Outcome Budget</t>
  </si>
  <si>
    <t>Outcome 4</t>
  </si>
  <si>
    <t>Outcome 3</t>
  </si>
  <si>
    <t>Outcome 2</t>
  </si>
  <si>
    <t>Outcome 1</t>
  </si>
  <si>
    <t>For PBSO Use</t>
  </si>
  <si>
    <t>Third Tranche:</t>
  </si>
  <si>
    <t>Recip Agency 3</t>
  </si>
  <si>
    <t>Recip Agency 2</t>
  </si>
  <si>
    <t>Recip Agency 1</t>
  </si>
  <si>
    <t xml:space="preserve">Sub-Total </t>
  </si>
  <si>
    <t>For MPTFO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</si>
</sst>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sz val="12"/>
      <color rgb="FFFF0000"/>
      <name val="Calibri"/>
      <family val="2"/>
      <scheme val="minor"/>
    </font>
    <font>
      <b/>
      <sz val="12"/>
      <color rgb="FFFF0000"/>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2"/>
      <color theme="1"/>
      <name val="Calibri"/>
      <family val="2"/>
    </font>
    <font>
      <b/>
      <sz val="12"/>
      <color theme="1"/>
      <name val="Calibri"/>
      <family val="2"/>
    </font>
    <font>
      <b/>
      <sz val="16"/>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0" tint="-0.249977111117893"/>
        <bgColor indexed="64"/>
      </patternFill>
    </fill>
  </fills>
  <borders count="5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bottom style="medium">
        <color indexed="64"/>
      </bottom>
      <diagonal/>
    </border>
    <border>
      <left/>
      <right style="thick">
        <color indexed="64"/>
      </right>
      <top/>
      <bottom/>
      <diagonal/>
    </border>
    <border>
      <left/>
      <right style="thick">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60">
    <xf numFmtId="0" fontId="0" fillId="0" borderId="0" xfId="0"/>
    <xf numFmtId="0" fontId="0" fillId="0" borderId="0" xfId="0" applyAlignment="1">
      <alignment wrapText="1"/>
    </xf>
    <xf numFmtId="164" fontId="0" fillId="0" borderId="0" xfId="2" applyFont="1" applyAlignment="1">
      <alignment wrapText="1"/>
    </xf>
    <xf numFmtId="0" fontId="0" fillId="2" borderId="0" xfId="0" applyFill="1" applyAlignment="1">
      <alignment wrapText="1"/>
    </xf>
    <xf numFmtId="0" fontId="0" fillId="2" borderId="0" xfId="0" applyFill="1" applyAlignment="1">
      <alignment horizontal="center" vertical="center" wrapText="1"/>
    </xf>
    <xf numFmtId="164" fontId="4" fillId="2" borderId="0" xfId="1" applyNumberFormat="1" applyFont="1" applyFill="1" applyAlignment="1">
      <alignment wrapText="1"/>
    </xf>
    <xf numFmtId="10" fontId="4" fillId="4" borderId="3" xfId="1" applyNumberFormat="1" applyFont="1" applyFill="1" applyBorder="1" applyAlignment="1">
      <alignment wrapText="1"/>
    </xf>
    <xf numFmtId="0" fontId="3" fillId="4" borderId="4" xfId="0" applyFont="1" applyFill="1" applyBorder="1" applyAlignment="1">
      <alignment horizontal="left" vertical="center" wrapText="1"/>
    </xf>
    <xf numFmtId="164" fontId="4" fillId="4" borderId="3" xfId="1" applyNumberFormat="1" applyFont="1" applyFill="1" applyBorder="1" applyAlignment="1">
      <alignment wrapText="1"/>
    </xf>
    <xf numFmtId="0" fontId="3" fillId="2" borderId="0" xfId="0" applyFont="1" applyFill="1" applyAlignment="1">
      <alignment horizontal="center" vertical="center" wrapText="1"/>
    </xf>
    <xf numFmtId="9" fontId="0" fillId="4" borderId="1" xfId="1" applyFont="1" applyFill="1" applyBorder="1" applyAlignment="1">
      <alignment wrapText="1"/>
    </xf>
    <xf numFmtId="0" fontId="0" fillId="4" borderId="2" xfId="0" applyFill="1" applyBorder="1" applyAlignment="1">
      <alignment wrapText="1"/>
    </xf>
    <xf numFmtId="9" fontId="4" fillId="2" borderId="0" xfId="1" applyFont="1" applyFill="1" applyAlignment="1">
      <alignment wrapText="1"/>
    </xf>
    <xf numFmtId="164" fontId="0" fillId="4" borderId="7" xfId="2" applyFont="1" applyFill="1" applyBorder="1" applyAlignment="1">
      <alignment vertical="center" wrapText="1"/>
    </xf>
    <xf numFmtId="164" fontId="4" fillId="4" borderId="8" xfId="0" applyNumberFormat="1" applyFont="1" applyFill="1" applyBorder="1" applyAlignment="1">
      <alignment vertical="center" wrapText="1"/>
    </xf>
    <xf numFmtId="164" fontId="4" fillId="2" borderId="0" xfId="0" applyNumberFormat="1" applyFont="1" applyFill="1" applyAlignment="1">
      <alignment vertical="center" wrapText="1"/>
    </xf>
    <xf numFmtId="164" fontId="4" fillId="4" borderId="7" xfId="0" applyNumberFormat="1" applyFont="1" applyFill="1" applyBorder="1" applyAlignment="1">
      <alignment vertical="center" wrapText="1"/>
    </xf>
    <xf numFmtId="0" fontId="3" fillId="4" borderId="8" xfId="0" applyFont="1" applyFill="1" applyBorder="1" applyAlignment="1">
      <alignment horizontal="left" vertical="center" wrapText="1"/>
    </xf>
    <xf numFmtId="164" fontId="4" fillId="0" borderId="0" xfId="2"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9" fontId="4" fillId="4" borderId="1" xfId="1" applyFont="1" applyFill="1" applyBorder="1" applyAlignment="1">
      <alignment vertical="center" wrapText="1"/>
    </xf>
    <xf numFmtId="164" fontId="4" fillId="4" borderId="9" xfId="2" applyFont="1" applyFill="1" applyBorder="1" applyAlignment="1">
      <alignment vertical="center" wrapText="1"/>
    </xf>
    <xf numFmtId="0" fontId="4" fillId="4" borderId="2" xfId="0" applyFont="1" applyFill="1" applyBorder="1" applyAlignment="1">
      <alignment vertical="center" wrapText="1"/>
    </xf>
    <xf numFmtId="164" fontId="4" fillId="2" borderId="0" xfId="2" applyFont="1" applyFill="1" applyAlignment="1">
      <alignment vertical="center" wrapText="1"/>
    </xf>
    <xf numFmtId="9" fontId="4" fillId="2" borderId="10" xfId="1" applyFont="1" applyFill="1" applyBorder="1" applyAlignment="1" applyProtection="1">
      <alignment horizontal="right" vertical="center" wrapText="1"/>
      <protection locked="0"/>
    </xf>
    <xf numFmtId="164" fontId="4" fillId="4" borderId="11" xfId="2" applyFont="1" applyFill="1" applyBorder="1" applyAlignment="1">
      <alignment vertical="center" wrapText="1"/>
    </xf>
    <xf numFmtId="164" fontId="4" fillId="4" borderId="12" xfId="2" applyFont="1" applyFill="1" applyBorder="1" applyAlignment="1">
      <alignment vertical="center" wrapText="1"/>
    </xf>
    <xf numFmtId="164" fontId="4" fillId="4" borderId="13" xfId="2" applyFont="1" applyFill="1" applyBorder="1" applyAlignment="1">
      <alignment vertical="center" wrapText="1"/>
    </xf>
    <xf numFmtId="0" fontId="4" fillId="4" borderId="14" xfId="0" applyFont="1" applyFill="1" applyBorder="1" applyAlignment="1">
      <alignment vertical="center" wrapText="1"/>
    </xf>
    <xf numFmtId="164" fontId="4" fillId="2" borderId="0" xfId="2" applyFont="1" applyFill="1" applyAlignment="1" applyProtection="1">
      <alignment horizontal="right" vertical="center" wrapText="1"/>
      <protection locked="0"/>
    </xf>
    <xf numFmtId="9" fontId="4" fillId="2" borderId="10" xfId="1" applyFont="1" applyFill="1" applyBorder="1" applyAlignment="1" applyProtection="1">
      <alignment vertical="center" wrapText="1"/>
      <protection locked="0"/>
    </xf>
    <xf numFmtId="0" fontId="5" fillId="0" borderId="0" xfId="0" applyFont="1" applyAlignment="1">
      <alignment vertical="center" wrapText="1"/>
    </xf>
    <xf numFmtId="164" fontId="4" fillId="2" borderId="0" xfId="2" applyFont="1" applyFill="1" applyAlignment="1" applyProtection="1">
      <alignment vertical="center" wrapText="1"/>
      <protection locked="0"/>
    </xf>
    <xf numFmtId="9" fontId="4" fillId="2" borderId="3" xfId="1" applyFont="1" applyFill="1" applyBorder="1" applyAlignment="1" applyProtection="1">
      <alignment vertical="center" wrapText="1"/>
      <protection locked="0"/>
    </xf>
    <xf numFmtId="0" fontId="4" fillId="4" borderId="4" xfId="0" applyFont="1" applyFill="1" applyBorder="1" applyAlignment="1">
      <alignment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164" fontId="4" fillId="2" borderId="0" xfId="2" applyFont="1" applyFill="1" applyAlignment="1">
      <alignment horizontal="center" vertical="center" wrapText="1"/>
    </xf>
    <xf numFmtId="0" fontId="5" fillId="2" borderId="0" xfId="0" applyFont="1" applyFill="1" applyAlignment="1">
      <alignment vertical="center" wrapText="1"/>
    </xf>
    <xf numFmtId="0" fontId="4" fillId="2" borderId="0" xfId="0" applyFont="1" applyFill="1" applyAlignment="1" applyProtection="1">
      <alignment vertical="center" wrapText="1"/>
      <protection locked="0"/>
    </xf>
    <xf numFmtId="0" fontId="4" fillId="2" borderId="0" xfId="0" applyFont="1" applyFill="1" applyAlignment="1">
      <alignment vertical="center" wrapText="1"/>
    </xf>
    <xf numFmtId="0" fontId="5" fillId="2"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164" fontId="0" fillId="0" borderId="0" xfId="0" applyNumberFormat="1" applyAlignment="1">
      <alignment horizontal="center" vertical="center" wrapText="1"/>
    </xf>
    <xf numFmtId="0" fontId="5" fillId="0" borderId="0" xfId="0" applyFont="1" applyAlignment="1" applyProtection="1">
      <alignment vertical="center" wrapText="1"/>
      <protection locked="0"/>
    </xf>
    <xf numFmtId="164" fontId="4" fillId="4" borderId="1" xfId="2" applyFont="1" applyFill="1" applyBorder="1" applyAlignment="1">
      <alignment vertical="center" wrapText="1"/>
    </xf>
    <xf numFmtId="164" fontId="5" fillId="0" borderId="0" xfId="2" applyFont="1" applyAlignment="1" applyProtection="1">
      <alignment vertical="center" wrapText="1"/>
      <protection locked="0"/>
    </xf>
    <xf numFmtId="164" fontId="5" fillId="4" borderId="3" xfId="0" applyNumberFormat="1" applyFont="1" applyFill="1" applyBorder="1" applyAlignment="1">
      <alignment vertical="center" wrapText="1"/>
    </xf>
    <xf numFmtId="164" fontId="5" fillId="4" borderId="13" xfId="0" applyNumberFormat="1" applyFont="1" applyFill="1" applyBorder="1" applyAlignment="1">
      <alignment vertical="center" wrapText="1"/>
    </xf>
    <xf numFmtId="0" fontId="5" fillId="4" borderId="4" xfId="0" applyFont="1" applyFill="1" applyBorder="1" applyAlignment="1">
      <alignment vertical="center" wrapText="1"/>
    </xf>
    <xf numFmtId="164" fontId="5" fillId="2" borderId="0" xfId="2" applyFont="1" applyFill="1" applyAlignment="1" applyProtection="1">
      <alignment vertical="center" wrapText="1"/>
      <protection locked="0"/>
    </xf>
    <xf numFmtId="0" fontId="4" fillId="4" borderId="13" xfId="2" applyNumberFormat="1" applyFont="1" applyFill="1" applyBorder="1" applyAlignment="1">
      <alignment horizontal="center" vertical="center" wrapText="1"/>
    </xf>
    <xf numFmtId="164" fontId="4" fillId="4" borderId="13" xfId="2" applyFont="1" applyFill="1" applyBorder="1" applyAlignment="1">
      <alignment horizontal="center" vertical="center" wrapText="1"/>
    </xf>
    <xf numFmtId="0" fontId="5" fillId="2" borderId="13" xfId="0" applyFont="1" applyFill="1" applyBorder="1" applyAlignment="1" applyProtection="1">
      <alignment vertical="center" wrapText="1"/>
      <protection locked="0"/>
    </xf>
    <xf numFmtId="164" fontId="6" fillId="6" borderId="13" xfId="0" applyNumberFormat="1" applyFont="1" applyFill="1" applyBorder="1" applyAlignment="1">
      <alignment horizontal="center" vertical="center" wrapText="1"/>
    </xf>
    <xf numFmtId="164" fontId="4" fillId="5" borderId="13" xfId="2" applyFont="1" applyFill="1" applyBorder="1" applyAlignment="1">
      <alignment vertical="center" wrapText="1"/>
    </xf>
    <xf numFmtId="0" fontId="4" fillId="5" borderId="13" xfId="0" applyFont="1" applyFill="1" applyBorder="1" applyAlignment="1" applyProtection="1">
      <alignment vertical="center" wrapText="1"/>
      <protection locked="0"/>
    </xf>
    <xf numFmtId="164" fontId="4" fillId="0" borderId="0" xfId="2" applyFont="1" applyAlignment="1">
      <alignment horizontal="center" vertical="center" wrapText="1"/>
    </xf>
    <xf numFmtId="49" fontId="5" fillId="0" borderId="13" xfId="0" applyNumberFormat="1" applyFont="1" applyBorder="1" applyAlignment="1" applyProtection="1">
      <alignment horizontal="left" wrapText="1"/>
      <protection locked="0"/>
    </xf>
    <xf numFmtId="164" fontId="5" fillId="0" borderId="13" xfId="2" applyFont="1" applyBorder="1" applyAlignment="1" applyProtection="1">
      <alignment vertical="center" wrapText="1"/>
      <protection locked="0"/>
    </xf>
    <xf numFmtId="9" fontId="5" fillId="0" borderId="13" xfId="1" applyFont="1" applyBorder="1" applyAlignment="1" applyProtection="1">
      <alignment vertical="center" wrapText="1"/>
      <protection locked="0"/>
    </xf>
    <xf numFmtId="164" fontId="5" fillId="4" borderId="13" xfId="2" applyFont="1" applyFill="1" applyBorder="1" applyAlignment="1">
      <alignment vertical="center" wrapText="1"/>
    </xf>
    <xf numFmtId="0" fontId="4" fillId="4" borderId="16" xfId="0" applyFont="1" applyFill="1" applyBorder="1" applyAlignment="1">
      <alignment vertical="center" wrapText="1"/>
    </xf>
    <xf numFmtId="0" fontId="5" fillId="2" borderId="24" xfId="0" applyFont="1" applyFill="1" applyBorder="1" applyAlignment="1" applyProtection="1">
      <alignment vertical="center" wrapText="1"/>
      <protection locked="0"/>
    </xf>
    <xf numFmtId="0" fontId="4" fillId="4" borderId="13" xfId="0" applyFont="1" applyFill="1" applyBorder="1" applyAlignment="1">
      <alignment vertical="center" wrapText="1"/>
    </xf>
    <xf numFmtId="49" fontId="5" fillId="2" borderId="13" xfId="2" applyNumberFormat="1" applyFont="1" applyFill="1" applyBorder="1" applyAlignment="1" applyProtection="1">
      <alignment horizontal="left" wrapText="1"/>
      <protection locked="0"/>
    </xf>
    <xf numFmtId="164" fontId="5" fillId="0" borderId="0" xfId="2" applyFont="1" applyAlignment="1">
      <alignment horizontal="center" vertical="center" wrapText="1"/>
    </xf>
    <xf numFmtId="164" fontId="5" fillId="2" borderId="13" xfId="2" applyFont="1" applyFill="1" applyBorder="1" applyAlignment="1" applyProtection="1">
      <alignment horizontal="center" vertical="center" wrapText="1"/>
      <protection locked="0"/>
    </xf>
    <xf numFmtId="9" fontId="5" fillId="2" borderId="13" xfId="1" applyFont="1" applyFill="1" applyBorder="1" applyAlignment="1" applyProtection="1">
      <alignment horizontal="center" vertical="center" wrapText="1"/>
      <protection locked="0"/>
    </xf>
    <xf numFmtId="164" fontId="5" fillId="4" borderId="13" xfId="2" applyFont="1" applyFill="1" applyBorder="1" applyAlignment="1">
      <alignment horizontal="center" vertical="center" wrapText="1"/>
    </xf>
    <xf numFmtId="0" fontId="5" fillId="2" borderId="13" xfId="0" applyFont="1" applyFill="1" applyBorder="1" applyAlignment="1" applyProtection="1">
      <alignment horizontal="left" vertical="top" wrapText="1"/>
      <protection locked="0"/>
    </xf>
    <xf numFmtId="0" fontId="5" fillId="4" borderId="13" xfId="0" applyFont="1" applyFill="1" applyBorder="1" applyAlignment="1">
      <alignment vertical="center" wrapText="1"/>
    </xf>
    <xf numFmtId="49" fontId="5" fillId="0" borderId="13" xfId="2" applyNumberFormat="1" applyFont="1" applyBorder="1" applyAlignment="1" applyProtection="1">
      <alignment horizontal="left" wrapText="1"/>
      <protection locked="0"/>
    </xf>
    <xf numFmtId="164" fontId="5" fillId="0" borderId="13" xfId="2" applyFont="1" applyBorder="1" applyAlignment="1" applyProtection="1">
      <alignment horizontal="center" vertical="center" wrapText="1"/>
      <protection locked="0"/>
    </xf>
    <xf numFmtId="9" fontId="5" fillId="0" borderId="13" xfId="1" applyFont="1" applyBorder="1" applyAlignment="1" applyProtection="1">
      <alignment horizontal="center" vertical="center" wrapText="1"/>
      <protection locked="0"/>
    </xf>
    <xf numFmtId="0" fontId="5" fillId="0" borderId="13" xfId="0" applyFont="1" applyBorder="1" applyAlignment="1" applyProtection="1">
      <alignment horizontal="left" vertical="top" wrapText="1"/>
      <protection locked="0"/>
    </xf>
    <xf numFmtId="164" fontId="4" fillId="4" borderId="17" xfId="2" applyFont="1" applyFill="1" applyBorder="1" applyAlignment="1">
      <alignment horizontal="center" vertical="center" wrapText="1"/>
    </xf>
    <xf numFmtId="164" fontId="7" fillId="0" borderId="0" xfId="2" applyFont="1" applyAlignment="1">
      <alignment vertical="center" wrapText="1"/>
    </xf>
    <xf numFmtId="0" fontId="5" fillId="2" borderId="25" xfId="0" applyFont="1" applyFill="1" applyBorder="1" applyAlignment="1" applyProtection="1">
      <alignment vertical="center" wrapText="1"/>
      <protection locked="0"/>
    </xf>
    <xf numFmtId="164" fontId="5" fillId="2" borderId="0" xfId="2" applyFont="1" applyFill="1" applyAlignment="1" applyProtection="1">
      <alignment horizontal="center" vertical="center" wrapText="1"/>
      <protection locked="0"/>
    </xf>
    <xf numFmtId="0" fontId="5" fillId="2" borderId="0" xfId="0" applyFont="1" applyFill="1" applyAlignment="1" applyProtection="1">
      <alignment horizontal="left" vertical="top" wrapText="1"/>
      <protection locked="0"/>
    </xf>
    <xf numFmtId="49" fontId="5" fillId="2" borderId="0" xfId="2" applyNumberFormat="1" applyFont="1" applyFill="1" applyAlignment="1" applyProtection="1">
      <alignment horizontal="left" wrapText="1"/>
      <protection locked="0"/>
    </xf>
    <xf numFmtId="49" fontId="5" fillId="0" borderId="13" xfId="2" applyNumberFormat="1" applyFont="1" applyBorder="1" applyAlignment="1" applyProtection="1">
      <alignment horizontal="left" vertical="center" wrapText="1"/>
      <protection locked="0"/>
    </xf>
    <xf numFmtId="0" fontId="8" fillId="0" borderId="0" xfId="0" applyFont="1" applyAlignment="1">
      <alignment horizontal="center" vertical="center" wrapText="1"/>
    </xf>
    <xf numFmtId="0" fontId="5" fillId="4" borderId="13" xfId="0" applyFont="1" applyFill="1" applyBorder="1" applyAlignment="1">
      <alignment horizontal="center" vertical="center" wrapText="1"/>
    </xf>
    <xf numFmtId="0" fontId="4" fillId="2" borderId="13" xfId="0" applyFont="1" applyFill="1" applyBorder="1" applyAlignment="1" applyProtection="1">
      <alignment horizontal="center" vertical="center" wrapText="1"/>
      <protection locked="0"/>
    </xf>
    <xf numFmtId="0" fontId="0" fillId="0" borderId="0" xfId="0" applyAlignment="1">
      <alignment horizontal="center" wrapText="1"/>
    </xf>
    <xf numFmtId="164" fontId="9" fillId="2" borderId="0" xfId="2" applyFont="1" applyFill="1" applyAlignment="1">
      <alignment horizontal="left" wrapText="1"/>
    </xf>
    <xf numFmtId="0" fontId="3" fillId="0" borderId="0" xfId="0" applyFont="1" applyAlignment="1">
      <alignment wrapText="1"/>
    </xf>
    <xf numFmtId="0" fontId="0" fillId="7" borderId="32" xfId="0" applyFill="1" applyBorder="1" applyAlignment="1">
      <alignment wrapText="1"/>
    </xf>
    <xf numFmtId="164" fontId="0" fillId="7" borderId="33" xfId="2" applyFont="1" applyFill="1" applyBorder="1" applyAlignment="1">
      <alignment wrapText="1"/>
    </xf>
    <xf numFmtId="0" fontId="0" fillId="7" borderId="33" xfId="0" applyFill="1" applyBorder="1" applyAlignment="1">
      <alignment wrapText="1"/>
    </xf>
    <xf numFmtId="0" fontId="4" fillId="7" borderId="33" xfId="0" applyFont="1" applyFill="1" applyBorder="1" applyAlignment="1">
      <alignment wrapText="1"/>
    </xf>
    <xf numFmtId="0" fontId="12" fillId="7" borderId="34" xfId="0" applyFont="1" applyFill="1" applyBorder="1" applyAlignment="1">
      <alignment wrapText="1"/>
    </xf>
    <xf numFmtId="0" fontId="4" fillId="0" borderId="0" xfId="0" applyFont="1" applyAlignment="1">
      <alignment wrapText="1"/>
    </xf>
    <xf numFmtId="0" fontId="13" fillId="0" borderId="0" xfId="0" applyFont="1" applyAlignment="1">
      <alignment wrapText="1"/>
    </xf>
    <xf numFmtId="164" fontId="13" fillId="0" borderId="0" xfId="2" applyFont="1" applyAlignment="1">
      <alignment wrapText="1"/>
    </xf>
    <xf numFmtId="0" fontId="14" fillId="0" borderId="0" xfId="0" applyFont="1" applyAlignment="1">
      <alignment wrapText="1"/>
    </xf>
    <xf numFmtId="0" fontId="5" fillId="0" borderId="0" xfId="0" applyFont="1" applyAlignment="1">
      <alignment wrapText="1"/>
    </xf>
    <xf numFmtId="0" fontId="5" fillId="2" borderId="0" xfId="0" applyFont="1" applyFill="1" applyAlignment="1">
      <alignment wrapText="1"/>
    </xf>
    <xf numFmtId="164" fontId="4" fillId="0" borderId="0" xfId="0" applyNumberFormat="1" applyFont="1" applyAlignment="1">
      <alignment wrapText="1"/>
    </xf>
    <xf numFmtId="0" fontId="4" fillId="0" borderId="0" xfId="0" applyFont="1" applyAlignment="1">
      <alignment horizontal="center" vertical="center" wrapText="1"/>
    </xf>
    <xf numFmtId="164" fontId="16" fillId="0" borderId="0" xfId="2" applyFont="1" applyAlignment="1">
      <alignment horizontal="right"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vertical="center" wrapText="1"/>
    </xf>
    <xf numFmtId="164" fontId="4" fillId="4" borderId="35" xfId="0" applyNumberFormat="1" applyFont="1" applyFill="1" applyBorder="1" applyAlignment="1">
      <alignment wrapText="1"/>
    </xf>
    <xf numFmtId="164" fontId="4" fillId="4" borderId="36" xfId="0" applyNumberFormat="1" applyFont="1" applyFill="1" applyBorder="1" applyAlignment="1">
      <alignment wrapText="1"/>
    </xf>
    <xf numFmtId="0" fontId="4" fillId="4" borderId="37" xfId="0" applyFont="1" applyFill="1" applyBorder="1" applyAlignment="1">
      <alignment wrapText="1"/>
    </xf>
    <xf numFmtId="164" fontId="5" fillId="4" borderId="1" xfId="0" applyNumberFormat="1" applyFont="1" applyFill="1" applyBorder="1" applyAlignment="1">
      <alignment wrapText="1"/>
    </xf>
    <xf numFmtId="164" fontId="5" fillId="4" borderId="9" xfId="0" applyNumberFormat="1" applyFont="1" applyFill="1" applyBorder="1" applyAlignment="1">
      <alignment wrapText="1"/>
    </xf>
    <xf numFmtId="0" fontId="5" fillId="4" borderId="2" xfId="0" applyFont="1" applyFill="1" applyBorder="1" applyAlignment="1">
      <alignment wrapText="1"/>
    </xf>
    <xf numFmtId="164" fontId="5" fillId="2" borderId="0" xfId="2" applyFont="1" applyFill="1" applyAlignment="1">
      <alignment vertical="center" wrapText="1"/>
    </xf>
    <xf numFmtId="164" fontId="5" fillId="4" borderId="3" xfId="0" applyNumberFormat="1" applyFont="1" applyFill="1" applyBorder="1" applyAlignment="1">
      <alignment wrapText="1"/>
    </xf>
    <xf numFmtId="164" fontId="5" fillId="4" borderId="13" xfId="2" applyFont="1" applyFill="1" applyBorder="1" applyAlignment="1">
      <alignment wrapText="1"/>
    </xf>
    <xf numFmtId="164" fontId="5" fillId="4" borderId="4" xfId="2" applyFont="1" applyFill="1" applyBorder="1" applyAlignment="1">
      <alignment wrapText="1"/>
    </xf>
    <xf numFmtId="164" fontId="4" fillId="4" borderId="3" xfId="0" applyNumberFormat="1" applyFont="1" applyFill="1" applyBorder="1" applyAlignment="1">
      <alignment wrapText="1"/>
    </xf>
    <xf numFmtId="164" fontId="5" fillId="4" borderId="13" xfId="0" applyNumberFormat="1" applyFont="1" applyFill="1" applyBorder="1" applyAlignment="1">
      <alignment wrapText="1"/>
    </xf>
    <xf numFmtId="0" fontId="17" fillId="4" borderId="4" xfId="0" applyFont="1" applyFill="1" applyBorder="1" applyAlignment="1">
      <alignment vertical="center" wrapText="1"/>
    </xf>
    <xf numFmtId="164" fontId="5" fillId="4" borderId="16" xfId="0" applyNumberFormat="1" applyFont="1" applyFill="1" applyBorder="1" applyAlignment="1">
      <alignment wrapText="1"/>
    </xf>
    <xf numFmtId="0" fontId="17" fillId="4" borderId="4" xfId="0" applyFont="1" applyFill="1" applyBorder="1" applyAlignment="1" applyProtection="1">
      <alignment vertical="center" wrapText="1"/>
      <protection locked="0"/>
    </xf>
    <xf numFmtId="164" fontId="4" fillId="4" borderId="15" xfId="0" applyNumberFormat="1" applyFont="1" applyFill="1" applyBorder="1" applyAlignment="1">
      <alignment wrapText="1"/>
    </xf>
    <xf numFmtId="164" fontId="4" fillId="4" borderId="13" xfId="0" applyNumberFormat="1" applyFont="1" applyFill="1" applyBorder="1" applyAlignment="1">
      <alignment horizontal="center" wrapText="1"/>
    </xf>
    <xf numFmtId="0" fontId="4" fillId="4" borderId="38" xfId="0" applyFont="1" applyFill="1" applyBorder="1" applyAlignment="1">
      <alignment horizontal="center" wrapText="1"/>
    </xf>
    <xf numFmtId="0" fontId="4" fillId="4" borderId="16" xfId="0" applyFont="1" applyFill="1" applyBorder="1" applyAlignment="1">
      <alignment horizontal="center" wrapText="1"/>
    </xf>
    <xf numFmtId="164" fontId="4" fillId="4" borderId="13" xfId="0" applyNumberFormat="1" applyFont="1" applyFill="1" applyBorder="1" applyAlignment="1">
      <alignment wrapText="1"/>
    </xf>
    <xf numFmtId="164" fontId="4" fillId="5" borderId="13" xfId="2" applyFont="1" applyFill="1" applyBorder="1" applyAlignment="1">
      <alignment wrapText="1"/>
    </xf>
    <xf numFmtId="164" fontId="5" fillId="0" borderId="13" xfId="0" applyNumberFormat="1" applyFont="1" applyBorder="1" applyAlignment="1" applyProtection="1">
      <alignment wrapText="1"/>
      <protection locked="0"/>
    </xf>
    <xf numFmtId="0" fontId="16" fillId="4" borderId="13" xfId="0" applyFont="1" applyFill="1" applyBorder="1" applyAlignment="1">
      <alignment vertical="center" wrapText="1"/>
    </xf>
    <xf numFmtId="0" fontId="16" fillId="4" borderId="13" xfId="0" applyFont="1" applyFill="1" applyBorder="1" applyAlignment="1" applyProtection="1">
      <alignment vertical="center" wrapText="1"/>
      <protection locked="0"/>
    </xf>
    <xf numFmtId="164" fontId="4" fillId="4" borderId="16" xfId="0" applyNumberFormat="1" applyFont="1" applyFill="1" applyBorder="1" applyAlignment="1">
      <alignment wrapText="1"/>
    </xf>
    <xf numFmtId="164" fontId="5" fillId="2" borderId="16" xfId="2" applyFont="1" applyFill="1" applyBorder="1" applyAlignment="1" applyProtection="1">
      <alignment horizontal="center" vertical="center" wrapText="1"/>
      <protection locked="0"/>
    </xf>
    <xf numFmtId="164" fontId="5" fillId="0" borderId="16" xfId="0" applyNumberFormat="1" applyFont="1" applyBorder="1" applyAlignment="1" applyProtection="1">
      <alignment wrapText="1"/>
      <protection locked="0"/>
    </xf>
    <xf numFmtId="0" fontId="16" fillId="4" borderId="16" xfId="0" applyFont="1" applyFill="1" applyBorder="1" applyAlignment="1">
      <alignment vertical="center" wrapText="1"/>
    </xf>
    <xf numFmtId="164" fontId="4" fillId="4" borderId="9" xfId="0" applyNumberFormat="1" applyFont="1" applyFill="1" applyBorder="1" applyAlignment="1">
      <alignment wrapText="1"/>
    </xf>
    <xf numFmtId="164" fontId="4" fillId="4" borderId="9" xfId="0" applyNumberFormat="1" applyFont="1" applyFill="1" applyBorder="1" applyAlignment="1">
      <alignment horizontal="center" wrapText="1"/>
    </xf>
    <xf numFmtId="0" fontId="4" fillId="4" borderId="9" xfId="0" applyFont="1" applyFill="1" applyBorder="1" applyAlignment="1">
      <alignment horizontal="left" wrapText="1"/>
    </xf>
    <xf numFmtId="164" fontId="4" fillId="2" borderId="24" xfId="0" applyNumberFormat="1" applyFont="1" applyFill="1" applyBorder="1" applyAlignment="1">
      <alignment wrapText="1"/>
    </xf>
    <xf numFmtId="164" fontId="4" fillId="2" borderId="25" xfId="2" applyFont="1" applyFill="1" applyBorder="1" applyAlignment="1">
      <alignment wrapText="1"/>
    </xf>
    <xf numFmtId="164" fontId="4" fillId="2" borderId="12" xfId="2" applyFont="1" applyFill="1" applyBorder="1" applyAlignment="1">
      <alignment wrapText="1"/>
    </xf>
    <xf numFmtId="0" fontId="4" fillId="2" borderId="40" xfId="0" applyFont="1" applyFill="1" applyBorder="1" applyAlignment="1">
      <alignment horizontal="left" wrapText="1"/>
    </xf>
    <xf numFmtId="0" fontId="4" fillId="2" borderId="41" xfId="0" applyFont="1" applyFill="1" applyBorder="1" applyAlignment="1">
      <alignment horizontal="left" wrapText="1"/>
    </xf>
    <xf numFmtId="0" fontId="4" fillId="2" borderId="11" xfId="0" applyFont="1" applyFill="1" applyBorder="1" applyAlignment="1">
      <alignment horizontal="left" wrapText="1"/>
    </xf>
    <xf numFmtId="164" fontId="4" fillId="2" borderId="25" xfId="0" applyNumberFormat="1" applyFont="1" applyFill="1" applyBorder="1" applyAlignment="1">
      <alignment wrapText="1"/>
    </xf>
    <xf numFmtId="164" fontId="4" fillId="4" borderId="12" xfId="0" applyNumberFormat="1" applyFont="1" applyFill="1" applyBorder="1" applyAlignment="1">
      <alignment wrapText="1"/>
    </xf>
    <xf numFmtId="0" fontId="16" fillId="0" borderId="0" xfId="0" applyFont="1" applyAlignment="1">
      <alignment vertical="center" wrapText="1"/>
    </xf>
    <xf numFmtId="164" fontId="17" fillId="2" borderId="0" xfId="2" applyFont="1" applyFill="1" applyAlignment="1">
      <alignment vertical="center" wrapText="1"/>
    </xf>
    <xf numFmtId="0" fontId="4" fillId="2" borderId="0" xfId="0" applyFont="1" applyFill="1" applyAlignment="1">
      <alignment horizontal="left" wrapText="1"/>
    </xf>
    <xf numFmtId="0" fontId="0" fillId="8" borderId="45" xfId="0" applyFill="1" applyBorder="1" applyAlignment="1">
      <alignment wrapText="1"/>
    </xf>
    <xf numFmtId="0" fontId="0" fillId="8" borderId="46" xfId="0" applyFill="1" applyBorder="1" applyAlignment="1">
      <alignment wrapText="1"/>
    </xf>
    <xf numFmtId="0" fontId="0" fillId="8" borderId="47" xfId="0" applyFill="1" applyBorder="1"/>
    <xf numFmtId="0" fontId="3" fillId="8" borderId="48" xfId="0" applyFont="1" applyFill="1" applyBorder="1"/>
    <xf numFmtId="164" fontId="0" fillId="4" borderId="1" xfId="0" applyNumberFormat="1" applyFill="1" applyBorder="1" applyAlignment="1">
      <alignment vertical="center"/>
    </xf>
    <xf numFmtId="9" fontId="0" fillId="4" borderId="13" xfId="1" applyFont="1" applyFill="1" applyBorder="1" applyAlignment="1">
      <alignment vertical="center"/>
    </xf>
    <xf numFmtId="0" fontId="0" fillId="4" borderId="2" xfId="0" applyFill="1" applyBorder="1"/>
    <xf numFmtId="164" fontId="0" fillId="4" borderId="3" xfId="0" applyNumberFormat="1" applyFill="1" applyBorder="1" applyAlignment="1">
      <alignment vertical="center"/>
    </xf>
    <xf numFmtId="0" fontId="0" fillId="4" borderId="4" xfId="0" applyFill="1" applyBorder="1"/>
    <xf numFmtId="0" fontId="0" fillId="4" borderId="4" xfId="0" applyFill="1" applyBorder="1" applyAlignment="1">
      <alignment wrapText="1"/>
    </xf>
    <xf numFmtId="0" fontId="0" fillId="4" borderId="4" xfId="0" applyFill="1" applyBorder="1" applyAlignment="1">
      <alignment vertical="center" wrapText="1"/>
    </xf>
    <xf numFmtId="0" fontId="3" fillId="4" borderId="3" xfId="0" applyFont="1" applyFill="1" applyBorder="1"/>
    <xf numFmtId="0" fontId="3" fillId="4" borderId="13" xfId="0" applyFont="1" applyFill="1" applyBorder="1"/>
    <xf numFmtId="0" fontId="3" fillId="4" borderId="4" xfId="0" applyFont="1" applyFill="1" applyBorder="1"/>
    <xf numFmtId="0" fontId="3" fillId="4" borderId="20" xfId="0" applyFont="1" applyFill="1" applyBorder="1"/>
    <xf numFmtId="0" fontId="0" fillId="4" borderId="2" xfId="0" applyFill="1" applyBorder="1" applyAlignment="1">
      <alignment vertical="top"/>
    </xf>
    <xf numFmtId="0" fontId="0" fillId="4" borderId="4" xfId="0" applyFill="1" applyBorder="1" applyAlignment="1">
      <alignment vertical="top"/>
    </xf>
    <xf numFmtId="0" fontId="0" fillId="4" borderId="4" xfId="0" applyFill="1" applyBorder="1" applyAlignment="1">
      <alignment vertical="top" wrapText="1"/>
    </xf>
    <xf numFmtId="9" fontId="4" fillId="4" borderId="3" xfId="1" applyFont="1" applyFill="1" applyBorder="1" applyAlignment="1">
      <alignment vertical="center" wrapText="1"/>
    </xf>
    <xf numFmtId="0" fontId="4" fillId="4" borderId="3" xfId="0" applyFont="1" applyFill="1" applyBorder="1" applyAlignment="1">
      <alignment horizontal="center" vertical="center" wrapText="1"/>
    </xf>
    <xf numFmtId="0" fontId="5" fillId="0" borderId="0" xfId="0" applyFont="1"/>
    <xf numFmtId="164" fontId="4" fillId="4" borderId="9" xfId="2" applyFont="1" applyFill="1" applyBorder="1" applyAlignment="1">
      <alignment wrapText="1"/>
    </xf>
    <xf numFmtId="164" fontId="4" fillId="4" borderId="2" xfId="2" applyFont="1" applyFill="1" applyBorder="1" applyAlignment="1">
      <alignment wrapText="1"/>
    </xf>
    <xf numFmtId="164" fontId="4" fillId="4" borderId="13" xfId="2" applyFont="1" applyFill="1" applyBorder="1" applyAlignment="1">
      <alignment wrapText="1"/>
    </xf>
    <xf numFmtId="164" fontId="4" fillId="4" borderId="39" xfId="0" applyNumberFormat="1" applyFont="1" applyFill="1" applyBorder="1" applyAlignment="1">
      <alignment wrapText="1"/>
    </xf>
    <xf numFmtId="164" fontId="4" fillId="4" borderId="54" xfId="2" applyFont="1" applyFill="1" applyBorder="1" applyAlignment="1">
      <alignment wrapText="1"/>
    </xf>
    <xf numFmtId="164" fontId="5" fillId="4" borderId="55" xfId="2" applyFont="1" applyFill="1" applyBorder="1" applyAlignment="1">
      <alignment wrapText="1"/>
    </xf>
    <xf numFmtId="164" fontId="4" fillId="4" borderId="1" xfId="0" applyNumberFormat="1" applyFont="1" applyFill="1" applyBorder="1" applyAlignment="1">
      <alignment wrapText="1"/>
    </xf>
    <xf numFmtId="0" fontId="17" fillId="4" borderId="2" xfId="0" applyFont="1" applyFill="1" applyBorder="1" applyAlignment="1">
      <alignment vertical="center" wrapText="1"/>
    </xf>
    <xf numFmtId="0" fontId="4" fillId="4" borderId="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0" xfId="0" applyFont="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5" fillId="2" borderId="13" xfId="0" applyFont="1" applyFill="1" applyBorder="1" applyAlignment="1" applyProtection="1">
      <alignment horizontal="left" vertical="top" wrapText="1"/>
      <protection locked="0"/>
    </xf>
    <xf numFmtId="164" fontId="5" fillId="2" borderId="13" xfId="2" applyFont="1" applyFill="1" applyBorder="1" applyAlignment="1" applyProtection="1">
      <alignment horizontal="left" vertical="top" wrapText="1"/>
      <protection locked="0"/>
    </xf>
    <xf numFmtId="0" fontId="4" fillId="5" borderId="23"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0" xfId="0" applyFont="1" applyFill="1" applyBorder="1" applyAlignment="1">
      <alignment horizontal="center" vertical="center" wrapText="1"/>
    </xf>
    <xf numFmtId="164" fontId="4" fillId="4" borderId="10" xfId="2" applyFont="1" applyFill="1" applyBorder="1" applyAlignment="1">
      <alignment horizontal="center" vertical="center" wrapText="1"/>
    </xf>
    <xf numFmtId="164" fontId="4" fillId="4" borderId="15" xfId="2" applyFont="1" applyFill="1" applyBorder="1" applyAlignment="1">
      <alignment horizontal="center" vertical="center" wrapText="1"/>
    </xf>
    <xf numFmtId="0" fontId="4" fillId="2" borderId="13" xfId="0" applyFont="1" applyFill="1" applyBorder="1" applyAlignment="1" applyProtection="1">
      <alignment horizontal="left" vertical="top" wrapText="1"/>
      <protection locked="0"/>
    </xf>
    <xf numFmtId="164" fontId="4" fillId="2" borderId="13" xfId="2"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center" wrapText="1"/>
      <protection locked="0"/>
    </xf>
    <xf numFmtId="164" fontId="5" fillId="2" borderId="13" xfId="2"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10" fillId="7" borderId="31" xfId="0" applyFont="1" applyFill="1" applyBorder="1" applyAlignment="1">
      <alignment horizontal="left" wrapText="1"/>
    </xf>
    <xf numFmtId="0" fontId="10" fillId="7" borderId="30" xfId="0" applyFont="1" applyFill="1" applyBorder="1" applyAlignment="1">
      <alignment horizontal="left" wrapText="1"/>
    </xf>
    <xf numFmtId="164" fontId="10" fillId="7" borderId="30" xfId="2" applyFont="1" applyFill="1" applyBorder="1" applyAlignment="1">
      <alignment horizontal="left" wrapText="1"/>
    </xf>
    <xf numFmtId="0" fontId="10" fillId="7" borderId="29" xfId="0" applyFont="1" applyFill="1" applyBorder="1" applyAlignment="1">
      <alignment horizontal="left" wrapText="1"/>
    </xf>
    <xf numFmtId="0" fontId="9" fillId="7" borderId="28" xfId="0" applyFont="1" applyFill="1" applyBorder="1" applyAlignment="1">
      <alignment horizontal="left" wrapText="1"/>
    </xf>
    <xf numFmtId="0" fontId="9" fillId="7" borderId="27" xfId="0" applyFont="1" applyFill="1" applyBorder="1" applyAlignment="1">
      <alignment horizontal="left" wrapText="1"/>
    </xf>
    <xf numFmtId="0" fontId="9" fillId="7" borderId="26" xfId="0" applyFont="1" applyFill="1" applyBorder="1" applyAlignment="1">
      <alignment horizontal="left" wrapText="1"/>
    </xf>
    <xf numFmtId="49" fontId="4" fillId="2" borderId="13" xfId="0" applyNumberFormat="1" applyFont="1" applyFill="1" applyBorder="1" applyAlignment="1" applyProtection="1">
      <alignment horizontal="left" vertical="center" wrapText="1"/>
      <protection locked="0"/>
    </xf>
    <xf numFmtId="164" fontId="4" fillId="2" borderId="13" xfId="2"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0" fontId="4" fillId="4" borderId="39" xfId="0" applyFont="1" applyFill="1" applyBorder="1" applyAlignment="1">
      <alignment horizontal="center" vertical="center" wrapText="1"/>
    </xf>
    <xf numFmtId="0" fontId="4" fillId="4" borderId="12" xfId="0" applyFont="1" applyFill="1" applyBorder="1" applyAlignment="1">
      <alignment horizontal="left" wrapText="1"/>
    </xf>
    <xf numFmtId="0" fontId="4" fillId="4" borderId="25" xfId="0" applyFont="1" applyFill="1" applyBorder="1" applyAlignment="1">
      <alignment horizontal="left" wrapText="1"/>
    </xf>
    <xf numFmtId="0" fontId="4" fillId="4" borderId="24" xfId="0" applyFont="1" applyFill="1" applyBorder="1" applyAlignment="1">
      <alignment horizontal="left" wrapText="1"/>
    </xf>
    <xf numFmtId="0" fontId="4" fillId="4" borderId="28" xfId="0" applyFont="1" applyFill="1" applyBorder="1" applyAlignment="1">
      <alignment horizontal="center" wrapText="1"/>
    </xf>
    <xf numFmtId="0" fontId="4" fillId="4" borderId="27" xfId="0" applyFont="1" applyFill="1" applyBorder="1" applyAlignment="1">
      <alignment horizontal="center" wrapText="1"/>
    </xf>
    <xf numFmtId="0" fontId="4" fillId="4" borderId="26" xfId="0" applyFont="1" applyFill="1" applyBorder="1" applyAlignment="1">
      <alignment horizontal="center" wrapText="1"/>
    </xf>
    <xf numFmtId="0" fontId="12" fillId="7" borderId="34" xfId="0" applyFont="1" applyFill="1" applyBorder="1" applyAlignment="1">
      <alignment horizontal="left" wrapText="1"/>
    </xf>
    <xf numFmtId="0" fontId="12" fillId="7" borderId="33" xfId="0" applyFont="1" applyFill="1" applyBorder="1" applyAlignment="1">
      <alignment horizontal="left" wrapText="1"/>
    </xf>
    <xf numFmtId="0" fontId="12" fillId="7" borderId="44" xfId="0" applyFont="1" applyFill="1" applyBorder="1" applyAlignment="1">
      <alignment horizontal="left" wrapText="1"/>
    </xf>
    <xf numFmtId="0" fontId="10" fillId="7" borderId="38" xfId="0" applyFont="1" applyFill="1" applyBorder="1" applyAlignment="1">
      <alignment horizontal="left" vertical="center" wrapText="1"/>
    </xf>
    <xf numFmtId="0" fontId="10" fillId="7" borderId="0" xfId="0" applyFont="1" applyFill="1" applyAlignment="1">
      <alignment horizontal="left" vertical="center" wrapText="1"/>
    </xf>
    <xf numFmtId="0" fontId="10" fillId="7" borderId="43" xfId="0" applyFont="1" applyFill="1" applyBorder="1" applyAlignment="1">
      <alignment horizontal="left" vertical="center" wrapText="1"/>
    </xf>
    <xf numFmtId="0" fontId="10" fillId="7" borderId="31" xfId="0" applyFont="1" applyFill="1" applyBorder="1" applyAlignment="1">
      <alignment horizontal="left" vertical="center" wrapText="1"/>
    </xf>
    <xf numFmtId="0" fontId="10" fillId="7" borderId="30" xfId="0" applyFont="1" applyFill="1" applyBorder="1" applyAlignment="1">
      <alignment horizontal="left" vertical="center" wrapText="1"/>
    </xf>
    <xf numFmtId="0" fontId="10" fillId="7" borderId="42" xfId="0" applyFont="1" applyFill="1" applyBorder="1" applyAlignment="1">
      <alignment horizontal="left" vertical="center" wrapText="1"/>
    </xf>
    <xf numFmtId="0" fontId="4" fillId="7" borderId="28" xfId="0" applyFont="1" applyFill="1" applyBorder="1" applyAlignment="1">
      <alignment horizontal="left" wrapText="1"/>
    </xf>
    <xf numFmtId="0" fontId="4" fillId="7" borderId="27" xfId="0" applyFont="1" applyFill="1" applyBorder="1" applyAlignment="1">
      <alignment horizontal="left" wrapText="1"/>
    </xf>
    <xf numFmtId="0" fontId="4" fillId="7" borderId="26" xfId="0" applyFont="1" applyFill="1" applyBorder="1" applyAlignment="1">
      <alignment horizontal="left" wrapText="1"/>
    </xf>
    <xf numFmtId="164" fontId="3" fillId="4" borderId="12" xfId="0" applyNumberFormat="1" applyFont="1" applyFill="1" applyBorder="1" applyAlignment="1">
      <alignment horizontal="center"/>
    </xf>
    <xf numFmtId="164" fontId="3" fillId="4" borderId="5" xfId="0" applyNumberFormat="1" applyFont="1" applyFill="1" applyBorder="1" applyAlignment="1">
      <alignment horizontal="center"/>
    </xf>
    <xf numFmtId="0" fontId="3" fillId="4" borderId="23" xfId="0" applyFont="1" applyFill="1" applyBorder="1" applyAlignment="1">
      <alignment horizontal="left"/>
    </xf>
    <xf numFmtId="0" fontId="3" fillId="4" borderId="22" xfId="0" applyFont="1" applyFill="1" applyBorder="1" applyAlignment="1">
      <alignment horizontal="left"/>
    </xf>
    <xf numFmtId="0" fontId="3" fillId="4" borderId="21" xfId="0" applyFont="1" applyFill="1" applyBorder="1" applyAlignment="1">
      <alignment horizontal="left"/>
    </xf>
    <xf numFmtId="49" fontId="0" fillId="4" borderId="53" xfId="0" applyNumberFormat="1" applyFill="1" applyBorder="1" applyAlignment="1">
      <alignment horizontal="center" wrapText="1"/>
    </xf>
    <xf numFmtId="49" fontId="0" fillId="4" borderId="52" xfId="0" applyNumberFormat="1" applyFill="1" applyBorder="1" applyAlignment="1">
      <alignment horizontal="center" wrapText="1"/>
    </xf>
    <xf numFmtId="49" fontId="0" fillId="4" borderId="51" xfId="0" applyNumberFormat="1" applyFill="1" applyBorder="1" applyAlignment="1">
      <alignment horizontal="center" wrapText="1"/>
    </xf>
    <xf numFmtId="164" fontId="3" fillId="4" borderId="50" xfId="0" applyNumberFormat="1" applyFont="1" applyFill="1" applyBorder="1" applyAlignment="1">
      <alignment horizontal="center"/>
    </xf>
    <xf numFmtId="164" fontId="3" fillId="4" borderId="49" xfId="0" applyNumberFormat="1" applyFont="1" applyFill="1" applyBorder="1" applyAlignment="1">
      <alignment horizontal="center"/>
    </xf>
    <xf numFmtId="0" fontId="3" fillId="7" borderId="34"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32"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29" xfId="0" applyFont="1" applyFill="1" applyBorder="1" applyAlignment="1">
      <alignment horizontal="center" vertical="center"/>
    </xf>
    <xf numFmtId="0" fontId="0" fillId="4" borderId="53" xfId="0" applyFill="1" applyBorder="1" applyAlignment="1">
      <alignment horizontal="center" wrapText="1"/>
    </xf>
    <xf numFmtId="0" fontId="0" fillId="4" borderId="52" xfId="0" applyFill="1" applyBorder="1" applyAlignment="1">
      <alignment horizontal="center" wrapText="1"/>
    </xf>
    <xf numFmtId="0" fontId="0" fillId="4" borderId="51" xfId="0" applyFill="1" applyBorder="1" applyAlignment="1">
      <alignment horizontal="center" wrapText="1"/>
    </xf>
    <xf numFmtId="0" fontId="4" fillId="7" borderId="3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29" xfId="0" applyFont="1" applyFill="1" applyBorder="1" applyAlignment="1">
      <alignment horizontal="center" vertical="center"/>
    </xf>
  </cellXfs>
  <cellStyles count="3">
    <cellStyle name="Currency 3" xfId="2" xr:uid="{CEB3F6FF-C6D3-4E58-8429-3FE092F4D87F}"/>
    <cellStyle name="Normal" xfId="0" builtinId="0"/>
    <cellStyle name="Percent" xfId="1"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M&amp;E\MATRICES\PROYECTO%20TRANSFORMANDO%20RELACIONES\Matriz%20Proyecto%20TRANSFORMANDO%20(Actualizada%2002%20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M&amp;E\2019\INFORMES\ANUAL\Finales\Transformando\3.%20PBF%20Project%20Document%20Template%202019-%20Annex%20D-%20Project%20Budge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
      <sheetName val="Datos Dashboard"/>
      <sheetName val="5. R1 INFORME AVANCES T1 2019"/>
      <sheetName val="TablasFormulas "/>
      <sheetName val="1. RESULTADOS "/>
      <sheetName val="3. FICHAS DE INDICADORES"/>
      <sheetName val="4.1 SIGEACI-SEGEPLAN"/>
      <sheetName val="2. PRODUCTOS"/>
      <sheetName val="1) Budget Table"/>
      <sheetName val="2) By Category"/>
      <sheetName val="3) Explanatory Notes "/>
      <sheetName val="4) -For PBSO Use-"/>
      <sheetName val="5) -For MPTF Use"/>
      <sheetName val="5. R1 INFORME AVANCES (2)"/>
    </sheetNames>
    <sheetDataSet>
      <sheetData sheetId="0"/>
      <sheetData sheetId="1"/>
      <sheetData sheetId="2"/>
      <sheetData sheetId="3"/>
      <sheetData sheetId="4"/>
      <sheetData sheetId="5"/>
      <sheetData sheetId="6"/>
      <sheetData sheetId="7">
        <row r="8">
          <cell r="M8">
            <v>111500</v>
          </cell>
          <cell r="BU8">
            <v>94305</v>
          </cell>
        </row>
        <row r="20">
          <cell r="M20">
            <v>122516.74</v>
          </cell>
          <cell r="BU20">
            <v>108592.91</v>
          </cell>
        </row>
        <row r="32">
          <cell r="M32">
            <v>98800</v>
          </cell>
          <cell r="BU32">
            <v>84949.33</v>
          </cell>
        </row>
        <row r="44">
          <cell r="M44">
            <v>38000</v>
          </cell>
          <cell r="BU44">
            <v>33160</v>
          </cell>
        </row>
        <row r="62">
          <cell r="M62">
            <v>137600</v>
          </cell>
          <cell r="BU62">
            <v>104555.66</v>
          </cell>
        </row>
        <row r="86">
          <cell r="M86">
            <v>163000</v>
          </cell>
          <cell r="BU86">
            <v>121510</v>
          </cell>
        </row>
        <row r="98">
          <cell r="M98">
            <v>172240</v>
          </cell>
          <cell r="BU98">
            <v>105625.2</v>
          </cell>
        </row>
        <row r="116">
          <cell r="M116">
            <v>57630</v>
          </cell>
          <cell r="BU116">
            <v>72087.97</v>
          </cell>
        </row>
        <row r="128">
          <cell r="M128">
            <v>98653</v>
          </cell>
          <cell r="BU128">
            <v>68955.37</v>
          </cell>
        </row>
        <row r="152">
          <cell r="M152">
            <v>125600</v>
          </cell>
          <cell r="BU152">
            <v>52270.990000000005</v>
          </cell>
        </row>
        <row r="170">
          <cell r="M170">
            <v>217500</v>
          </cell>
          <cell r="BU170">
            <v>132987</v>
          </cell>
        </row>
        <row r="182">
          <cell r="BU182">
            <v>177440.12</v>
          </cell>
        </row>
        <row r="194">
          <cell r="BU194">
            <v>34501</v>
          </cell>
        </row>
        <row r="212">
          <cell r="BU212">
            <v>65840</v>
          </cell>
        </row>
        <row r="224">
          <cell r="BU224">
            <v>93410</v>
          </cell>
        </row>
        <row r="236">
          <cell r="BU236">
            <v>10801</v>
          </cell>
        </row>
        <row r="260">
          <cell r="BU260">
            <v>57566.61</v>
          </cell>
        </row>
        <row r="278">
          <cell r="BU278">
            <v>64360</v>
          </cell>
        </row>
        <row r="290">
          <cell r="BU290">
            <v>20000</v>
          </cell>
        </row>
        <row r="302">
          <cell r="BU302">
            <v>128500</v>
          </cell>
        </row>
        <row r="314">
          <cell r="BU314">
            <v>0</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row r="13">
          <cell r="D13" t="str">
            <v>UNDP</v>
          </cell>
          <cell r="E13" t="str">
            <v>ONUMUJERES</v>
          </cell>
          <cell r="F13" t="str">
            <v>OACNUDH</v>
          </cell>
        </row>
        <row r="24">
          <cell r="D24">
            <v>370816.74</v>
          </cell>
          <cell r="E24">
            <v>0</v>
          </cell>
          <cell r="F24">
            <v>0</v>
          </cell>
        </row>
        <row r="34">
          <cell r="D34">
            <v>300600</v>
          </cell>
          <cell r="E34">
            <v>172240</v>
          </cell>
          <cell r="F34">
            <v>0</v>
          </cell>
        </row>
        <row r="44">
          <cell r="D44">
            <v>156283</v>
          </cell>
          <cell r="E44">
            <v>125600</v>
          </cell>
          <cell r="F44">
            <v>0</v>
          </cell>
        </row>
        <row r="54">
          <cell r="D54">
            <v>0</v>
          </cell>
          <cell r="E54">
            <v>73001</v>
          </cell>
          <cell r="F54">
            <v>284500</v>
          </cell>
        </row>
        <row r="66">
          <cell r="D66">
            <v>240000</v>
          </cell>
          <cell r="E66">
            <v>114000</v>
          </cell>
          <cell r="F66">
            <v>57500</v>
          </cell>
        </row>
        <row r="76">
          <cell r="D76">
            <v>0</v>
          </cell>
          <cell r="E76">
            <v>0</v>
          </cell>
          <cell r="F76">
            <v>0</v>
          </cell>
        </row>
        <row r="86">
          <cell r="D86">
            <v>0</v>
          </cell>
          <cell r="E86">
            <v>0</v>
          </cell>
          <cell r="F86">
            <v>0</v>
          </cell>
        </row>
        <row r="96">
          <cell r="D96">
            <v>0</v>
          </cell>
          <cell r="E96">
            <v>0</v>
          </cell>
          <cell r="F96">
            <v>0</v>
          </cell>
        </row>
        <row r="108">
          <cell r="D108">
            <v>0</v>
          </cell>
          <cell r="E108">
            <v>0</v>
          </cell>
          <cell r="F108">
            <v>0</v>
          </cell>
        </row>
        <row r="118">
          <cell r="D118">
            <v>0</v>
          </cell>
          <cell r="E118">
            <v>0</v>
          </cell>
          <cell r="F118">
            <v>0</v>
          </cell>
        </row>
        <row r="128">
          <cell r="D128">
            <v>0</v>
          </cell>
          <cell r="E128">
            <v>0</v>
          </cell>
          <cell r="F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D187">
            <v>242000</v>
          </cell>
          <cell r="E187">
            <v>0</v>
          </cell>
          <cell r="F187">
            <v>0</v>
          </cell>
        </row>
        <row r="201">
          <cell r="D201">
            <v>570523.72</v>
          </cell>
          <cell r="E201">
            <v>363145.90899999999</v>
          </cell>
          <cell r="F201">
            <v>256157.99999999997</v>
          </cell>
          <cell r="H201">
            <v>0.7</v>
          </cell>
        </row>
        <row r="202">
          <cell r="D202">
            <v>581598.5</v>
          </cell>
          <cell r="E202">
            <v>155633.96099999998</v>
          </cell>
          <cell r="F202">
            <v>109782</v>
          </cell>
          <cell r="H202">
            <v>0.3</v>
          </cell>
        </row>
        <row r="203">
          <cell r="D203">
            <v>249256.5</v>
          </cell>
          <cell r="E203">
            <v>0</v>
          </cell>
          <cell r="F203">
            <v>0</v>
          </cell>
          <cell r="H203">
            <v>0</v>
          </cell>
        </row>
      </sheetData>
      <sheetData sheetId="1">
        <row r="207">
          <cell r="D207">
            <v>291000</v>
          </cell>
          <cell r="E207">
            <v>127100</v>
          </cell>
          <cell r="F207">
            <v>161500</v>
          </cell>
        </row>
        <row r="208">
          <cell r="D208">
            <v>135000</v>
          </cell>
          <cell r="E208">
            <v>75000</v>
          </cell>
          <cell r="F208">
            <v>28000</v>
          </cell>
        </row>
        <row r="209">
          <cell r="D209">
            <v>20000</v>
          </cell>
          <cell r="E209">
            <v>10000</v>
          </cell>
          <cell r="F209">
            <v>8000</v>
          </cell>
        </row>
        <row r="210">
          <cell r="D210">
            <v>669200</v>
          </cell>
          <cell r="E210">
            <v>145500</v>
          </cell>
          <cell r="F210">
            <v>63000</v>
          </cell>
        </row>
        <row r="211">
          <cell r="D211">
            <v>62630</v>
          </cell>
          <cell r="E211">
            <v>32500</v>
          </cell>
          <cell r="F211">
            <v>30000</v>
          </cell>
        </row>
        <row r="212">
          <cell r="D212">
            <v>35000</v>
          </cell>
          <cell r="E212">
            <v>103000</v>
          </cell>
          <cell r="F212">
            <v>8000</v>
          </cell>
        </row>
        <row r="213">
          <cell r="D213">
            <v>96869.739999999991</v>
          </cell>
          <cell r="E213">
            <v>17240</v>
          </cell>
          <cell r="F213">
            <v>18001</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18C4-4168-4951-A197-9AD467874C26}">
  <sheetPr>
    <tabColor theme="0"/>
    <pageSetUpPr fitToPage="1"/>
  </sheetPr>
  <dimension ref="A2:K225"/>
  <sheetViews>
    <sheetView showGridLines="0" showZeros="0" tabSelected="1" view="pageBreakPreview" topLeftCell="F196" zoomScale="60" zoomScaleNormal="80" workbookViewId="0">
      <selection activeCell="I58" sqref="I58"/>
    </sheetView>
  </sheetViews>
  <sheetFormatPr defaultColWidth="9.140625" defaultRowHeight="15" x14ac:dyDescent="0.25"/>
  <cols>
    <col min="1" max="1" width="9.140625" style="1"/>
    <col min="2" max="2" width="30.7109375" style="1" customWidth="1"/>
    <col min="3" max="3" width="53.28515625" style="1" customWidth="1"/>
    <col min="4" max="7" width="23.140625" style="1" customWidth="1"/>
    <col min="8" max="8" width="22.42578125" style="1" customWidth="1"/>
    <col min="9" max="9" width="22.42578125" style="2" customWidth="1"/>
    <col min="10" max="10" width="30.28515625" style="1" customWidth="1"/>
    <col min="11" max="11" width="18.85546875" style="1" customWidth="1"/>
    <col min="12" max="12" width="9.140625" style="1"/>
    <col min="13" max="13" width="17.7109375" style="1" customWidth="1"/>
    <col min="14" max="14" width="26.42578125" style="1" customWidth="1"/>
    <col min="15" max="15" width="22.42578125" style="1" customWidth="1"/>
    <col min="16" max="16" width="29.7109375" style="1" customWidth="1"/>
    <col min="17" max="17" width="23.42578125" style="1" customWidth="1"/>
    <col min="18" max="18" width="18.42578125" style="1" customWidth="1"/>
    <col min="19" max="19" width="17.42578125" style="1" customWidth="1"/>
    <col min="20" max="20" width="25.140625" style="1" customWidth="1"/>
    <col min="21" max="16384" width="9.140625" style="1"/>
  </cols>
  <sheetData>
    <row r="2" spans="2:11" ht="47.25" customHeight="1" x14ac:dyDescent="0.7">
      <c r="B2" s="203" t="s">
        <v>213</v>
      </c>
      <c r="C2" s="203"/>
      <c r="D2" s="203"/>
      <c r="E2" s="203"/>
      <c r="F2" s="98"/>
      <c r="G2" s="98"/>
      <c r="H2" s="96"/>
      <c r="I2" s="97"/>
      <c r="J2" s="96"/>
    </row>
    <row r="3" spans="2:11" ht="15.75" x14ac:dyDescent="0.25">
      <c r="B3" s="95"/>
    </row>
    <row r="4" spans="2:11" ht="16.5" thickBot="1" x14ac:dyDescent="0.3">
      <c r="B4" s="95"/>
    </row>
    <row r="5" spans="2:11" ht="36.75" customHeight="1" x14ac:dyDescent="0.55000000000000004">
      <c r="B5" s="94" t="s">
        <v>212</v>
      </c>
      <c r="C5" s="93"/>
      <c r="D5" s="93"/>
      <c r="E5" s="93"/>
      <c r="F5" s="93"/>
      <c r="G5" s="93"/>
      <c r="H5" s="92"/>
      <c r="I5" s="91"/>
      <c r="J5" s="90"/>
    </row>
    <row r="6" spans="2:11" ht="175.5" customHeight="1" thickBot="1" x14ac:dyDescent="0.4">
      <c r="B6" s="204" t="s">
        <v>211</v>
      </c>
      <c r="C6" s="205"/>
      <c r="D6" s="205"/>
      <c r="E6" s="205"/>
      <c r="F6" s="205"/>
      <c r="G6" s="205"/>
      <c r="H6" s="205"/>
      <c r="I6" s="206"/>
      <c r="J6" s="207"/>
    </row>
    <row r="7" spans="2:11" x14ac:dyDescent="0.25">
      <c r="B7" s="89"/>
    </row>
    <row r="8" spans="2:11" ht="15.75" thickBot="1" x14ac:dyDescent="0.3"/>
    <row r="9" spans="2:11" ht="27" customHeight="1" thickBot="1" x14ac:dyDescent="0.45">
      <c r="B9" s="208" t="s">
        <v>210</v>
      </c>
      <c r="C9" s="209"/>
      <c r="D9" s="209"/>
      <c r="E9" s="209"/>
      <c r="F9" s="209"/>
      <c r="G9" s="209"/>
      <c r="H9" s="210"/>
      <c r="I9" s="88"/>
    </row>
    <row r="11" spans="2:11" ht="14.25" customHeight="1" x14ac:dyDescent="0.25">
      <c r="D11" s="87"/>
      <c r="E11" s="87"/>
      <c r="F11" s="87"/>
      <c r="G11" s="87"/>
      <c r="J11" s="3"/>
      <c r="K11" s="3"/>
    </row>
    <row r="12" spans="2:11" ht="99.75" customHeight="1" x14ac:dyDescent="0.25">
      <c r="B12" s="85" t="s">
        <v>209</v>
      </c>
      <c r="C12" s="85" t="s">
        <v>208</v>
      </c>
      <c r="D12" s="85" t="s">
        <v>207</v>
      </c>
      <c r="E12" s="85" t="s">
        <v>206</v>
      </c>
      <c r="F12" s="85" t="s">
        <v>205</v>
      </c>
      <c r="G12" s="36" t="s">
        <v>12</v>
      </c>
      <c r="H12" s="85" t="s">
        <v>204</v>
      </c>
      <c r="I12" s="85" t="s">
        <v>203</v>
      </c>
      <c r="J12" s="85" t="s">
        <v>202</v>
      </c>
      <c r="K12" s="84"/>
    </row>
    <row r="13" spans="2:11" ht="21" customHeight="1" x14ac:dyDescent="0.25">
      <c r="B13" s="85"/>
      <c r="C13" s="85"/>
      <c r="D13" s="86" t="s">
        <v>201</v>
      </c>
      <c r="E13" s="86" t="s">
        <v>200</v>
      </c>
      <c r="F13" s="86" t="s">
        <v>199</v>
      </c>
      <c r="G13" s="36"/>
      <c r="H13" s="85"/>
      <c r="I13" s="70"/>
      <c r="J13" s="85"/>
      <c r="K13" s="84"/>
    </row>
    <row r="14" spans="2:11" ht="51" customHeight="1" x14ac:dyDescent="0.25">
      <c r="B14" s="65" t="s">
        <v>198</v>
      </c>
      <c r="C14" s="211" t="s">
        <v>197</v>
      </c>
      <c r="D14" s="211"/>
      <c r="E14" s="211"/>
      <c r="F14" s="211"/>
      <c r="G14" s="211"/>
      <c r="H14" s="211"/>
      <c r="I14" s="212"/>
      <c r="J14" s="211"/>
      <c r="K14" s="78"/>
    </row>
    <row r="15" spans="2:11" ht="51" customHeight="1" x14ac:dyDescent="0.25">
      <c r="B15" s="65" t="s">
        <v>196</v>
      </c>
      <c r="C15" s="213" t="s">
        <v>195</v>
      </c>
      <c r="D15" s="214"/>
      <c r="E15" s="214"/>
      <c r="F15" s="214"/>
      <c r="G15" s="214"/>
      <c r="H15" s="214"/>
      <c r="I15" s="214"/>
      <c r="J15" s="215"/>
      <c r="K15" s="18"/>
    </row>
    <row r="16" spans="2:11" ht="84" customHeight="1" x14ac:dyDescent="0.25">
      <c r="B16" s="72" t="s">
        <v>194</v>
      </c>
      <c r="C16" s="76" t="s">
        <v>193</v>
      </c>
      <c r="D16" s="74">
        <f>'[1]2. PRODUCTOS'!$M$8</f>
        <v>111500</v>
      </c>
      <c r="E16" s="74">
        <v>0</v>
      </c>
      <c r="F16" s="74">
        <v>0</v>
      </c>
      <c r="G16" s="70">
        <f t="shared" ref="G16:G23" si="0">SUM(D16:F16)</f>
        <v>111500</v>
      </c>
      <c r="H16" s="75">
        <v>0</v>
      </c>
      <c r="I16" s="74">
        <f>'[1]2. PRODUCTOS'!$BU$8</f>
        <v>94305</v>
      </c>
      <c r="J16" s="73"/>
      <c r="K16" s="67"/>
    </row>
    <row r="17" spans="1:11" ht="74.25" customHeight="1" x14ac:dyDescent="0.25">
      <c r="B17" s="72" t="s">
        <v>192</v>
      </c>
      <c r="C17" s="76" t="s">
        <v>191</v>
      </c>
      <c r="D17" s="74">
        <f>'[1]2. PRODUCTOS'!$M$20</f>
        <v>122516.74</v>
      </c>
      <c r="E17" s="74">
        <v>0</v>
      </c>
      <c r="F17" s="74">
        <v>0</v>
      </c>
      <c r="G17" s="70">
        <f t="shared" si="0"/>
        <v>122516.74</v>
      </c>
      <c r="H17" s="75">
        <v>0.3</v>
      </c>
      <c r="I17" s="74">
        <f>'[1]2. PRODUCTOS'!$BU$20</f>
        <v>108592.91</v>
      </c>
      <c r="J17" s="73"/>
      <c r="K17" s="67"/>
    </row>
    <row r="18" spans="1:11" ht="90" customHeight="1" x14ac:dyDescent="0.25">
      <c r="B18" s="72" t="s">
        <v>190</v>
      </c>
      <c r="C18" s="76" t="s">
        <v>189</v>
      </c>
      <c r="D18" s="74">
        <f>'[1]2. PRODUCTOS'!$M$32</f>
        <v>98800</v>
      </c>
      <c r="E18" s="74">
        <v>0</v>
      </c>
      <c r="F18" s="74">
        <v>0</v>
      </c>
      <c r="G18" s="70">
        <f t="shared" si="0"/>
        <v>98800</v>
      </c>
      <c r="H18" s="75">
        <v>0.2</v>
      </c>
      <c r="I18" s="74">
        <f>'[1]2. PRODUCTOS'!$BU$32</f>
        <v>84949.33</v>
      </c>
      <c r="J18" s="73"/>
      <c r="K18" s="67"/>
    </row>
    <row r="19" spans="1:11" ht="76.5" customHeight="1" x14ac:dyDescent="0.25">
      <c r="B19" s="72" t="s">
        <v>188</v>
      </c>
      <c r="C19" s="76" t="s">
        <v>187</v>
      </c>
      <c r="D19" s="74">
        <f>'[1]2. PRODUCTOS'!$M$44</f>
        <v>38000</v>
      </c>
      <c r="E19" s="74">
        <v>0</v>
      </c>
      <c r="F19" s="74">
        <v>0</v>
      </c>
      <c r="G19" s="70">
        <f t="shared" si="0"/>
        <v>38000</v>
      </c>
      <c r="H19" s="75">
        <v>0</v>
      </c>
      <c r="I19" s="74">
        <f>'[1]2. PRODUCTOS'!$BU$44</f>
        <v>33160</v>
      </c>
      <c r="J19" s="73"/>
      <c r="K19" s="67"/>
    </row>
    <row r="20" spans="1:11" ht="15.75" hidden="1" x14ac:dyDescent="0.25">
      <c r="B20" s="72" t="s">
        <v>186</v>
      </c>
      <c r="C20" s="76"/>
      <c r="D20" s="74"/>
      <c r="E20" s="74"/>
      <c r="F20" s="74"/>
      <c r="G20" s="70">
        <f t="shared" si="0"/>
        <v>0</v>
      </c>
      <c r="H20" s="75"/>
      <c r="I20" s="74"/>
      <c r="J20" s="73"/>
      <c r="K20" s="67"/>
    </row>
    <row r="21" spans="1:11" ht="15.75" hidden="1" x14ac:dyDescent="0.25">
      <c r="B21" s="72" t="s">
        <v>185</v>
      </c>
      <c r="C21" s="76"/>
      <c r="D21" s="74"/>
      <c r="E21" s="74"/>
      <c r="F21" s="74"/>
      <c r="G21" s="70">
        <f t="shared" si="0"/>
        <v>0</v>
      </c>
      <c r="H21" s="75"/>
      <c r="I21" s="74"/>
      <c r="J21" s="73"/>
      <c r="K21" s="67"/>
    </row>
    <row r="22" spans="1:11" ht="15.75" hidden="1" x14ac:dyDescent="0.25">
      <c r="B22" s="72" t="s">
        <v>184</v>
      </c>
      <c r="C22" s="71"/>
      <c r="D22" s="68"/>
      <c r="E22" s="68"/>
      <c r="F22" s="68"/>
      <c r="G22" s="70">
        <f t="shared" si="0"/>
        <v>0</v>
      </c>
      <c r="H22" s="69"/>
      <c r="I22" s="68"/>
      <c r="J22" s="66"/>
      <c r="K22" s="67"/>
    </row>
    <row r="23" spans="1:11" ht="15.75" hidden="1" x14ac:dyDescent="0.25">
      <c r="A23" s="3"/>
      <c r="B23" s="72" t="s">
        <v>183</v>
      </c>
      <c r="C23" s="71"/>
      <c r="D23" s="68"/>
      <c r="E23" s="68"/>
      <c r="F23" s="68"/>
      <c r="G23" s="70">
        <f t="shared" si="0"/>
        <v>0</v>
      </c>
      <c r="H23" s="69"/>
      <c r="I23" s="68"/>
      <c r="J23" s="66"/>
    </row>
    <row r="24" spans="1:11" ht="21" customHeight="1" x14ac:dyDescent="0.25">
      <c r="A24" s="3"/>
      <c r="C24" s="65" t="s">
        <v>28</v>
      </c>
      <c r="D24" s="53">
        <f>SUM(D16:D23)</f>
        <v>370816.74</v>
      </c>
      <c r="E24" s="53">
        <f>SUM(E16:E23)</f>
        <v>0</v>
      </c>
      <c r="F24" s="53">
        <f>SUM(F16:F23)</f>
        <v>0</v>
      </c>
      <c r="G24" s="53">
        <f>SUM(G16:G23)</f>
        <v>370816.74</v>
      </c>
      <c r="H24" s="53">
        <f>(H16*G16)+(H17*G17)+(H18*G18)+(H19*G19)+(H20*G20)+(H21*G21)+(H22*G22)+(H23*G23)</f>
        <v>56515.021999999997</v>
      </c>
      <c r="I24" s="53">
        <f>SUM(I16:I23)</f>
        <v>321007.24</v>
      </c>
      <c r="J24" s="66"/>
      <c r="K24" s="58"/>
    </row>
    <row r="25" spans="1:11" ht="51" customHeight="1" x14ac:dyDescent="0.25">
      <c r="A25" s="3"/>
      <c r="B25" s="65" t="s">
        <v>182</v>
      </c>
      <c r="C25" s="201" t="s">
        <v>180</v>
      </c>
      <c r="D25" s="201"/>
      <c r="E25" s="201"/>
      <c r="F25" s="201"/>
      <c r="G25" s="201"/>
      <c r="H25" s="201"/>
      <c r="I25" s="202"/>
      <c r="J25" s="201"/>
      <c r="K25" s="18"/>
    </row>
    <row r="26" spans="1:11" ht="123.75" customHeight="1" x14ac:dyDescent="0.25">
      <c r="A26" s="3"/>
      <c r="B26" s="72" t="s">
        <v>181</v>
      </c>
      <c r="C26" s="76" t="s">
        <v>180</v>
      </c>
      <c r="D26" s="74">
        <f>'[1]2. PRODUCTOS'!$M$62</f>
        <v>137600</v>
      </c>
      <c r="E26" s="74">
        <v>0</v>
      </c>
      <c r="F26" s="74">
        <v>0</v>
      </c>
      <c r="G26" s="70">
        <f t="shared" ref="G26:G33" si="1">SUM(D26:F26)</f>
        <v>137600</v>
      </c>
      <c r="H26" s="75">
        <v>0.33</v>
      </c>
      <c r="I26" s="74">
        <f>'[1]2. PRODUCTOS'!$BU$62</f>
        <v>104555.66</v>
      </c>
      <c r="J26" s="73"/>
      <c r="K26" s="67"/>
    </row>
    <row r="27" spans="1:11" ht="114.75" customHeight="1" x14ac:dyDescent="0.25">
      <c r="A27" s="3"/>
      <c r="B27" s="72" t="s">
        <v>179</v>
      </c>
      <c r="C27" s="76" t="s">
        <v>178</v>
      </c>
      <c r="D27" s="74">
        <f>'[1]2. PRODUCTOS'!$M$86</f>
        <v>163000</v>
      </c>
      <c r="E27" s="74">
        <v>0</v>
      </c>
      <c r="F27" s="74">
        <v>0</v>
      </c>
      <c r="G27" s="70">
        <f t="shared" si="1"/>
        <v>163000</v>
      </c>
      <c r="H27" s="75"/>
      <c r="I27" s="74">
        <f>'[1]2. PRODUCTOS'!$BU$86</f>
        <v>121510</v>
      </c>
      <c r="J27" s="73"/>
      <c r="K27" s="67"/>
    </row>
    <row r="28" spans="1:11" ht="76.5" customHeight="1" x14ac:dyDescent="0.25">
      <c r="A28" s="3"/>
      <c r="B28" s="72" t="s">
        <v>177</v>
      </c>
      <c r="C28" s="76" t="s">
        <v>176</v>
      </c>
      <c r="D28" s="74">
        <v>0</v>
      </c>
      <c r="E28" s="74">
        <f>'[1]2. PRODUCTOS'!$M$98</f>
        <v>172240</v>
      </c>
      <c r="F28" s="74">
        <v>0</v>
      </c>
      <c r="G28" s="70">
        <f t="shared" si="1"/>
        <v>172240</v>
      </c>
      <c r="H28" s="75">
        <v>1</v>
      </c>
      <c r="I28" s="74">
        <f>'[1]2. PRODUCTOS'!$BU$98</f>
        <v>105625.2</v>
      </c>
      <c r="J28" s="73"/>
      <c r="K28" s="67"/>
    </row>
    <row r="29" spans="1:11" ht="15.75" hidden="1" x14ac:dyDescent="0.25">
      <c r="A29" s="3"/>
      <c r="B29" s="72" t="s">
        <v>175</v>
      </c>
      <c r="C29" s="76"/>
      <c r="D29" s="74"/>
      <c r="E29" s="74"/>
      <c r="F29" s="74"/>
      <c r="G29" s="70">
        <f t="shared" si="1"/>
        <v>0</v>
      </c>
      <c r="H29" s="75"/>
      <c r="I29" s="74"/>
      <c r="J29" s="73"/>
      <c r="K29" s="67"/>
    </row>
    <row r="30" spans="1:11" ht="15.75" hidden="1" x14ac:dyDescent="0.25">
      <c r="A30" s="3"/>
      <c r="B30" s="72" t="s">
        <v>174</v>
      </c>
      <c r="C30" s="76"/>
      <c r="D30" s="74"/>
      <c r="E30" s="74"/>
      <c r="F30" s="74"/>
      <c r="G30" s="70">
        <f t="shared" si="1"/>
        <v>0</v>
      </c>
      <c r="H30" s="75"/>
      <c r="I30" s="74"/>
      <c r="J30" s="73"/>
      <c r="K30" s="67"/>
    </row>
    <row r="31" spans="1:11" ht="15.75" hidden="1" x14ac:dyDescent="0.25">
      <c r="A31" s="3"/>
      <c r="B31" s="72" t="s">
        <v>173</v>
      </c>
      <c r="C31" s="76"/>
      <c r="D31" s="74"/>
      <c r="E31" s="74"/>
      <c r="F31" s="74"/>
      <c r="G31" s="70">
        <f t="shared" si="1"/>
        <v>0</v>
      </c>
      <c r="H31" s="75"/>
      <c r="I31" s="74"/>
      <c r="J31" s="73"/>
      <c r="K31" s="67"/>
    </row>
    <row r="32" spans="1:11" ht="15.75" hidden="1" x14ac:dyDescent="0.25">
      <c r="A32" s="3"/>
      <c r="B32" s="72" t="s">
        <v>172</v>
      </c>
      <c r="C32" s="71"/>
      <c r="D32" s="68"/>
      <c r="E32" s="68"/>
      <c r="F32" s="68"/>
      <c r="G32" s="70">
        <f t="shared" si="1"/>
        <v>0</v>
      </c>
      <c r="H32" s="69"/>
      <c r="I32" s="68"/>
      <c r="J32" s="66"/>
      <c r="K32" s="67"/>
    </row>
    <row r="33" spans="1:11" ht="15.75" hidden="1" x14ac:dyDescent="0.25">
      <c r="A33" s="3"/>
      <c r="B33" s="72" t="s">
        <v>171</v>
      </c>
      <c r="C33" s="71"/>
      <c r="D33" s="68"/>
      <c r="E33" s="68"/>
      <c r="F33" s="68"/>
      <c r="G33" s="70">
        <f t="shared" si="1"/>
        <v>0</v>
      </c>
      <c r="H33" s="69"/>
      <c r="I33" s="68"/>
      <c r="J33" s="66"/>
      <c r="K33" s="67"/>
    </row>
    <row r="34" spans="1:11" ht="23.25" customHeight="1" x14ac:dyDescent="0.25">
      <c r="A34" s="3"/>
      <c r="C34" s="65" t="s">
        <v>28</v>
      </c>
      <c r="D34" s="77">
        <f>SUM(D26:D33)</f>
        <v>300600</v>
      </c>
      <c r="E34" s="77">
        <f>SUM(E26:E33)</f>
        <v>172240</v>
      </c>
      <c r="F34" s="77">
        <f>SUM(F26:F33)</f>
        <v>0</v>
      </c>
      <c r="G34" s="77">
        <f>SUM(G26:G33)</f>
        <v>472840</v>
      </c>
      <c r="H34" s="53">
        <f>(H26*G26)+(H27*G27)+(H28*G28)+(H29*G29)+(H30*G30)+(H31*G31)+(H32*G32)+(H33*G33)</f>
        <v>217648</v>
      </c>
      <c r="I34" s="53">
        <f>SUM(I26:I33)</f>
        <v>331690.86</v>
      </c>
      <c r="J34" s="66"/>
      <c r="K34" s="58"/>
    </row>
    <row r="35" spans="1:11" ht="51" customHeight="1" x14ac:dyDescent="0.25">
      <c r="A35" s="3"/>
      <c r="B35" s="65" t="s">
        <v>170</v>
      </c>
      <c r="C35" s="201" t="s">
        <v>169</v>
      </c>
      <c r="D35" s="201"/>
      <c r="E35" s="201"/>
      <c r="F35" s="201"/>
      <c r="G35" s="201"/>
      <c r="H35" s="201"/>
      <c r="I35" s="202"/>
      <c r="J35" s="201"/>
      <c r="K35" s="18"/>
    </row>
    <row r="36" spans="1:11" ht="64.5" customHeight="1" x14ac:dyDescent="0.25">
      <c r="A36" s="3"/>
      <c r="B36" s="72" t="s">
        <v>168</v>
      </c>
      <c r="C36" s="76" t="s">
        <v>167</v>
      </c>
      <c r="D36" s="74">
        <f>'[1]2. PRODUCTOS'!$M$116</f>
        <v>57630</v>
      </c>
      <c r="E36" s="74">
        <v>0</v>
      </c>
      <c r="F36" s="74">
        <v>0</v>
      </c>
      <c r="G36" s="70">
        <f t="shared" ref="G36:G43" si="2">SUM(D36:F36)</f>
        <v>57630</v>
      </c>
      <c r="H36" s="75">
        <v>0.3</v>
      </c>
      <c r="I36" s="74">
        <f>'[1]2. PRODUCTOS'!$BU$116</f>
        <v>72087.97</v>
      </c>
      <c r="J36" s="73"/>
      <c r="K36" s="67"/>
    </row>
    <row r="37" spans="1:11" ht="115.5" customHeight="1" x14ac:dyDescent="0.25">
      <c r="A37" s="3"/>
      <c r="B37" s="72" t="s">
        <v>166</v>
      </c>
      <c r="C37" s="76" t="s">
        <v>165</v>
      </c>
      <c r="D37" s="74">
        <f>'[1]2. PRODUCTOS'!$M$128</f>
        <v>98653</v>
      </c>
      <c r="E37" s="74">
        <v>0</v>
      </c>
      <c r="F37" s="74">
        <v>0</v>
      </c>
      <c r="G37" s="70">
        <f t="shared" si="2"/>
        <v>98653</v>
      </c>
      <c r="H37" s="75">
        <v>0.3</v>
      </c>
      <c r="I37" s="74">
        <f>'[1]2. PRODUCTOS'!$BU$128</f>
        <v>68955.37</v>
      </c>
      <c r="J37" s="73"/>
      <c r="K37" s="67"/>
    </row>
    <row r="38" spans="1:11" ht="58.5" customHeight="1" x14ac:dyDescent="0.25">
      <c r="A38" s="3"/>
      <c r="B38" s="72" t="s">
        <v>164</v>
      </c>
      <c r="C38" s="76" t="s">
        <v>163</v>
      </c>
      <c r="D38" s="74">
        <v>0</v>
      </c>
      <c r="E38" s="74">
        <f>'[1]2. PRODUCTOS'!$M$152</f>
        <v>125600</v>
      </c>
      <c r="F38" s="74">
        <v>0</v>
      </c>
      <c r="G38" s="70">
        <f t="shared" si="2"/>
        <v>125600</v>
      </c>
      <c r="H38" s="75">
        <v>1</v>
      </c>
      <c r="I38" s="74">
        <f>'[1]2. PRODUCTOS'!$BU$152</f>
        <v>52270.990000000005</v>
      </c>
      <c r="J38" s="73"/>
      <c r="K38" s="67"/>
    </row>
    <row r="39" spans="1:11" ht="15.75" hidden="1" x14ac:dyDescent="0.25">
      <c r="A39" s="3"/>
      <c r="B39" s="72" t="s">
        <v>162</v>
      </c>
      <c r="C39" s="76"/>
      <c r="D39" s="74"/>
      <c r="E39" s="74"/>
      <c r="F39" s="74"/>
      <c r="G39" s="70">
        <f t="shared" si="2"/>
        <v>0</v>
      </c>
      <c r="H39" s="75"/>
      <c r="I39" s="74"/>
      <c r="J39" s="73"/>
      <c r="K39" s="67"/>
    </row>
    <row r="40" spans="1:11" s="3" customFormat="1" ht="15.75" hidden="1" x14ac:dyDescent="0.25">
      <c r="B40" s="72" t="s">
        <v>161</v>
      </c>
      <c r="C40" s="76"/>
      <c r="D40" s="74"/>
      <c r="E40" s="74"/>
      <c r="F40" s="74"/>
      <c r="G40" s="70">
        <f t="shared" si="2"/>
        <v>0</v>
      </c>
      <c r="H40" s="75"/>
      <c r="I40" s="74"/>
      <c r="J40" s="73"/>
      <c r="K40" s="67"/>
    </row>
    <row r="41" spans="1:11" s="3" customFormat="1" ht="15.75" hidden="1" x14ac:dyDescent="0.25">
      <c r="B41" s="72" t="s">
        <v>160</v>
      </c>
      <c r="C41" s="76"/>
      <c r="D41" s="74"/>
      <c r="E41" s="74"/>
      <c r="F41" s="74"/>
      <c r="G41" s="70">
        <f t="shared" si="2"/>
        <v>0</v>
      </c>
      <c r="H41" s="75"/>
      <c r="I41" s="74"/>
      <c r="J41" s="73"/>
      <c r="K41" s="67"/>
    </row>
    <row r="42" spans="1:11" s="3" customFormat="1" ht="15.75" hidden="1" x14ac:dyDescent="0.25">
      <c r="A42" s="1"/>
      <c r="B42" s="72" t="s">
        <v>159</v>
      </c>
      <c r="C42" s="71"/>
      <c r="D42" s="68"/>
      <c r="E42" s="68"/>
      <c r="F42" s="68"/>
      <c r="G42" s="70">
        <f t="shared" si="2"/>
        <v>0</v>
      </c>
      <c r="H42" s="69"/>
      <c r="I42" s="68"/>
      <c r="J42" s="66"/>
      <c r="K42" s="67"/>
    </row>
    <row r="43" spans="1:11" ht="15.75" hidden="1" x14ac:dyDescent="0.25">
      <c r="B43" s="72" t="s">
        <v>158</v>
      </c>
      <c r="C43" s="71"/>
      <c r="D43" s="68"/>
      <c r="E43" s="68"/>
      <c r="F43" s="68"/>
      <c r="G43" s="70">
        <f t="shared" si="2"/>
        <v>0</v>
      </c>
      <c r="H43" s="69"/>
      <c r="I43" s="68"/>
      <c r="J43" s="66"/>
      <c r="K43" s="67"/>
    </row>
    <row r="44" spans="1:11" ht="15.75" x14ac:dyDescent="0.25">
      <c r="C44" s="65" t="s">
        <v>28</v>
      </c>
      <c r="D44" s="77">
        <f>SUM(D36:D43)</f>
        <v>156283</v>
      </c>
      <c r="E44" s="77">
        <f>SUM(E36:E43)</f>
        <v>125600</v>
      </c>
      <c r="F44" s="77">
        <f>SUM(F36:F43)</f>
        <v>0</v>
      </c>
      <c r="G44" s="77">
        <f>SUM(G36:G43)</f>
        <v>281883</v>
      </c>
      <c r="H44" s="53">
        <f>(H36*G36)+(H37*G37)+(H38*G38)+(H39*G39)+(H40*G40)+(H41*G41)+(H42*G42)+(H43*G43)</f>
        <v>172484.9</v>
      </c>
      <c r="I44" s="53">
        <f>SUM(I36:I43)</f>
        <v>193314.33000000002</v>
      </c>
      <c r="J44" s="66"/>
      <c r="K44" s="58"/>
    </row>
    <row r="45" spans="1:11" ht="51" customHeight="1" x14ac:dyDescent="0.25">
      <c r="B45" s="65" t="s">
        <v>157</v>
      </c>
      <c r="C45" s="201" t="s">
        <v>156</v>
      </c>
      <c r="D45" s="201"/>
      <c r="E45" s="201"/>
      <c r="F45" s="201"/>
      <c r="G45" s="201"/>
      <c r="H45" s="201"/>
      <c r="I45" s="202"/>
      <c r="J45" s="201"/>
      <c r="K45" s="18"/>
    </row>
    <row r="46" spans="1:11" ht="129" customHeight="1" x14ac:dyDescent="0.25">
      <c r="B46" s="72" t="s">
        <v>155</v>
      </c>
      <c r="C46" s="76" t="s">
        <v>154</v>
      </c>
      <c r="D46" s="74">
        <v>0</v>
      </c>
      <c r="E46" s="74">
        <v>0</v>
      </c>
      <c r="F46" s="74">
        <f>'[1]2. PRODUCTOS'!$M$170</f>
        <v>217500</v>
      </c>
      <c r="G46" s="70">
        <f t="shared" ref="G46:G53" si="3">SUM(D46:F46)</f>
        <v>217500</v>
      </c>
      <c r="H46" s="75"/>
      <c r="I46" s="74">
        <f>'[1]2. PRODUCTOS'!$BU$170</f>
        <v>132987</v>
      </c>
      <c r="J46" s="73"/>
      <c r="K46" s="67"/>
    </row>
    <row r="47" spans="1:11" ht="94.5" customHeight="1" x14ac:dyDescent="0.25">
      <c r="B47" s="72" t="s">
        <v>153</v>
      </c>
      <c r="C47" s="76" t="s">
        <v>152</v>
      </c>
      <c r="D47" s="74">
        <v>0</v>
      </c>
      <c r="E47" s="74">
        <v>38500</v>
      </c>
      <c r="F47" s="74">
        <v>67000</v>
      </c>
      <c r="G47" s="70">
        <f t="shared" si="3"/>
        <v>105500</v>
      </c>
      <c r="H47" s="75">
        <v>1</v>
      </c>
      <c r="I47" s="74">
        <f>'[1]2. PRODUCTOS'!$BU$182</f>
        <v>177440.12</v>
      </c>
      <c r="J47" s="83" t="s">
        <v>151</v>
      </c>
      <c r="K47" s="67"/>
    </row>
    <row r="48" spans="1:11" ht="31.5" x14ac:dyDescent="0.25">
      <c r="B48" s="72" t="s">
        <v>150</v>
      </c>
      <c r="C48" s="76" t="s">
        <v>149</v>
      </c>
      <c r="D48" s="74">
        <v>0</v>
      </c>
      <c r="E48" s="74">
        <v>34501</v>
      </c>
      <c r="F48" s="74">
        <v>0</v>
      </c>
      <c r="G48" s="70">
        <f t="shared" si="3"/>
        <v>34501</v>
      </c>
      <c r="H48" s="75">
        <v>1</v>
      </c>
      <c r="I48" s="74">
        <f>'[1]2. PRODUCTOS'!$BU$194</f>
        <v>34501</v>
      </c>
      <c r="J48" s="73"/>
      <c r="K48" s="67"/>
    </row>
    <row r="49" spans="1:11" ht="15.75" hidden="1" x14ac:dyDescent="0.25">
      <c r="B49" s="72" t="s">
        <v>148</v>
      </c>
      <c r="C49" s="76"/>
      <c r="D49" s="74"/>
      <c r="E49" s="74"/>
      <c r="F49" s="74"/>
      <c r="G49" s="70">
        <f t="shared" si="3"/>
        <v>0</v>
      </c>
      <c r="H49" s="75"/>
      <c r="I49" s="74"/>
      <c r="J49" s="73"/>
      <c r="K49" s="67"/>
    </row>
    <row r="50" spans="1:11" ht="15.75" hidden="1" x14ac:dyDescent="0.25">
      <c r="B50" s="72" t="s">
        <v>147</v>
      </c>
      <c r="C50" s="76"/>
      <c r="D50" s="74"/>
      <c r="E50" s="74"/>
      <c r="F50" s="74"/>
      <c r="G50" s="70">
        <f t="shared" si="3"/>
        <v>0</v>
      </c>
      <c r="H50" s="75"/>
      <c r="I50" s="74"/>
      <c r="J50" s="73"/>
      <c r="K50" s="67"/>
    </row>
    <row r="51" spans="1:11" ht="15.75" hidden="1" x14ac:dyDescent="0.25">
      <c r="A51" s="3"/>
      <c r="B51" s="72" t="s">
        <v>146</v>
      </c>
      <c r="C51" s="76"/>
      <c r="D51" s="74"/>
      <c r="E51" s="74"/>
      <c r="F51" s="74"/>
      <c r="G51" s="70">
        <f t="shared" si="3"/>
        <v>0</v>
      </c>
      <c r="H51" s="75"/>
      <c r="I51" s="74"/>
      <c r="J51" s="73"/>
      <c r="K51" s="67"/>
    </row>
    <row r="52" spans="1:11" s="3" customFormat="1" ht="15.75" hidden="1" x14ac:dyDescent="0.25">
      <c r="A52" s="1"/>
      <c r="B52" s="72" t="s">
        <v>145</v>
      </c>
      <c r="C52" s="71"/>
      <c r="D52" s="68"/>
      <c r="E52" s="68"/>
      <c r="F52" s="68"/>
      <c r="G52" s="70">
        <f t="shared" si="3"/>
        <v>0</v>
      </c>
      <c r="H52" s="69"/>
      <c r="I52" s="68"/>
      <c r="J52" s="66"/>
      <c r="K52" s="67"/>
    </row>
    <row r="53" spans="1:11" ht="15.75" hidden="1" x14ac:dyDescent="0.25">
      <c r="B53" s="72" t="s">
        <v>144</v>
      </c>
      <c r="C53" s="71"/>
      <c r="D53" s="68"/>
      <c r="E53" s="68"/>
      <c r="F53" s="68"/>
      <c r="G53" s="70">
        <f t="shared" si="3"/>
        <v>0</v>
      </c>
      <c r="H53" s="69"/>
      <c r="I53" s="68"/>
      <c r="J53" s="66"/>
      <c r="K53" s="67"/>
    </row>
    <row r="54" spans="1:11" ht="15.75" x14ac:dyDescent="0.25">
      <c r="C54" s="65" t="s">
        <v>28</v>
      </c>
      <c r="D54" s="53">
        <f>SUM(D46:D53)</f>
        <v>0</v>
      </c>
      <c r="E54" s="53">
        <f>SUM(E46:E53)</f>
        <v>73001</v>
      </c>
      <c r="F54" s="53">
        <f>SUM(F46:F53)</f>
        <v>284500</v>
      </c>
      <c r="G54" s="53">
        <f>SUM(G46:G53)</f>
        <v>357501</v>
      </c>
      <c r="H54" s="53">
        <f>(H46*G46)+(H47*G47)+(H48*G48)+(H49*G49)+(H50*G50)+(H51*G51)+(H52*G52)+(H53*G53)</f>
        <v>140001</v>
      </c>
      <c r="I54" s="53">
        <f>SUM(I46:I53)</f>
        <v>344928.12</v>
      </c>
      <c r="J54" s="66"/>
      <c r="K54" s="58"/>
    </row>
    <row r="55" spans="1:11" ht="15.75" x14ac:dyDescent="0.25">
      <c r="C55" s="20"/>
      <c r="D55" s="58"/>
      <c r="E55" s="58"/>
      <c r="F55" s="58"/>
      <c r="G55" s="58"/>
      <c r="H55" s="58"/>
      <c r="I55" s="58"/>
      <c r="J55" s="82"/>
      <c r="K55" s="58"/>
    </row>
    <row r="56" spans="1:11" ht="15.75" customHeight="1" x14ac:dyDescent="0.25">
      <c r="B56" s="42"/>
      <c r="C56" s="81"/>
      <c r="D56" s="80"/>
      <c r="E56" s="80"/>
      <c r="F56" s="80"/>
      <c r="G56" s="80"/>
      <c r="H56" s="80"/>
      <c r="I56" s="80"/>
      <c r="J56" s="80"/>
      <c r="K56" s="67"/>
    </row>
    <row r="57" spans="1:11" ht="51" customHeight="1" x14ac:dyDescent="0.25">
      <c r="B57" s="65" t="s">
        <v>143</v>
      </c>
      <c r="C57" s="190" t="s">
        <v>142</v>
      </c>
      <c r="D57" s="190"/>
      <c r="E57" s="190"/>
      <c r="F57" s="190"/>
      <c r="G57" s="190"/>
      <c r="H57" s="190"/>
      <c r="I57" s="191"/>
      <c r="J57" s="190"/>
      <c r="K57" s="18"/>
    </row>
    <row r="58" spans="1:11" ht="47.25" x14ac:dyDescent="0.25">
      <c r="B58" s="72" t="s">
        <v>141</v>
      </c>
      <c r="C58" s="76" t="s">
        <v>140</v>
      </c>
      <c r="D58" s="74">
        <v>112000</v>
      </c>
      <c r="E58" s="74">
        <v>0</v>
      </c>
      <c r="F58" s="74">
        <v>0</v>
      </c>
      <c r="G58" s="70">
        <f t="shared" ref="G58:G65" si="4">SUM(D58:F58)</f>
        <v>112000</v>
      </c>
      <c r="H58" s="75">
        <v>0.19</v>
      </c>
      <c r="I58" s="74">
        <f>'[1]2. PRODUCTOS'!$BU$212</f>
        <v>65840</v>
      </c>
      <c r="J58" s="73"/>
      <c r="K58" s="67"/>
    </row>
    <row r="59" spans="1:11" ht="31.5" x14ac:dyDescent="0.25">
      <c r="B59" s="72" t="s">
        <v>139</v>
      </c>
      <c r="C59" s="76" t="s">
        <v>138</v>
      </c>
      <c r="D59" s="74">
        <v>128000</v>
      </c>
      <c r="E59" s="74">
        <v>0</v>
      </c>
      <c r="F59" s="74">
        <v>0</v>
      </c>
      <c r="G59" s="70">
        <f t="shared" si="4"/>
        <v>128000</v>
      </c>
      <c r="H59" s="75">
        <v>0.08</v>
      </c>
      <c r="I59" s="74">
        <f>'[1]2. PRODUCTOS'!$BU$224</f>
        <v>93410</v>
      </c>
      <c r="J59" s="73"/>
      <c r="K59" s="67"/>
    </row>
    <row r="60" spans="1:11" ht="47.25" x14ac:dyDescent="0.25">
      <c r="B60" s="72" t="s">
        <v>137</v>
      </c>
      <c r="C60" s="76" t="s">
        <v>136</v>
      </c>
      <c r="D60" s="74">
        <v>0</v>
      </c>
      <c r="E60" s="74">
        <v>0</v>
      </c>
      <c r="F60" s="74">
        <v>57500</v>
      </c>
      <c r="G60" s="70">
        <f t="shared" si="4"/>
        <v>57500</v>
      </c>
      <c r="H60" s="75">
        <v>0.5</v>
      </c>
      <c r="I60" s="74">
        <f>'[1]2. PRODUCTOS'!$BU$236</f>
        <v>10801</v>
      </c>
      <c r="J60" s="73"/>
      <c r="K60" s="67"/>
    </row>
    <row r="61" spans="1:11" ht="31.5" x14ac:dyDescent="0.25">
      <c r="B61" s="72" t="s">
        <v>135</v>
      </c>
      <c r="C61" s="76" t="s">
        <v>134</v>
      </c>
      <c r="D61" s="74">
        <v>0</v>
      </c>
      <c r="E61" s="74">
        <v>114000</v>
      </c>
      <c r="F61" s="74">
        <v>0</v>
      </c>
      <c r="G61" s="70">
        <f t="shared" si="4"/>
        <v>114000</v>
      </c>
      <c r="H61" s="75">
        <v>1</v>
      </c>
      <c r="I61" s="74">
        <f>'[1]2. PRODUCTOS'!$BU$260</f>
        <v>57566.61</v>
      </c>
      <c r="J61" s="73"/>
      <c r="K61" s="67"/>
    </row>
    <row r="62" spans="1:11" ht="15.75" hidden="1" x14ac:dyDescent="0.25">
      <c r="B62" s="72" t="s">
        <v>133</v>
      </c>
      <c r="C62" s="76"/>
      <c r="D62" s="74"/>
      <c r="E62" s="74"/>
      <c r="F62" s="74"/>
      <c r="G62" s="70">
        <f t="shared" si="4"/>
        <v>0</v>
      </c>
      <c r="H62" s="75"/>
      <c r="I62" s="74"/>
      <c r="J62" s="73"/>
      <c r="K62" s="67"/>
    </row>
    <row r="63" spans="1:11" ht="15.75" hidden="1" x14ac:dyDescent="0.25">
      <c r="B63" s="72" t="s">
        <v>132</v>
      </c>
      <c r="C63" s="76"/>
      <c r="D63" s="74"/>
      <c r="E63" s="74"/>
      <c r="F63" s="74"/>
      <c r="G63" s="70">
        <f t="shared" si="4"/>
        <v>0</v>
      </c>
      <c r="H63" s="75"/>
      <c r="I63" s="74"/>
      <c r="J63" s="73"/>
      <c r="K63" s="67"/>
    </row>
    <row r="64" spans="1:11" ht="15.75" hidden="1" x14ac:dyDescent="0.25">
      <c r="A64" s="3"/>
      <c r="B64" s="72" t="s">
        <v>131</v>
      </c>
      <c r="C64" s="71"/>
      <c r="D64" s="68"/>
      <c r="E64" s="68"/>
      <c r="F64" s="68"/>
      <c r="G64" s="70">
        <f t="shared" si="4"/>
        <v>0</v>
      </c>
      <c r="H64" s="69"/>
      <c r="I64" s="68"/>
      <c r="J64" s="66"/>
      <c r="K64" s="67"/>
    </row>
    <row r="65" spans="1:11" s="3" customFormat="1" ht="15.75" hidden="1" x14ac:dyDescent="0.25">
      <c r="B65" s="72" t="s">
        <v>130</v>
      </c>
      <c r="C65" s="71"/>
      <c r="D65" s="68"/>
      <c r="E65" s="68"/>
      <c r="F65" s="68"/>
      <c r="G65" s="70">
        <f t="shared" si="4"/>
        <v>0</v>
      </c>
      <c r="H65" s="69"/>
      <c r="I65" s="68"/>
      <c r="J65" s="66"/>
      <c r="K65" s="67"/>
    </row>
    <row r="66" spans="1:11" s="3" customFormat="1" ht="15.75" x14ac:dyDescent="0.25">
      <c r="A66" s="1"/>
      <c r="B66" s="1"/>
      <c r="C66" s="65" t="s">
        <v>28</v>
      </c>
      <c r="D66" s="53">
        <f>SUM(D58:D65)</f>
        <v>240000</v>
      </c>
      <c r="E66" s="53">
        <f>SUM(E58:E65)</f>
        <v>114000</v>
      </c>
      <c r="F66" s="53">
        <f>SUM(F58:F65)</f>
        <v>57500</v>
      </c>
      <c r="G66" s="77">
        <f>SUM(G58:G65)</f>
        <v>411500</v>
      </c>
      <c r="H66" s="53">
        <f>(H58*G58)+(H59*G59)+(H60*G60)+(H61*G61)+(H62*G62)+(H63*G63)+(H64*G64)+(H65*G65)</f>
        <v>174270</v>
      </c>
      <c r="I66" s="53">
        <f>SUM(I58:I65)</f>
        <v>227617.61</v>
      </c>
      <c r="J66" s="66"/>
      <c r="K66" s="58"/>
    </row>
    <row r="67" spans="1:11" ht="51" hidden="1" customHeight="1" x14ac:dyDescent="0.25">
      <c r="B67" s="65" t="s">
        <v>129</v>
      </c>
      <c r="C67" s="190"/>
      <c r="D67" s="190"/>
      <c r="E67" s="190"/>
      <c r="F67" s="190"/>
      <c r="G67" s="190"/>
      <c r="H67" s="190"/>
      <c r="I67" s="191"/>
      <c r="J67" s="190"/>
      <c r="K67" s="18"/>
    </row>
    <row r="68" spans="1:11" ht="15.75" hidden="1" x14ac:dyDescent="0.25">
      <c r="B68" s="72" t="s">
        <v>128</v>
      </c>
      <c r="C68" s="76"/>
      <c r="D68" s="74"/>
      <c r="E68" s="74"/>
      <c r="F68" s="74"/>
      <c r="G68" s="70">
        <f t="shared" ref="G68:G75" si="5">SUM(D68:F68)</f>
        <v>0</v>
      </c>
      <c r="H68" s="75"/>
      <c r="I68" s="74"/>
      <c r="J68" s="73"/>
      <c r="K68" s="67"/>
    </row>
    <row r="69" spans="1:11" ht="15.75" hidden="1" x14ac:dyDescent="0.25">
      <c r="B69" s="72" t="s">
        <v>127</v>
      </c>
      <c r="C69" s="76"/>
      <c r="D69" s="74"/>
      <c r="E69" s="74"/>
      <c r="F69" s="74"/>
      <c r="G69" s="70">
        <f t="shared" si="5"/>
        <v>0</v>
      </c>
      <c r="H69" s="75"/>
      <c r="I69" s="74"/>
      <c r="J69" s="73"/>
      <c r="K69" s="67"/>
    </row>
    <row r="70" spans="1:11" ht="15.75" hidden="1" x14ac:dyDescent="0.25">
      <c r="B70" s="72" t="s">
        <v>126</v>
      </c>
      <c r="C70" s="76"/>
      <c r="D70" s="74"/>
      <c r="E70" s="74"/>
      <c r="F70" s="74"/>
      <c r="G70" s="70">
        <f t="shared" si="5"/>
        <v>0</v>
      </c>
      <c r="H70" s="75"/>
      <c r="I70" s="74"/>
      <c r="J70" s="73"/>
      <c r="K70" s="67"/>
    </row>
    <row r="71" spans="1:11" ht="15.75" hidden="1" x14ac:dyDescent="0.25">
      <c r="B71" s="72" t="s">
        <v>125</v>
      </c>
      <c r="C71" s="76"/>
      <c r="D71" s="74"/>
      <c r="E71" s="74"/>
      <c r="F71" s="74"/>
      <c r="G71" s="70">
        <f t="shared" si="5"/>
        <v>0</v>
      </c>
      <c r="H71" s="75"/>
      <c r="I71" s="74"/>
      <c r="J71" s="73"/>
      <c r="K71" s="67"/>
    </row>
    <row r="72" spans="1:11" ht="15.75" hidden="1" x14ac:dyDescent="0.25">
      <c r="B72" s="72" t="s">
        <v>124</v>
      </c>
      <c r="C72" s="76"/>
      <c r="D72" s="74"/>
      <c r="E72" s="74"/>
      <c r="F72" s="74"/>
      <c r="G72" s="70">
        <f t="shared" si="5"/>
        <v>0</v>
      </c>
      <c r="H72" s="75"/>
      <c r="I72" s="74"/>
      <c r="J72" s="73"/>
      <c r="K72" s="67"/>
    </row>
    <row r="73" spans="1:11" ht="15.75" hidden="1" x14ac:dyDescent="0.25">
      <c r="B73" s="72" t="s">
        <v>123</v>
      </c>
      <c r="C73" s="76"/>
      <c r="D73" s="74"/>
      <c r="E73" s="74"/>
      <c r="F73" s="74"/>
      <c r="G73" s="70">
        <f t="shared" si="5"/>
        <v>0</v>
      </c>
      <c r="H73" s="75"/>
      <c r="I73" s="74"/>
      <c r="J73" s="73"/>
      <c r="K73" s="67"/>
    </row>
    <row r="74" spans="1:11" ht="15.75" hidden="1" x14ac:dyDescent="0.25">
      <c r="B74" s="72" t="s">
        <v>122</v>
      </c>
      <c r="C74" s="71"/>
      <c r="D74" s="68"/>
      <c r="E74" s="68"/>
      <c r="F74" s="68"/>
      <c r="G74" s="70">
        <f t="shared" si="5"/>
        <v>0</v>
      </c>
      <c r="H74" s="69"/>
      <c r="I74" s="68"/>
      <c r="J74" s="66"/>
      <c r="K74" s="67"/>
    </row>
    <row r="75" spans="1:11" ht="15.75" hidden="1" x14ac:dyDescent="0.25">
      <c r="B75" s="72" t="s">
        <v>121</v>
      </c>
      <c r="C75" s="71"/>
      <c r="D75" s="68"/>
      <c r="E75" s="68"/>
      <c r="F75" s="68"/>
      <c r="G75" s="70">
        <f t="shared" si="5"/>
        <v>0</v>
      </c>
      <c r="H75" s="69"/>
      <c r="I75" s="68"/>
      <c r="J75" s="66"/>
      <c r="K75" s="67"/>
    </row>
    <row r="76" spans="1:11" ht="15.75" hidden="1" x14ac:dyDescent="0.25">
      <c r="C76" s="65" t="s">
        <v>28</v>
      </c>
      <c r="D76" s="77">
        <f>SUM(D68:D75)</f>
        <v>0</v>
      </c>
      <c r="E76" s="77">
        <f>SUM(E68:E75)</f>
        <v>0</v>
      </c>
      <c r="F76" s="77">
        <f>SUM(F68:F75)</f>
        <v>0</v>
      </c>
      <c r="G76" s="77">
        <f>SUM(G68:G75)</f>
        <v>0</v>
      </c>
      <c r="H76" s="53">
        <f>(H68*G68)+(H69*G69)+(H70*G70)+(H71*G71)+(H72*G72)+(H73*G73)+(H74*G74)+(H75*G75)</f>
        <v>0</v>
      </c>
      <c r="I76" s="55">
        <f>SUM(I68:I75)</f>
        <v>0</v>
      </c>
      <c r="J76" s="66"/>
      <c r="K76" s="58"/>
    </row>
    <row r="77" spans="1:11" ht="51" hidden="1" customHeight="1" x14ac:dyDescent="0.25">
      <c r="B77" s="65" t="s">
        <v>120</v>
      </c>
      <c r="C77" s="190"/>
      <c r="D77" s="190"/>
      <c r="E77" s="190"/>
      <c r="F77" s="190"/>
      <c r="G77" s="190"/>
      <c r="H77" s="190"/>
      <c r="I77" s="191"/>
      <c r="J77" s="190"/>
      <c r="K77" s="18"/>
    </row>
    <row r="78" spans="1:11" ht="15.75" hidden="1" x14ac:dyDescent="0.25">
      <c r="B78" s="72" t="s">
        <v>119</v>
      </c>
      <c r="C78" s="76"/>
      <c r="D78" s="74"/>
      <c r="E78" s="74"/>
      <c r="F78" s="74"/>
      <c r="G78" s="70">
        <f t="shared" ref="G78:G85" si="6">SUM(D78:F78)</f>
        <v>0</v>
      </c>
      <c r="H78" s="75"/>
      <c r="I78" s="74"/>
      <c r="J78" s="73"/>
      <c r="K78" s="67"/>
    </row>
    <row r="79" spans="1:11" ht="15.75" hidden="1" x14ac:dyDescent="0.25">
      <c r="B79" s="72" t="s">
        <v>118</v>
      </c>
      <c r="C79" s="76"/>
      <c r="D79" s="74"/>
      <c r="E79" s="74"/>
      <c r="F79" s="74"/>
      <c r="G79" s="70">
        <f t="shared" si="6"/>
        <v>0</v>
      </c>
      <c r="H79" s="75"/>
      <c r="I79" s="74"/>
      <c r="J79" s="73"/>
      <c r="K79" s="67"/>
    </row>
    <row r="80" spans="1:11" ht="15.75" hidden="1" x14ac:dyDescent="0.25">
      <c r="B80" s="72" t="s">
        <v>117</v>
      </c>
      <c r="C80" s="76"/>
      <c r="D80" s="74"/>
      <c r="E80" s="74"/>
      <c r="F80" s="74"/>
      <c r="G80" s="70">
        <f t="shared" si="6"/>
        <v>0</v>
      </c>
      <c r="H80" s="75"/>
      <c r="I80" s="74"/>
      <c r="J80" s="73"/>
      <c r="K80" s="67"/>
    </row>
    <row r="81" spans="1:11" ht="15.75" hidden="1" x14ac:dyDescent="0.25">
      <c r="A81" s="3"/>
      <c r="B81" s="72" t="s">
        <v>116</v>
      </c>
      <c r="C81" s="76"/>
      <c r="D81" s="74"/>
      <c r="E81" s="74"/>
      <c r="F81" s="74"/>
      <c r="G81" s="70">
        <f t="shared" si="6"/>
        <v>0</v>
      </c>
      <c r="H81" s="75"/>
      <c r="I81" s="74"/>
      <c r="J81" s="73"/>
      <c r="K81" s="67"/>
    </row>
    <row r="82" spans="1:11" s="3" customFormat="1" ht="15.75" hidden="1" x14ac:dyDescent="0.25">
      <c r="A82" s="1"/>
      <c r="B82" s="72" t="s">
        <v>115</v>
      </c>
      <c r="C82" s="76"/>
      <c r="D82" s="74"/>
      <c r="E82" s="74"/>
      <c r="F82" s="74"/>
      <c r="G82" s="70">
        <f t="shared" si="6"/>
        <v>0</v>
      </c>
      <c r="H82" s="75"/>
      <c r="I82" s="74"/>
      <c r="J82" s="73"/>
      <c r="K82" s="67"/>
    </row>
    <row r="83" spans="1:11" ht="15.75" hidden="1" x14ac:dyDescent="0.25">
      <c r="B83" s="72" t="s">
        <v>114</v>
      </c>
      <c r="C83" s="76"/>
      <c r="D83" s="74"/>
      <c r="E83" s="74"/>
      <c r="F83" s="74"/>
      <c r="G83" s="70">
        <f t="shared" si="6"/>
        <v>0</v>
      </c>
      <c r="H83" s="75"/>
      <c r="I83" s="74"/>
      <c r="J83" s="73"/>
      <c r="K83" s="67"/>
    </row>
    <row r="84" spans="1:11" ht="15.75" hidden="1" x14ac:dyDescent="0.25">
      <c r="B84" s="72" t="s">
        <v>113</v>
      </c>
      <c r="C84" s="71"/>
      <c r="D84" s="68"/>
      <c r="E84" s="68"/>
      <c r="F84" s="68"/>
      <c r="G84" s="70">
        <f t="shared" si="6"/>
        <v>0</v>
      </c>
      <c r="H84" s="69"/>
      <c r="I84" s="68"/>
      <c r="J84" s="66"/>
      <c r="K84" s="67"/>
    </row>
    <row r="85" spans="1:11" ht="15.75" hidden="1" x14ac:dyDescent="0.25">
      <c r="B85" s="72" t="s">
        <v>112</v>
      </c>
      <c r="C85" s="71"/>
      <c r="D85" s="68"/>
      <c r="E85" s="68"/>
      <c r="F85" s="68"/>
      <c r="G85" s="70">
        <f t="shared" si="6"/>
        <v>0</v>
      </c>
      <c r="H85" s="69"/>
      <c r="I85" s="68"/>
      <c r="J85" s="66"/>
      <c r="K85" s="67"/>
    </row>
    <row r="86" spans="1:11" ht="15.75" hidden="1" x14ac:dyDescent="0.25">
      <c r="C86" s="65" t="s">
        <v>28</v>
      </c>
      <c r="D86" s="77">
        <f>SUM(D78:D85)</f>
        <v>0</v>
      </c>
      <c r="E86" s="77">
        <f>SUM(E78:E85)</f>
        <v>0</v>
      </c>
      <c r="F86" s="77">
        <f>SUM(F78:F85)</f>
        <v>0</v>
      </c>
      <c r="G86" s="77">
        <f>SUM(G78:G85)</f>
        <v>0</v>
      </c>
      <c r="H86" s="53">
        <f>(H78*G78)+(H79*G79)+(H80*G80)+(H81*G81)+(H82*G82)+(H83*G83)+(H84*G84)+(H85*G85)</f>
        <v>0</v>
      </c>
      <c r="I86" s="55">
        <f>SUM(I78:I85)</f>
        <v>0</v>
      </c>
      <c r="J86" s="66"/>
      <c r="K86" s="58"/>
    </row>
    <row r="87" spans="1:11" ht="51" hidden="1" customHeight="1" x14ac:dyDescent="0.25">
      <c r="B87" s="65" t="s">
        <v>111</v>
      </c>
      <c r="C87" s="190"/>
      <c r="D87" s="190"/>
      <c r="E87" s="190"/>
      <c r="F87" s="190"/>
      <c r="G87" s="190"/>
      <c r="H87" s="190"/>
      <c r="I87" s="191"/>
      <c r="J87" s="190"/>
      <c r="K87" s="18"/>
    </row>
    <row r="88" spans="1:11" ht="15.75" hidden="1" x14ac:dyDescent="0.25">
      <c r="B88" s="72" t="s">
        <v>110</v>
      </c>
      <c r="C88" s="76"/>
      <c r="D88" s="74"/>
      <c r="E88" s="74"/>
      <c r="F88" s="74"/>
      <c r="G88" s="70">
        <f t="shared" ref="G88:G95" si="7">SUM(D88:F88)</f>
        <v>0</v>
      </c>
      <c r="H88" s="75"/>
      <c r="I88" s="74"/>
      <c r="J88" s="73"/>
      <c r="K88" s="67"/>
    </row>
    <row r="89" spans="1:11" ht="15.75" hidden="1" x14ac:dyDescent="0.25">
      <c r="B89" s="72" t="s">
        <v>109</v>
      </c>
      <c r="C89" s="76"/>
      <c r="D89" s="74"/>
      <c r="E89" s="74"/>
      <c r="F89" s="74"/>
      <c r="G89" s="70">
        <f t="shared" si="7"/>
        <v>0</v>
      </c>
      <c r="H89" s="75"/>
      <c r="I89" s="74"/>
      <c r="J89" s="73"/>
      <c r="K89" s="67"/>
    </row>
    <row r="90" spans="1:11" ht="15.75" hidden="1" x14ac:dyDescent="0.25">
      <c r="B90" s="72" t="s">
        <v>108</v>
      </c>
      <c r="C90" s="76"/>
      <c r="D90" s="74"/>
      <c r="E90" s="74"/>
      <c r="F90" s="74"/>
      <c r="G90" s="70">
        <f t="shared" si="7"/>
        <v>0</v>
      </c>
      <c r="H90" s="75"/>
      <c r="I90" s="74"/>
      <c r="J90" s="73"/>
      <c r="K90" s="67"/>
    </row>
    <row r="91" spans="1:11" ht="15.75" hidden="1" x14ac:dyDescent="0.25">
      <c r="B91" s="72" t="s">
        <v>107</v>
      </c>
      <c r="C91" s="76"/>
      <c r="D91" s="74"/>
      <c r="E91" s="74"/>
      <c r="F91" s="74"/>
      <c r="G91" s="70">
        <f t="shared" si="7"/>
        <v>0</v>
      </c>
      <c r="H91" s="75"/>
      <c r="I91" s="74"/>
      <c r="J91" s="73"/>
      <c r="K91" s="67"/>
    </row>
    <row r="92" spans="1:11" ht="15.75" hidden="1" x14ac:dyDescent="0.25">
      <c r="B92" s="72" t="s">
        <v>106</v>
      </c>
      <c r="C92" s="76"/>
      <c r="D92" s="74"/>
      <c r="E92" s="74"/>
      <c r="F92" s="74"/>
      <c r="G92" s="70">
        <f t="shared" si="7"/>
        <v>0</v>
      </c>
      <c r="H92" s="75"/>
      <c r="I92" s="74"/>
      <c r="J92" s="73"/>
      <c r="K92" s="67"/>
    </row>
    <row r="93" spans="1:11" ht="15.75" hidden="1" x14ac:dyDescent="0.25">
      <c r="B93" s="72" t="s">
        <v>105</v>
      </c>
      <c r="C93" s="76"/>
      <c r="D93" s="74"/>
      <c r="E93" s="74"/>
      <c r="F93" s="74"/>
      <c r="G93" s="70">
        <f t="shared" si="7"/>
        <v>0</v>
      </c>
      <c r="H93" s="75"/>
      <c r="I93" s="74"/>
      <c r="J93" s="73"/>
      <c r="K93" s="67"/>
    </row>
    <row r="94" spans="1:11" ht="15.75" hidden="1" x14ac:dyDescent="0.25">
      <c r="B94" s="72" t="s">
        <v>104</v>
      </c>
      <c r="C94" s="71"/>
      <c r="D94" s="68"/>
      <c r="E94" s="68"/>
      <c r="F94" s="68"/>
      <c r="G94" s="70">
        <f t="shared" si="7"/>
        <v>0</v>
      </c>
      <c r="H94" s="69"/>
      <c r="I94" s="68"/>
      <c r="J94" s="66"/>
      <c r="K94" s="67"/>
    </row>
    <row r="95" spans="1:11" ht="15.75" hidden="1" x14ac:dyDescent="0.25">
      <c r="B95" s="72" t="s">
        <v>103</v>
      </c>
      <c r="C95" s="71"/>
      <c r="D95" s="68"/>
      <c r="E95" s="68"/>
      <c r="F95" s="68"/>
      <c r="G95" s="70">
        <f t="shared" si="7"/>
        <v>0</v>
      </c>
      <c r="H95" s="69"/>
      <c r="I95" s="68"/>
      <c r="J95" s="66"/>
      <c r="K95" s="67"/>
    </row>
    <row r="96" spans="1:11" ht="15.75" hidden="1" x14ac:dyDescent="0.25">
      <c r="C96" s="65" t="s">
        <v>28</v>
      </c>
      <c r="D96" s="53">
        <f>SUM(D88:D95)</f>
        <v>0</v>
      </c>
      <c r="E96" s="53">
        <f>SUM(E88:E95)</f>
        <v>0</v>
      </c>
      <c r="F96" s="53">
        <f>SUM(F88:F95)</f>
        <v>0</v>
      </c>
      <c r="G96" s="53">
        <f>SUM(G88:G95)</f>
        <v>0</v>
      </c>
      <c r="H96" s="53">
        <f>(H88*G88)+(H89*G89)+(H90*G90)+(H91*G91)+(H92*G92)+(H93*G93)+(H94*G94)+(H95*G95)</f>
        <v>0</v>
      </c>
      <c r="I96" s="55">
        <f>SUM(I88:I95)</f>
        <v>0</v>
      </c>
      <c r="J96" s="66"/>
      <c r="K96" s="58"/>
    </row>
    <row r="97" spans="2:11" ht="15.75" hidden="1" customHeight="1" x14ac:dyDescent="0.25">
      <c r="B97" s="41"/>
      <c r="C97" s="42"/>
      <c r="D97" s="51"/>
      <c r="E97" s="51"/>
      <c r="F97" s="51"/>
      <c r="G97" s="51"/>
      <c r="H97" s="51"/>
      <c r="I97" s="51"/>
      <c r="J97" s="42"/>
      <c r="K97" s="43"/>
    </row>
    <row r="98" spans="2:11" ht="51" hidden="1" customHeight="1" x14ac:dyDescent="0.25">
      <c r="B98" s="65" t="s">
        <v>102</v>
      </c>
      <c r="C98" s="199"/>
      <c r="D98" s="199"/>
      <c r="E98" s="199"/>
      <c r="F98" s="199"/>
      <c r="G98" s="199"/>
      <c r="H98" s="199"/>
      <c r="I98" s="200"/>
      <c r="J98" s="199"/>
      <c r="K98" s="78"/>
    </row>
    <row r="99" spans="2:11" ht="51" hidden="1" customHeight="1" x14ac:dyDescent="0.25">
      <c r="B99" s="65" t="s">
        <v>101</v>
      </c>
      <c r="C99" s="190"/>
      <c r="D99" s="190"/>
      <c r="E99" s="190"/>
      <c r="F99" s="190"/>
      <c r="G99" s="190"/>
      <c r="H99" s="190"/>
      <c r="I99" s="191"/>
      <c r="J99" s="190"/>
      <c r="K99" s="18"/>
    </row>
    <row r="100" spans="2:11" ht="15.75" hidden="1" x14ac:dyDescent="0.25">
      <c r="B100" s="72" t="s">
        <v>100</v>
      </c>
      <c r="C100" s="76"/>
      <c r="D100" s="74"/>
      <c r="E100" s="74"/>
      <c r="F100" s="74"/>
      <c r="G100" s="70">
        <f t="shared" ref="G100:G107" si="8">SUM(D100:F100)</f>
        <v>0</v>
      </c>
      <c r="H100" s="75"/>
      <c r="I100" s="74"/>
      <c r="J100" s="73"/>
      <c r="K100" s="67"/>
    </row>
    <row r="101" spans="2:11" ht="15.75" hidden="1" x14ac:dyDescent="0.25">
      <c r="B101" s="72" t="s">
        <v>99</v>
      </c>
      <c r="C101" s="76"/>
      <c r="D101" s="74"/>
      <c r="E101" s="74"/>
      <c r="F101" s="74"/>
      <c r="G101" s="70">
        <f t="shared" si="8"/>
        <v>0</v>
      </c>
      <c r="H101" s="75"/>
      <c r="I101" s="74"/>
      <c r="J101" s="73"/>
      <c r="K101" s="67"/>
    </row>
    <row r="102" spans="2:11" ht="15.75" hidden="1" x14ac:dyDescent="0.25">
      <c r="B102" s="72" t="s">
        <v>98</v>
      </c>
      <c r="C102" s="76"/>
      <c r="D102" s="74"/>
      <c r="E102" s="74"/>
      <c r="F102" s="74"/>
      <c r="G102" s="70">
        <f t="shared" si="8"/>
        <v>0</v>
      </c>
      <c r="H102" s="75"/>
      <c r="I102" s="74"/>
      <c r="J102" s="73"/>
      <c r="K102" s="67"/>
    </row>
    <row r="103" spans="2:11" ht="15.75" hidden="1" x14ac:dyDescent="0.25">
      <c r="B103" s="72" t="s">
        <v>97</v>
      </c>
      <c r="C103" s="76"/>
      <c r="D103" s="74"/>
      <c r="E103" s="74"/>
      <c r="F103" s="74"/>
      <c r="G103" s="70">
        <f t="shared" si="8"/>
        <v>0</v>
      </c>
      <c r="H103" s="75"/>
      <c r="I103" s="74"/>
      <c r="J103" s="73"/>
      <c r="K103" s="67"/>
    </row>
    <row r="104" spans="2:11" ht="15.75" hidden="1" x14ac:dyDescent="0.25">
      <c r="B104" s="72" t="s">
        <v>96</v>
      </c>
      <c r="C104" s="76"/>
      <c r="D104" s="74"/>
      <c r="E104" s="74"/>
      <c r="F104" s="74"/>
      <c r="G104" s="70">
        <f t="shared" si="8"/>
        <v>0</v>
      </c>
      <c r="H104" s="75"/>
      <c r="I104" s="74"/>
      <c r="J104" s="73"/>
      <c r="K104" s="67"/>
    </row>
    <row r="105" spans="2:11" ht="15.75" hidden="1" x14ac:dyDescent="0.25">
      <c r="B105" s="72" t="s">
        <v>95</v>
      </c>
      <c r="C105" s="76"/>
      <c r="D105" s="74"/>
      <c r="E105" s="74"/>
      <c r="F105" s="74"/>
      <c r="G105" s="70">
        <f t="shared" si="8"/>
        <v>0</v>
      </c>
      <c r="H105" s="75"/>
      <c r="I105" s="74"/>
      <c r="J105" s="73"/>
      <c r="K105" s="67"/>
    </row>
    <row r="106" spans="2:11" ht="15.75" hidden="1" x14ac:dyDescent="0.25">
      <c r="B106" s="72" t="s">
        <v>94</v>
      </c>
      <c r="C106" s="71"/>
      <c r="D106" s="68"/>
      <c r="E106" s="68"/>
      <c r="F106" s="68"/>
      <c r="G106" s="70">
        <f t="shared" si="8"/>
        <v>0</v>
      </c>
      <c r="H106" s="69"/>
      <c r="I106" s="68"/>
      <c r="J106" s="66"/>
      <c r="K106" s="67"/>
    </row>
    <row r="107" spans="2:11" ht="15.75" hidden="1" x14ac:dyDescent="0.25">
      <c r="B107" s="72" t="s">
        <v>93</v>
      </c>
      <c r="C107" s="71"/>
      <c r="D107" s="68"/>
      <c r="E107" s="68"/>
      <c r="F107" s="68"/>
      <c r="G107" s="70">
        <f t="shared" si="8"/>
        <v>0</v>
      </c>
      <c r="H107" s="69"/>
      <c r="I107" s="68"/>
      <c r="J107" s="66"/>
      <c r="K107" s="67"/>
    </row>
    <row r="108" spans="2:11" ht="15.75" hidden="1" x14ac:dyDescent="0.25">
      <c r="C108" s="65" t="s">
        <v>28</v>
      </c>
      <c r="D108" s="53">
        <f>SUM(D100:D107)</f>
        <v>0</v>
      </c>
      <c r="E108" s="53">
        <f>SUM(E100:E107)</f>
        <v>0</v>
      </c>
      <c r="F108" s="53">
        <f>SUM(F100:F107)</f>
        <v>0</v>
      </c>
      <c r="G108" s="77">
        <f>SUM(G100:G107)</f>
        <v>0</v>
      </c>
      <c r="H108" s="53">
        <f>(H100*G100)+(H101*G101)+(H102*G102)+(H103*G103)+(H104*G104)+(H105*G105)+(H106*G106)+(H107*G107)</f>
        <v>0</v>
      </c>
      <c r="I108" s="55">
        <f>SUM(I100:I107)</f>
        <v>0</v>
      </c>
      <c r="J108" s="66"/>
      <c r="K108" s="58"/>
    </row>
    <row r="109" spans="2:11" ht="51" hidden="1" customHeight="1" x14ac:dyDescent="0.25">
      <c r="B109" s="65" t="s">
        <v>92</v>
      </c>
      <c r="C109" s="190"/>
      <c r="D109" s="190"/>
      <c r="E109" s="190"/>
      <c r="F109" s="190"/>
      <c r="G109" s="190"/>
      <c r="H109" s="190"/>
      <c r="I109" s="191"/>
      <c r="J109" s="190"/>
      <c r="K109" s="18"/>
    </row>
    <row r="110" spans="2:11" ht="15.75" hidden="1" x14ac:dyDescent="0.25">
      <c r="B110" s="72" t="s">
        <v>91</v>
      </c>
      <c r="C110" s="76"/>
      <c r="D110" s="74"/>
      <c r="E110" s="74"/>
      <c r="F110" s="74"/>
      <c r="G110" s="70">
        <f t="shared" ref="G110:G117" si="9">SUM(D110:F110)</f>
        <v>0</v>
      </c>
      <c r="H110" s="75"/>
      <c r="I110" s="74"/>
      <c r="J110" s="73"/>
      <c r="K110" s="67"/>
    </row>
    <row r="111" spans="2:11" ht="15.75" hidden="1" x14ac:dyDescent="0.25">
      <c r="B111" s="72" t="s">
        <v>90</v>
      </c>
      <c r="C111" s="76"/>
      <c r="D111" s="74"/>
      <c r="E111" s="74"/>
      <c r="F111" s="74"/>
      <c r="G111" s="70">
        <f t="shared" si="9"/>
        <v>0</v>
      </c>
      <c r="H111" s="75"/>
      <c r="I111" s="74"/>
      <c r="J111" s="73"/>
      <c r="K111" s="67"/>
    </row>
    <row r="112" spans="2:11" ht="15.75" hidden="1" x14ac:dyDescent="0.25">
      <c r="B112" s="72" t="s">
        <v>89</v>
      </c>
      <c r="C112" s="76"/>
      <c r="D112" s="74"/>
      <c r="E112" s="74"/>
      <c r="F112" s="74"/>
      <c r="G112" s="70">
        <f t="shared" si="9"/>
        <v>0</v>
      </c>
      <c r="H112" s="75"/>
      <c r="I112" s="74"/>
      <c r="J112" s="73"/>
      <c r="K112" s="67"/>
    </row>
    <row r="113" spans="2:11" ht="15.75" hidden="1" x14ac:dyDescent="0.25">
      <c r="B113" s="72" t="s">
        <v>88</v>
      </c>
      <c r="C113" s="76"/>
      <c r="D113" s="74"/>
      <c r="E113" s="74"/>
      <c r="F113" s="74"/>
      <c r="G113" s="70">
        <f t="shared" si="9"/>
        <v>0</v>
      </c>
      <c r="H113" s="75"/>
      <c r="I113" s="74"/>
      <c r="J113" s="73"/>
      <c r="K113" s="67"/>
    </row>
    <row r="114" spans="2:11" ht="15.75" hidden="1" x14ac:dyDescent="0.25">
      <c r="B114" s="72" t="s">
        <v>87</v>
      </c>
      <c r="C114" s="76"/>
      <c r="D114" s="74"/>
      <c r="E114" s="74"/>
      <c r="F114" s="74"/>
      <c r="G114" s="70">
        <f t="shared" si="9"/>
        <v>0</v>
      </c>
      <c r="H114" s="75"/>
      <c r="I114" s="74"/>
      <c r="J114" s="73"/>
      <c r="K114" s="67"/>
    </row>
    <row r="115" spans="2:11" ht="15.75" hidden="1" x14ac:dyDescent="0.25">
      <c r="B115" s="72" t="s">
        <v>86</v>
      </c>
      <c r="C115" s="76"/>
      <c r="D115" s="74"/>
      <c r="E115" s="74"/>
      <c r="F115" s="74"/>
      <c r="G115" s="70">
        <f t="shared" si="9"/>
        <v>0</v>
      </c>
      <c r="H115" s="75"/>
      <c r="I115" s="74"/>
      <c r="J115" s="73"/>
      <c r="K115" s="67"/>
    </row>
    <row r="116" spans="2:11" ht="15.75" hidden="1" x14ac:dyDescent="0.25">
      <c r="B116" s="72" t="s">
        <v>85</v>
      </c>
      <c r="C116" s="71"/>
      <c r="D116" s="68"/>
      <c r="E116" s="68"/>
      <c r="F116" s="68"/>
      <c r="G116" s="70">
        <f t="shared" si="9"/>
        <v>0</v>
      </c>
      <c r="H116" s="69"/>
      <c r="I116" s="68"/>
      <c r="J116" s="66"/>
      <c r="K116" s="67"/>
    </row>
    <row r="117" spans="2:11" ht="15.75" hidden="1" x14ac:dyDescent="0.25">
      <c r="B117" s="72" t="s">
        <v>84</v>
      </c>
      <c r="C117" s="71"/>
      <c r="D117" s="68"/>
      <c r="E117" s="68"/>
      <c r="F117" s="68"/>
      <c r="G117" s="70">
        <f t="shared" si="9"/>
        <v>0</v>
      </c>
      <c r="H117" s="69"/>
      <c r="I117" s="68"/>
      <c r="J117" s="66"/>
      <c r="K117" s="67"/>
    </row>
    <row r="118" spans="2:11" ht="15.75" hidden="1" x14ac:dyDescent="0.25">
      <c r="C118" s="65" t="s">
        <v>28</v>
      </c>
      <c r="D118" s="77">
        <f>SUM(D110:D117)</f>
        <v>0</v>
      </c>
      <c r="E118" s="77">
        <f>SUM(E110:E117)</f>
        <v>0</v>
      </c>
      <c r="F118" s="77">
        <f>SUM(F110:F117)</f>
        <v>0</v>
      </c>
      <c r="G118" s="77">
        <f>SUM(G110:G117)</f>
        <v>0</v>
      </c>
      <c r="H118" s="53">
        <f>(H110*G110)+(H111*G111)+(H112*G112)+(H113*G113)+(H114*G114)+(H115*G115)+(H116*G116)+(H117*G117)</f>
        <v>0</v>
      </c>
      <c r="I118" s="55">
        <f>SUM(I110:I117)</f>
        <v>0</v>
      </c>
      <c r="J118" s="66"/>
      <c r="K118" s="58"/>
    </row>
    <row r="119" spans="2:11" ht="51" hidden="1" customHeight="1" x14ac:dyDescent="0.25">
      <c r="B119" s="65" t="s">
        <v>83</v>
      </c>
      <c r="C119" s="190"/>
      <c r="D119" s="190"/>
      <c r="E119" s="190"/>
      <c r="F119" s="190"/>
      <c r="G119" s="190"/>
      <c r="H119" s="190"/>
      <c r="I119" s="191"/>
      <c r="J119" s="190"/>
      <c r="K119" s="18"/>
    </row>
    <row r="120" spans="2:11" ht="15.75" hidden="1" x14ac:dyDescent="0.25">
      <c r="B120" s="72" t="s">
        <v>82</v>
      </c>
      <c r="C120" s="76"/>
      <c r="D120" s="74"/>
      <c r="E120" s="74"/>
      <c r="F120" s="74"/>
      <c r="G120" s="70">
        <f t="shared" ref="G120:G127" si="10">SUM(D120:F120)</f>
        <v>0</v>
      </c>
      <c r="H120" s="75"/>
      <c r="I120" s="74"/>
      <c r="J120" s="73"/>
      <c r="K120" s="67"/>
    </row>
    <row r="121" spans="2:11" ht="15.75" hidden="1" x14ac:dyDescent="0.25">
      <c r="B121" s="72" t="s">
        <v>81</v>
      </c>
      <c r="C121" s="76"/>
      <c r="D121" s="74"/>
      <c r="E121" s="74"/>
      <c r="F121" s="74"/>
      <c r="G121" s="70">
        <f t="shared" si="10"/>
        <v>0</v>
      </c>
      <c r="H121" s="75"/>
      <c r="I121" s="74"/>
      <c r="J121" s="73"/>
      <c r="K121" s="67"/>
    </row>
    <row r="122" spans="2:11" ht="15.75" hidden="1" x14ac:dyDescent="0.25">
      <c r="B122" s="72" t="s">
        <v>80</v>
      </c>
      <c r="C122" s="76"/>
      <c r="D122" s="74"/>
      <c r="E122" s="74"/>
      <c r="F122" s="74"/>
      <c r="G122" s="70">
        <f t="shared" si="10"/>
        <v>0</v>
      </c>
      <c r="H122" s="75"/>
      <c r="I122" s="74"/>
      <c r="J122" s="73"/>
      <c r="K122" s="67"/>
    </row>
    <row r="123" spans="2:11" ht="15.75" hidden="1" x14ac:dyDescent="0.25">
      <c r="B123" s="72" t="s">
        <v>79</v>
      </c>
      <c r="C123" s="76"/>
      <c r="D123" s="74"/>
      <c r="E123" s="74"/>
      <c r="F123" s="74"/>
      <c r="G123" s="70">
        <f t="shared" si="10"/>
        <v>0</v>
      </c>
      <c r="H123" s="75"/>
      <c r="I123" s="74"/>
      <c r="J123" s="73"/>
      <c r="K123" s="67"/>
    </row>
    <row r="124" spans="2:11" ht="15.75" hidden="1" x14ac:dyDescent="0.25">
      <c r="B124" s="72" t="s">
        <v>78</v>
      </c>
      <c r="C124" s="76"/>
      <c r="D124" s="74"/>
      <c r="E124" s="74"/>
      <c r="F124" s="74"/>
      <c r="G124" s="70">
        <f t="shared" si="10"/>
        <v>0</v>
      </c>
      <c r="H124" s="75"/>
      <c r="I124" s="74"/>
      <c r="J124" s="73"/>
      <c r="K124" s="67"/>
    </row>
    <row r="125" spans="2:11" ht="15.75" hidden="1" x14ac:dyDescent="0.25">
      <c r="B125" s="72" t="s">
        <v>77</v>
      </c>
      <c r="C125" s="76"/>
      <c r="D125" s="74"/>
      <c r="E125" s="74"/>
      <c r="F125" s="74"/>
      <c r="G125" s="70">
        <f t="shared" si="10"/>
        <v>0</v>
      </c>
      <c r="H125" s="75"/>
      <c r="I125" s="74"/>
      <c r="J125" s="73"/>
      <c r="K125" s="67"/>
    </row>
    <row r="126" spans="2:11" ht="15.75" hidden="1" x14ac:dyDescent="0.25">
      <c r="B126" s="72" t="s">
        <v>76</v>
      </c>
      <c r="C126" s="71"/>
      <c r="D126" s="68"/>
      <c r="E126" s="68"/>
      <c r="F126" s="68"/>
      <c r="G126" s="70">
        <f t="shared" si="10"/>
        <v>0</v>
      </c>
      <c r="H126" s="69"/>
      <c r="I126" s="68"/>
      <c r="J126" s="66"/>
      <c r="K126" s="67"/>
    </row>
    <row r="127" spans="2:11" ht="15.75" hidden="1" x14ac:dyDescent="0.25">
      <c r="B127" s="72" t="s">
        <v>75</v>
      </c>
      <c r="C127" s="71"/>
      <c r="D127" s="68"/>
      <c r="E127" s="68"/>
      <c r="F127" s="68"/>
      <c r="G127" s="70">
        <f t="shared" si="10"/>
        <v>0</v>
      </c>
      <c r="H127" s="69"/>
      <c r="I127" s="68"/>
      <c r="J127" s="66"/>
      <c r="K127" s="67"/>
    </row>
    <row r="128" spans="2:11" ht="15.75" hidden="1" x14ac:dyDescent="0.25">
      <c r="C128" s="65" t="s">
        <v>28</v>
      </c>
      <c r="D128" s="77">
        <f>SUM(D120:D127)</f>
        <v>0</v>
      </c>
      <c r="E128" s="77">
        <f>SUM(E120:E127)</f>
        <v>0</v>
      </c>
      <c r="F128" s="77">
        <f>SUM(F120:F127)</f>
        <v>0</v>
      </c>
      <c r="G128" s="77">
        <f>SUM(G120:G127)</f>
        <v>0</v>
      </c>
      <c r="H128" s="53">
        <f>(H120*G120)+(H121*G121)+(H122*G122)+(H123*G123)+(H124*G124)+(H125*G125)+(H126*G126)+(H127*G127)</f>
        <v>0</v>
      </c>
      <c r="I128" s="55">
        <f>SUM(I120:I127)</f>
        <v>0</v>
      </c>
      <c r="J128" s="66"/>
      <c r="K128" s="58"/>
    </row>
    <row r="129" spans="2:11" ht="51" hidden="1" customHeight="1" x14ac:dyDescent="0.25">
      <c r="B129" s="65" t="s">
        <v>74</v>
      </c>
      <c r="C129" s="190"/>
      <c r="D129" s="190"/>
      <c r="E129" s="190"/>
      <c r="F129" s="190"/>
      <c r="G129" s="190"/>
      <c r="H129" s="190"/>
      <c r="I129" s="191"/>
      <c r="J129" s="190"/>
      <c r="K129" s="18"/>
    </row>
    <row r="130" spans="2:11" ht="15.75" hidden="1" x14ac:dyDescent="0.25">
      <c r="B130" s="72" t="s">
        <v>73</v>
      </c>
      <c r="C130" s="76"/>
      <c r="D130" s="74"/>
      <c r="E130" s="74"/>
      <c r="F130" s="74"/>
      <c r="G130" s="70">
        <f t="shared" ref="G130:G137" si="11">SUM(D130:F130)</f>
        <v>0</v>
      </c>
      <c r="H130" s="75"/>
      <c r="I130" s="74"/>
      <c r="J130" s="73"/>
      <c r="K130" s="67"/>
    </row>
    <row r="131" spans="2:11" ht="15.75" hidden="1" x14ac:dyDescent="0.25">
      <c r="B131" s="72" t="s">
        <v>72</v>
      </c>
      <c r="C131" s="76"/>
      <c r="D131" s="74"/>
      <c r="E131" s="74"/>
      <c r="F131" s="74"/>
      <c r="G131" s="70">
        <f t="shared" si="11"/>
        <v>0</v>
      </c>
      <c r="H131" s="75"/>
      <c r="I131" s="74"/>
      <c r="J131" s="73"/>
      <c r="K131" s="67"/>
    </row>
    <row r="132" spans="2:11" ht="15.75" hidden="1" x14ac:dyDescent="0.25">
      <c r="B132" s="72" t="s">
        <v>71</v>
      </c>
      <c r="C132" s="76"/>
      <c r="D132" s="74"/>
      <c r="E132" s="74"/>
      <c r="F132" s="74"/>
      <c r="G132" s="70">
        <f t="shared" si="11"/>
        <v>0</v>
      </c>
      <c r="H132" s="75"/>
      <c r="I132" s="74"/>
      <c r="J132" s="73"/>
      <c r="K132" s="67"/>
    </row>
    <row r="133" spans="2:11" ht="15.75" hidden="1" x14ac:dyDescent="0.25">
      <c r="B133" s="72" t="s">
        <v>70</v>
      </c>
      <c r="C133" s="76"/>
      <c r="D133" s="74"/>
      <c r="E133" s="74"/>
      <c r="F133" s="74"/>
      <c r="G133" s="70">
        <f t="shared" si="11"/>
        <v>0</v>
      </c>
      <c r="H133" s="75"/>
      <c r="I133" s="74"/>
      <c r="J133" s="73"/>
      <c r="K133" s="67"/>
    </row>
    <row r="134" spans="2:11" ht="15.75" hidden="1" x14ac:dyDescent="0.25">
      <c r="B134" s="72" t="s">
        <v>69</v>
      </c>
      <c r="C134" s="76"/>
      <c r="D134" s="74"/>
      <c r="E134" s="74"/>
      <c r="F134" s="74"/>
      <c r="G134" s="70">
        <f t="shared" si="11"/>
        <v>0</v>
      </c>
      <c r="H134" s="75"/>
      <c r="I134" s="74"/>
      <c r="J134" s="73"/>
      <c r="K134" s="67"/>
    </row>
    <row r="135" spans="2:11" ht="15.75" hidden="1" x14ac:dyDescent="0.25">
      <c r="B135" s="72" t="s">
        <v>68</v>
      </c>
      <c r="C135" s="76"/>
      <c r="D135" s="74"/>
      <c r="E135" s="74"/>
      <c r="F135" s="74"/>
      <c r="G135" s="70">
        <f t="shared" si="11"/>
        <v>0</v>
      </c>
      <c r="H135" s="75"/>
      <c r="I135" s="74"/>
      <c r="J135" s="73"/>
      <c r="K135" s="67"/>
    </row>
    <row r="136" spans="2:11" ht="15.75" hidden="1" x14ac:dyDescent="0.25">
      <c r="B136" s="72" t="s">
        <v>67</v>
      </c>
      <c r="C136" s="71"/>
      <c r="D136" s="68"/>
      <c r="E136" s="68"/>
      <c r="F136" s="68"/>
      <c r="G136" s="70">
        <f t="shared" si="11"/>
        <v>0</v>
      </c>
      <c r="H136" s="69"/>
      <c r="I136" s="68"/>
      <c r="J136" s="66"/>
      <c r="K136" s="67"/>
    </row>
    <row r="137" spans="2:11" ht="15.75" hidden="1" x14ac:dyDescent="0.25">
      <c r="B137" s="72" t="s">
        <v>66</v>
      </c>
      <c r="C137" s="71"/>
      <c r="D137" s="68"/>
      <c r="E137" s="68"/>
      <c r="F137" s="68"/>
      <c r="G137" s="70">
        <f t="shared" si="11"/>
        <v>0</v>
      </c>
      <c r="H137" s="69"/>
      <c r="I137" s="68"/>
      <c r="J137" s="66"/>
      <c r="K137" s="67"/>
    </row>
    <row r="138" spans="2:11" ht="15.75" hidden="1" x14ac:dyDescent="0.25">
      <c r="C138" s="65" t="s">
        <v>28</v>
      </c>
      <c r="D138" s="53">
        <f>SUM(D130:D137)</f>
        <v>0</v>
      </c>
      <c r="E138" s="53">
        <f>SUM(E130:E137)</f>
        <v>0</v>
      </c>
      <c r="F138" s="53">
        <f>SUM(F130:F137)</f>
        <v>0</v>
      </c>
      <c r="G138" s="53">
        <f>SUM(G130:G137)</f>
        <v>0</v>
      </c>
      <c r="H138" s="53">
        <f>(H130*G130)+(H131*G131)+(H132*G132)+(H133*G133)+(H134*G134)+(H135*G135)+(H136*G136)+(H137*G137)</f>
        <v>0</v>
      </c>
      <c r="I138" s="55">
        <f>SUM(I130:I137)</f>
        <v>0</v>
      </c>
      <c r="J138" s="66"/>
      <c r="K138" s="58"/>
    </row>
    <row r="139" spans="2:11" ht="15.75" hidden="1" customHeight="1" x14ac:dyDescent="0.25">
      <c r="B139" s="41"/>
      <c r="C139" s="42"/>
      <c r="D139" s="51"/>
      <c r="E139" s="51"/>
      <c r="F139" s="51"/>
      <c r="G139" s="51"/>
      <c r="H139" s="51"/>
      <c r="I139" s="51"/>
      <c r="J139" s="79"/>
      <c r="K139" s="43"/>
    </row>
    <row r="140" spans="2:11" ht="51" hidden="1" customHeight="1" x14ac:dyDescent="0.25">
      <c r="B140" s="65" t="s">
        <v>65</v>
      </c>
      <c r="C140" s="199"/>
      <c r="D140" s="199"/>
      <c r="E140" s="199"/>
      <c r="F140" s="199"/>
      <c r="G140" s="199"/>
      <c r="H140" s="199"/>
      <c r="I140" s="200"/>
      <c r="J140" s="199"/>
      <c r="K140" s="78"/>
    </row>
    <row r="141" spans="2:11" ht="51" hidden="1" customHeight="1" x14ac:dyDescent="0.25">
      <c r="B141" s="65" t="s">
        <v>64</v>
      </c>
      <c r="C141" s="190"/>
      <c r="D141" s="190"/>
      <c r="E141" s="190"/>
      <c r="F141" s="190"/>
      <c r="G141" s="190"/>
      <c r="H141" s="190"/>
      <c r="I141" s="191"/>
      <c r="J141" s="190"/>
      <c r="K141" s="18"/>
    </row>
    <row r="142" spans="2:11" ht="15.75" hidden="1" x14ac:dyDescent="0.25">
      <c r="B142" s="72" t="s">
        <v>63</v>
      </c>
      <c r="C142" s="76"/>
      <c r="D142" s="74"/>
      <c r="E142" s="74"/>
      <c r="F142" s="74"/>
      <c r="G142" s="70">
        <f t="shared" ref="G142:G149" si="12">SUM(D142:F142)</f>
        <v>0</v>
      </c>
      <c r="H142" s="75"/>
      <c r="I142" s="74"/>
      <c r="J142" s="73"/>
      <c r="K142" s="67"/>
    </row>
    <row r="143" spans="2:11" ht="15.75" hidden="1" x14ac:dyDescent="0.25">
      <c r="B143" s="72" t="s">
        <v>62</v>
      </c>
      <c r="C143" s="76"/>
      <c r="D143" s="74"/>
      <c r="E143" s="74"/>
      <c r="F143" s="74"/>
      <c r="G143" s="70">
        <f t="shared" si="12"/>
        <v>0</v>
      </c>
      <c r="H143" s="75"/>
      <c r="I143" s="74"/>
      <c r="J143" s="73"/>
      <c r="K143" s="67"/>
    </row>
    <row r="144" spans="2:11" ht="15.75" hidden="1" x14ac:dyDescent="0.25">
      <c r="B144" s="72" t="s">
        <v>61</v>
      </c>
      <c r="C144" s="76"/>
      <c r="D144" s="74"/>
      <c r="E144" s="74"/>
      <c r="F144" s="74"/>
      <c r="G144" s="70">
        <f t="shared" si="12"/>
        <v>0</v>
      </c>
      <c r="H144" s="75"/>
      <c r="I144" s="74"/>
      <c r="J144" s="73"/>
      <c r="K144" s="67"/>
    </row>
    <row r="145" spans="2:11" ht="15.75" hidden="1" x14ac:dyDescent="0.25">
      <c r="B145" s="72" t="s">
        <v>60</v>
      </c>
      <c r="C145" s="76"/>
      <c r="D145" s="74"/>
      <c r="E145" s="74"/>
      <c r="F145" s="74"/>
      <c r="G145" s="70">
        <f t="shared" si="12"/>
        <v>0</v>
      </c>
      <c r="H145" s="75"/>
      <c r="I145" s="74"/>
      <c r="J145" s="73"/>
      <c r="K145" s="67"/>
    </row>
    <row r="146" spans="2:11" ht="15.75" hidden="1" x14ac:dyDescent="0.25">
      <c r="B146" s="72" t="s">
        <v>59</v>
      </c>
      <c r="C146" s="76"/>
      <c r="D146" s="74"/>
      <c r="E146" s="74"/>
      <c r="F146" s="74"/>
      <c r="G146" s="70">
        <f t="shared" si="12"/>
        <v>0</v>
      </c>
      <c r="H146" s="75"/>
      <c r="I146" s="74"/>
      <c r="J146" s="73"/>
      <c r="K146" s="67"/>
    </row>
    <row r="147" spans="2:11" ht="15.75" hidden="1" x14ac:dyDescent="0.25">
      <c r="B147" s="72" t="s">
        <v>58</v>
      </c>
      <c r="C147" s="76"/>
      <c r="D147" s="74"/>
      <c r="E147" s="74"/>
      <c r="F147" s="74"/>
      <c r="G147" s="70">
        <f t="shared" si="12"/>
        <v>0</v>
      </c>
      <c r="H147" s="75"/>
      <c r="I147" s="74"/>
      <c r="J147" s="73"/>
      <c r="K147" s="67"/>
    </row>
    <row r="148" spans="2:11" ht="15.75" hidden="1" x14ac:dyDescent="0.25">
      <c r="B148" s="72" t="s">
        <v>57</v>
      </c>
      <c r="C148" s="71"/>
      <c r="D148" s="68"/>
      <c r="E148" s="68"/>
      <c r="F148" s="68"/>
      <c r="G148" s="70">
        <f t="shared" si="12"/>
        <v>0</v>
      </c>
      <c r="H148" s="69"/>
      <c r="I148" s="68"/>
      <c r="J148" s="66"/>
      <c r="K148" s="67"/>
    </row>
    <row r="149" spans="2:11" ht="15.75" hidden="1" x14ac:dyDescent="0.25">
      <c r="B149" s="72" t="s">
        <v>56</v>
      </c>
      <c r="C149" s="71"/>
      <c r="D149" s="68"/>
      <c r="E149" s="68"/>
      <c r="F149" s="68"/>
      <c r="G149" s="70">
        <f t="shared" si="12"/>
        <v>0</v>
      </c>
      <c r="H149" s="69"/>
      <c r="I149" s="68"/>
      <c r="J149" s="66"/>
      <c r="K149" s="67"/>
    </row>
    <row r="150" spans="2:11" ht="15.75" hidden="1" x14ac:dyDescent="0.25">
      <c r="C150" s="65" t="s">
        <v>28</v>
      </c>
      <c r="D150" s="53">
        <f>SUM(D142:D149)</f>
        <v>0</v>
      </c>
      <c r="E150" s="53">
        <f>SUM(E142:E149)</f>
        <v>0</v>
      </c>
      <c r="F150" s="53">
        <f>SUM(F142:F149)</f>
        <v>0</v>
      </c>
      <c r="G150" s="77">
        <f>SUM(G142:G149)</f>
        <v>0</v>
      </c>
      <c r="H150" s="53">
        <f>(H142*G142)+(H143*G143)+(H144*G144)+(H145*G145)+(H146*G146)+(H147*G147)+(H148*G148)+(H149*G149)</f>
        <v>0</v>
      </c>
      <c r="I150" s="55">
        <f>SUM(I142:I149)</f>
        <v>0</v>
      </c>
      <c r="J150" s="66"/>
      <c r="K150" s="58"/>
    </row>
    <row r="151" spans="2:11" ht="51" hidden="1" customHeight="1" x14ac:dyDescent="0.25">
      <c r="B151" s="65" t="s">
        <v>55</v>
      </c>
      <c r="C151" s="190"/>
      <c r="D151" s="190"/>
      <c r="E151" s="190"/>
      <c r="F151" s="190"/>
      <c r="G151" s="190"/>
      <c r="H151" s="190"/>
      <c r="I151" s="191"/>
      <c r="J151" s="190"/>
      <c r="K151" s="18"/>
    </row>
    <row r="152" spans="2:11" ht="15.75" hidden="1" x14ac:dyDescent="0.25">
      <c r="B152" s="72" t="s">
        <v>54</v>
      </c>
      <c r="C152" s="76"/>
      <c r="D152" s="74"/>
      <c r="E152" s="74"/>
      <c r="F152" s="74"/>
      <c r="G152" s="70">
        <f t="shared" ref="G152:G159" si="13">SUM(D152:F152)</f>
        <v>0</v>
      </c>
      <c r="H152" s="75"/>
      <c r="I152" s="74"/>
      <c r="J152" s="73"/>
      <c r="K152" s="67"/>
    </row>
    <row r="153" spans="2:11" ht="15.75" hidden="1" x14ac:dyDescent="0.25">
      <c r="B153" s="72" t="s">
        <v>53</v>
      </c>
      <c r="C153" s="76"/>
      <c r="D153" s="74"/>
      <c r="E153" s="74"/>
      <c r="F153" s="74"/>
      <c r="G153" s="70">
        <f t="shared" si="13"/>
        <v>0</v>
      </c>
      <c r="H153" s="75"/>
      <c r="I153" s="74"/>
      <c r="J153" s="73"/>
      <c r="K153" s="67"/>
    </row>
    <row r="154" spans="2:11" ht="15.75" hidden="1" x14ac:dyDescent="0.25">
      <c r="B154" s="72" t="s">
        <v>52</v>
      </c>
      <c r="C154" s="76"/>
      <c r="D154" s="74"/>
      <c r="E154" s="74"/>
      <c r="F154" s="74"/>
      <c r="G154" s="70">
        <f t="shared" si="13"/>
        <v>0</v>
      </c>
      <c r="H154" s="75"/>
      <c r="I154" s="74"/>
      <c r="J154" s="73"/>
      <c r="K154" s="67"/>
    </row>
    <row r="155" spans="2:11" ht="15.75" hidden="1" x14ac:dyDescent="0.25">
      <c r="B155" s="72" t="s">
        <v>51</v>
      </c>
      <c r="C155" s="76"/>
      <c r="D155" s="74"/>
      <c r="E155" s="74"/>
      <c r="F155" s="74"/>
      <c r="G155" s="70">
        <f t="shared" si="13"/>
        <v>0</v>
      </c>
      <c r="H155" s="75"/>
      <c r="I155" s="74"/>
      <c r="J155" s="73"/>
      <c r="K155" s="67"/>
    </row>
    <row r="156" spans="2:11" ht="15.75" hidden="1" x14ac:dyDescent="0.25">
      <c r="B156" s="72" t="s">
        <v>50</v>
      </c>
      <c r="C156" s="76"/>
      <c r="D156" s="74"/>
      <c r="E156" s="74"/>
      <c r="F156" s="74"/>
      <c r="G156" s="70">
        <f t="shared" si="13"/>
        <v>0</v>
      </c>
      <c r="H156" s="75"/>
      <c r="I156" s="74"/>
      <c r="J156" s="73"/>
      <c r="K156" s="67"/>
    </row>
    <row r="157" spans="2:11" ht="15.75" hidden="1" x14ac:dyDescent="0.25">
      <c r="B157" s="72" t="s">
        <v>49</v>
      </c>
      <c r="C157" s="76"/>
      <c r="D157" s="74"/>
      <c r="E157" s="74"/>
      <c r="F157" s="74"/>
      <c r="G157" s="70">
        <f t="shared" si="13"/>
        <v>0</v>
      </c>
      <c r="H157" s="75"/>
      <c r="I157" s="74"/>
      <c r="J157" s="73"/>
      <c r="K157" s="67"/>
    </row>
    <row r="158" spans="2:11" ht="15.75" hidden="1" x14ac:dyDescent="0.25">
      <c r="B158" s="72" t="s">
        <v>48</v>
      </c>
      <c r="C158" s="71"/>
      <c r="D158" s="68"/>
      <c r="E158" s="68"/>
      <c r="F158" s="68"/>
      <c r="G158" s="70">
        <f t="shared" si="13"/>
        <v>0</v>
      </c>
      <c r="H158" s="69"/>
      <c r="I158" s="68"/>
      <c r="J158" s="66"/>
      <c r="K158" s="67"/>
    </row>
    <row r="159" spans="2:11" ht="15.75" hidden="1" x14ac:dyDescent="0.25">
      <c r="B159" s="72" t="s">
        <v>47</v>
      </c>
      <c r="C159" s="71"/>
      <c r="D159" s="68"/>
      <c r="E159" s="68"/>
      <c r="F159" s="68"/>
      <c r="G159" s="70">
        <f t="shared" si="13"/>
        <v>0</v>
      </c>
      <c r="H159" s="69"/>
      <c r="I159" s="68"/>
      <c r="J159" s="66"/>
      <c r="K159" s="67"/>
    </row>
    <row r="160" spans="2:11" ht="15.75" hidden="1" x14ac:dyDescent="0.25">
      <c r="C160" s="65" t="s">
        <v>28</v>
      </c>
      <c r="D160" s="77">
        <f>SUM(D152:D159)</f>
        <v>0</v>
      </c>
      <c r="E160" s="77">
        <f>SUM(E152:E159)</f>
        <v>0</v>
      </c>
      <c r="F160" s="77">
        <f>SUM(F152:F159)</f>
        <v>0</v>
      </c>
      <c r="G160" s="77">
        <f>SUM(G152:G159)</f>
        <v>0</v>
      </c>
      <c r="H160" s="53">
        <f>(H152*G152)+(H153*G153)+(H154*G154)+(H155*G155)+(H156*G156)+(H157*G157)+(H158*G158)+(H159*G159)</f>
        <v>0</v>
      </c>
      <c r="I160" s="55">
        <f>SUM(I152:I159)</f>
        <v>0</v>
      </c>
      <c r="J160" s="66"/>
      <c r="K160" s="58"/>
    </row>
    <row r="161" spans="2:11" ht="51" hidden="1" customHeight="1" x14ac:dyDescent="0.25">
      <c r="B161" s="65" t="s">
        <v>46</v>
      </c>
      <c r="C161" s="190"/>
      <c r="D161" s="190"/>
      <c r="E161" s="190"/>
      <c r="F161" s="190"/>
      <c r="G161" s="190"/>
      <c r="H161" s="190"/>
      <c r="I161" s="191"/>
      <c r="J161" s="190"/>
      <c r="K161" s="18"/>
    </row>
    <row r="162" spans="2:11" ht="15.75" hidden="1" x14ac:dyDescent="0.25">
      <c r="B162" s="72" t="s">
        <v>45</v>
      </c>
      <c r="C162" s="76"/>
      <c r="D162" s="74"/>
      <c r="E162" s="74"/>
      <c r="F162" s="74"/>
      <c r="G162" s="70">
        <f t="shared" ref="G162:G169" si="14">SUM(D162:F162)</f>
        <v>0</v>
      </c>
      <c r="H162" s="75"/>
      <c r="I162" s="74"/>
      <c r="J162" s="73"/>
      <c r="K162" s="67"/>
    </row>
    <row r="163" spans="2:11" ht="15.75" hidden="1" x14ac:dyDescent="0.25">
      <c r="B163" s="72" t="s">
        <v>44</v>
      </c>
      <c r="C163" s="76"/>
      <c r="D163" s="74"/>
      <c r="E163" s="74"/>
      <c r="F163" s="74"/>
      <c r="G163" s="70">
        <f t="shared" si="14"/>
        <v>0</v>
      </c>
      <c r="H163" s="75"/>
      <c r="I163" s="74"/>
      <c r="J163" s="73"/>
      <c r="K163" s="67"/>
    </row>
    <row r="164" spans="2:11" ht="15.75" hidden="1" x14ac:dyDescent="0.25">
      <c r="B164" s="72" t="s">
        <v>43</v>
      </c>
      <c r="C164" s="76"/>
      <c r="D164" s="74"/>
      <c r="E164" s="74"/>
      <c r="F164" s="74"/>
      <c r="G164" s="70">
        <f t="shared" si="14"/>
        <v>0</v>
      </c>
      <c r="H164" s="75"/>
      <c r="I164" s="74"/>
      <c r="J164" s="73"/>
      <c r="K164" s="67"/>
    </row>
    <row r="165" spans="2:11" ht="15.75" hidden="1" x14ac:dyDescent="0.25">
      <c r="B165" s="72" t="s">
        <v>42</v>
      </c>
      <c r="C165" s="76"/>
      <c r="D165" s="74"/>
      <c r="E165" s="74"/>
      <c r="F165" s="74"/>
      <c r="G165" s="70">
        <f t="shared" si="14"/>
        <v>0</v>
      </c>
      <c r="H165" s="75"/>
      <c r="I165" s="74"/>
      <c r="J165" s="73"/>
      <c r="K165" s="67"/>
    </row>
    <row r="166" spans="2:11" ht="15.75" hidden="1" x14ac:dyDescent="0.25">
      <c r="B166" s="72" t="s">
        <v>41</v>
      </c>
      <c r="C166" s="76"/>
      <c r="D166" s="74"/>
      <c r="E166" s="74"/>
      <c r="F166" s="74"/>
      <c r="G166" s="70">
        <f t="shared" si="14"/>
        <v>0</v>
      </c>
      <c r="H166" s="75"/>
      <c r="I166" s="74"/>
      <c r="J166" s="73"/>
      <c r="K166" s="67"/>
    </row>
    <row r="167" spans="2:11" ht="15.75" hidden="1" x14ac:dyDescent="0.25">
      <c r="B167" s="72" t="s">
        <v>40</v>
      </c>
      <c r="C167" s="76"/>
      <c r="D167" s="74"/>
      <c r="E167" s="74"/>
      <c r="F167" s="74"/>
      <c r="G167" s="70">
        <f t="shared" si="14"/>
        <v>0</v>
      </c>
      <c r="H167" s="75"/>
      <c r="I167" s="74"/>
      <c r="J167" s="73"/>
      <c r="K167" s="67"/>
    </row>
    <row r="168" spans="2:11" ht="15.75" hidden="1" x14ac:dyDescent="0.25">
      <c r="B168" s="72" t="s">
        <v>39</v>
      </c>
      <c r="C168" s="71"/>
      <c r="D168" s="68"/>
      <c r="E168" s="68"/>
      <c r="F168" s="68"/>
      <c r="G168" s="70">
        <f t="shared" si="14"/>
        <v>0</v>
      </c>
      <c r="H168" s="69"/>
      <c r="I168" s="68"/>
      <c r="J168" s="66"/>
      <c r="K168" s="67"/>
    </row>
    <row r="169" spans="2:11" ht="15.75" hidden="1" x14ac:dyDescent="0.25">
      <c r="B169" s="72" t="s">
        <v>38</v>
      </c>
      <c r="C169" s="71"/>
      <c r="D169" s="68"/>
      <c r="E169" s="68"/>
      <c r="F169" s="68"/>
      <c r="G169" s="70">
        <f t="shared" si="14"/>
        <v>0</v>
      </c>
      <c r="H169" s="69"/>
      <c r="I169" s="68"/>
      <c r="J169" s="66"/>
      <c r="K169" s="67"/>
    </row>
    <row r="170" spans="2:11" ht="15.75" hidden="1" x14ac:dyDescent="0.25">
      <c r="C170" s="65" t="s">
        <v>28</v>
      </c>
      <c r="D170" s="77">
        <f>SUM(D162:D169)</f>
        <v>0</v>
      </c>
      <c r="E170" s="77">
        <f>SUM(E162:E169)</f>
        <v>0</v>
      </c>
      <c r="F170" s="77">
        <f>SUM(F162:F169)</f>
        <v>0</v>
      </c>
      <c r="G170" s="77">
        <f>SUM(G162:G169)</f>
        <v>0</v>
      </c>
      <c r="H170" s="53">
        <f>(H162*G162)+(H163*G163)+(H164*G164)+(H165*G165)+(H166*G166)+(H167*G167)+(H168*G168)+(H169*G169)</f>
        <v>0</v>
      </c>
      <c r="I170" s="55">
        <f>SUM(I162:I169)</f>
        <v>0</v>
      </c>
      <c r="J170" s="66"/>
      <c r="K170" s="58"/>
    </row>
    <row r="171" spans="2:11" ht="51" hidden="1" customHeight="1" x14ac:dyDescent="0.25">
      <c r="B171" s="65" t="s">
        <v>37</v>
      </c>
      <c r="C171" s="190"/>
      <c r="D171" s="190"/>
      <c r="E171" s="190"/>
      <c r="F171" s="190"/>
      <c r="G171" s="190"/>
      <c r="H171" s="190"/>
      <c r="I171" s="191"/>
      <c r="J171" s="190"/>
      <c r="K171" s="18"/>
    </row>
    <row r="172" spans="2:11" ht="15.75" hidden="1" x14ac:dyDescent="0.25">
      <c r="B172" s="72" t="s">
        <v>36</v>
      </c>
      <c r="C172" s="76"/>
      <c r="D172" s="74"/>
      <c r="E172" s="74"/>
      <c r="F172" s="74"/>
      <c r="G172" s="70">
        <f t="shared" ref="G172:G179" si="15">SUM(D172:F172)</f>
        <v>0</v>
      </c>
      <c r="H172" s="75"/>
      <c r="I172" s="74"/>
      <c r="J172" s="73"/>
      <c r="K172" s="67"/>
    </row>
    <row r="173" spans="2:11" ht="15.75" hidden="1" x14ac:dyDescent="0.25">
      <c r="B173" s="72" t="s">
        <v>35</v>
      </c>
      <c r="C173" s="76"/>
      <c r="D173" s="74"/>
      <c r="E173" s="74"/>
      <c r="F173" s="74"/>
      <c r="G173" s="70">
        <f t="shared" si="15"/>
        <v>0</v>
      </c>
      <c r="H173" s="75"/>
      <c r="I173" s="74"/>
      <c r="J173" s="73"/>
      <c r="K173" s="67"/>
    </row>
    <row r="174" spans="2:11" ht="15.75" hidden="1" x14ac:dyDescent="0.25">
      <c r="B174" s="72" t="s">
        <v>34</v>
      </c>
      <c r="C174" s="76"/>
      <c r="D174" s="74"/>
      <c r="E174" s="74"/>
      <c r="F174" s="74"/>
      <c r="G174" s="70">
        <f t="shared" si="15"/>
        <v>0</v>
      </c>
      <c r="H174" s="75"/>
      <c r="I174" s="74"/>
      <c r="J174" s="73"/>
      <c r="K174" s="67"/>
    </row>
    <row r="175" spans="2:11" ht="15.75" hidden="1" x14ac:dyDescent="0.25">
      <c r="B175" s="72" t="s">
        <v>33</v>
      </c>
      <c r="C175" s="76"/>
      <c r="D175" s="74"/>
      <c r="E175" s="74"/>
      <c r="F175" s="74"/>
      <c r="G175" s="70">
        <f t="shared" si="15"/>
        <v>0</v>
      </c>
      <c r="H175" s="75"/>
      <c r="I175" s="74"/>
      <c r="J175" s="73"/>
      <c r="K175" s="67"/>
    </row>
    <row r="176" spans="2:11" ht="15.75" hidden="1" x14ac:dyDescent="0.25">
      <c r="B176" s="72" t="s">
        <v>32</v>
      </c>
      <c r="C176" s="76"/>
      <c r="D176" s="74"/>
      <c r="E176" s="74"/>
      <c r="F176" s="74"/>
      <c r="G176" s="70">
        <f t="shared" si="15"/>
        <v>0</v>
      </c>
      <c r="H176" s="75"/>
      <c r="I176" s="74"/>
      <c r="J176" s="73"/>
      <c r="K176" s="67"/>
    </row>
    <row r="177" spans="2:11" ht="15.75" hidden="1" x14ac:dyDescent="0.25">
      <c r="B177" s="72" t="s">
        <v>31</v>
      </c>
      <c r="C177" s="76"/>
      <c r="D177" s="74"/>
      <c r="E177" s="74"/>
      <c r="F177" s="74"/>
      <c r="G177" s="70">
        <f t="shared" si="15"/>
        <v>0</v>
      </c>
      <c r="H177" s="75"/>
      <c r="I177" s="74"/>
      <c r="J177" s="73"/>
      <c r="K177" s="67"/>
    </row>
    <row r="178" spans="2:11" ht="15.75" hidden="1" x14ac:dyDescent="0.25">
      <c r="B178" s="72" t="s">
        <v>30</v>
      </c>
      <c r="C178" s="71"/>
      <c r="D178" s="68"/>
      <c r="E178" s="68"/>
      <c r="F178" s="68"/>
      <c r="G178" s="70">
        <f t="shared" si="15"/>
        <v>0</v>
      </c>
      <c r="H178" s="69"/>
      <c r="I178" s="68"/>
      <c r="J178" s="66"/>
      <c r="K178" s="67"/>
    </row>
    <row r="179" spans="2:11" ht="15.75" hidden="1" x14ac:dyDescent="0.25">
      <c r="B179" s="72" t="s">
        <v>29</v>
      </c>
      <c r="C179" s="71"/>
      <c r="D179" s="68"/>
      <c r="E179" s="68"/>
      <c r="F179" s="68"/>
      <c r="G179" s="70">
        <f t="shared" si="15"/>
        <v>0</v>
      </c>
      <c r="H179" s="69"/>
      <c r="I179" s="68"/>
      <c r="J179" s="66"/>
      <c r="K179" s="67"/>
    </row>
    <row r="180" spans="2:11" ht="15.75" hidden="1" x14ac:dyDescent="0.25">
      <c r="C180" s="65" t="s">
        <v>28</v>
      </c>
      <c r="D180" s="53">
        <f>SUM(D172:D179)</f>
        <v>0</v>
      </c>
      <c r="E180" s="53">
        <f>SUM(E172:E179)</f>
        <v>0</v>
      </c>
      <c r="F180" s="53">
        <f>SUM(F172:F179)</f>
        <v>0</v>
      </c>
      <c r="G180" s="53">
        <f>SUM(G172:G179)</f>
        <v>0</v>
      </c>
      <c r="H180" s="53">
        <f>(H172*G172)+(H173*G173)+(H174*G174)+(H175*G175)+(H176*G176)+(H177*G177)+(H178*G178)+(H179*G179)</f>
        <v>0</v>
      </c>
      <c r="I180" s="55">
        <f>SUM(I172:I179)</f>
        <v>0</v>
      </c>
      <c r="J180" s="66"/>
      <c r="K180" s="58"/>
    </row>
    <row r="181" spans="2:11" ht="15.75" customHeight="1" x14ac:dyDescent="0.25">
      <c r="B181" s="41"/>
      <c r="C181" s="42"/>
      <c r="D181" s="51"/>
      <c r="E181" s="51"/>
      <c r="F181" s="51"/>
      <c r="G181" s="51"/>
      <c r="H181" s="51"/>
      <c r="I181" s="51"/>
      <c r="J181" s="42"/>
      <c r="K181" s="43"/>
    </row>
    <row r="182" spans="2:11" ht="15.75" customHeight="1" x14ac:dyDescent="0.25">
      <c r="B182" s="41"/>
      <c r="C182" s="42"/>
      <c r="D182" s="51"/>
      <c r="E182" s="51"/>
      <c r="F182" s="51"/>
      <c r="G182" s="51"/>
      <c r="H182" s="51"/>
      <c r="I182" s="51"/>
      <c r="J182" s="42"/>
      <c r="K182" s="43"/>
    </row>
    <row r="183" spans="2:11" ht="63.75" customHeight="1" x14ac:dyDescent="0.25">
      <c r="B183" s="65" t="s">
        <v>27</v>
      </c>
      <c r="C183" s="54" t="s">
        <v>26</v>
      </c>
      <c r="D183" s="60">
        <f>36000+40000</f>
        <v>76000</v>
      </c>
      <c r="E183" s="60"/>
      <c r="F183" s="60"/>
      <c r="G183" s="62">
        <f>SUM(D183:F183)</f>
        <v>76000</v>
      </c>
      <c r="H183" s="61">
        <v>0.5</v>
      </c>
      <c r="I183" s="60">
        <f>'[1]2. PRODUCTOS'!$BU$278</f>
        <v>64360</v>
      </c>
      <c r="J183" s="59"/>
      <c r="K183" s="58"/>
    </row>
    <row r="184" spans="2:11" ht="69.75" customHeight="1" x14ac:dyDescent="0.25">
      <c r="B184" s="65" t="s">
        <v>25</v>
      </c>
      <c r="C184" s="54" t="s">
        <v>24</v>
      </c>
      <c r="D184" s="60">
        <f>15000+15000</f>
        <v>30000</v>
      </c>
      <c r="E184" s="60"/>
      <c r="F184" s="60"/>
      <c r="G184" s="62">
        <f>SUM(D184:F184)</f>
        <v>30000</v>
      </c>
      <c r="H184" s="61"/>
      <c r="I184" s="60">
        <f>'[1]2. PRODUCTOS'!$BU$290</f>
        <v>20000</v>
      </c>
      <c r="J184" s="59"/>
      <c r="K184" s="58"/>
    </row>
    <row r="185" spans="2:11" ht="57" customHeight="1" x14ac:dyDescent="0.25">
      <c r="B185" s="65" t="s">
        <v>23</v>
      </c>
      <c r="C185" s="64" t="s">
        <v>22</v>
      </c>
      <c r="D185" s="60">
        <f>79000+57000</f>
        <v>136000</v>
      </c>
      <c r="E185" s="60"/>
      <c r="F185" s="60"/>
      <c r="G185" s="62">
        <f>SUM(D185:F185)</f>
        <v>136000</v>
      </c>
      <c r="H185" s="61">
        <v>0.18</v>
      </c>
      <c r="I185" s="60">
        <f>'[1]2. PRODUCTOS'!$BU$302</f>
        <v>128500</v>
      </c>
      <c r="J185" s="59"/>
      <c r="K185" s="58"/>
    </row>
    <row r="186" spans="2:11" ht="65.25" customHeight="1" x14ac:dyDescent="0.25">
      <c r="B186" s="63" t="s">
        <v>21</v>
      </c>
      <c r="C186" s="54"/>
      <c r="D186" s="60">
        <v>0</v>
      </c>
      <c r="E186" s="60"/>
      <c r="F186" s="60"/>
      <c r="G186" s="62">
        <f>SUM(D186:F186)</f>
        <v>0</v>
      </c>
      <c r="H186" s="61"/>
      <c r="I186" s="60">
        <f>'[1]2. PRODUCTOS'!$BU$314</f>
        <v>0</v>
      </c>
      <c r="J186" s="59"/>
      <c r="K186" s="58"/>
    </row>
    <row r="187" spans="2:11" ht="21.75" customHeight="1" x14ac:dyDescent="0.25">
      <c r="B187" s="41"/>
      <c r="C187" s="57" t="s">
        <v>20</v>
      </c>
      <c r="D187" s="56">
        <f>SUM(D183:D186)</f>
        <v>242000</v>
      </c>
      <c r="E187" s="56">
        <f>SUM(E183:E186)</f>
        <v>0</v>
      </c>
      <c r="F187" s="56">
        <f>SUM(F183:F186)</f>
        <v>0</v>
      </c>
      <c r="G187" s="56">
        <f>SUM(G183:G186)</f>
        <v>242000</v>
      </c>
      <c r="H187" s="53">
        <f>(H183*G183)+(H184*G184)+(H185*G185)+(H186*G186)</f>
        <v>62480</v>
      </c>
      <c r="I187" s="55">
        <f>SUM(I183:I186)</f>
        <v>212860</v>
      </c>
      <c r="J187" s="54"/>
      <c r="K187" s="40"/>
    </row>
    <row r="188" spans="2:11" ht="15.75" customHeight="1" x14ac:dyDescent="0.25">
      <c r="B188" s="41"/>
      <c r="C188" s="42"/>
      <c r="D188" s="51"/>
      <c r="E188" s="51"/>
      <c r="F188" s="51"/>
      <c r="G188" s="51"/>
      <c r="H188" s="51"/>
      <c r="I188" s="51"/>
      <c r="J188" s="42"/>
      <c r="K188" s="40"/>
    </row>
    <row r="189" spans="2:11" ht="15.75" customHeight="1" thickBot="1" x14ac:dyDescent="0.3">
      <c r="B189" s="41"/>
      <c r="C189" s="42"/>
      <c r="D189" s="51"/>
      <c r="E189" s="51"/>
      <c r="F189" s="51"/>
      <c r="G189" s="51"/>
      <c r="H189" s="51"/>
      <c r="I189" s="51"/>
      <c r="J189" s="42"/>
      <c r="K189" s="40"/>
    </row>
    <row r="190" spans="2:11" ht="15.75" x14ac:dyDescent="0.25">
      <c r="B190" s="41"/>
      <c r="C190" s="192" t="s">
        <v>19</v>
      </c>
      <c r="D190" s="193"/>
      <c r="E190" s="193"/>
      <c r="F190" s="193"/>
      <c r="G190" s="194"/>
      <c r="H190" s="40"/>
      <c r="I190" s="51"/>
      <c r="J190" s="40"/>
    </row>
    <row r="191" spans="2:11" ht="40.5" customHeight="1" x14ac:dyDescent="0.25">
      <c r="B191" s="41"/>
      <c r="C191" s="195"/>
      <c r="D191" s="53" t="s">
        <v>15</v>
      </c>
      <c r="E191" s="53" t="s">
        <v>14</v>
      </c>
      <c r="F191" s="53" t="s">
        <v>13</v>
      </c>
      <c r="G191" s="197" t="s">
        <v>12</v>
      </c>
      <c r="H191" s="42"/>
      <c r="I191" s="51"/>
      <c r="J191" s="40"/>
    </row>
    <row r="192" spans="2:11" ht="24.75" customHeight="1" x14ac:dyDescent="0.25">
      <c r="B192" s="41"/>
      <c r="C192" s="196"/>
      <c r="D192" s="52" t="str">
        <f>D13</f>
        <v>UNDP</v>
      </c>
      <c r="E192" s="52" t="str">
        <f>E13</f>
        <v>ONUMUJERES</v>
      </c>
      <c r="F192" s="52" t="str">
        <f>F13</f>
        <v>OACNUDH</v>
      </c>
      <c r="G192" s="198"/>
      <c r="H192" s="42"/>
      <c r="I192" s="51"/>
      <c r="J192" s="40"/>
    </row>
    <row r="193" spans="2:11" ht="41.25" customHeight="1" x14ac:dyDescent="0.25">
      <c r="B193" s="39"/>
      <c r="C193" s="50" t="s">
        <v>18</v>
      </c>
      <c r="D193" s="49">
        <f>SUM(D24,D34,D44,D54,D66,D76,D86,D96,D108,D118,D128,D138,D150,D160,D170,D180,D183,D184,D185,D186)</f>
        <v>1309699.74</v>
      </c>
      <c r="E193" s="49">
        <f>SUM(E24,E34,E44,E54,E66,E76,E86,E96,E108,E118,E128,E138,E150,E160,E170,E180,E183,E184,E185,E186)</f>
        <v>484841</v>
      </c>
      <c r="F193" s="49">
        <f>SUM(F24,F34,F44,F54,F66,F76,F86,F96,F108,F118,F128,F138,F150,F160,F170,F180,F183,F184,F185,F186)</f>
        <v>342000</v>
      </c>
      <c r="G193" s="48">
        <f>SUM(D193:F193)</f>
        <v>2136540.7400000002</v>
      </c>
      <c r="H193" s="42"/>
      <c r="I193" s="47"/>
      <c r="J193" s="39"/>
    </row>
    <row r="194" spans="2:11" ht="51.75" customHeight="1" x14ac:dyDescent="0.25">
      <c r="B194" s="45"/>
      <c r="C194" s="50" t="s">
        <v>17</v>
      </c>
      <c r="D194" s="49">
        <f>D193*0.07</f>
        <v>91678.981800000009</v>
      </c>
      <c r="E194" s="49">
        <f>E193*0.07</f>
        <v>33938.870000000003</v>
      </c>
      <c r="F194" s="49">
        <f>F193*0.07</f>
        <v>23940.000000000004</v>
      </c>
      <c r="G194" s="48">
        <f>G193*0.07</f>
        <v>149557.85180000003</v>
      </c>
      <c r="H194" s="45"/>
      <c r="I194" s="47"/>
      <c r="J194" s="32"/>
    </row>
    <row r="195" spans="2:11" ht="51.75" customHeight="1" thickBot="1" x14ac:dyDescent="0.3">
      <c r="B195" s="45"/>
      <c r="C195" s="23" t="s">
        <v>12</v>
      </c>
      <c r="D195" s="22">
        <f>SUM(D193:D194)</f>
        <v>1401378.7217999999</v>
      </c>
      <c r="E195" s="22">
        <f>SUM(E193:E194)</f>
        <v>518779.87</v>
      </c>
      <c r="F195" s="22">
        <f>SUM(F193:F194)</f>
        <v>365940</v>
      </c>
      <c r="G195" s="46">
        <f>SUM(G193:G194)</f>
        <v>2286098.5918000001</v>
      </c>
      <c r="H195" s="45"/>
      <c r="J195" s="32"/>
    </row>
    <row r="196" spans="2:11" ht="42" customHeight="1" x14ac:dyDescent="0.25">
      <c r="B196" s="45"/>
      <c r="D196" s="44"/>
      <c r="E196" s="44"/>
      <c r="F196" s="44"/>
      <c r="I196" s="24"/>
      <c r="J196" s="43"/>
      <c r="K196" s="32"/>
    </row>
    <row r="197" spans="2:11" s="3" customFormat="1" ht="29.25" customHeight="1" thickBot="1" x14ac:dyDescent="0.3">
      <c r="B197" s="42"/>
      <c r="C197" s="41"/>
      <c r="D197" s="15"/>
      <c r="E197" s="15"/>
      <c r="F197" s="15"/>
      <c r="G197" s="15"/>
      <c r="H197" s="15"/>
      <c r="I197" s="38"/>
      <c r="J197" s="40"/>
      <c r="K197" s="39"/>
    </row>
    <row r="198" spans="2:11" ht="23.25" customHeight="1" x14ac:dyDescent="0.25">
      <c r="B198" s="32"/>
      <c r="C198" s="177" t="s">
        <v>16</v>
      </c>
      <c r="D198" s="178"/>
      <c r="E198" s="179"/>
      <c r="F198" s="179"/>
      <c r="G198" s="179"/>
      <c r="H198" s="180"/>
      <c r="I198" s="38"/>
      <c r="J198" s="32"/>
    </row>
    <row r="199" spans="2:11" ht="41.25" customHeight="1" x14ac:dyDescent="0.25">
      <c r="B199" s="32"/>
      <c r="C199" s="37"/>
      <c r="D199" s="36" t="s">
        <v>15</v>
      </c>
      <c r="E199" s="36" t="s">
        <v>14</v>
      </c>
      <c r="F199" s="36" t="s">
        <v>13</v>
      </c>
      <c r="G199" s="181" t="s">
        <v>12</v>
      </c>
      <c r="H199" s="183" t="s">
        <v>11</v>
      </c>
      <c r="I199" s="38"/>
      <c r="J199" s="32"/>
    </row>
    <row r="200" spans="2:11" ht="27.75" customHeight="1" x14ac:dyDescent="0.25">
      <c r="B200" s="32"/>
      <c r="C200" s="37"/>
      <c r="D200" s="36" t="str">
        <f>D13</f>
        <v>UNDP</v>
      </c>
      <c r="E200" s="36" t="str">
        <f>E13</f>
        <v>ONUMUJERES</v>
      </c>
      <c r="F200" s="36" t="str">
        <f>F13</f>
        <v>OACNUDH</v>
      </c>
      <c r="G200" s="182"/>
      <c r="H200" s="184"/>
      <c r="I200" s="33"/>
      <c r="J200" s="32"/>
    </row>
    <row r="201" spans="2:11" ht="55.5" customHeight="1" x14ac:dyDescent="0.25">
      <c r="B201" s="32"/>
      <c r="C201" s="35" t="s">
        <v>10</v>
      </c>
      <c r="D201" s="28">
        <v>570523.72</v>
      </c>
      <c r="E201" s="27">
        <f>$E$195*H201</f>
        <v>363145.90899999999</v>
      </c>
      <c r="F201" s="27">
        <f>$F$195*H201</f>
        <v>256157.99999999997</v>
      </c>
      <c r="G201" s="27">
        <f>SUM(D201:F201)</f>
        <v>1189827.629</v>
      </c>
      <c r="H201" s="34">
        <v>0.7</v>
      </c>
      <c r="I201" s="33"/>
      <c r="J201" s="32"/>
    </row>
    <row r="202" spans="2:11" ht="57.75" customHeight="1" x14ac:dyDescent="0.25">
      <c r="B202" s="185"/>
      <c r="C202" s="29" t="s">
        <v>9</v>
      </c>
      <c r="D202" s="28">
        <v>581598.5</v>
      </c>
      <c r="E202" s="27">
        <f>$E$195*H202</f>
        <v>155633.96099999998</v>
      </c>
      <c r="F202" s="27">
        <f>$F$195*H202</f>
        <v>109782</v>
      </c>
      <c r="G202" s="26">
        <f>SUM(D202:F202)</f>
        <v>847014.46100000001</v>
      </c>
      <c r="H202" s="31">
        <v>0.3</v>
      </c>
      <c r="I202" s="30"/>
    </row>
    <row r="203" spans="2:11" ht="57.75" customHeight="1" x14ac:dyDescent="0.25">
      <c r="B203" s="185"/>
      <c r="C203" s="29" t="s">
        <v>8</v>
      </c>
      <c r="D203" s="28">
        <v>249256.5</v>
      </c>
      <c r="E203" s="27">
        <f>$E$195*H203</f>
        <v>0</v>
      </c>
      <c r="F203" s="27">
        <f>$F$195*H203</f>
        <v>0</v>
      </c>
      <c r="G203" s="26">
        <f>SUM(D203:F203)</f>
        <v>249256.5</v>
      </c>
      <c r="H203" s="25">
        <v>0</v>
      </c>
      <c r="I203" s="24"/>
    </row>
    <row r="204" spans="2:11" ht="38.25" customHeight="1" thickBot="1" x14ac:dyDescent="0.3">
      <c r="B204" s="185"/>
      <c r="C204" s="23" t="s">
        <v>7</v>
      </c>
      <c r="D204" s="22">
        <f>SUM(D201:D203)</f>
        <v>1401378.72</v>
      </c>
      <c r="E204" s="22">
        <f>SUM(E201:E203)</f>
        <v>518779.87</v>
      </c>
      <c r="F204" s="22">
        <f>SUM(F201:F203)</f>
        <v>365940</v>
      </c>
      <c r="G204" s="22">
        <f>SUM(G201:G203)</f>
        <v>2286098.59</v>
      </c>
      <c r="H204" s="21">
        <f>SUM(H201:H203)</f>
        <v>1</v>
      </c>
      <c r="I204" s="18"/>
    </row>
    <row r="205" spans="2:11" ht="21.75" customHeight="1" thickBot="1" x14ac:dyDescent="0.3">
      <c r="B205" s="185"/>
      <c r="C205" s="20"/>
      <c r="D205" s="19"/>
      <c r="E205" s="19"/>
      <c r="F205" s="19"/>
      <c r="G205" s="19"/>
      <c r="H205" s="19"/>
      <c r="I205" s="18"/>
    </row>
    <row r="206" spans="2:11" ht="49.5" customHeight="1" x14ac:dyDescent="0.25">
      <c r="B206" s="185"/>
      <c r="C206" s="17" t="s">
        <v>6</v>
      </c>
      <c r="D206" s="16">
        <f>SUM(H24,H34,H44,H54,H66,H76,H86,H96,H108,H118,H128,H138,H150,H160,H170,H180,H187)*1.07</f>
        <v>881036.84654000006</v>
      </c>
      <c r="E206" s="15"/>
      <c r="F206" s="15"/>
      <c r="G206" s="15"/>
      <c r="H206" s="14" t="s">
        <v>5</v>
      </c>
      <c r="I206" s="13">
        <f>SUM(I187,I180,I170,I160,I150,I138,I128,I118,I108,I96,I86,I76,I66,I54,I44,I34,I24)</f>
        <v>1631418.16</v>
      </c>
    </row>
    <row r="207" spans="2:11" ht="28.5" customHeight="1" thickBot="1" x14ac:dyDescent="0.3">
      <c r="B207" s="185"/>
      <c r="C207" s="7" t="s">
        <v>4</v>
      </c>
      <c r="D207" s="6">
        <f>D206/G195</f>
        <v>0.38538882343053288</v>
      </c>
      <c r="E207" s="12"/>
      <c r="F207" s="12"/>
      <c r="G207" s="12"/>
      <c r="H207" s="11" t="s">
        <v>3</v>
      </c>
      <c r="I207" s="10">
        <f>I206/G193</f>
        <v>0.76357924258444032</v>
      </c>
    </row>
    <row r="208" spans="2:11" ht="28.5" customHeight="1" x14ac:dyDescent="0.25">
      <c r="B208" s="185"/>
      <c r="C208" s="186"/>
      <c r="D208" s="187"/>
      <c r="E208" s="9"/>
      <c r="F208" s="9"/>
      <c r="G208" s="9"/>
    </row>
    <row r="209" spans="2:11" ht="32.25" customHeight="1" x14ac:dyDescent="0.25">
      <c r="B209" s="185"/>
      <c r="C209" s="7" t="s">
        <v>2</v>
      </c>
      <c r="D209" s="8">
        <f>SUM(D185:F186)*1.07</f>
        <v>145520</v>
      </c>
      <c r="E209" s="5"/>
      <c r="F209" s="5"/>
      <c r="G209" s="5"/>
    </row>
    <row r="210" spans="2:11" ht="23.25" customHeight="1" x14ac:dyDescent="0.25">
      <c r="B210" s="185"/>
      <c r="C210" s="7" t="s">
        <v>1</v>
      </c>
      <c r="D210" s="6">
        <f>D209/G195</f>
        <v>6.3654297553904823E-2</v>
      </c>
      <c r="E210" s="5"/>
      <c r="F210" s="5"/>
      <c r="G210" s="5"/>
    </row>
    <row r="211" spans="2:11" ht="66.75" customHeight="1" thickBot="1" x14ac:dyDescent="0.3">
      <c r="B211" s="185"/>
      <c r="C211" s="188" t="s">
        <v>0</v>
      </c>
      <c r="D211" s="189"/>
      <c r="E211" s="4"/>
      <c r="F211" s="4"/>
      <c r="G211" s="4"/>
    </row>
    <row r="212" spans="2:11" ht="55.5" customHeight="1" x14ac:dyDescent="0.25">
      <c r="B212" s="185"/>
      <c r="K212" s="3"/>
    </row>
    <row r="213" spans="2:11" ht="42.75" customHeight="1" x14ac:dyDescent="0.25">
      <c r="B213" s="185"/>
    </row>
    <row r="214" spans="2:11" ht="21.75" customHeight="1" x14ac:dyDescent="0.25">
      <c r="B214" s="185"/>
    </row>
    <row r="215" spans="2:11" ht="21.75" customHeight="1" x14ac:dyDescent="0.25">
      <c r="B215" s="185"/>
    </row>
    <row r="216" spans="2:11" ht="23.25" customHeight="1" x14ac:dyDescent="0.25">
      <c r="B216" s="185"/>
    </row>
    <row r="217" spans="2:11" ht="23.25" customHeight="1" x14ac:dyDescent="0.25"/>
    <row r="218" spans="2:11" ht="21.75" customHeight="1" x14ac:dyDescent="0.25"/>
    <row r="219" spans="2:11" ht="16.5" customHeight="1" x14ac:dyDescent="0.25"/>
    <row r="220" spans="2:11" ht="29.25" customHeight="1" x14ac:dyDescent="0.25"/>
    <row r="221" spans="2:11" ht="24.75" customHeight="1" x14ac:dyDescent="0.25"/>
    <row r="222" spans="2:11" ht="33" customHeight="1" x14ac:dyDescent="0.25"/>
    <row r="224" spans="2:11" ht="15" customHeight="1" x14ac:dyDescent="0.25"/>
    <row r="225" ht="25.5" customHeight="1" x14ac:dyDescent="0.25"/>
  </sheetData>
  <sheetProtection sheet="1" formatCells="0" formatColumns="0" formatRows="0"/>
  <mergeCells count="31">
    <mergeCell ref="B2:E2"/>
    <mergeCell ref="B6:J6"/>
    <mergeCell ref="B9:H9"/>
    <mergeCell ref="C14:J14"/>
    <mergeCell ref="C15:J15"/>
    <mergeCell ref="C25:J25"/>
    <mergeCell ref="C35:J35"/>
    <mergeCell ref="C45:J45"/>
    <mergeCell ref="C57:J57"/>
    <mergeCell ref="C67:J67"/>
    <mergeCell ref="C77:J77"/>
    <mergeCell ref="C87:J87"/>
    <mergeCell ref="C98:J98"/>
    <mergeCell ref="C99:J99"/>
    <mergeCell ref="C109:J109"/>
    <mergeCell ref="C119:J119"/>
    <mergeCell ref="C129:J129"/>
    <mergeCell ref="C140:J140"/>
    <mergeCell ref="C141:J141"/>
    <mergeCell ref="C151:J151"/>
    <mergeCell ref="C161:J161"/>
    <mergeCell ref="C171:J171"/>
    <mergeCell ref="C190:G190"/>
    <mergeCell ref="C191:C192"/>
    <mergeCell ref="G191:G192"/>
    <mergeCell ref="C198:H198"/>
    <mergeCell ref="G199:G200"/>
    <mergeCell ref="H199:H200"/>
    <mergeCell ref="B202:B216"/>
    <mergeCell ref="C208:D208"/>
    <mergeCell ref="C211:D211"/>
  </mergeCells>
  <conditionalFormatting sqref="D207">
    <cfRule type="cellIs" dxfId="26" priority="3" operator="lessThan">
      <formula>0.15</formula>
    </cfRule>
  </conditionalFormatting>
  <conditionalFormatting sqref="D210">
    <cfRule type="cellIs" dxfId="25" priority="2" operator="lessThan">
      <formula>0.05</formula>
    </cfRule>
  </conditionalFormatting>
  <conditionalFormatting sqref="H204 I203">
    <cfRule type="cellIs" dxfId="24" priority="1" operator="greaterThan">
      <formula>1</formula>
    </cfRule>
  </conditionalFormatting>
  <dataValidations count="7">
    <dataValidation allowBlank="1" showInputMessage="1" showErrorMessage="1" prompt="% Towards Gender Equality and Women's Empowerment Must be Higher than 15%_x000a_" sqref="D207:G207" xr:uid="{890D38FF-FDFA-4535-9576-426C6E88EE21}"/>
    <dataValidation allowBlank="1" showInputMessage="1" showErrorMessage="1" prompt="M&amp;E Budget Cannot be Less than 5%_x000a_" sqref="D210:G210" xr:uid="{58948D2F-FE78-4780-8020-AE9C6BBB91CF}"/>
    <dataValidation allowBlank="1" showInputMessage="1" showErrorMessage="1" prompt="Insert *text* description of Outcome here" sqref="C14:J14 C98:J98 C140:J140" xr:uid="{531BDCBE-1DE7-44F9-B49F-99507C9FAB30}"/>
    <dataValidation allowBlank="1" showInputMessage="1" showErrorMessage="1" prompt="Insert *text* description of Output here" sqref="C15 C25 C35 C45 C171 C67 C77 C87 C99 C109 C119 C129 C141 C151 C161 C57" xr:uid="{B2DD51ED-B5E9-4658-B30D-4F623CF098E6}"/>
    <dataValidation allowBlank="1" showInputMessage="1" showErrorMessage="1" prompt="Insert *text* description of Activity here" sqref="C16 C26 C36 C46 C172 C68 C78 C88 C100 C110 C120 C130 C142 C152 C162 C58" xr:uid="{4DDF1A74-EE43-4EA8-A965-E6126AD1FEA8}"/>
    <dataValidation allowBlank="1" showInputMessage="1" showErrorMessage="1" prompt="Insert name of recipient agency here _x000a_" sqref="D13:G13" xr:uid="{856CED8D-1124-4005-8946-72CA8C0E0197}"/>
    <dataValidation allowBlank="1" showErrorMessage="1" prompt="% Towards Gender Equality and Women's Empowerment Must be Higher than 15%_x000a_" sqref="D209:G209" xr:uid="{5674C0FC-84A8-4DB7-8B47-2D067EE887CC}"/>
  </dataValidations>
  <pageMargins left="0.25" right="0.25" top="0.75" bottom="0.75" header="0.3" footer="0.3"/>
  <pageSetup scale="47" fitToHeight="0" orientation="landscape" r:id="rId1"/>
  <rowBreaks count="2" manualBreakCount="2">
    <brk id="24"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A6BE-883A-4654-8D8D-89F6D95FDF62}">
  <sheetPr>
    <tabColor theme="0"/>
  </sheetPr>
  <dimension ref="B1:N253"/>
  <sheetViews>
    <sheetView showGridLines="0" showZeros="0" zoomScale="60" zoomScaleNormal="60" workbookViewId="0">
      <selection activeCell="G203" sqref="G203"/>
    </sheetView>
  </sheetViews>
  <sheetFormatPr defaultColWidth="9.140625" defaultRowHeight="15.75" x14ac:dyDescent="0.25"/>
  <cols>
    <col min="1" max="1" width="4.42578125" style="99" customWidth="1"/>
    <col min="2" max="2" width="3.28515625" style="99" customWidth="1"/>
    <col min="3" max="3" width="51.42578125" style="99" customWidth="1"/>
    <col min="4" max="4" width="34.28515625" style="100" customWidth="1"/>
    <col min="5" max="5" width="35" style="100" customWidth="1"/>
    <col min="6" max="6" width="34" style="100" customWidth="1"/>
    <col min="7" max="7" width="25.7109375" style="99" customWidth="1"/>
    <col min="8" max="8" width="21.42578125" style="99" customWidth="1"/>
    <col min="9" max="9" width="16.85546875" style="99" customWidth="1"/>
    <col min="10" max="10" width="19.42578125" style="99" customWidth="1"/>
    <col min="11" max="11" width="19" style="99" customWidth="1"/>
    <col min="12" max="12" width="26" style="99" customWidth="1"/>
    <col min="13" max="13" width="21.140625" style="99" customWidth="1"/>
    <col min="14" max="14" width="7" style="99" customWidth="1"/>
    <col min="15" max="15" width="24.28515625" style="99" customWidth="1"/>
    <col min="16" max="16" width="26.42578125" style="99" customWidth="1"/>
    <col min="17" max="17" width="30.140625" style="99" customWidth="1"/>
    <col min="18" max="18" width="33" style="99" customWidth="1"/>
    <col min="19" max="20" width="22.7109375" style="99" customWidth="1"/>
    <col min="21" max="21" width="23.42578125" style="99" customWidth="1"/>
    <col min="22" max="22" width="32.140625" style="99" customWidth="1"/>
    <col min="23" max="23" width="9.140625" style="99"/>
    <col min="24" max="24" width="17.7109375" style="99" customWidth="1"/>
    <col min="25" max="25" width="26.42578125" style="99" customWidth="1"/>
    <col min="26" max="26" width="22.42578125" style="99" customWidth="1"/>
    <col min="27" max="27" width="29.7109375" style="99" customWidth="1"/>
    <col min="28" max="28" width="23.42578125" style="99" customWidth="1"/>
    <col min="29" max="29" width="18.42578125" style="99" customWidth="1"/>
    <col min="30" max="30" width="17.42578125" style="99" customWidth="1"/>
    <col min="31" max="31" width="25.140625" style="99" customWidth="1"/>
    <col min="32" max="16384" width="9.140625" style="99"/>
  </cols>
  <sheetData>
    <row r="1" spans="2:13" ht="24" customHeight="1" x14ac:dyDescent="0.25">
      <c r="L1" s="146"/>
      <c r="M1" s="145"/>
    </row>
    <row r="2" spans="2:13" ht="46.5" x14ac:dyDescent="0.7">
      <c r="C2" s="203" t="s">
        <v>213</v>
      </c>
      <c r="D2" s="203"/>
      <c r="E2" s="203"/>
      <c r="F2" s="203"/>
      <c r="G2" s="98"/>
      <c r="H2" s="96"/>
      <c r="I2" s="96"/>
      <c r="L2" s="146"/>
      <c r="M2" s="145"/>
    </row>
    <row r="3" spans="2:13" ht="24" customHeight="1" x14ac:dyDescent="0.25">
      <c r="C3" s="95"/>
      <c r="D3" s="1"/>
      <c r="E3" s="1"/>
      <c r="F3" s="1"/>
      <c r="G3" s="1"/>
      <c r="H3" s="1"/>
      <c r="I3" s="1"/>
      <c r="L3" s="146"/>
      <c r="M3" s="145"/>
    </row>
    <row r="4" spans="2:13" ht="24" customHeight="1" thickBot="1" x14ac:dyDescent="0.3">
      <c r="C4" s="95"/>
      <c r="D4" s="1"/>
      <c r="E4" s="1"/>
      <c r="F4" s="1"/>
      <c r="G4" s="1"/>
      <c r="H4" s="1"/>
      <c r="I4" s="1"/>
      <c r="L4" s="146"/>
      <c r="M4" s="145"/>
    </row>
    <row r="5" spans="2:13" ht="30" customHeight="1" x14ac:dyDescent="0.55000000000000004">
      <c r="C5" s="223" t="s">
        <v>212</v>
      </c>
      <c r="D5" s="224"/>
      <c r="E5" s="224"/>
      <c r="F5" s="224"/>
      <c r="G5" s="225"/>
      <c r="J5" s="146"/>
      <c r="K5" s="145"/>
    </row>
    <row r="6" spans="2:13" ht="24" customHeight="1" x14ac:dyDescent="0.25">
      <c r="C6" s="226" t="s">
        <v>241</v>
      </c>
      <c r="D6" s="227"/>
      <c r="E6" s="227"/>
      <c r="F6" s="227"/>
      <c r="G6" s="228"/>
      <c r="J6" s="146"/>
      <c r="K6" s="145"/>
    </row>
    <row r="7" spans="2:13" ht="24" customHeight="1" x14ac:dyDescent="0.25">
      <c r="C7" s="226"/>
      <c r="D7" s="227"/>
      <c r="E7" s="227"/>
      <c r="F7" s="227"/>
      <c r="G7" s="228"/>
      <c r="J7" s="146"/>
      <c r="K7" s="145"/>
    </row>
    <row r="8" spans="2:13" ht="24" customHeight="1" thickBot="1" x14ac:dyDescent="0.3">
      <c r="C8" s="229"/>
      <c r="D8" s="230"/>
      <c r="E8" s="230"/>
      <c r="F8" s="230"/>
      <c r="G8" s="231"/>
      <c r="J8" s="146"/>
      <c r="K8" s="145"/>
    </row>
    <row r="9" spans="2:13" ht="24" customHeight="1" thickBot="1" x14ac:dyDescent="0.3">
      <c r="C9" s="147"/>
      <c r="D9" s="147"/>
      <c r="E9" s="147"/>
      <c r="F9" s="147"/>
      <c r="L9" s="146"/>
      <c r="M9" s="145"/>
    </row>
    <row r="10" spans="2:13" ht="24" customHeight="1" thickBot="1" x14ac:dyDescent="0.3">
      <c r="C10" s="232" t="s">
        <v>240</v>
      </c>
      <c r="D10" s="233"/>
      <c r="E10" s="233"/>
      <c r="F10" s="234"/>
      <c r="L10" s="146"/>
      <c r="M10" s="145"/>
    </row>
    <row r="11" spans="2:13" ht="24" customHeight="1" x14ac:dyDescent="0.25">
      <c r="C11" s="147"/>
      <c r="D11" s="147"/>
      <c r="E11" s="147"/>
      <c r="F11" s="147"/>
      <c r="L11" s="146"/>
      <c r="M11" s="145"/>
    </row>
    <row r="12" spans="2:13" ht="24" customHeight="1" x14ac:dyDescent="0.25">
      <c r="C12" s="147"/>
      <c r="D12" s="77" t="s">
        <v>239</v>
      </c>
      <c r="E12" s="77" t="s">
        <v>238</v>
      </c>
      <c r="F12" s="77" t="s">
        <v>237</v>
      </c>
      <c r="G12" s="181" t="s">
        <v>12</v>
      </c>
      <c r="L12" s="146"/>
      <c r="M12" s="145"/>
    </row>
    <row r="13" spans="2:13" ht="24" customHeight="1" x14ac:dyDescent="0.25">
      <c r="C13" s="147"/>
      <c r="D13" s="52" t="str">
        <f>'[2]1) Budget Table'!D13</f>
        <v>UNDP</v>
      </c>
      <c r="E13" s="52" t="str">
        <f>'[2]1) Budget Table'!E13</f>
        <v>ONUMUJERES</v>
      </c>
      <c r="F13" s="52" t="str">
        <f>'[2]1) Budget Table'!F13</f>
        <v>OACNUDH</v>
      </c>
      <c r="G13" s="182"/>
      <c r="L13" s="146"/>
      <c r="M13" s="145"/>
    </row>
    <row r="14" spans="2:13" ht="24" customHeight="1" x14ac:dyDescent="0.25">
      <c r="B14" s="217" t="s">
        <v>236</v>
      </c>
      <c r="C14" s="218"/>
      <c r="D14" s="218"/>
      <c r="E14" s="218"/>
      <c r="F14" s="218"/>
      <c r="G14" s="219"/>
      <c r="L14" s="146"/>
      <c r="M14" s="145"/>
    </row>
    <row r="15" spans="2:13" ht="22.5" customHeight="1" x14ac:dyDescent="0.25">
      <c r="C15" s="217" t="s">
        <v>235</v>
      </c>
      <c r="D15" s="218"/>
      <c r="E15" s="218"/>
      <c r="F15" s="218"/>
      <c r="G15" s="219"/>
      <c r="L15" s="146"/>
      <c r="M15" s="145"/>
    </row>
    <row r="16" spans="2:13" ht="24.75" customHeight="1" thickBot="1" x14ac:dyDescent="0.3">
      <c r="C16" s="136" t="s">
        <v>227</v>
      </c>
      <c r="D16" s="135">
        <f>'[2]1) Budget Table'!D24</f>
        <v>370816.74</v>
      </c>
      <c r="E16" s="135">
        <f>'[2]1) Budget Table'!E24</f>
        <v>0</v>
      </c>
      <c r="F16" s="135">
        <f>'[2]1) Budget Table'!F24</f>
        <v>0</v>
      </c>
      <c r="G16" s="134">
        <f t="shared" ref="G16:G24" si="0">SUM(D16:F16)</f>
        <v>370816.74</v>
      </c>
      <c r="L16" s="146"/>
      <c r="M16" s="145"/>
    </row>
    <row r="17" spans="3:7" ht="21.75" customHeight="1" x14ac:dyDescent="0.25">
      <c r="C17" s="133" t="s">
        <v>223</v>
      </c>
      <c r="D17" s="132">
        <f>9000+12000+21000</f>
        <v>42000</v>
      </c>
      <c r="E17" s="131">
        <v>0</v>
      </c>
      <c r="F17" s="131">
        <v>0</v>
      </c>
      <c r="G17" s="130">
        <f t="shared" si="0"/>
        <v>42000</v>
      </c>
    </row>
    <row r="18" spans="3:7" x14ac:dyDescent="0.25">
      <c r="C18" s="128" t="s">
        <v>222</v>
      </c>
      <c r="D18" s="127">
        <f>5000+10000+2500+5000+10000+2500+5000</f>
        <v>40000</v>
      </c>
      <c r="E18" s="68">
        <v>0</v>
      </c>
      <c r="F18" s="68">
        <v>0</v>
      </c>
      <c r="G18" s="125">
        <f t="shared" si="0"/>
        <v>40000</v>
      </c>
    </row>
    <row r="19" spans="3:7" ht="15.75" customHeight="1" x14ac:dyDescent="0.25">
      <c r="C19" s="128" t="s">
        <v>221</v>
      </c>
      <c r="D19" s="127">
        <v>20000</v>
      </c>
      <c r="E19" s="127">
        <v>0</v>
      </c>
      <c r="F19" s="127">
        <v>0</v>
      </c>
      <c r="G19" s="125">
        <f t="shared" si="0"/>
        <v>20000</v>
      </c>
    </row>
    <row r="20" spans="3:7" x14ac:dyDescent="0.25">
      <c r="C20" s="129" t="s">
        <v>220</v>
      </c>
      <c r="D20" s="127">
        <f>47500+37500+16800+25000+35000+45000+25000+10000</f>
        <v>241800</v>
      </c>
      <c r="E20" s="127">
        <v>0</v>
      </c>
      <c r="F20" s="127">
        <v>0</v>
      </c>
      <c r="G20" s="125">
        <f t="shared" si="0"/>
        <v>241800</v>
      </c>
    </row>
    <row r="21" spans="3:7" x14ac:dyDescent="0.25">
      <c r="C21" s="128" t="s">
        <v>219</v>
      </c>
      <c r="D21" s="127">
        <f>2000+2000+2000+2000</f>
        <v>8000</v>
      </c>
      <c r="E21" s="127">
        <v>0</v>
      </c>
      <c r="F21" s="127">
        <v>0</v>
      </c>
      <c r="G21" s="125">
        <f t="shared" si="0"/>
        <v>8000</v>
      </c>
    </row>
    <row r="22" spans="3:7" ht="21.75" customHeight="1" x14ac:dyDescent="0.25">
      <c r="C22" s="128" t="s">
        <v>218</v>
      </c>
      <c r="D22" s="127">
        <v>0</v>
      </c>
      <c r="E22" s="127">
        <v>0</v>
      </c>
      <c r="F22" s="127">
        <v>0</v>
      </c>
      <c r="G22" s="125">
        <f t="shared" si="0"/>
        <v>0</v>
      </c>
    </row>
    <row r="23" spans="3:7" ht="21.75" customHeight="1" x14ac:dyDescent="0.25">
      <c r="C23" s="128" t="s">
        <v>217</v>
      </c>
      <c r="D23" s="127">
        <f>5000+2016.74+1000+5000+2000+2000+2000</f>
        <v>19016.739999999998</v>
      </c>
      <c r="E23" s="127">
        <v>0</v>
      </c>
      <c r="F23" s="127">
        <v>0</v>
      </c>
      <c r="G23" s="125">
        <f t="shared" si="0"/>
        <v>19016.739999999998</v>
      </c>
    </row>
    <row r="24" spans="3:7" ht="15.75" customHeight="1" x14ac:dyDescent="0.25">
      <c r="C24" s="126" t="s">
        <v>224</v>
      </c>
      <c r="D24" s="126">
        <f>SUM(D17:D23)</f>
        <v>370816.74</v>
      </c>
      <c r="E24" s="126">
        <f>SUM(E17:E23)</f>
        <v>0</v>
      </c>
      <c r="F24" s="126">
        <f>SUM(F17:F23)</f>
        <v>0</v>
      </c>
      <c r="G24" s="144">
        <f t="shared" si="0"/>
        <v>370816.74</v>
      </c>
    </row>
    <row r="25" spans="3:7" s="100" customFormat="1" x14ac:dyDescent="0.25">
      <c r="C25" s="139"/>
      <c r="D25" s="138"/>
      <c r="E25" s="138"/>
      <c r="F25" s="138"/>
      <c r="G25" s="143"/>
    </row>
    <row r="26" spans="3:7" x14ac:dyDescent="0.25">
      <c r="C26" s="217" t="s">
        <v>234</v>
      </c>
      <c r="D26" s="218"/>
      <c r="E26" s="218"/>
      <c r="F26" s="218"/>
      <c r="G26" s="219"/>
    </row>
    <row r="27" spans="3:7" ht="27" customHeight="1" thickBot="1" x14ac:dyDescent="0.3">
      <c r="C27" s="136" t="s">
        <v>227</v>
      </c>
      <c r="D27" s="135">
        <f>'[2]1) Budget Table'!D34</f>
        <v>300600</v>
      </c>
      <c r="E27" s="135">
        <f>'[2]1) Budget Table'!E34</f>
        <v>172240</v>
      </c>
      <c r="F27" s="135">
        <f>'[2]1) Budget Table'!F34</f>
        <v>0</v>
      </c>
      <c r="G27" s="134">
        <f t="shared" ref="G27:G35" si="1">SUM(D27:F27)</f>
        <v>472840</v>
      </c>
    </row>
    <row r="28" spans="3:7" x14ac:dyDescent="0.25">
      <c r="C28" s="133" t="s">
        <v>223</v>
      </c>
      <c r="D28" s="132">
        <f>25000+26000</f>
        <v>51000</v>
      </c>
      <c r="E28" s="131">
        <f>25000+25000</f>
        <v>50000</v>
      </c>
      <c r="F28" s="131">
        <v>0</v>
      </c>
      <c r="G28" s="130">
        <f t="shared" si="1"/>
        <v>101000</v>
      </c>
    </row>
    <row r="29" spans="3:7" x14ac:dyDescent="0.25">
      <c r="C29" s="128" t="s">
        <v>222</v>
      </c>
      <c r="D29" s="127">
        <f>20000+15000+10000+10000</f>
        <v>55000</v>
      </c>
      <c r="E29" s="68">
        <f>15000+10000</f>
        <v>25000</v>
      </c>
      <c r="F29" s="68">
        <v>0</v>
      </c>
      <c r="G29" s="125">
        <f t="shared" si="1"/>
        <v>80000</v>
      </c>
    </row>
    <row r="30" spans="3:7" ht="31.5" x14ac:dyDescent="0.25">
      <c r="C30" s="128" t="s">
        <v>221</v>
      </c>
      <c r="D30" s="127">
        <v>0</v>
      </c>
      <c r="E30" s="127">
        <v>5000</v>
      </c>
      <c r="F30" s="127">
        <v>0</v>
      </c>
      <c r="G30" s="125">
        <f t="shared" si="1"/>
        <v>5000</v>
      </c>
    </row>
    <row r="31" spans="3:7" x14ac:dyDescent="0.25">
      <c r="C31" s="129" t="s">
        <v>220</v>
      </c>
      <c r="D31" s="127">
        <f>96600+20000+30000</f>
        <v>146600</v>
      </c>
      <c r="E31" s="127">
        <f>20000+18000</f>
        <v>38000</v>
      </c>
      <c r="F31" s="127">
        <v>0</v>
      </c>
      <c r="G31" s="125">
        <f t="shared" si="1"/>
        <v>184600</v>
      </c>
    </row>
    <row r="32" spans="3:7" x14ac:dyDescent="0.25">
      <c r="C32" s="128" t="s">
        <v>219</v>
      </c>
      <c r="D32" s="127">
        <f>10000+5000+5000</f>
        <v>20000</v>
      </c>
      <c r="E32" s="127">
        <v>7000</v>
      </c>
      <c r="F32" s="127">
        <v>0</v>
      </c>
      <c r="G32" s="125">
        <f t="shared" si="1"/>
        <v>27000</v>
      </c>
    </row>
    <row r="33" spans="3:7" x14ac:dyDescent="0.25">
      <c r="C33" s="128" t="s">
        <v>218</v>
      </c>
      <c r="D33" s="127">
        <v>0</v>
      </c>
      <c r="E33" s="127">
        <v>40000</v>
      </c>
      <c r="F33" s="127">
        <v>0</v>
      </c>
      <c r="G33" s="125">
        <f t="shared" si="1"/>
        <v>40000</v>
      </c>
    </row>
    <row r="34" spans="3:7" x14ac:dyDescent="0.25">
      <c r="C34" s="128" t="s">
        <v>217</v>
      </c>
      <c r="D34" s="127">
        <f>14000+7000+7000</f>
        <v>28000</v>
      </c>
      <c r="E34" s="127">
        <f>3620+3620</f>
        <v>7240</v>
      </c>
      <c r="F34" s="127">
        <v>0</v>
      </c>
      <c r="G34" s="125">
        <f t="shared" si="1"/>
        <v>35240</v>
      </c>
    </row>
    <row r="35" spans="3:7" x14ac:dyDescent="0.25">
      <c r="C35" s="126" t="s">
        <v>224</v>
      </c>
      <c r="D35" s="126">
        <f>SUM(D28:D34)</f>
        <v>300600</v>
      </c>
      <c r="E35" s="126">
        <f>SUM(E28:E34)</f>
        <v>172240</v>
      </c>
      <c r="F35" s="126">
        <f>SUM(F28:F34)</f>
        <v>0</v>
      </c>
      <c r="G35" s="125">
        <f t="shared" si="1"/>
        <v>472840</v>
      </c>
    </row>
    <row r="36" spans="3:7" s="100" customFormat="1" x14ac:dyDescent="0.25">
      <c r="C36" s="139"/>
      <c r="D36" s="138"/>
      <c r="E36" s="138"/>
      <c r="F36" s="138"/>
      <c r="G36" s="137"/>
    </row>
    <row r="37" spans="3:7" x14ac:dyDescent="0.25">
      <c r="C37" s="217" t="s">
        <v>233</v>
      </c>
      <c r="D37" s="218"/>
      <c r="E37" s="218"/>
      <c r="F37" s="218"/>
      <c r="G37" s="219"/>
    </row>
    <row r="38" spans="3:7" ht="21.75" customHeight="1" thickBot="1" x14ac:dyDescent="0.3">
      <c r="C38" s="136" t="s">
        <v>227</v>
      </c>
      <c r="D38" s="135">
        <f>'[2]1) Budget Table'!D44</f>
        <v>156283</v>
      </c>
      <c r="E38" s="135">
        <f>'[2]1) Budget Table'!E44</f>
        <v>125600</v>
      </c>
      <c r="F38" s="135">
        <f>'[2]1) Budget Table'!F44</f>
        <v>0</v>
      </c>
      <c r="G38" s="134">
        <f t="shared" ref="G38:G46" si="2">SUM(D38:F38)</f>
        <v>281883</v>
      </c>
    </row>
    <row r="39" spans="3:7" x14ac:dyDescent="0.25">
      <c r="C39" s="133" t="s">
        <v>223</v>
      </c>
      <c r="D39" s="132">
        <v>0</v>
      </c>
      <c r="E39" s="131">
        <f>19800+19800</f>
        <v>39600</v>
      </c>
      <c r="F39" s="131"/>
      <c r="G39" s="130">
        <f t="shared" si="2"/>
        <v>39600</v>
      </c>
    </row>
    <row r="40" spans="3:7" s="100" customFormat="1" ht="15.75" customHeight="1" x14ac:dyDescent="0.25">
      <c r="C40" s="128" t="s">
        <v>222</v>
      </c>
      <c r="D40" s="127">
        <f>10000+5000</f>
        <v>15000</v>
      </c>
      <c r="E40" s="68">
        <f>10000+10000</f>
        <v>20000</v>
      </c>
      <c r="F40" s="68"/>
      <c r="G40" s="125">
        <f t="shared" si="2"/>
        <v>35000</v>
      </c>
    </row>
    <row r="41" spans="3:7" s="100" customFormat="1" ht="31.5" x14ac:dyDescent="0.25">
      <c r="C41" s="128" t="s">
        <v>221</v>
      </c>
      <c r="D41" s="127">
        <v>0</v>
      </c>
      <c r="E41" s="127">
        <v>0</v>
      </c>
      <c r="F41" s="127"/>
      <c r="G41" s="125">
        <f t="shared" si="2"/>
        <v>0</v>
      </c>
    </row>
    <row r="42" spans="3:7" s="100" customFormat="1" x14ac:dyDescent="0.25">
      <c r="C42" s="129" t="s">
        <v>220</v>
      </c>
      <c r="D42" s="127">
        <f>15000+16800+12000+20000+22000</f>
        <v>85800</v>
      </c>
      <c r="E42" s="127">
        <f>10000+10500</f>
        <v>20500</v>
      </c>
      <c r="F42" s="127"/>
      <c r="G42" s="125">
        <f t="shared" si="2"/>
        <v>106300</v>
      </c>
    </row>
    <row r="43" spans="3:7" x14ac:dyDescent="0.25">
      <c r="C43" s="128" t="s">
        <v>219</v>
      </c>
      <c r="D43" s="127">
        <f>9630+3000+3000</f>
        <v>15630</v>
      </c>
      <c r="E43" s="127">
        <f>3500+3000</f>
        <v>6500</v>
      </c>
      <c r="F43" s="127"/>
      <c r="G43" s="125">
        <f t="shared" si="2"/>
        <v>22130</v>
      </c>
    </row>
    <row r="44" spans="3:7" x14ac:dyDescent="0.25">
      <c r="C44" s="128" t="s">
        <v>218</v>
      </c>
      <c r="D44" s="127">
        <v>35000</v>
      </c>
      <c r="E44" s="127">
        <f>15000+20000</f>
        <v>35000</v>
      </c>
      <c r="F44" s="127"/>
      <c r="G44" s="125">
        <f t="shared" si="2"/>
        <v>70000</v>
      </c>
    </row>
    <row r="45" spans="3:7" x14ac:dyDescent="0.25">
      <c r="C45" s="128" t="s">
        <v>217</v>
      </c>
      <c r="D45" s="127">
        <v>4853</v>
      </c>
      <c r="E45" s="127">
        <f>2000+2000</f>
        <v>4000</v>
      </c>
      <c r="F45" s="127"/>
      <c r="G45" s="125">
        <f t="shared" si="2"/>
        <v>8853</v>
      </c>
    </row>
    <row r="46" spans="3:7" x14ac:dyDescent="0.25">
      <c r="C46" s="126" t="s">
        <v>224</v>
      </c>
      <c r="D46" s="126">
        <f>SUM(D39:D45)</f>
        <v>156283</v>
      </c>
      <c r="E46" s="126">
        <f>SUM(E39:E45)</f>
        <v>125600</v>
      </c>
      <c r="F46" s="126">
        <f>SUM(F39:F45)</f>
        <v>0</v>
      </c>
      <c r="G46" s="125">
        <f t="shared" si="2"/>
        <v>281883</v>
      </c>
    </row>
    <row r="47" spans="3:7" x14ac:dyDescent="0.25">
      <c r="C47" s="217" t="s">
        <v>232</v>
      </c>
      <c r="D47" s="218"/>
      <c r="E47" s="218"/>
      <c r="F47" s="218"/>
      <c r="G47" s="219"/>
    </row>
    <row r="48" spans="3:7" s="100" customFormat="1" x14ac:dyDescent="0.25">
      <c r="C48" s="142"/>
      <c r="D48" s="141"/>
      <c r="E48" s="141"/>
      <c r="F48" s="141"/>
      <c r="G48" s="140"/>
    </row>
    <row r="49" spans="3:7" ht="20.25" customHeight="1" thickBot="1" x14ac:dyDescent="0.3">
      <c r="C49" s="136" t="s">
        <v>227</v>
      </c>
      <c r="D49" s="135">
        <f>'[2]1) Budget Table'!D54</f>
        <v>0</v>
      </c>
      <c r="E49" s="135">
        <f>'[2]1) Budget Table'!E54</f>
        <v>73001</v>
      </c>
      <c r="F49" s="135">
        <f>'[2]1) Budget Table'!F54</f>
        <v>284500</v>
      </c>
      <c r="G49" s="134">
        <f t="shared" ref="G49:G57" si="3">SUM(D49:F49)</f>
        <v>357501</v>
      </c>
    </row>
    <row r="50" spans="3:7" x14ac:dyDescent="0.25">
      <c r="C50" s="133" t="s">
        <v>223</v>
      </c>
      <c r="D50" s="132">
        <v>0</v>
      </c>
      <c r="E50" s="131">
        <v>7500</v>
      </c>
      <c r="F50" s="131">
        <f>7500+54000+100000</f>
        <v>161500</v>
      </c>
      <c r="G50" s="130">
        <f t="shared" si="3"/>
        <v>169000</v>
      </c>
    </row>
    <row r="51" spans="3:7" ht="15.75" customHeight="1" x14ac:dyDescent="0.25">
      <c r="C51" s="128" t="s">
        <v>222</v>
      </c>
      <c r="D51" s="127">
        <v>0</v>
      </c>
      <c r="E51" s="68">
        <f>10000+5000</f>
        <v>15000</v>
      </c>
      <c r="F51" s="68">
        <f>6000+10000+7000</f>
        <v>23000</v>
      </c>
      <c r="G51" s="125">
        <f t="shared" si="3"/>
        <v>38000</v>
      </c>
    </row>
    <row r="52" spans="3:7" ht="32.25" customHeight="1" x14ac:dyDescent="0.25">
      <c r="C52" s="128" t="s">
        <v>221</v>
      </c>
      <c r="D52" s="127">
        <v>0</v>
      </c>
      <c r="E52" s="127">
        <f>5000</f>
        <v>5000</v>
      </c>
      <c r="F52" s="127">
        <v>5000</v>
      </c>
      <c r="G52" s="125">
        <f t="shared" si="3"/>
        <v>10000</v>
      </c>
    </row>
    <row r="53" spans="3:7" s="100" customFormat="1" x14ac:dyDescent="0.25">
      <c r="C53" s="129" t="s">
        <v>220</v>
      </c>
      <c r="D53" s="127">
        <v>0</v>
      </c>
      <c r="E53" s="127">
        <f>30000+8000</f>
        <v>38000</v>
      </c>
      <c r="F53" s="127">
        <f>8000+23000</f>
        <v>31000</v>
      </c>
      <c r="G53" s="125">
        <f t="shared" si="3"/>
        <v>69000</v>
      </c>
    </row>
    <row r="54" spans="3:7" x14ac:dyDescent="0.25">
      <c r="C54" s="128" t="s">
        <v>219</v>
      </c>
      <c r="D54" s="127">
        <v>0</v>
      </c>
      <c r="E54" s="127">
        <f>15000+2000</f>
        <v>17000</v>
      </c>
      <c r="F54" s="127">
        <f>2000+3000+7500</f>
        <v>12500</v>
      </c>
      <c r="G54" s="125">
        <f t="shared" si="3"/>
        <v>29500</v>
      </c>
    </row>
    <row r="55" spans="3:7" x14ac:dyDescent="0.25">
      <c r="C55" s="128" t="s">
        <v>218</v>
      </c>
      <c r="D55" s="127">
        <v>0</v>
      </c>
      <c r="E55" s="127">
        <v>13000</v>
      </c>
      <c r="F55" s="127">
        <v>8000</v>
      </c>
      <c r="G55" s="125">
        <f t="shared" si="3"/>
        <v>21000</v>
      </c>
    </row>
    <row r="56" spans="3:7" x14ac:dyDescent="0.25">
      <c r="C56" s="128" t="s">
        <v>217</v>
      </c>
      <c r="D56" s="127">
        <v>0</v>
      </c>
      <c r="E56" s="127">
        <v>3000</v>
      </c>
      <c r="F56" s="127">
        <f>3001+15000</f>
        <v>18001</v>
      </c>
      <c r="G56" s="125">
        <f t="shared" si="3"/>
        <v>21001</v>
      </c>
    </row>
    <row r="57" spans="3:7" ht="21" customHeight="1" x14ac:dyDescent="0.25">
      <c r="C57" s="126" t="s">
        <v>224</v>
      </c>
      <c r="D57" s="126">
        <f>SUM(D50:D56)</f>
        <v>0</v>
      </c>
      <c r="E57" s="126">
        <f>SUM(E50:E56)</f>
        <v>98500</v>
      </c>
      <c r="F57" s="126">
        <f>SUM(F50:F56)</f>
        <v>259001</v>
      </c>
      <c r="G57" s="125">
        <f t="shared" si="3"/>
        <v>357501</v>
      </c>
    </row>
    <row r="58" spans="3:7" s="100" customFormat="1" ht="22.5" customHeight="1" x14ac:dyDescent="0.25">
      <c r="C58" s="138"/>
      <c r="D58" s="138"/>
      <c r="E58" s="138"/>
      <c r="F58" s="138"/>
      <c r="G58" s="137"/>
    </row>
    <row r="59" spans="3:7" x14ac:dyDescent="0.25">
      <c r="C59" s="217" t="s">
        <v>231</v>
      </c>
      <c r="D59" s="218"/>
      <c r="E59" s="218"/>
      <c r="F59" s="218"/>
      <c r="G59" s="219"/>
    </row>
    <row r="60" spans="3:7" ht="24" customHeight="1" thickBot="1" x14ac:dyDescent="0.3">
      <c r="C60" s="136" t="s">
        <v>227</v>
      </c>
      <c r="D60" s="135">
        <f>'[2]1) Budget Table'!D66</f>
        <v>240000</v>
      </c>
      <c r="E60" s="135">
        <f>'[2]1) Budget Table'!E66</f>
        <v>114000</v>
      </c>
      <c r="F60" s="135">
        <f>'[2]1) Budget Table'!F66</f>
        <v>57500</v>
      </c>
      <c r="G60" s="134">
        <f t="shared" ref="G60:G68" si="4">SUM(D60:F60)</f>
        <v>411500</v>
      </c>
    </row>
    <row r="61" spans="3:7" ht="15.75" customHeight="1" x14ac:dyDescent="0.25">
      <c r="C61" s="133" t="s">
        <v>223</v>
      </c>
      <c r="D61" s="132">
        <v>0</v>
      </c>
      <c r="E61" s="131">
        <v>30000</v>
      </c>
      <c r="F61" s="131">
        <v>0</v>
      </c>
      <c r="G61" s="130">
        <f t="shared" si="4"/>
        <v>30000</v>
      </c>
    </row>
    <row r="62" spans="3:7" ht="15.75" customHeight="1" x14ac:dyDescent="0.25">
      <c r="C62" s="128" t="s">
        <v>222</v>
      </c>
      <c r="D62" s="127">
        <f>10000+15000</f>
        <v>25000</v>
      </c>
      <c r="E62" s="68">
        <v>15000</v>
      </c>
      <c r="F62" s="68">
        <v>5000</v>
      </c>
      <c r="G62" s="125">
        <f t="shared" si="4"/>
        <v>45000</v>
      </c>
    </row>
    <row r="63" spans="3:7" ht="15.75" customHeight="1" x14ac:dyDescent="0.25">
      <c r="C63" s="128" t="s">
        <v>221</v>
      </c>
      <c r="D63" s="127">
        <v>0</v>
      </c>
      <c r="E63" s="127">
        <v>0</v>
      </c>
      <c r="F63" s="127">
        <v>3000</v>
      </c>
      <c r="G63" s="125">
        <f t="shared" si="4"/>
        <v>3000</v>
      </c>
    </row>
    <row r="64" spans="3:7" ht="18.75" customHeight="1" x14ac:dyDescent="0.25">
      <c r="C64" s="129" t="s">
        <v>220</v>
      </c>
      <c r="D64" s="127">
        <f>95000+100000</f>
        <v>195000</v>
      </c>
      <c r="E64" s="127">
        <v>49000</v>
      </c>
      <c r="F64" s="127">
        <v>32000</v>
      </c>
      <c r="G64" s="125">
        <f t="shared" si="4"/>
        <v>276000</v>
      </c>
    </row>
    <row r="65" spans="2:7" x14ac:dyDescent="0.25">
      <c r="C65" s="128" t="s">
        <v>219</v>
      </c>
      <c r="D65" s="127">
        <v>5000</v>
      </c>
      <c r="E65" s="127">
        <v>2000</v>
      </c>
      <c r="F65" s="127">
        <v>17500</v>
      </c>
      <c r="G65" s="125">
        <f t="shared" si="4"/>
        <v>24500</v>
      </c>
    </row>
    <row r="66" spans="2:7" s="100" customFormat="1" ht="21.75" customHeight="1" x14ac:dyDescent="0.25">
      <c r="B66" s="99"/>
      <c r="C66" s="128" t="s">
        <v>218</v>
      </c>
      <c r="D66" s="127">
        <v>0</v>
      </c>
      <c r="E66" s="127">
        <v>15000</v>
      </c>
      <c r="F66" s="127">
        <v>0</v>
      </c>
      <c r="G66" s="125">
        <f t="shared" si="4"/>
        <v>15000</v>
      </c>
    </row>
    <row r="67" spans="2:7" s="100" customFormat="1" x14ac:dyDescent="0.25">
      <c r="B67" s="99"/>
      <c r="C67" s="128" t="s">
        <v>217</v>
      </c>
      <c r="D67" s="127">
        <f>7000+8000</f>
        <v>15000</v>
      </c>
      <c r="E67" s="127">
        <v>3000</v>
      </c>
      <c r="F67" s="127">
        <v>0</v>
      </c>
      <c r="G67" s="125">
        <f t="shared" si="4"/>
        <v>18000</v>
      </c>
    </row>
    <row r="68" spans="2:7" x14ac:dyDescent="0.25">
      <c r="C68" s="126" t="s">
        <v>224</v>
      </c>
      <c r="D68" s="126">
        <f>SUM(D61:D67)</f>
        <v>240000</v>
      </c>
      <c r="E68" s="126">
        <f>SUM(E61:E67)</f>
        <v>114000</v>
      </c>
      <c r="F68" s="126">
        <f>SUM(F61:F67)</f>
        <v>57500</v>
      </c>
      <c r="G68" s="125">
        <f t="shared" si="4"/>
        <v>411500</v>
      </c>
    </row>
    <row r="69" spans="2:7" s="100" customFormat="1" x14ac:dyDescent="0.25">
      <c r="C69" s="139"/>
      <c r="D69" s="138"/>
      <c r="E69" s="138"/>
      <c r="F69" s="138"/>
      <c r="G69" s="137"/>
    </row>
    <row r="70" spans="2:7" x14ac:dyDescent="0.25">
      <c r="B70" s="100"/>
      <c r="C70" s="217" t="s">
        <v>129</v>
      </c>
      <c r="D70" s="218"/>
      <c r="E70" s="218"/>
      <c r="F70" s="218"/>
      <c r="G70" s="219"/>
    </row>
    <row r="71" spans="2:7" ht="21.75" customHeight="1" thickBot="1" x14ac:dyDescent="0.3">
      <c r="C71" s="136" t="s">
        <v>227</v>
      </c>
      <c r="D71" s="135">
        <f>'[2]1) Budget Table'!D76</f>
        <v>0</v>
      </c>
      <c r="E71" s="135">
        <f>'[2]1) Budget Table'!E76</f>
        <v>0</v>
      </c>
      <c r="F71" s="135">
        <f>'[2]1) Budget Table'!F76</f>
        <v>0</v>
      </c>
      <c r="G71" s="134">
        <f t="shared" ref="G71:G79" si="5">SUM(D71:F71)</f>
        <v>0</v>
      </c>
    </row>
    <row r="72" spans="2:7" ht="15.75" customHeight="1" x14ac:dyDescent="0.25">
      <c r="C72" s="133" t="s">
        <v>223</v>
      </c>
      <c r="D72" s="132"/>
      <c r="E72" s="131"/>
      <c r="F72" s="131"/>
      <c r="G72" s="130">
        <f t="shared" si="5"/>
        <v>0</v>
      </c>
    </row>
    <row r="73" spans="2:7" ht="15.75" customHeight="1" x14ac:dyDescent="0.25">
      <c r="C73" s="128" t="s">
        <v>222</v>
      </c>
      <c r="D73" s="127"/>
      <c r="E73" s="68"/>
      <c r="F73" s="68"/>
      <c r="G73" s="125">
        <f t="shared" si="5"/>
        <v>0</v>
      </c>
    </row>
    <row r="74" spans="2:7" ht="15.75" customHeight="1" x14ac:dyDescent="0.25">
      <c r="C74" s="128" t="s">
        <v>221</v>
      </c>
      <c r="D74" s="127"/>
      <c r="E74" s="127"/>
      <c r="F74" s="127"/>
      <c r="G74" s="125">
        <f t="shared" si="5"/>
        <v>0</v>
      </c>
    </row>
    <row r="75" spans="2:7" x14ac:dyDescent="0.25">
      <c r="C75" s="129" t="s">
        <v>220</v>
      </c>
      <c r="D75" s="127"/>
      <c r="E75" s="127"/>
      <c r="F75" s="127"/>
      <c r="G75" s="125">
        <f t="shared" si="5"/>
        <v>0</v>
      </c>
    </row>
    <row r="76" spans="2:7" x14ac:dyDescent="0.25">
      <c r="C76" s="128" t="s">
        <v>219</v>
      </c>
      <c r="D76" s="127"/>
      <c r="E76" s="127"/>
      <c r="F76" s="127"/>
      <c r="G76" s="125">
        <f t="shared" si="5"/>
        <v>0</v>
      </c>
    </row>
    <row r="77" spans="2:7" x14ac:dyDescent="0.25">
      <c r="C77" s="128" t="s">
        <v>218</v>
      </c>
      <c r="D77" s="127"/>
      <c r="E77" s="127"/>
      <c r="F77" s="127"/>
      <c r="G77" s="125">
        <f t="shared" si="5"/>
        <v>0</v>
      </c>
    </row>
    <row r="78" spans="2:7" x14ac:dyDescent="0.25">
      <c r="C78" s="128" t="s">
        <v>217</v>
      </c>
      <c r="D78" s="127"/>
      <c r="E78" s="127"/>
      <c r="F78" s="127"/>
      <c r="G78" s="125">
        <f t="shared" si="5"/>
        <v>0</v>
      </c>
    </row>
    <row r="79" spans="2:7" x14ac:dyDescent="0.25">
      <c r="C79" s="126" t="s">
        <v>224</v>
      </c>
      <c r="D79" s="126">
        <f>SUM(D72:D78)</f>
        <v>0</v>
      </c>
      <c r="E79" s="126">
        <f>SUM(E72:E78)</f>
        <v>0</v>
      </c>
      <c r="F79" s="126">
        <f>SUM(F72:F78)</f>
        <v>0</v>
      </c>
      <c r="G79" s="125">
        <f t="shared" si="5"/>
        <v>0</v>
      </c>
    </row>
    <row r="80" spans="2:7" s="100" customFormat="1" x14ac:dyDescent="0.25">
      <c r="C80" s="139"/>
      <c r="D80" s="138"/>
      <c r="E80" s="138"/>
      <c r="F80" s="138"/>
      <c r="G80" s="137"/>
    </row>
    <row r="81" spans="2:7" x14ac:dyDescent="0.25">
      <c r="C81" s="217" t="s">
        <v>120</v>
      </c>
      <c r="D81" s="218"/>
      <c r="E81" s="218"/>
      <c r="F81" s="218"/>
      <c r="G81" s="219"/>
    </row>
    <row r="82" spans="2:7" ht="21.75" customHeight="1" thickBot="1" x14ac:dyDescent="0.3">
      <c r="B82" s="100"/>
      <c r="C82" s="136" t="s">
        <v>227</v>
      </c>
      <c r="D82" s="135">
        <f>'[2]1) Budget Table'!D86</f>
        <v>0</v>
      </c>
      <c r="E82" s="135">
        <f>'[2]1) Budget Table'!E86</f>
        <v>0</v>
      </c>
      <c r="F82" s="135">
        <f>'[2]1) Budget Table'!F86</f>
        <v>0</v>
      </c>
      <c r="G82" s="134">
        <f t="shared" ref="G82:G90" si="6">SUM(D82:F82)</f>
        <v>0</v>
      </c>
    </row>
    <row r="83" spans="2:7" ht="18" customHeight="1" x14ac:dyDescent="0.25">
      <c r="C83" s="133" t="s">
        <v>223</v>
      </c>
      <c r="D83" s="132"/>
      <c r="E83" s="131"/>
      <c r="F83" s="131"/>
      <c r="G83" s="130">
        <f t="shared" si="6"/>
        <v>0</v>
      </c>
    </row>
    <row r="84" spans="2:7" ht="15.75" customHeight="1" x14ac:dyDescent="0.25">
      <c r="C84" s="128" t="s">
        <v>222</v>
      </c>
      <c r="D84" s="127"/>
      <c r="E84" s="68"/>
      <c r="F84" s="68"/>
      <c r="G84" s="125">
        <f t="shared" si="6"/>
        <v>0</v>
      </c>
    </row>
    <row r="85" spans="2:7" s="100" customFormat="1" ht="15.75" customHeight="1" x14ac:dyDescent="0.25">
      <c r="B85" s="99"/>
      <c r="C85" s="128" t="s">
        <v>221</v>
      </c>
      <c r="D85" s="127"/>
      <c r="E85" s="127"/>
      <c r="F85" s="127"/>
      <c r="G85" s="125">
        <f t="shared" si="6"/>
        <v>0</v>
      </c>
    </row>
    <row r="86" spans="2:7" x14ac:dyDescent="0.25">
      <c r="B86" s="100"/>
      <c r="C86" s="129" t="s">
        <v>220</v>
      </c>
      <c r="D86" s="127"/>
      <c r="E86" s="127"/>
      <c r="F86" s="127"/>
      <c r="G86" s="125">
        <f t="shared" si="6"/>
        <v>0</v>
      </c>
    </row>
    <row r="87" spans="2:7" x14ac:dyDescent="0.25">
      <c r="B87" s="100"/>
      <c r="C87" s="128" t="s">
        <v>219</v>
      </c>
      <c r="D87" s="127"/>
      <c r="E87" s="127"/>
      <c r="F87" s="127"/>
      <c r="G87" s="125">
        <f t="shared" si="6"/>
        <v>0</v>
      </c>
    </row>
    <row r="88" spans="2:7" x14ac:dyDescent="0.25">
      <c r="B88" s="100"/>
      <c r="C88" s="128" t="s">
        <v>218</v>
      </c>
      <c r="D88" s="127"/>
      <c r="E88" s="127"/>
      <c r="F88" s="127"/>
      <c r="G88" s="125">
        <f t="shared" si="6"/>
        <v>0</v>
      </c>
    </row>
    <row r="89" spans="2:7" x14ac:dyDescent="0.25">
      <c r="C89" s="128" t="s">
        <v>217</v>
      </c>
      <c r="D89" s="127"/>
      <c r="E89" s="127"/>
      <c r="F89" s="127"/>
      <c r="G89" s="125">
        <f t="shared" si="6"/>
        <v>0</v>
      </c>
    </row>
    <row r="90" spans="2:7" x14ac:dyDescent="0.25">
      <c r="C90" s="126" t="s">
        <v>224</v>
      </c>
      <c r="D90" s="126">
        <f>SUM(D83:D89)</f>
        <v>0</v>
      </c>
      <c r="E90" s="126">
        <f>SUM(E83:E89)</f>
        <v>0</v>
      </c>
      <c r="F90" s="126">
        <f>SUM(F83:F89)</f>
        <v>0</v>
      </c>
      <c r="G90" s="125">
        <f t="shared" si="6"/>
        <v>0</v>
      </c>
    </row>
    <row r="91" spans="2:7" s="100" customFormat="1" x14ac:dyDescent="0.25">
      <c r="C91" s="139"/>
      <c r="D91" s="138"/>
      <c r="E91" s="138"/>
      <c r="F91" s="138"/>
      <c r="G91" s="137"/>
    </row>
    <row r="92" spans="2:7" x14ac:dyDescent="0.25">
      <c r="C92" s="217" t="s">
        <v>111</v>
      </c>
      <c r="D92" s="218"/>
      <c r="E92" s="218"/>
      <c r="F92" s="218"/>
      <c r="G92" s="219"/>
    </row>
    <row r="93" spans="2:7" ht="21.75" customHeight="1" thickBot="1" x14ac:dyDescent="0.3">
      <c r="C93" s="136" t="s">
        <v>227</v>
      </c>
      <c r="D93" s="135">
        <f>'[2]1) Budget Table'!D96</f>
        <v>0</v>
      </c>
      <c r="E93" s="135">
        <f>'[2]1) Budget Table'!E96</f>
        <v>0</v>
      </c>
      <c r="F93" s="135">
        <f>'[2]1) Budget Table'!F96</f>
        <v>0</v>
      </c>
      <c r="G93" s="134">
        <f t="shared" ref="G93:G101" si="7">SUM(D93:F93)</f>
        <v>0</v>
      </c>
    </row>
    <row r="94" spans="2:7" ht="15.75" customHeight="1" x14ac:dyDescent="0.25">
      <c r="C94" s="133" t="s">
        <v>223</v>
      </c>
      <c r="D94" s="132"/>
      <c r="E94" s="131"/>
      <c r="F94" s="131"/>
      <c r="G94" s="130">
        <f t="shared" si="7"/>
        <v>0</v>
      </c>
    </row>
    <row r="95" spans="2:7" ht="15.75" customHeight="1" x14ac:dyDescent="0.25">
      <c r="B95" s="100"/>
      <c r="C95" s="128" t="s">
        <v>222</v>
      </c>
      <c r="D95" s="127"/>
      <c r="E95" s="68"/>
      <c r="F95" s="68"/>
      <c r="G95" s="125">
        <f t="shared" si="7"/>
        <v>0</v>
      </c>
    </row>
    <row r="96" spans="2:7" ht="15.75" customHeight="1" x14ac:dyDescent="0.25">
      <c r="C96" s="128" t="s">
        <v>221</v>
      </c>
      <c r="D96" s="127"/>
      <c r="E96" s="127"/>
      <c r="F96" s="127"/>
      <c r="G96" s="125">
        <f t="shared" si="7"/>
        <v>0</v>
      </c>
    </row>
    <row r="97" spans="2:7" x14ac:dyDescent="0.25">
      <c r="C97" s="129" t="s">
        <v>220</v>
      </c>
      <c r="D97" s="127"/>
      <c r="E97" s="127"/>
      <c r="F97" s="127"/>
      <c r="G97" s="125">
        <f t="shared" si="7"/>
        <v>0</v>
      </c>
    </row>
    <row r="98" spans="2:7" x14ac:dyDescent="0.25">
      <c r="C98" s="128" t="s">
        <v>219</v>
      </c>
      <c r="D98" s="127"/>
      <c r="E98" s="127"/>
      <c r="F98" s="127"/>
      <c r="G98" s="125">
        <f t="shared" si="7"/>
        <v>0</v>
      </c>
    </row>
    <row r="99" spans="2:7" ht="25.5" customHeight="1" x14ac:dyDescent="0.25">
      <c r="C99" s="128" t="s">
        <v>218</v>
      </c>
      <c r="D99" s="127"/>
      <c r="E99" s="127"/>
      <c r="F99" s="127"/>
      <c r="G99" s="125">
        <f t="shared" si="7"/>
        <v>0</v>
      </c>
    </row>
    <row r="100" spans="2:7" x14ac:dyDescent="0.25">
      <c r="B100" s="100"/>
      <c r="C100" s="128" t="s">
        <v>217</v>
      </c>
      <c r="D100" s="127"/>
      <c r="E100" s="127"/>
      <c r="F100" s="127"/>
      <c r="G100" s="125">
        <f t="shared" si="7"/>
        <v>0</v>
      </c>
    </row>
    <row r="101" spans="2:7" ht="15.75" customHeight="1" x14ac:dyDescent="0.25">
      <c r="C101" s="126" t="s">
        <v>224</v>
      </c>
      <c r="D101" s="126">
        <f>SUM(D94:D100)</f>
        <v>0</v>
      </c>
      <c r="E101" s="126">
        <f>SUM(E94:E100)</f>
        <v>0</v>
      </c>
      <c r="F101" s="126">
        <f>SUM(F94:F100)</f>
        <v>0</v>
      </c>
      <c r="G101" s="125">
        <f t="shared" si="7"/>
        <v>0</v>
      </c>
    </row>
    <row r="102" spans="2:7" ht="25.5" customHeight="1" x14ac:dyDescent="0.25">
      <c r="D102" s="99"/>
      <c r="E102" s="99"/>
      <c r="F102" s="99"/>
    </row>
    <row r="103" spans="2:7" x14ac:dyDescent="0.25">
      <c r="B103" s="217" t="s">
        <v>230</v>
      </c>
      <c r="C103" s="218"/>
      <c r="D103" s="218"/>
      <c r="E103" s="218"/>
      <c r="F103" s="218"/>
      <c r="G103" s="219"/>
    </row>
    <row r="104" spans="2:7" x14ac:dyDescent="0.25">
      <c r="C104" s="217" t="s">
        <v>101</v>
      </c>
      <c r="D104" s="218"/>
      <c r="E104" s="218"/>
      <c r="F104" s="218"/>
      <c r="G104" s="219"/>
    </row>
    <row r="105" spans="2:7" ht="22.5" customHeight="1" thickBot="1" x14ac:dyDescent="0.3">
      <c r="C105" s="136" t="s">
        <v>227</v>
      </c>
      <c r="D105" s="135">
        <f>'[2]1) Budget Table'!D108</f>
        <v>0</v>
      </c>
      <c r="E105" s="135">
        <f>'[2]1) Budget Table'!E108</f>
        <v>0</v>
      </c>
      <c r="F105" s="135">
        <f>'[2]1) Budget Table'!F108</f>
        <v>0</v>
      </c>
      <c r="G105" s="134">
        <f t="shared" ref="G105:G113" si="8">SUM(D105:F105)</f>
        <v>0</v>
      </c>
    </row>
    <row r="106" spans="2:7" x14ac:dyDescent="0.25">
      <c r="C106" s="133" t="s">
        <v>223</v>
      </c>
      <c r="D106" s="132"/>
      <c r="E106" s="131"/>
      <c r="F106" s="131"/>
      <c r="G106" s="130">
        <f t="shared" si="8"/>
        <v>0</v>
      </c>
    </row>
    <row r="107" spans="2:7" x14ac:dyDescent="0.25">
      <c r="C107" s="128" t="s">
        <v>222</v>
      </c>
      <c r="D107" s="127"/>
      <c r="E107" s="68"/>
      <c r="F107" s="68"/>
      <c r="G107" s="125">
        <f t="shared" si="8"/>
        <v>0</v>
      </c>
    </row>
    <row r="108" spans="2:7" ht="15.75" customHeight="1" x14ac:dyDescent="0.25">
      <c r="C108" s="128" t="s">
        <v>221</v>
      </c>
      <c r="D108" s="127"/>
      <c r="E108" s="127"/>
      <c r="F108" s="127"/>
      <c r="G108" s="125">
        <f t="shared" si="8"/>
        <v>0</v>
      </c>
    </row>
    <row r="109" spans="2:7" x14ac:dyDescent="0.25">
      <c r="C109" s="129" t="s">
        <v>220</v>
      </c>
      <c r="D109" s="127"/>
      <c r="E109" s="127"/>
      <c r="F109" s="127"/>
      <c r="G109" s="125">
        <f t="shared" si="8"/>
        <v>0</v>
      </c>
    </row>
    <row r="110" spans="2:7" x14ac:dyDescent="0.25">
      <c r="C110" s="128" t="s">
        <v>219</v>
      </c>
      <c r="D110" s="127"/>
      <c r="E110" s="127"/>
      <c r="F110" s="127"/>
      <c r="G110" s="125">
        <f t="shared" si="8"/>
        <v>0</v>
      </c>
    </row>
    <row r="111" spans="2:7" x14ac:dyDescent="0.25">
      <c r="C111" s="128" t="s">
        <v>218</v>
      </c>
      <c r="D111" s="127"/>
      <c r="E111" s="127"/>
      <c r="F111" s="127"/>
      <c r="G111" s="125">
        <f t="shared" si="8"/>
        <v>0</v>
      </c>
    </row>
    <row r="112" spans="2:7" x14ac:dyDescent="0.25">
      <c r="C112" s="128" t="s">
        <v>217</v>
      </c>
      <c r="D112" s="127"/>
      <c r="E112" s="127"/>
      <c r="F112" s="127"/>
      <c r="G112" s="125">
        <f t="shared" si="8"/>
        <v>0</v>
      </c>
    </row>
    <row r="113" spans="3:7" x14ac:dyDescent="0.25">
      <c r="C113" s="126" t="s">
        <v>224</v>
      </c>
      <c r="D113" s="126">
        <f>SUM(D106:D112)</f>
        <v>0</v>
      </c>
      <c r="E113" s="126">
        <f>SUM(E106:E112)</f>
        <v>0</v>
      </c>
      <c r="F113" s="126">
        <f>SUM(F106:F112)</f>
        <v>0</v>
      </c>
      <c r="G113" s="125">
        <f t="shared" si="8"/>
        <v>0</v>
      </c>
    </row>
    <row r="114" spans="3:7" s="100" customFormat="1" x14ac:dyDescent="0.25">
      <c r="C114" s="139"/>
      <c r="D114" s="138"/>
      <c r="E114" s="138"/>
      <c r="F114" s="138"/>
      <c r="G114" s="137"/>
    </row>
    <row r="115" spans="3:7" ht="15.75" customHeight="1" x14ac:dyDescent="0.25">
      <c r="C115" s="217" t="s">
        <v>229</v>
      </c>
      <c r="D115" s="218"/>
      <c r="E115" s="218"/>
      <c r="F115" s="218"/>
      <c r="G115" s="219"/>
    </row>
    <row r="116" spans="3:7" ht="21.75" customHeight="1" thickBot="1" x14ac:dyDescent="0.3">
      <c r="C116" s="136" t="s">
        <v>227</v>
      </c>
      <c r="D116" s="135">
        <f>'[2]1) Budget Table'!D118</f>
        <v>0</v>
      </c>
      <c r="E116" s="135">
        <f>'[2]1) Budget Table'!E118</f>
        <v>0</v>
      </c>
      <c r="F116" s="135">
        <f>'[2]1) Budget Table'!F118</f>
        <v>0</v>
      </c>
      <c r="G116" s="134">
        <f t="shared" ref="G116:G124" si="9">SUM(D116:F116)</f>
        <v>0</v>
      </c>
    </row>
    <row r="117" spans="3:7" x14ac:dyDescent="0.25">
      <c r="C117" s="133" t="s">
        <v>223</v>
      </c>
      <c r="D117" s="132"/>
      <c r="E117" s="131"/>
      <c r="F117" s="131"/>
      <c r="G117" s="130">
        <f t="shared" si="9"/>
        <v>0</v>
      </c>
    </row>
    <row r="118" spans="3:7" x14ac:dyDescent="0.25">
      <c r="C118" s="128" t="s">
        <v>222</v>
      </c>
      <c r="D118" s="127"/>
      <c r="E118" s="68"/>
      <c r="F118" s="68"/>
      <c r="G118" s="125">
        <f t="shared" si="9"/>
        <v>0</v>
      </c>
    </row>
    <row r="119" spans="3:7" ht="31.5" x14ac:dyDescent="0.25">
      <c r="C119" s="128" t="s">
        <v>221</v>
      </c>
      <c r="D119" s="127"/>
      <c r="E119" s="127"/>
      <c r="F119" s="127"/>
      <c r="G119" s="125">
        <f t="shared" si="9"/>
        <v>0</v>
      </c>
    </row>
    <row r="120" spans="3:7" x14ac:dyDescent="0.25">
      <c r="C120" s="129" t="s">
        <v>220</v>
      </c>
      <c r="D120" s="127"/>
      <c r="E120" s="127"/>
      <c r="F120" s="127"/>
      <c r="G120" s="125">
        <f t="shared" si="9"/>
        <v>0</v>
      </c>
    </row>
    <row r="121" spans="3:7" x14ac:dyDescent="0.25">
      <c r="C121" s="128" t="s">
        <v>219</v>
      </c>
      <c r="D121" s="127"/>
      <c r="E121" s="127"/>
      <c r="F121" s="127"/>
      <c r="G121" s="125">
        <f t="shared" si="9"/>
        <v>0</v>
      </c>
    </row>
    <row r="122" spans="3:7" x14ac:dyDescent="0.25">
      <c r="C122" s="128" t="s">
        <v>218</v>
      </c>
      <c r="D122" s="127"/>
      <c r="E122" s="127"/>
      <c r="F122" s="127"/>
      <c r="G122" s="125">
        <f t="shared" si="9"/>
        <v>0</v>
      </c>
    </row>
    <row r="123" spans="3:7" x14ac:dyDescent="0.25">
      <c r="C123" s="128" t="s">
        <v>217</v>
      </c>
      <c r="D123" s="127"/>
      <c r="E123" s="127"/>
      <c r="F123" s="127"/>
      <c r="G123" s="125">
        <f t="shared" si="9"/>
        <v>0</v>
      </c>
    </row>
    <row r="124" spans="3:7" x14ac:dyDescent="0.25">
      <c r="C124" s="126" t="s">
        <v>224</v>
      </c>
      <c r="D124" s="126">
        <f>SUM(D117:D123)</f>
        <v>0</v>
      </c>
      <c r="E124" s="126">
        <f>SUM(E117:E123)</f>
        <v>0</v>
      </c>
      <c r="F124" s="126">
        <f>SUM(F117:F123)</f>
        <v>0</v>
      </c>
      <c r="G124" s="125">
        <f t="shared" si="9"/>
        <v>0</v>
      </c>
    </row>
    <row r="125" spans="3:7" s="100" customFormat="1" x14ac:dyDescent="0.25">
      <c r="C125" s="139"/>
      <c r="D125" s="138"/>
      <c r="E125" s="138"/>
      <c r="F125" s="138"/>
      <c r="G125" s="137"/>
    </row>
    <row r="126" spans="3:7" x14ac:dyDescent="0.25">
      <c r="C126" s="217" t="s">
        <v>83</v>
      </c>
      <c r="D126" s="218"/>
      <c r="E126" s="218"/>
      <c r="F126" s="218"/>
      <c r="G126" s="219"/>
    </row>
    <row r="127" spans="3:7" ht="21" customHeight="1" thickBot="1" x14ac:dyDescent="0.3">
      <c r="C127" s="136" t="s">
        <v>227</v>
      </c>
      <c r="D127" s="135">
        <f>'[2]1) Budget Table'!D128</f>
        <v>0</v>
      </c>
      <c r="E127" s="135">
        <f>'[2]1) Budget Table'!E128</f>
        <v>0</v>
      </c>
      <c r="F127" s="135">
        <f>'[2]1) Budget Table'!F128</f>
        <v>0</v>
      </c>
      <c r="G127" s="134">
        <f t="shared" ref="G127:G135" si="10">SUM(D127:F127)</f>
        <v>0</v>
      </c>
    </row>
    <row r="128" spans="3:7" x14ac:dyDescent="0.25">
      <c r="C128" s="133" t="s">
        <v>223</v>
      </c>
      <c r="D128" s="132"/>
      <c r="E128" s="131"/>
      <c r="F128" s="131"/>
      <c r="G128" s="130">
        <f t="shared" si="10"/>
        <v>0</v>
      </c>
    </row>
    <row r="129" spans="3:7" x14ac:dyDescent="0.25">
      <c r="C129" s="128" t="s">
        <v>222</v>
      </c>
      <c r="D129" s="127"/>
      <c r="E129" s="68"/>
      <c r="F129" s="68"/>
      <c r="G129" s="125">
        <f t="shared" si="10"/>
        <v>0</v>
      </c>
    </row>
    <row r="130" spans="3:7" ht="31.5" x14ac:dyDescent="0.25">
      <c r="C130" s="128" t="s">
        <v>221</v>
      </c>
      <c r="D130" s="127"/>
      <c r="E130" s="127"/>
      <c r="F130" s="127"/>
      <c r="G130" s="125">
        <f t="shared" si="10"/>
        <v>0</v>
      </c>
    </row>
    <row r="131" spans="3:7" x14ac:dyDescent="0.25">
      <c r="C131" s="129" t="s">
        <v>220</v>
      </c>
      <c r="D131" s="127"/>
      <c r="E131" s="127"/>
      <c r="F131" s="127"/>
      <c r="G131" s="125">
        <f t="shared" si="10"/>
        <v>0</v>
      </c>
    </row>
    <row r="132" spans="3:7" x14ac:dyDescent="0.25">
      <c r="C132" s="128" t="s">
        <v>219</v>
      </c>
      <c r="D132" s="127"/>
      <c r="E132" s="127"/>
      <c r="F132" s="127"/>
      <c r="G132" s="125">
        <f t="shared" si="10"/>
        <v>0</v>
      </c>
    </row>
    <row r="133" spans="3:7" x14ac:dyDescent="0.25">
      <c r="C133" s="128" t="s">
        <v>218</v>
      </c>
      <c r="D133" s="127"/>
      <c r="E133" s="127"/>
      <c r="F133" s="127"/>
      <c r="G133" s="125">
        <f t="shared" si="10"/>
        <v>0</v>
      </c>
    </row>
    <row r="134" spans="3:7" x14ac:dyDescent="0.25">
      <c r="C134" s="128" t="s">
        <v>217</v>
      </c>
      <c r="D134" s="127"/>
      <c r="E134" s="127"/>
      <c r="F134" s="127"/>
      <c r="G134" s="125">
        <f t="shared" si="10"/>
        <v>0</v>
      </c>
    </row>
    <row r="135" spans="3:7" x14ac:dyDescent="0.25">
      <c r="C135" s="126" t="s">
        <v>224</v>
      </c>
      <c r="D135" s="126">
        <f>SUM(D128:D134)</f>
        <v>0</v>
      </c>
      <c r="E135" s="126">
        <f>SUM(E128:E134)</f>
        <v>0</v>
      </c>
      <c r="F135" s="126">
        <f>SUM(F128:F134)</f>
        <v>0</v>
      </c>
      <c r="G135" s="125">
        <f t="shared" si="10"/>
        <v>0</v>
      </c>
    </row>
    <row r="136" spans="3:7" s="100" customFormat="1" x14ac:dyDescent="0.25">
      <c r="C136" s="139"/>
      <c r="D136" s="138"/>
      <c r="E136" s="138"/>
      <c r="F136" s="138"/>
      <c r="G136" s="137"/>
    </row>
    <row r="137" spans="3:7" x14ac:dyDescent="0.25">
      <c r="C137" s="217" t="s">
        <v>74</v>
      </c>
      <c r="D137" s="218"/>
      <c r="E137" s="218"/>
      <c r="F137" s="218"/>
      <c r="G137" s="219"/>
    </row>
    <row r="138" spans="3:7" ht="24" customHeight="1" thickBot="1" x14ac:dyDescent="0.3">
      <c r="C138" s="136" t="s">
        <v>227</v>
      </c>
      <c r="D138" s="135">
        <f>'[2]1) Budget Table'!D138</f>
        <v>0</v>
      </c>
      <c r="E138" s="135">
        <f>'[2]1) Budget Table'!E138</f>
        <v>0</v>
      </c>
      <c r="F138" s="135">
        <f>'[2]1) Budget Table'!F138</f>
        <v>0</v>
      </c>
      <c r="G138" s="134">
        <f t="shared" ref="G138:G146" si="11">SUM(D138:F138)</f>
        <v>0</v>
      </c>
    </row>
    <row r="139" spans="3:7" ht="15.75" customHeight="1" x14ac:dyDescent="0.25">
      <c r="C139" s="133" t="s">
        <v>223</v>
      </c>
      <c r="D139" s="132"/>
      <c r="E139" s="131"/>
      <c r="F139" s="131"/>
      <c r="G139" s="130">
        <f t="shared" si="11"/>
        <v>0</v>
      </c>
    </row>
    <row r="140" spans="3:7" x14ac:dyDescent="0.25">
      <c r="C140" s="128" t="s">
        <v>222</v>
      </c>
      <c r="D140" s="127"/>
      <c r="E140" s="68"/>
      <c r="F140" s="68"/>
      <c r="G140" s="125">
        <f t="shared" si="11"/>
        <v>0</v>
      </c>
    </row>
    <row r="141" spans="3:7" ht="15.75" customHeight="1" x14ac:dyDescent="0.25">
      <c r="C141" s="128" t="s">
        <v>221</v>
      </c>
      <c r="D141" s="127"/>
      <c r="E141" s="127"/>
      <c r="F141" s="127"/>
      <c r="G141" s="125">
        <f t="shared" si="11"/>
        <v>0</v>
      </c>
    </row>
    <row r="142" spans="3:7" x14ac:dyDescent="0.25">
      <c r="C142" s="129" t="s">
        <v>220</v>
      </c>
      <c r="D142" s="127"/>
      <c r="E142" s="127"/>
      <c r="F142" s="127"/>
      <c r="G142" s="125">
        <f t="shared" si="11"/>
        <v>0</v>
      </c>
    </row>
    <row r="143" spans="3:7" x14ac:dyDescent="0.25">
      <c r="C143" s="128" t="s">
        <v>219</v>
      </c>
      <c r="D143" s="127"/>
      <c r="E143" s="127"/>
      <c r="F143" s="127"/>
      <c r="G143" s="125">
        <f t="shared" si="11"/>
        <v>0</v>
      </c>
    </row>
    <row r="144" spans="3:7" ht="15.75" customHeight="1" x14ac:dyDescent="0.25">
      <c r="C144" s="128" t="s">
        <v>218</v>
      </c>
      <c r="D144" s="127"/>
      <c r="E144" s="127"/>
      <c r="F144" s="127"/>
      <c r="G144" s="125">
        <f t="shared" si="11"/>
        <v>0</v>
      </c>
    </row>
    <row r="145" spans="2:7" x14ac:dyDescent="0.25">
      <c r="C145" s="128" t="s">
        <v>217</v>
      </c>
      <c r="D145" s="127"/>
      <c r="E145" s="127"/>
      <c r="F145" s="127"/>
      <c r="G145" s="125">
        <f t="shared" si="11"/>
        <v>0</v>
      </c>
    </row>
    <row r="146" spans="2:7" x14ac:dyDescent="0.25">
      <c r="C146" s="126" t="s">
        <v>224</v>
      </c>
      <c r="D146" s="126">
        <f>SUM(D139:D145)</f>
        <v>0</v>
      </c>
      <c r="E146" s="126">
        <f>SUM(E139:E145)</f>
        <v>0</v>
      </c>
      <c r="F146" s="126">
        <f>SUM(F139:F145)</f>
        <v>0</v>
      </c>
      <c r="G146" s="125">
        <f t="shared" si="11"/>
        <v>0</v>
      </c>
    </row>
    <row r="148" spans="2:7" x14ac:dyDescent="0.25">
      <c r="B148" s="217" t="s">
        <v>228</v>
      </c>
      <c r="C148" s="218"/>
      <c r="D148" s="218"/>
      <c r="E148" s="218"/>
      <c r="F148" s="218"/>
      <c r="G148" s="219"/>
    </row>
    <row r="149" spans="2:7" x14ac:dyDescent="0.25">
      <c r="C149" s="217" t="s">
        <v>64</v>
      </c>
      <c r="D149" s="218"/>
      <c r="E149" s="218"/>
      <c r="F149" s="218"/>
      <c r="G149" s="219"/>
    </row>
    <row r="150" spans="2:7" ht="24" customHeight="1" thickBot="1" x14ac:dyDescent="0.3">
      <c r="C150" s="136" t="s">
        <v>227</v>
      </c>
      <c r="D150" s="135">
        <f>'[2]1) Budget Table'!D150</f>
        <v>0</v>
      </c>
      <c r="E150" s="135">
        <f>'[2]1) Budget Table'!E150</f>
        <v>0</v>
      </c>
      <c r="F150" s="135">
        <f>'[2]1) Budget Table'!F150</f>
        <v>0</v>
      </c>
      <c r="G150" s="134">
        <f t="shared" ref="G150:G158" si="12">SUM(D150:F150)</f>
        <v>0</v>
      </c>
    </row>
    <row r="151" spans="2:7" ht="24.75" customHeight="1" x14ac:dyDescent="0.25">
      <c r="C151" s="133" t="s">
        <v>223</v>
      </c>
      <c r="D151" s="132"/>
      <c r="E151" s="131"/>
      <c r="F151" s="131"/>
      <c r="G151" s="130">
        <f t="shared" si="12"/>
        <v>0</v>
      </c>
    </row>
    <row r="152" spans="2:7" ht="15.75" customHeight="1" x14ac:dyDescent="0.25">
      <c r="C152" s="128" t="s">
        <v>222</v>
      </c>
      <c r="D152" s="127"/>
      <c r="E152" s="68"/>
      <c r="F152" s="68"/>
      <c r="G152" s="125">
        <f t="shared" si="12"/>
        <v>0</v>
      </c>
    </row>
    <row r="153" spans="2:7" ht="15.75" customHeight="1" x14ac:dyDescent="0.25">
      <c r="C153" s="128" t="s">
        <v>221</v>
      </c>
      <c r="D153" s="127"/>
      <c r="E153" s="127"/>
      <c r="F153" s="127"/>
      <c r="G153" s="125">
        <f t="shared" si="12"/>
        <v>0</v>
      </c>
    </row>
    <row r="154" spans="2:7" ht="15.75" customHeight="1" x14ac:dyDescent="0.25">
      <c r="C154" s="129" t="s">
        <v>220</v>
      </c>
      <c r="D154" s="127"/>
      <c r="E154" s="127"/>
      <c r="F154" s="127"/>
      <c r="G154" s="125">
        <f t="shared" si="12"/>
        <v>0</v>
      </c>
    </row>
    <row r="155" spans="2:7" ht="15.75" customHeight="1" x14ac:dyDescent="0.25">
      <c r="C155" s="128" t="s">
        <v>219</v>
      </c>
      <c r="D155" s="127"/>
      <c r="E155" s="127"/>
      <c r="F155" s="127"/>
      <c r="G155" s="125">
        <f t="shared" si="12"/>
        <v>0</v>
      </c>
    </row>
    <row r="156" spans="2:7" ht="15.75" customHeight="1" x14ac:dyDescent="0.25">
      <c r="C156" s="128" t="s">
        <v>218</v>
      </c>
      <c r="D156" s="127"/>
      <c r="E156" s="127"/>
      <c r="F156" s="127"/>
      <c r="G156" s="125">
        <f t="shared" si="12"/>
        <v>0</v>
      </c>
    </row>
    <row r="157" spans="2:7" ht="15.75" customHeight="1" x14ac:dyDescent="0.25">
      <c r="C157" s="128" t="s">
        <v>217</v>
      </c>
      <c r="D157" s="127"/>
      <c r="E157" s="127"/>
      <c r="F157" s="127"/>
      <c r="G157" s="125">
        <f t="shared" si="12"/>
        <v>0</v>
      </c>
    </row>
    <row r="158" spans="2:7" ht="15.75" customHeight="1" x14ac:dyDescent="0.25">
      <c r="C158" s="126" t="s">
        <v>224</v>
      </c>
      <c r="D158" s="126">
        <f>SUM(D151:D157)</f>
        <v>0</v>
      </c>
      <c r="E158" s="126">
        <f>SUM(E151:E157)</f>
        <v>0</v>
      </c>
      <c r="F158" s="126">
        <f>SUM(F151:F157)</f>
        <v>0</v>
      </c>
      <c r="G158" s="125">
        <f t="shared" si="12"/>
        <v>0</v>
      </c>
    </row>
    <row r="159" spans="2:7" s="100" customFormat="1" ht="15.75" customHeight="1" x14ac:dyDescent="0.25">
      <c r="C159" s="139"/>
      <c r="D159" s="138"/>
      <c r="E159" s="138"/>
      <c r="F159" s="138"/>
      <c r="G159" s="137"/>
    </row>
    <row r="160" spans="2:7" ht="15.75" customHeight="1" x14ac:dyDescent="0.25">
      <c r="C160" s="217" t="s">
        <v>55</v>
      </c>
      <c r="D160" s="218"/>
      <c r="E160" s="218"/>
      <c r="F160" s="218"/>
      <c r="G160" s="219"/>
    </row>
    <row r="161" spans="3:7" ht="21" customHeight="1" thickBot="1" x14ac:dyDescent="0.3">
      <c r="C161" s="136" t="s">
        <v>227</v>
      </c>
      <c r="D161" s="135">
        <f>'[2]1) Budget Table'!D160</f>
        <v>0</v>
      </c>
      <c r="E161" s="135">
        <f>'[2]1) Budget Table'!E160</f>
        <v>0</v>
      </c>
      <c r="F161" s="135">
        <f>'[2]1) Budget Table'!F160</f>
        <v>0</v>
      </c>
      <c r="G161" s="134">
        <f t="shared" ref="G161:G169" si="13">SUM(D161:F161)</f>
        <v>0</v>
      </c>
    </row>
    <row r="162" spans="3:7" ht="15.75" customHeight="1" x14ac:dyDescent="0.25">
      <c r="C162" s="133" t="s">
        <v>223</v>
      </c>
      <c r="D162" s="132"/>
      <c r="E162" s="131"/>
      <c r="F162" s="131"/>
      <c r="G162" s="130">
        <f t="shared" si="13"/>
        <v>0</v>
      </c>
    </row>
    <row r="163" spans="3:7" ht="15.75" customHeight="1" x14ac:dyDescent="0.25">
      <c r="C163" s="128" t="s">
        <v>222</v>
      </c>
      <c r="D163" s="127"/>
      <c r="E163" s="68"/>
      <c r="F163" s="68"/>
      <c r="G163" s="125">
        <f t="shared" si="13"/>
        <v>0</v>
      </c>
    </row>
    <row r="164" spans="3:7" ht="15.75" customHeight="1" x14ac:dyDescent="0.25">
      <c r="C164" s="128" t="s">
        <v>221</v>
      </c>
      <c r="D164" s="127"/>
      <c r="E164" s="127"/>
      <c r="F164" s="127"/>
      <c r="G164" s="125">
        <f t="shared" si="13"/>
        <v>0</v>
      </c>
    </row>
    <row r="165" spans="3:7" ht="15.75" customHeight="1" x14ac:dyDescent="0.25">
      <c r="C165" s="129" t="s">
        <v>220</v>
      </c>
      <c r="D165" s="127"/>
      <c r="E165" s="127"/>
      <c r="F165" s="127"/>
      <c r="G165" s="125">
        <f t="shared" si="13"/>
        <v>0</v>
      </c>
    </row>
    <row r="166" spans="3:7" ht="15.75" customHeight="1" x14ac:dyDescent="0.25">
      <c r="C166" s="128" t="s">
        <v>219</v>
      </c>
      <c r="D166" s="127"/>
      <c r="E166" s="127"/>
      <c r="F166" s="127"/>
      <c r="G166" s="125">
        <f t="shared" si="13"/>
        <v>0</v>
      </c>
    </row>
    <row r="167" spans="3:7" ht="15.75" customHeight="1" x14ac:dyDescent="0.25">
      <c r="C167" s="128" t="s">
        <v>218</v>
      </c>
      <c r="D167" s="127"/>
      <c r="E167" s="127"/>
      <c r="F167" s="127"/>
      <c r="G167" s="125">
        <f t="shared" si="13"/>
        <v>0</v>
      </c>
    </row>
    <row r="168" spans="3:7" ht="15.75" customHeight="1" x14ac:dyDescent="0.25">
      <c r="C168" s="128" t="s">
        <v>217</v>
      </c>
      <c r="D168" s="127"/>
      <c r="E168" s="127"/>
      <c r="F168" s="127"/>
      <c r="G168" s="125">
        <f t="shared" si="13"/>
        <v>0</v>
      </c>
    </row>
    <row r="169" spans="3:7" ht="15.75" customHeight="1" x14ac:dyDescent="0.25">
      <c r="C169" s="126" t="s">
        <v>224</v>
      </c>
      <c r="D169" s="126">
        <f>SUM(D162:D168)</f>
        <v>0</v>
      </c>
      <c r="E169" s="126">
        <f>SUM(E162:E168)</f>
        <v>0</v>
      </c>
      <c r="F169" s="126">
        <f>SUM(F162:F168)</f>
        <v>0</v>
      </c>
      <c r="G169" s="125">
        <f t="shared" si="13"/>
        <v>0</v>
      </c>
    </row>
    <row r="170" spans="3:7" s="100" customFormat="1" ht="15.75" customHeight="1" x14ac:dyDescent="0.25">
      <c r="C170" s="139"/>
      <c r="D170" s="138"/>
      <c r="E170" s="138"/>
      <c r="F170" s="138"/>
      <c r="G170" s="137"/>
    </row>
    <row r="171" spans="3:7" ht="15.75" customHeight="1" x14ac:dyDescent="0.25">
      <c r="C171" s="217" t="s">
        <v>46</v>
      </c>
      <c r="D171" s="218"/>
      <c r="E171" s="218"/>
      <c r="F171" s="218"/>
      <c r="G171" s="219"/>
    </row>
    <row r="172" spans="3:7" ht="19.5" customHeight="1" thickBot="1" x14ac:dyDescent="0.3">
      <c r="C172" s="136" t="s">
        <v>227</v>
      </c>
      <c r="D172" s="135">
        <f>'[2]1) Budget Table'!D170</f>
        <v>0</v>
      </c>
      <c r="E172" s="135">
        <f>'[2]1) Budget Table'!E170</f>
        <v>0</v>
      </c>
      <c r="F172" s="135">
        <f>'[2]1) Budget Table'!F170</f>
        <v>0</v>
      </c>
      <c r="G172" s="134">
        <f t="shared" ref="G172:G180" si="14">SUM(D172:F172)</f>
        <v>0</v>
      </c>
    </row>
    <row r="173" spans="3:7" ht="15.75" customHeight="1" x14ac:dyDescent="0.25">
      <c r="C173" s="133" t="s">
        <v>223</v>
      </c>
      <c r="D173" s="132"/>
      <c r="E173" s="131"/>
      <c r="F173" s="131"/>
      <c r="G173" s="130">
        <f t="shared" si="14"/>
        <v>0</v>
      </c>
    </row>
    <row r="174" spans="3:7" ht="15.75" customHeight="1" x14ac:dyDescent="0.25">
      <c r="C174" s="128" t="s">
        <v>222</v>
      </c>
      <c r="D174" s="127"/>
      <c r="E174" s="68"/>
      <c r="F174" s="68"/>
      <c r="G174" s="125">
        <f t="shared" si="14"/>
        <v>0</v>
      </c>
    </row>
    <row r="175" spans="3:7" ht="15.75" customHeight="1" x14ac:dyDescent="0.25">
      <c r="C175" s="128" t="s">
        <v>221</v>
      </c>
      <c r="D175" s="127"/>
      <c r="E175" s="127"/>
      <c r="F175" s="127"/>
      <c r="G175" s="125">
        <f t="shared" si="14"/>
        <v>0</v>
      </c>
    </row>
    <row r="176" spans="3:7" ht="15.75" customHeight="1" x14ac:dyDescent="0.25">
      <c r="C176" s="129" t="s">
        <v>220</v>
      </c>
      <c r="D176" s="127"/>
      <c r="E176" s="127"/>
      <c r="F176" s="127"/>
      <c r="G176" s="125">
        <f t="shared" si="14"/>
        <v>0</v>
      </c>
    </row>
    <row r="177" spans="3:7" ht="15.75" customHeight="1" x14ac:dyDescent="0.25">
      <c r="C177" s="128" t="s">
        <v>219</v>
      </c>
      <c r="D177" s="127"/>
      <c r="E177" s="127"/>
      <c r="F177" s="127"/>
      <c r="G177" s="125">
        <f t="shared" si="14"/>
        <v>0</v>
      </c>
    </row>
    <row r="178" spans="3:7" ht="15.75" customHeight="1" x14ac:dyDescent="0.25">
      <c r="C178" s="128" t="s">
        <v>218</v>
      </c>
      <c r="D178" s="127"/>
      <c r="E178" s="127"/>
      <c r="F178" s="127"/>
      <c r="G178" s="125">
        <f t="shared" si="14"/>
        <v>0</v>
      </c>
    </row>
    <row r="179" spans="3:7" ht="15.75" customHeight="1" x14ac:dyDescent="0.25">
      <c r="C179" s="128" t="s">
        <v>217</v>
      </c>
      <c r="D179" s="127"/>
      <c r="E179" s="127"/>
      <c r="F179" s="127"/>
      <c r="G179" s="125">
        <f t="shared" si="14"/>
        <v>0</v>
      </c>
    </row>
    <row r="180" spans="3:7" ht="15.75" customHeight="1" x14ac:dyDescent="0.25">
      <c r="C180" s="126" t="s">
        <v>224</v>
      </c>
      <c r="D180" s="126">
        <f>SUM(D173:D179)</f>
        <v>0</v>
      </c>
      <c r="E180" s="126">
        <f>SUM(E173:E179)</f>
        <v>0</v>
      </c>
      <c r="F180" s="126">
        <f>SUM(F173:F179)</f>
        <v>0</v>
      </c>
      <c r="G180" s="125">
        <f t="shared" si="14"/>
        <v>0</v>
      </c>
    </row>
    <row r="181" spans="3:7" s="100" customFormat="1" ht="15.75" customHeight="1" x14ac:dyDescent="0.25">
      <c r="C181" s="139"/>
      <c r="D181" s="138"/>
      <c r="E181" s="138"/>
      <c r="F181" s="138"/>
      <c r="G181" s="137"/>
    </row>
    <row r="182" spans="3:7" ht="15.75" customHeight="1" x14ac:dyDescent="0.25">
      <c r="C182" s="217" t="s">
        <v>37</v>
      </c>
      <c r="D182" s="218"/>
      <c r="E182" s="218"/>
      <c r="F182" s="218"/>
      <c r="G182" s="219"/>
    </row>
    <row r="183" spans="3:7" ht="22.5" customHeight="1" thickBot="1" x14ac:dyDescent="0.3">
      <c r="C183" s="136" t="s">
        <v>227</v>
      </c>
      <c r="D183" s="135">
        <f>'[2]1) Budget Table'!D180</f>
        <v>0</v>
      </c>
      <c r="E183" s="135">
        <f>'[2]1) Budget Table'!E180</f>
        <v>0</v>
      </c>
      <c r="F183" s="135">
        <f>'[2]1) Budget Table'!F180</f>
        <v>0</v>
      </c>
      <c r="G183" s="134">
        <f t="shared" ref="G183:G191" si="15">SUM(D183:F183)</f>
        <v>0</v>
      </c>
    </row>
    <row r="184" spans="3:7" ht="15.75" customHeight="1" x14ac:dyDescent="0.25">
      <c r="C184" s="133" t="s">
        <v>223</v>
      </c>
      <c r="D184" s="132"/>
      <c r="E184" s="131"/>
      <c r="F184" s="131"/>
      <c r="G184" s="130">
        <f t="shared" si="15"/>
        <v>0</v>
      </c>
    </row>
    <row r="185" spans="3:7" ht="15.75" customHeight="1" x14ac:dyDescent="0.25">
      <c r="C185" s="128" t="s">
        <v>222</v>
      </c>
      <c r="D185" s="127"/>
      <c r="E185" s="68"/>
      <c r="F185" s="68"/>
      <c r="G185" s="125">
        <f t="shared" si="15"/>
        <v>0</v>
      </c>
    </row>
    <row r="186" spans="3:7" ht="15.75" customHeight="1" x14ac:dyDescent="0.25">
      <c r="C186" s="128" t="s">
        <v>221</v>
      </c>
      <c r="D186" s="127"/>
      <c r="E186" s="127"/>
      <c r="F186" s="127"/>
      <c r="G186" s="125">
        <f t="shared" si="15"/>
        <v>0</v>
      </c>
    </row>
    <row r="187" spans="3:7" ht="15.75" customHeight="1" x14ac:dyDescent="0.25">
      <c r="C187" s="129" t="s">
        <v>220</v>
      </c>
      <c r="D187" s="127"/>
      <c r="E187" s="127"/>
      <c r="F187" s="127"/>
      <c r="G187" s="125">
        <f t="shared" si="15"/>
        <v>0</v>
      </c>
    </row>
    <row r="188" spans="3:7" ht="15.75" customHeight="1" x14ac:dyDescent="0.25">
      <c r="C188" s="128" t="s">
        <v>219</v>
      </c>
      <c r="D188" s="127"/>
      <c r="E188" s="127"/>
      <c r="F188" s="127"/>
      <c r="G188" s="125">
        <f t="shared" si="15"/>
        <v>0</v>
      </c>
    </row>
    <row r="189" spans="3:7" ht="15.75" customHeight="1" x14ac:dyDescent="0.25">
      <c r="C189" s="128" t="s">
        <v>218</v>
      </c>
      <c r="D189" s="127"/>
      <c r="E189" s="127"/>
      <c r="F189" s="127"/>
      <c r="G189" s="125">
        <f t="shared" si="15"/>
        <v>0</v>
      </c>
    </row>
    <row r="190" spans="3:7" ht="15.75" customHeight="1" x14ac:dyDescent="0.25">
      <c r="C190" s="128" t="s">
        <v>217</v>
      </c>
      <c r="D190" s="127"/>
      <c r="E190" s="127"/>
      <c r="F190" s="127"/>
      <c r="G190" s="125">
        <f t="shared" si="15"/>
        <v>0</v>
      </c>
    </row>
    <row r="191" spans="3:7" ht="15.75" customHeight="1" x14ac:dyDescent="0.25">
      <c r="C191" s="126" t="s">
        <v>224</v>
      </c>
      <c r="D191" s="126">
        <f>SUM(D184:D190)</f>
        <v>0</v>
      </c>
      <c r="E191" s="126">
        <f>SUM(E184:E190)</f>
        <v>0</v>
      </c>
      <c r="F191" s="126">
        <f>SUM(F184:F190)</f>
        <v>0</v>
      </c>
      <c r="G191" s="125">
        <f t="shared" si="15"/>
        <v>0</v>
      </c>
    </row>
    <row r="192" spans="3:7" ht="15.75" customHeight="1" x14ac:dyDescent="0.25"/>
    <row r="193" spans="3:7" ht="15.75" customHeight="1" x14ac:dyDescent="0.25">
      <c r="C193" s="217" t="s">
        <v>226</v>
      </c>
      <c r="D193" s="218"/>
      <c r="E193" s="218"/>
      <c r="F193" s="218"/>
      <c r="G193" s="219"/>
    </row>
    <row r="194" spans="3:7" ht="19.5" customHeight="1" thickBot="1" x14ac:dyDescent="0.3">
      <c r="C194" s="136" t="s">
        <v>225</v>
      </c>
      <c r="D194" s="135">
        <f>'[2]1) Budget Table'!D187</f>
        <v>242000</v>
      </c>
      <c r="E194" s="135">
        <f>'[2]1) Budget Table'!E187</f>
        <v>0</v>
      </c>
      <c r="F194" s="135">
        <f>'[2]1) Budget Table'!F187</f>
        <v>0</v>
      </c>
      <c r="G194" s="134">
        <f t="shared" ref="G194:G202" si="16">SUM(D194:F194)</f>
        <v>242000</v>
      </c>
    </row>
    <row r="195" spans="3:7" ht="15.75" customHeight="1" x14ac:dyDescent="0.25">
      <c r="C195" s="133" t="s">
        <v>223</v>
      </c>
      <c r="D195" s="132">
        <v>198000</v>
      </c>
      <c r="E195" s="131">
        <v>0</v>
      </c>
      <c r="F195" s="131">
        <v>0</v>
      </c>
      <c r="G195" s="130">
        <f t="shared" si="16"/>
        <v>198000</v>
      </c>
    </row>
    <row r="196" spans="3:7" ht="15.75" customHeight="1" x14ac:dyDescent="0.25">
      <c r="C196" s="128" t="s">
        <v>222</v>
      </c>
      <c r="D196" s="127">
        <v>0</v>
      </c>
      <c r="E196" s="68">
        <v>0</v>
      </c>
      <c r="F196" s="68">
        <v>0</v>
      </c>
      <c r="G196" s="125">
        <f t="shared" si="16"/>
        <v>0</v>
      </c>
    </row>
    <row r="197" spans="3:7" ht="15.75" customHeight="1" x14ac:dyDescent="0.25">
      <c r="C197" s="128" t="s">
        <v>221</v>
      </c>
      <c r="D197" s="127">
        <v>0</v>
      </c>
      <c r="E197" s="127">
        <v>0</v>
      </c>
      <c r="F197" s="127">
        <v>0</v>
      </c>
      <c r="G197" s="125">
        <f t="shared" si="16"/>
        <v>0</v>
      </c>
    </row>
    <row r="198" spans="3:7" ht="15.75" customHeight="1" x14ac:dyDescent="0.25">
      <c r="C198" s="129" t="s">
        <v>220</v>
      </c>
      <c r="D198" s="127">
        <v>0</v>
      </c>
      <c r="E198" s="127">
        <v>0</v>
      </c>
      <c r="F198" s="127">
        <v>0</v>
      </c>
      <c r="G198" s="125">
        <f t="shared" si="16"/>
        <v>0</v>
      </c>
    </row>
    <row r="199" spans="3:7" ht="15.75" customHeight="1" x14ac:dyDescent="0.25">
      <c r="C199" s="128" t="s">
        <v>219</v>
      </c>
      <c r="D199" s="127">
        <v>14000</v>
      </c>
      <c r="E199" s="127">
        <v>0</v>
      </c>
      <c r="F199" s="127">
        <v>0</v>
      </c>
      <c r="G199" s="125">
        <f t="shared" si="16"/>
        <v>14000</v>
      </c>
    </row>
    <row r="200" spans="3:7" ht="15.75" customHeight="1" x14ac:dyDescent="0.25">
      <c r="C200" s="128" t="s">
        <v>218</v>
      </c>
      <c r="D200" s="127">
        <v>0</v>
      </c>
      <c r="E200" s="127">
        <v>0</v>
      </c>
      <c r="F200" s="127">
        <v>0</v>
      </c>
      <c r="G200" s="125">
        <f t="shared" si="16"/>
        <v>0</v>
      </c>
    </row>
    <row r="201" spans="3:7" ht="15.75" customHeight="1" x14ac:dyDescent="0.25">
      <c r="C201" s="128" t="s">
        <v>217</v>
      </c>
      <c r="D201" s="127">
        <v>30000</v>
      </c>
      <c r="E201" s="127">
        <v>0</v>
      </c>
      <c r="F201" s="127">
        <v>0</v>
      </c>
      <c r="G201" s="125">
        <f t="shared" si="16"/>
        <v>30000</v>
      </c>
    </row>
    <row r="202" spans="3:7" ht="15.75" customHeight="1" x14ac:dyDescent="0.25">
      <c r="C202" s="126" t="s">
        <v>224</v>
      </c>
      <c r="D202" s="126">
        <f>SUM(D195:D201)</f>
        <v>242000</v>
      </c>
      <c r="E202" s="126">
        <f>SUM(E195:E201)</f>
        <v>0</v>
      </c>
      <c r="F202" s="126">
        <f>SUM(F195:F201)</f>
        <v>0</v>
      </c>
      <c r="G202" s="125">
        <f t="shared" si="16"/>
        <v>242000</v>
      </c>
    </row>
    <row r="203" spans="3:7" ht="15.75" customHeight="1" thickBot="1" x14ac:dyDescent="0.3"/>
    <row r="204" spans="3:7" ht="19.5" customHeight="1" thickBot="1" x14ac:dyDescent="0.3">
      <c r="C204" s="220" t="s">
        <v>19</v>
      </c>
      <c r="D204" s="221"/>
      <c r="E204" s="221"/>
      <c r="F204" s="221"/>
      <c r="G204" s="222"/>
    </row>
    <row r="205" spans="3:7" ht="19.5" customHeight="1" x14ac:dyDescent="0.25">
      <c r="C205" s="123"/>
      <c r="D205" s="124" t="s">
        <v>15</v>
      </c>
      <c r="E205" s="124" t="s">
        <v>14</v>
      </c>
      <c r="F205" s="124" t="s">
        <v>13</v>
      </c>
      <c r="G205" s="216" t="s">
        <v>19</v>
      </c>
    </row>
    <row r="206" spans="3:7" ht="19.5" customHeight="1" x14ac:dyDescent="0.25">
      <c r="C206" s="123"/>
      <c r="D206" s="122" t="str">
        <f>'[2]1) Budget Table'!D13</f>
        <v>UNDP</v>
      </c>
      <c r="E206" s="122" t="str">
        <f>'[2]1) Budget Table'!E13</f>
        <v>ONUMUJERES</v>
      </c>
      <c r="F206" s="122" t="str">
        <f>'[2]1) Budget Table'!F13</f>
        <v>OACNUDH</v>
      </c>
      <c r="G206" s="184"/>
    </row>
    <row r="207" spans="3:7" ht="19.5" customHeight="1" x14ac:dyDescent="0.25">
      <c r="C207" s="118" t="s">
        <v>223</v>
      </c>
      <c r="D207" s="119">
        <f t="shared" ref="D207:F213" si="17">SUM(D184,D173,D162,D151,D139,D128,D117,D106,D94,D83,D72,D61,D50,D39,D28,D17,D195)</f>
        <v>291000</v>
      </c>
      <c r="E207" s="119">
        <f t="shared" si="17"/>
        <v>127100</v>
      </c>
      <c r="F207" s="119">
        <f t="shared" si="17"/>
        <v>161500</v>
      </c>
      <c r="G207" s="121">
        <f t="shared" ref="G207:G214" si="18">SUM(D207:F207)</f>
        <v>579600</v>
      </c>
    </row>
    <row r="208" spans="3:7" ht="34.5" customHeight="1" x14ac:dyDescent="0.25">
      <c r="C208" s="118" t="s">
        <v>222</v>
      </c>
      <c r="D208" s="119">
        <f t="shared" si="17"/>
        <v>135000</v>
      </c>
      <c r="E208" s="119">
        <f t="shared" si="17"/>
        <v>75000</v>
      </c>
      <c r="F208" s="119">
        <f t="shared" si="17"/>
        <v>28000</v>
      </c>
      <c r="G208" s="116">
        <f t="shared" si="18"/>
        <v>238000</v>
      </c>
    </row>
    <row r="209" spans="3:13" ht="48" customHeight="1" x14ac:dyDescent="0.25">
      <c r="C209" s="118" t="s">
        <v>221</v>
      </c>
      <c r="D209" s="119">
        <f t="shared" si="17"/>
        <v>20000</v>
      </c>
      <c r="E209" s="119">
        <f t="shared" si="17"/>
        <v>10000</v>
      </c>
      <c r="F209" s="119">
        <f t="shared" si="17"/>
        <v>8000</v>
      </c>
      <c r="G209" s="116">
        <f t="shared" si="18"/>
        <v>38000</v>
      </c>
    </row>
    <row r="210" spans="3:13" ht="33" customHeight="1" x14ac:dyDescent="0.25">
      <c r="C210" s="120" t="s">
        <v>220</v>
      </c>
      <c r="D210" s="119">
        <f t="shared" si="17"/>
        <v>669200</v>
      </c>
      <c r="E210" s="119">
        <f t="shared" si="17"/>
        <v>145500</v>
      </c>
      <c r="F210" s="119">
        <f t="shared" si="17"/>
        <v>63000</v>
      </c>
      <c r="G210" s="116">
        <f t="shared" si="18"/>
        <v>877700</v>
      </c>
    </row>
    <row r="211" spans="3:13" ht="21" customHeight="1" x14ac:dyDescent="0.25">
      <c r="C211" s="118" t="s">
        <v>219</v>
      </c>
      <c r="D211" s="119">
        <f t="shared" si="17"/>
        <v>62630</v>
      </c>
      <c r="E211" s="119">
        <f t="shared" si="17"/>
        <v>32500</v>
      </c>
      <c r="F211" s="119">
        <f t="shared" si="17"/>
        <v>30000</v>
      </c>
      <c r="G211" s="116">
        <f t="shared" si="18"/>
        <v>125130</v>
      </c>
      <c r="H211" s="51"/>
      <c r="I211" s="51"/>
      <c r="J211" s="51"/>
      <c r="K211" s="51"/>
      <c r="L211" s="51"/>
      <c r="M211" s="112"/>
    </row>
    <row r="212" spans="3:13" ht="39.75" customHeight="1" x14ac:dyDescent="0.25">
      <c r="C212" s="118" t="s">
        <v>218</v>
      </c>
      <c r="D212" s="119">
        <f t="shared" si="17"/>
        <v>35000</v>
      </c>
      <c r="E212" s="119">
        <f t="shared" si="17"/>
        <v>103000</v>
      </c>
      <c r="F212" s="119">
        <f t="shared" si="17"/>
        <v>8000</v>
      </c>
      <c r="G212" s="116">
        <f t="shared" si="18"/>
        <v>146000</v>
      </c>
      <c r="H212" s="51"/>
      <c r="I212" s="51"/>
      <c r="J212" s="51"/>
      <c r="K212" s="51"/>
      <c r="L212" s="51"/>
      <c r="M212" s="112"/>
    </row>
    <row r="213" spans="3:13" ht="23.25" customHeight="1" x14ac:dyDescent="0.25">
      <c r="C213" s="118" t="s">
        <v>217</v>
      </c>
      <c r="D213" s="117">
        <f t="shared" si="17"/>
        <v>96869.739999999991</v>
      </c>
      <c r="E213" s="117">
        <f t="shared" si="17"/>
        <v>17240</v>
      </c>
      <c r="F213" s="117">
        <f t="shared" si="17"/>
        <v>18001</v>
      </c>
      <c r="G213" s="116">
        <f t="shared" si="18"/>
        <v>132110.74</v>
      </c>
      <c r="H213" s="51"/>
      <c r="I213" s="51"/>
      <c r="J213" s="51"/>
      <c r="K213" s="51"/>
      <c r="L213" s="51"/>
      <c r="M213" s="112"/>
    </row>
    <row r="214" spans="3:13" ht="22.5" customHeight="1" x14ac:dyDescent="0.25">
      <c r="C214" s="115" t="s">
        <v>216</v>
      </c>
      <c r="D214" s="114">
        <f>SUM(D207:D213)</f>
        <v>1309699.74</v>
      </c>
      <c r="E214" s="114">
        <f>SUM(E207:E213)</f>
        <v>510340</v>
      </c>
      <c r="F214" s="114">
        <f>SUM(F207:F213)</f>
        <v>316501</v>
      </c>
      <c r="G214" s="113">
        <f t="shared" si="18"/>
        <v>2136540.7400000002</v>
      </c>
      <c r="H214" s="51"/>
      <c r="I214" s="51"/>
      <c r="J214" s="51"/>
      <c r="K214" s="51"/>
      <c r="L214" s="51"/>
      <c r="M214" s="112"/>
    </row>
    <row r="215" spans="3:13" ht="26.25" customHeight="1" thickBot="1" x14ac:dyDescent="0.3">
      <c r="C215" s="111" t="s">
        <v>215</v>
      </c>
      <c r="D215" s="110">
        <f>D214*0.07</f>
        <v>91678.981800000009</v>
      </c>
      <c r="E215" s="110">
        <f>E214*0.07</f>
        <v>35723.800000000003</v>
      </c>
      <c r="F215" s="110">
        <f>F214*0.07</f>
        <v>22155.070000000003</v>
      </c>
      <c r="G215" s="109">
        <f>G214*0.07</f>
        <v>149557.85180000003</v>
      </c>
      <c r="H215" s="15"/>
      <c r="I215" s="15"/>
      <c r="J215" s="15"/>
      <c r="K215" s="15"/>
      <c r="L215" s="105"/>
      <c r="M215" s="100"/>
    </row>
    <row r="216" spans="3:13" ht="23.25" customHeight="1" thickBot="1" x14ac:dyDescent="0.3">
      <c r="C216" s="108" t="s">
        <v>214</v>
      </c>
      <c r="D216" s="107">
        <f>SUM(D214:D215)</f>
        <v>1401378.7217999999</v>
      </c>
      <c r="E216" s="107">
        <f>SUM(E214:E215)</f>
        <v>546063.80000000005</v>
      </c>
      <c r="F216" s="107">
        <f>SUM(F214:F215)</f>
        <v>338656.07</v>
      </c>
      <c r="G216" s="106">
        <f>SUM(G214:G215)</f>
        <v>2286098.5918000001</v>
      </c>
      <c r="H216" s="15"/>
      <c r="I216" s="15"/>
      <c r="J216" s="15"/>
      <c r="K216" s="15"/>
      <c r="L216" s="105"/>
      <c r="M216" s="100"/>
    </row>
    <row r="217" spans="3:13" ht="15.75" customHeight="1" x14ac:dyDescent="0.25">
      <c r="L217" s="101"/>
    </row>
    <row r="218" spans="3:13" ht="15.75" customHeight="1" x14ac:dyDescent="0.25">
      <c r="H218" s="102"/>
      <c r="I218" s="102"/>
      <c r="L218" s="101"/>
    </row>
    <row r="219" spans="3:13" ht="15.75" customHeight="1" x14ac:dyDescent="0.25">
      <c r="H219" s="102"/>
      <c r="I219" s="102"/>
    </row>
    <row r="220" spans="3:13" ht="40.5" customHeight="1" x14ac:dyDescent="0.25">
      <c r="H220" s="102"/>
      <c r="I220" s="102"/>
      <c r="L220" s="103"/>
    </row>
    <row r="221" spans="3:13" ht="24.75" customHeight="1" x14ac:dyDescent="0.25">
      <c r="H221" s="102"/>
      <c r="I221" s="102"/>
      <c r="L221" s="103"/>
    </row>
    <row r="222" spans="3:13" ht="41.25" customHeight="1" x14ac:dyDescent="0.25">
      <c r="H222" s="104"/>
      <c r="I222" s="102"/>
      <c r="L222" s="103"/>
    </row>
    <row r="223" spans="3:13" ht="51.75" customHeight="1" x14ac:dyDescent="0.25">
      <c r="H223" s="104"/>
      <c r="I223" s="102"/>
      <c r="L223" s="103"/>
    </row>
    <row r="224" spans="3:13" ht="42" customHeight="1" x14ac:dyDescent="0.25">
      <c r="H224" s="102"/>
      <c r="I224" s="102"/>
      <c r="L224" s="103"/>
    </row>
    <row r="225" spans="3:14" s="100" customFormat="1" ht="42" customHeight="1" x14ac:dyDescent="0.25">
      <c r="C225" s="99"/>
      <c r="G225" s="99"/>
      <c r="H225" s="99"/>
      <c r="I225" s="102"/>
      <c r="J225" s="99"/>
      <c r="K225" s="99"/>
      <c r="L225" s="103"/>
      <c r="M225" s="99"/>
    </row>
    <row r="226" spans="3:14" s="100" customFormat="1" ht="42" customHeight="1" x14ac:dyDescent="0.25">
      <c r="C226" s="99"/>
      <c r="G226" s="99"/>
      <c r="H226" s="99"/>
      <c r="I226" s="102"/>
      <c r="J226" s="99"/>
      <c r="K226" s="99"/>
      <c r="L226" s="99"/>
      <c r="M226" s="99"/>
    </row>
    <row r="227" spans="3:14" s="100" customFormat="1" ht="63.75" customHeight="1" x14ac:dyDescent="0.25">
      <c r="C227" s="99"/>
      <c r="G227" s="99"/>
      <c r="H227" s="99"/>
      <c r="I227" s="101"/>
      <c r="J227" s="99"/>
      <c r="K227" s="99"/>
      <c r="L227" s="99"/>
      <c r="M227" s="99"/>
    </row>
    <row r="228" spans="3:14" s="100" customFormat="1" ht="42" customHeight="1" x14ac:dyDescent="0.25">
      <c r="C228" s="99"/>
      <c r="G228" s="99"/>
      <c r="H228" s="99"/>
      <c r="I228" s="99"/>
      <c r="J228" s="99"/>
      <c r="K228" s="99"/>
      <c r="L228" s="99"/>
      <c r="M228" s="101"/>
    </row>
    <row r="229" spans="3:14" ht="23.25" customHeight="1" x14ac:dyDescent="0.25"/>
    <row r="230" spans="3:14" ht="27.75" customHeight="1" x14ac:dyDescent="0.25"/>
    <row r="231" spans="3:14" ht="55.5" customHeight="1" x14ac:dyDescent="0.25"/>
    <row r="232" spans="3:14" ht="57.75" customHeight="1" x14ac:dyDescent="0.25"/>
    <row r="233" spans="3:14" ht="21.75" customHeight="1" x14ac:dyDescent="0.25"/>
    <row r="234" spans="3:14" ht="49.5" customHeight="1" x14ac:dyDescent="0.25"/>
    <row r="235" spans="3:14" ht="28.5" customHeight="1" x14ac:dyDescent="0.25"/>
    <row r="236" spans="3:14" ht="28.5" customHeight="1" x14ac:dyDescent="0.25"/>
    <row r="237" spans="3:14" ht="28.5" customHeight="1" x14ac:dyDescent="0.25"/>
    <row r="238" spans="3:14" ht="23.25" customHeight="1" x14ac:dyDescent="0.25">
      <c r="N238" s="101"/>
    </row>
    <row r="239" spans="3:14" ht="43.5" customHeight="1" x14ac:dyDescent="0.25">
      <c r="N239" s="101"/>
    </row>
    <row r="240" spans="3:14" ht="55.5" customHeight="1" x14ac:dyDescent="0.25"/>
    <row r="241" spans="14:14" ht="42.75" customHeight="1" x14ac:dyDescent="0.25">
      <c r="N241" s="101"/>
    </row>
    <row r="242" spans="14:14" ht="21.75" customHeight="1" x14ac:dyDescent="0.25">
      <c r="N242" s="101"/>
    </row>
    <row r="243" spans="14:14" ht="21.75" customHeight="1" x14ac:dyDescent="0.25">
      <c r="N243" s="101"/>
    </row>
    <row r="244" spans="14:14" ht="23.25" customHeight="1" x14ac:dyDescent="0.25"/>
    <row r="245" spans="14:14" ht="23.25" customHeight="1" x14ac:dyDescent="0.25"/>
    <row r="246" spans="14:14" ht="21.75" customHeight="1" x14ac:dyDescent="0.25"/>
    <row r="247" spans="14:14" ht="16.5" customHeight="1" x14ac:dyDescent="0.25"/>
    <row r="248" spans="14:14" ht="29.25" customHeight="1" x14ac:dyDescent="0.25"/>
    <row r="249" spans="14:14" ht="24.75" customHeight="1" x14ac:dyDescent="0.25"/>
    <row r="250" spans="14:14" ht="33" customHeight="1" x14ac:dyDescent="0.25"/>
    <row r="252" spans="14:14" ht="15" customHeight="1" x14ac:dyDescent="0.25"/>
    <row r="253" spans="14:14" ht="25.5" customHeight="1" x14ac:dyDescent="0.25"/>
  </sheetData>
  <sheetProtection sheet="1" insertColumns="0" insertRows="0" deleteRows="0"/>
  <mergeCells count="27">
    <mergeCell ref="C2:F2"/>
    <mergeCell ref="C5:G5"/>
    <mergeCell ref="C6:G8"/>
    <mergeCell ref="C10:F10"/>
    <mergeCell ref="G12:G13"/>
    <mergeCell ref="B14:G14"/>
    <mergeCell ref="C15:G15"/>
    <mergeCell ref="C26:G26"/>
    <mergeCell ref="C37:G37"/>
    <mergeCell ref="C47:G47"/>
    <mergeCell ref="C59:G59"/>
    <mergeCell ref="C70:G70"/>
    <mergeCell ref="C81:G81"/>
    <mergeCell ref="C92:G92"/>
    <mergeCell ref="B103:G103"/>
    <mergeCell ref="C104:G104"/>
    <mergeCell ref="C115:G115"/>
    <mergeCell ref="C126:G126"/>
    <mergeCell ref="C193:G193"/>
    <mergeCell ref="C204:G204"/>
    <mergeCell ref="G205:G206"/>
    <mergeCell ref="C137:G137"/>
    <mergeCell ref="B148:G148"/>
    <mergeCell ref="C149:G149"/>
    <mergeCell ref="C160:G160"/>
    <mergeCell ref="C171:G171"/>
    <mergeCell ref="C182:G1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8">
    <cfRule type="cellIs" dxfId="19" priority="14" operator="notEqual">
      <formula>$G$60</formula>
    </cfRule>
  </conditionalFormatting>
  <conditionalFormatting sqref="G79">
    <cfRule type="cellIs" dxfId="18" priority="13" operator="notEqual">
      <formula>$G$71</formula>
    </cfRule>
  </conditionalFormatting>
  <conditionalFormatting sqref="G90">
    <cfRule type="cellIs" dxfId="17" priority="12" operator="notEqual">
      <formula>$G$82</formula>
    </cfRule>
  </conditionalFormatting>
  <conditionalFormatting sqref="G101">
    <cfRule type="cellIs" dxfId="16" priority="11" operator="notEqual">
      <formula>$G$93</formula>
    </cfRule>
  </conditionalFormatting>
  <conditionalFormatting sqref="G113">
    <cfRule type="cellIs" dxfId="15" priority="10" operator="notEqual">
      <formula>$G$105</formula>
    </cfRule>
  </conditionalFormatting>
  <conditionalFormatting sqref="G124">
    <cfRule type="cellIs" dxfId="14" priority="9" operator="notEqual">
      <formula>$G$116</formula>
    </cfRule>
  </conditionalFormatting>
  <conditionalFormatting sqref="G135">
    <cfRule type="cellIs" dxfId="13" priority="8" operator="notEqual">
      <formula>$G$127</formula>
    </cfRule>
  </conditionalFormatting>
  <conditionalFormatting sqref="G146">
    <cfRule type="cellIs" dxfId="12" priority="7" operator="notEqual">
      <formula>$G$138</formula>
    </cfRule>
  </conditionalFormatting>
  <conditionalFormatting sqref="G158">
    <cfRule type="cellIs" dxfId="11" priority="6" operator="notEqual">
      <formula>$G$150</formula>
    </cfRule>
  </conditionalFormatting>
  <conditionalFormatting sqref="G169">
    <cfRule type="cellIs" dxfId="10" priority="5" operator="notEqual">
      <formula>$G$161</formula>
    </cfRule>
  </conditionalFormatting>
  <conditionalFormatting sqref="G180">
    <cfRule type="cellIs" dxfId="9" priority="4" operator="notEqual">
      <formula>$G$161</formula>
    </cfRule>
  </conditionalFormatting>
  <conditionalFormatting sqref="G191">
    <cfRule type="cellIs" dxfId="8" priority="3" operator="notEqual">
      <formula>$G$183</formula>
    </cfRule>
  </conditionalFormatting>
  <conditionalFormatting sqref="G202">
    <cfRule type="cellIs" dxfId="7" priority="2" operator="notEqual">
      <formula>$G$194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7 C78 C89 C100 C112 C123 C134 C145 C157 C168 C179 C190 C213 C201" xr:uid="{63BB0EE6-F275-4CEC-841C-DCEEB617FD2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6 C77 C88 C99 C111 C122 C133 C144 C156 C167 C178 C189 C212 C200" xr:uid="{FFAB92DA-AEB7-4E0A-A41C-E9FDD4AD30D2}"/>
    <dataValidation allowBlank="1" showInputMessage="1" showErrorMessage="1" prompt="Services contracted by an organization which follow the normal procurement processes." sqref="C20 C31 C42 C53 C64 C75 C86 C97 C109 C120 C131 C142 C154 C165 C176 C187 C210 C198" xr:uid="{BD58FB68-EA93-45D7-96E8-9A99E14FE251}"/>
    <dataValidation allowBlank="1" showInputMessage="1" showErrorMessage="1" prompt="Includes staff and non-staff travel paid for by the organization directly related to a project." sqref="C21 C32 C43 C54 C65 C76 C87 C98 C110 C121 C132 C143 C155 C166 C177 C188 C211 C199" xr:uid="{CB6EE161-C05E-4A92-BAD3-45753846814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3 C74 C85 C96 C108 C119 C130 C141 C153 C164 C175 C186 C209 C197" xr:uid="{24F80708-B3C6-42CA-9C4F-9D7B08CECE2D}"/>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2 C73 C84 C95 C107 C118 C129 C140 C152 C163 C174 C185 C208 C196" xr:uid="{ED15DAFF-D9FC-4EAC-8248-EB4127B71A0C}"/>
    <dataValidation allowBlank="1" showInputMessage="1" showErrorMessage="1" prompt="Includes all related staff and temporary staff costs including base salary, post adjustment and all staff entitlements." sqref="C17 C28 C39 C50 C61 C72 C83 C94 C106 C117 C128 C139 C151 C162 C173 C184 C207 C195" xr:uid="{A01914F2-B8C0-43CA-8EFD-4FC7FC351E67}"/>
    <dataValidation allowBlank="1" showInputMessage="1" showErrorMessage="1" prompt="Output totals must match the original total from Table 1, and will show as red if not. " sqref="G24" xr:uid="{8CA158DA-EB6E-4E00-8BF4-570E8797EA3A}"/>
  </dataValidations>
  <pageMargins left="0.7" right="0.7" top="0.75" bottom="0.75" header="0.3" footer="0.3"/>
  <pageSetup scale="74" orientation="landscape" r:id="rId1"/>
  <rowBreaks count="1" manualBreakCount="1">
    <brk id="69"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2E095126-CCB4-47F4-96D6-3295720090A4}">
            <xm:f>'\Users\Carlos.Paredes\OneDrive - United Nations Development Programme\M&amp;E\2019\INFORMES\ANUAL\Finales\Transformando\[3. PBF Project Document Template 2019- Annex D- Project Budget .xlsx]1) Budget Table'!#REF!</xm:f>
            <x14:dxf>
              <font>
                <color rgb="FF9C0006"/>
              </font>
              <fill>
                <patternFill>
                  <bgColor rgb="FFFFC7CE"/>
                </patternFill>
              </fill>
            </x14:dxf>
          </x14:cfRule>
          <xm:sqref>G216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0CE90-CA79-487D-9F5F-797F518E9D6D}">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151" t="s">
        <v>249</v>
      </c>
    </row>
    <row r="3" spans="2:2" x14ac:dyDescent="0.25">
      <c r="B3" s="150"/>
    </row>
    <row r="4" spans="2:2" ht="30.75" customHeight="1" x14ac:dyDescent="0.25">
      <c r="B4" s="149" t="s">
        <v>248</v>
      </c>
    </row>
    <row r="5" spans="2:2" ht="30.75" customHeight="1" x14ac:dyDescent="0.25">
      <c r="B5" s="149"/>
    </row>
    <row r="6" spans="2:2" ht="60" x14ac:dyDescent="0.25">
      <c r="B6" s="149" t="s">
        <v>247</v>
      </c>
    </row>
    <row r="7" spans="2:2" x14ac:dyDescent="0.25">
      <c r="B7" s="149"/>
    </row>
    <row r="8" spans="2:2" ht="60" x14ac:dyDescent="0.25">
      <c r="B8" s="149" t="s">
        <v>246</v>
      </c>
    </row>
    <row r="9" spans="2:2" x14ac:dyDescent="0.25">
      <c r="B9" s="149"/>
    </row>
    <row r="10" spans="2:2" ht="60" x14ac:dyDescent="0.25">
      <c r="B10" s="149" t="s">
        <v>245</v>
      </c>
    </row>
    <row r="11" spans="2:2" x14ac:dyDescent="0.25">
      <c r="B11" s="149"/>
    </row>
    <row r="12" spans="2:2" ht="30" x14ac:dyDescent="0.25">
      <c r="B12" s="149" t="s">
        <v>244</v>
      </c>
    </row>
    <row r="13" spans="2:2" x14ac:dyDescent="0.25">
      <c r="B13" s="149"/>
    </row>
    <row r="14" spans="2:2" ht="60" x14ac:dyDescent="0.25">
      <c r="B14" s="149" t="s">
        <v>243</v>
      </c>
    </row>
    <row r="15" spans="2:2" x14ac:dyDescent="0.25">
      <c r="B15" s="149"/>
    </row>
    <row r="16" spans="2:2" ht="45.75" thickBot="1" x14ac:dyDescent="0.3">
      <c r="B16" s="148" t="s">
        <v>242</v>
      </c>
    </row>
  </sheetData>
  <sheetProtection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1E82-720C-4D4E-813C-D6FF47A427DB}">
  <sheetPr>
    <tabColor theme="2" tint="-0.499984740745262"/>
  </sheetPr>
  <dimension ref="B1:D47"/>
  <sheetViews>
    <sheetView showGridLines="0" showZeros="0" topLeftCell="A43"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45" t="s">
        <v>259</v>
      </c>
      <c r="C2" s="246"/>
      <c r="D2" s="247"/>
    </row>
    <row r="3" spans="2:4" ht="15.75" thickBot="1" x14ac:dyDescent="0.3">
      <c r="B3" s="248"/>
      <c r="C3" s="249"/>
      <c r="D3" s="250"/>
    </row>
    <row r="4" spans="2:4" ht="15.75" thickBot="1" x14ac:dyDescent="0.3"/>
    <row r="5" spans="2:4" x14ac:dyDescent="0.25">
      <c r="B5" s="237" t="s">
        <v>258</v>
      </c>
      <c r="C5" s="238"/>
      <c r="D5" s="239"/>
    </row>
    <row r="6" spans="2:4" ht="15.75" thickBot="1" x14ac:dyDescent="0.3">
      <c r="B6" s="240"/>
      <c r="C6" s="241"/>
      <c r="D6" s="242"/>
    </row>
    <row r="7" spans="2:4" x14ac:dyDescent="0.25">
      <c r="B7" s="162" t="s">
        <v>254</v>
      </c>
      <c r="C7" s="243">
        <f>SUM('[2]1) Budget Table'!D24:F24,'[2]1) Budget Table'!D34:F34,'[2]1) Budget Table'!D44:F44,'[2]1) Budget Table'!D54:F54)</f>
        <v>1483040.74</v>
      </c>
      <c r="D7" s="244"/>
    </row>
    <row r="8" spans="2:4" x14ac:dyDescent="0.25">
      <c r="B8" s="162" t="s">
        <v>253</v>
      </c>
      <c r="C8" s="235">
        <f>SUM(D10:D14)</f>
        <v>0</v>
      </c>
      <c r="D8" s="236"/>
    </row>
    <row r="9" spans="2:4" x14ac:dyDescent="0.25">
      <c r="B9" s="161" t="s">
        <v>252</v>
      </c>
      <c r="C9" s="160" t="s">
        <v>251</v>
      </c>
      <c r="D9" s="159" t="s">
        <v>250</v>
      </c>
    </row>
    <row r="10" spans="2:4" ht="35.1" customHeight="1" x14ac:dyDescent="0.25">
      <c r="B10" s="165"/>
      <c r="C10" s="153"/>
      <c r="D10" s="155">
        <f>$C$7*C10</f>
        <v>0</v>
      </c>
    </row>
    <row r="11" spans="2:4" ht="35.1" customHeight="1" x14ac:dyDescent="0.25">
      <c r="B11" s="165"/>
      <c r="C11" s="153"/>
      <c r="D11" s="155">
        <f>C7*C11</f>
        <v>0</v>
      </c>
    </row>
    <row r="12" spans="2:4" ht="35.1" customHeight="1" x14ac:dyDescent="0.25">
      <c r="B12" s="164"/>
      <c r="C12" s="153"/>
      <c r="D12" s="155">
        <f>C7*C12</f>
        <v>0</v>
      </c>
    </row>
    <row r="13" spans="2:4" ht="35.1" customHeight="1" x14ac:dyDescent="0.25">
      <c r="B13" s="164"/>
      <c r="C13" s="153"/>
      <c r="D13" s="155">
        <f>C7*C13</f>
        <v>0</v>
      </c>
    </row>
    <row r="14" spans="2:4" ht="35.1" customHeight="1" thickBot="1" x14ac:dyDescent="0.3">
      <c r="B14" s="163"/>
      <c r="C14" s="153"/>
      <c r="D14" s="152">
        <f>C7*C14</f>
        <v>0</v>
      </c>
    </row>
    <row r="15" spans="2:4" ht="15.75" thickBot="1" x14ac:dyDescent="0.3"/>
    <row r="16" spans="2:4" x14ac:dyDescent="0.25">
      <c r="B16" s="237" t="s">
        <v>257</v>
      </c>
      <c r="C16" s="238"/>
      <c r="D16" s="239"/>
    </row>
    <row r="17" spans="2:4" ht="15.75" thickBot="1" x14ac:dyDescent="0.3">
      <c r="B17" s="251"/>
      <c r="C17" s="252"/>
      <c r="D17" s="253"/>
    </row>
    <row r="18" spans="2:4" x14ac:dyDescent="0.25">
      <c r="B18" s="162" t="s">
        <v>254</v>
      </c>
      <c r="C18" s="243">
        <f>SUM('[2]1) Budget Table'!D66:F66,'[2]1) Budget Table'!D76:F76,'[2]1) Budget Table'!D86:F86,'[2]1) Budget Table'!D96:F96)</f>
        <v>411500</v>
      </c>
      <c r="D18" s="244"/>
    </row>
    <row r="19" spans="2:4" x14ac:dyDescent="0.25">
      <c r="B19" s="162" t="s">
        <v>253</v>
      </c>
      <c r="C19" s="235">
        <f>SUM(D21:D25)</f>
        <v>0</v>
      </c>
      <c r="D19" s="236"/>
    </row>
    <row r="20" spans="2:4" x14ac:dyDescent="0.25">
      <c r="B20" s="161" t="s">
        <v>252</v>
      </c>
      <c r="C20" s="160" t="s">
        <v>251</v>
      </c>
      <c r="D20" s="159" t="s">
        <v>250</v>
      </c>
    </row>
    <row r="21" spans="2:4" ht="35.1" customHeight="1" x14ac:dyDescent="0.25">
      <c r="B21" s="158"/>
      <c r="C21" s="153"/>
      <c r="D21" s="155">
        <f>$C$18*C21</f>
        <v>0</v>
      </c>
    </row>
    <row r="22" spans="2:4" ht="35.1" customHeight="1" x14ac:dyDescent="0.25">
      <c r="B22" s="157"/>
      <c r="C22" s="153"/>
      <c r="D22" s="155">
        <f>$C$18*C22</f>
        <v>0</v>
      </c>
    </row>
    <row r="23" spans="2:4" ht="35.1" customHeight="1" x14ac:dyDescent="0.25">
      <c r="B23" s="156"/>
      <c r="C23" s="153"/>
      <c r="D23" s="155">
        <f>$C$18*C23</f>
        <v>0</v>
      </c>
    </row>
    <row r="24" spans="2:4" ht="35.1" customHeight="1" x14ac:dyDescent="0.25">
      <c r="B24" s="156"/>
      <c r="C24" s="153"/>
      <c r="D24" s="155">
        <f>$C$18*C24</f>
        <v>0</v>
      </c>
    </row>
    <row r="25" spans="2:4" ht="35.1" customHeight="1" thickBot="1" x14ac:dyDescent="0.3">
      <c r="B25" s="154"/>
      <c r="C25" s="153"/>
      <c r="D25" s="155">
        <f>$C$18*C25</f>
        <v>0</v>
      </c>
    </row>
    <row r="26" spans="2:4" ht="15.75" thickBot="1" x14ac:dyDescent="0.3"/>
    <row r="27" spans="2:4" x14ac:dyDescent="0.25">
      <c r="B27" s="237" t="s">
        <v>256</v>
      </c>
      <c r="C27" s="238"/>
      <c r="D27" s="239"/>
    </row>
    <row r="28" spans="2:4" ht="15.75" thickBot="1" x14ac:dyDescent="0.3">
      <c r="B28" s="240"/>
      <c r="C28" s="241"/>
      <c r="D28" s="242"/>
    </row>
    <row r="29" spans="2:4" x14ac:dyDescent="0.25">
      <c r="B29" s="162" t="s">
        <v>254</v>
      </c>
      <c r="C29" s="243">
        <f>SUM('[2]1) Budget Table'!D108:F108,'[2]1) Budget Table'!D118:F118,'[2]1) Budget Table'!D128:F128,'[2]1) Budget Table'!D138:F138)</f>
        <v>0</v>
      </c>
      <c r="D29" s="244"/>
    </row>
    <row r="30" spans="2:4" x14ac:dyDescent="0.25">
      <c r="B30" s="162" t="s">
        <v>253</v>
      </c>
      <c r="C30" s="235">
        <f>SUM(D32:D36)</f>
        <v>0</v>
      </c>
      <c r="D30" s="236"/>
    </row>
    <row r="31" spans="2:4" x14ac:dyDescent="0.25">
      <c r="B31" s="161" t="s">
        <v>252</v>
      </c>
      <c r="C31" s="160" t="s">
        <v>251</v>
      </c>
      <c r="D31" s="159" t="s">
        <v>250</v>
      </c>
    </row>
    <row r="32" spans="2:4" ht="35.1" customHeight="1" x14ac:dyDescent="0.25">
      <c r="B32" s="158"/>
      <c r="C32" s="153"/>
      <c r="D32" s="155">
        <f>$C$29*C32</f>
        <v>0</v>
      </c>
    </row>
    <row r="33" spans="2:4" ht="35.1" customHeight="1" x14ac:dyDescent="0.25">
      <c r="B33" s="157"/>
      <c r="C33" s="153"/>
      <c r="D33" s="155">
        <f>$C$29*C33</f>
        <v>0</v>
      </c>
    </row>
    <row r="34" spans="2:4" ht="35.1" customHeight="1" x14ac:dyDescent="0.25">
      <c r="B34" s="156"/>
      <c r="C34" s="153"/>
      <c r="D34" s="155">
        <f>$C$29*C34</f>
        <v>0</v>
      </c>
    </row>
    <row r="35" spans="2:4" ht="35.1" customHeight="1" x14ac:dyDescent="0.25">
      <c r="B35" s="156"/>
      <c r="C35" s="153"/>
      <c r="D35" s="155">
        <f>$C$29*C35</f>
        <v>0</v>
      </c>
    </row>
    <row r="36" spans="2:4" ht="35.1" customHeight="1" thickBot="1" x14ac:dyDescent="0.3">
      <c r="B36" s="154"/>
      <c r="C36" s="153"/>
      <c r="D36" s="155">
        <f>$C$29*C36</f>
        <v>0</v>
      </c>
    </row>
    <row r="37" spans="2:4" ht="15.75" thickBot="1" x14ac:dyDescent="0.3"/>
    <row r="38" spans="2:4" x14ac:dyDescent="0.25">
      <c r="B38" s="237" t="s">
        <v>255</v>
      </c>
      <c r="C38" s="238"/>
      <c r="D38" s="239"/>
    </row>
    <row r="39" spans="2:4" ht="15.75" thickBot="1" x14ac:dyDescent="0.3">
      <c r="B39" s="240"/>
      <c r="C39" s="241"/>
      <c r="D39" s="242"/>
    </row>
    <row r="40" spans="2:4" x14ac:dyDescent="0.25">
      <c r="B40" s="162" t="s">
        <v>254</v>
      </c>
      <c r="C40" s="243">
        <f>SUM('[2]1) Budget Table'!D150:F150,'[2]1) Budget Table'!D160:F160,'[2]1) Budget Table'!D170:F170,'[2]1) Budget Table'!D180:F180)</f>
        <v>0</v>
      </c>
      <c r="D40" s="244"/>
    </row>
    <row r="41" spans="2:4" x14ac:dyDescent="0.25">
      <c r="B41" s="162" t="s">
        <v>253</v>
      </c>
      <c r="C41" s="235">
        <f>SUM(D43:D47)</f>
        <v>0</v>
      </c>
      <c r="D41" s="236"/>
    </row>
    <row r="42" spans="2:4" x14ac:dyDescent="0.25">
      <c r="B42" s="161" t="s">
        <v>252</v>
      </c>
      <c r="C42" s="160" t="s">
        <v>251</v>
      </c>
      <c r="D42" s="159" t="s">
        <v>250</v>
      </c>
    </row>
    <row r="43" spans="2:4" ht="35.1" customHeight="1" x14ac:dyDescent="0.25">
      <c r="B43" s="158"/>
      <c r="C43" s="153"/>
      <c r="D43" s="155">
        <f>$C$40*C43</f>
        <v>0</v>
      </c>
    </row>
    <row r="44" spans="2:4" ht="35.1" customHeight="1" x14ac:dyDescent="0.25">
      <c r="B44" s="157"/>
      <c r="C44" s="153"/>
      <c r="D44" s="155">
        <f>$C$40*C44</f>
        <v>0</v>
      </c>
    </row>
    <row r="45" spans="2:4" ht="35.1" customHeight="1" x14ac:dyDescent="0.25">
      <c r="B45" s="156"/>
      <c r="C45" s="153"/>
      <c r="D45" s="155">
        <f>$C$40*C45</f>
        <v>0</v>
      </c>
    </row>
    <row r="46" spans="2:4" ht="35.1" customHeight="1" x14ac:dyDescent="0.25">
      <c r="B46" s="156"/>
      <c r="C46" s="153"/>
      <c r="D46" s="155">
        <f>$C$40*C46</f>
        <v>0</v>
      </c>
    </row>
    <row r="47" spans="2:4" ht="35.1" customHeight="1" thickBot="1" x14ac:dyDescent="0.3">
      <c r="B47" s="154"/>
      <c r="C47" s="153"/>
      <c r="D47" s="152">
        <f>$C$40*C47</f>
        <v>0</v>
      </c>
    </row>
  </sheetData>
  <sheetProtection sheet="1" objects="1" scenarios="1"/>
  <mergeCells count="17">
    <mergeCell ref="C29:D29"/>
    <mergeCell ref="B2:D3"/>
    <mergeCell ref="B5:D5"/>
    <mergeCell ref="B6:D6"/>
    <mergeCell ref="C7:D7"/>
    <mergeCell ref="C8:D8"/>
    <mergeCell ref="B16:D16"/>
    <mergeCell ref="B17:D17"/>
    <mergeCell ref="C18:D18"/>
    <mergeCell ref="C19:D19"/>
    <mergeCell ref="B27:D27"/>
    <mergeCell ref="B28:D28"/>
    <mergeCell ref="C30:D30"/>
    <mergeCell ref="B38:D38"/>
    <mergeCell ref="B39:D39"/>
    <mergeCell ref="C40:D40"/>
    <mergeCell ref="C41:D41"/>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FB0715A-7CB0-462C-BC19-77FE905D065C}">
          <x14:formula1>
            <xm:f>'C:\Users\Carlos.Paredes\OneDrive - United Nations Development Programme\M&amp;E\2019\INFORMES\ANUAL\Finales\Transformando\[3. PBF Project Document Template 2019- Annex D- Project Budget .xlsx]Sheet2'!#REF!</xm:f>
          </x14:formula1>
          <xm:sqref>B10:B14 B21:B25 B32:B36 B43:B47</xm:sqref>
        </x14:dataValidation>
        <x14:dataValidation type="list" allowBlank="1" showInputMessage="1" showErrorMessage="1" xr:uid="{6B56F818-E6EB-4689-8F46-FDE494DAD1D3}">
          <x14:formula1>
            <xm:f>'C:\Users\Carlos.Paredes\OneDrive - United Nations Development Programme\M&amp;E\2019\INFORMES\ANUAL\Finales\Transformando\[3. PBF Project Document Template 2019- Annex D- Project Budget .xlsx]Dropdowns'!#REF!</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75AD-D080-41CA-98D4-DDD54B3B7440}">
  <sheetPr>
    <tabColor theme="2" tint="-0.499984740745262"/>
  </sheetPr>
  <dimension ref="B1:F24"/>
  <sheetViews>
    <sheetView showGridLines="0" zoomScale="80" zoomScaleNormal="80" workbookViewId="0">
      <selection activeCell="G17" sqref="G17"/>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168" customFormat="1" ht="15.75" x14ac:dyDescent="0.25">
      <c r="B2" s="254" t="s">
        <v>265</v>
      </c>
      <c r="C2" s="255"/>
      <c r="D2" s="255"/>
      <c r="E2" s="255"/>
      <c r="F2" s="256"/>
    </row>
    <row r="3" spans="2:6" s="168" customFormat="1" ht="16.5" thickBot="1" x14ac:dyDescent="0.3">
      <c r="B3" s="257"/>
      <c r="C3" s="258"/>
      <c r="D3" s="258"/>
      <c r="E3" s="258"/>
      <c r="F3" s="259"/>
    </row>
    <row r="4" spans="2:6" s="168" customFormat="1" ht="16.5" thickBot="1" x14ac:dyDescent="0.3"/>
    <row r="5" spans="2:6" s="168" customFormat="1" ht="16.5" thickBot="1" x14ac:dyDescent="0.3">
      <c r="B5" s="220" t="s">
        <v>19</v>
      </c>
      <c r="C5" s="221"/>
      <c r="D5" s="221"/>
      <c r="E5" s="221"/>
      <c r="F5" s="222"/>
    </row>
    <row r="6" spans="2:6" s="168" customFormat="1" ht="15.75" x14ac:dyDescent="0.25">
      <c r="B6" s="123"/>
      <c r="C6" s="124" t="s">
        <v>239</v>
      </c>
      <c r="D6" s="124" t="s">
        <v>238</v>
      </c>
      <c r="E6" s="124" t="s">
        <v>237</v>
      </c>
      <c r="F6" s="216" t="s">
        <v>19</v>
      </c>
    </row>
    <row r="7" spans="2:6" s="168" customFormat="1" ht="15.75" x14ac:dyDescent="0.25">
      <c r="B7" s="123"/>
      <c r="C7" s="122" t="str">
        <f>'[2]1) Budget Table'!D13</f>
        <v>UNDP</v>
      </c>
      <c r="D7" s="122" t="str">
        <f>'[2]1) Budget Table'!E13</f>
        <v>ONUMUJERES</v>
      </c>
      <c r="E7" s="122" t="str">
        <f>'[2]1) Budget Table'!F13</f>
        <v>OACNUDH</v>
      </c>
      <c r="F7" s="184"/>
    </row>
    <row r="8" spans="2:6" s="168" customFormat="1" ht="31.5" x14ac:dyDescent="0.25">
      <c r="B8" s="118" t="s">
        <v>223</v>
      </c>
      <c r="C8" s="119">
        <f>'[2]2) By Category'!D207</f>
        <v>291000</v>
      </c>
      <c r="D8" s="119">
        <f>'[2]2) By Category'!E207</f>
        <v>127100</v>
      </c>
      <c r="E8" s="119">
        <f>'[2]2) By Category'!F207</f>
        <v>161500</v>
      </c>
      <c r="F8" s="121">
        <f t="shared" ref="F8:F15" si="0">SUM(C8:E8)</f>
        <v>579600</v>
      </c>
    </row>
    <row r="9" spans="2:6" s="168" customFormat="1" ht="47.25" x14ac:dyDescent="0.25">
      <c r="B9" s="118" t="s">
        <v>222</v>
      </c>
      <c r="C9" s="119">
        <f>'[2]2) By Category'!D208</f>
        <v>135000</v>
      </c>
      <c r="D9" s="119">
        <f>'[2]2) By Category'!E208</f>
        <v>75000</v>
      </c>
      <c r="E9" s="119">
        <f>'[2]2) By Category'!F208</f>
        <v>28000</v>
      </c>
      <c r="F9" s="116">
        <f t="shared" si="0"/>
        <v>238000</v>
      </c>
    </row>
    <row r="10" spans="2:6" s="168" customFormat="1" ht="78.75" x14ac:dyDescent="0.25">
      <c r="B10" s="118" t="s">
        <v>221</v>
      </c>
      <c r="C10" s="119">
        <f>'[2]2) By Category'!D209</f>
        <v>20000</v>
      </c>
      <c r="D10" s="119">
        <f>'[2]2) By Category'!E209</f>
        <v>10000</v>
      </c>
      <c r="E10" s="119">
        <f>'[2]2) By Category'!F209</f>
        <v>8000</v>
      </c>
      <c r="F10" s="116">
        <f t="shared" si="0"/>
        <v>38000</v>
      </c>
    </row>
    <row r="11" spans="2:6" s="168" customFormat="1" ht="31.5" x14ac:dyDescent="0.25">
      <c r="B11" s="120" t="s">
        <v>220</v>
      </c>
      <c r="C11" s="119">
        <f>'[2]2) By Category'!D210</f>
        <v>669200</v>
      </c>
      <c r="D11" s="119">
        <f>'[2]2) By Category'!E210</f>
        <v>145500</v>
      </c>
      <c r="E11" s="119">
        <f>'[2]2) By Category'!F210</f>
        <v>63000</v>
      </c>
      <c r="F11" s="116">
        <f t="shared" si="0"/>
        <v>877700</v>
      </c>
    </row>
    <row r="12" spans="2:6" s="168" customFormat="1" ht="15.75" x14ac:dyDescent="0.25">
      <c r="B12" s="118" t="s">
        <v>219</v>
      </c>
      <c r="C12" s="119">
        <f>'[2]2) By Category'!D211</f>
        <v>62630</v>
      </c>
      <c r="D12" s="119">
        <f>'[2]2) By Category'!E211</f>
        <v>32500</v>
      </c>
      <c r="E12" s="119">
        <f>'[2]2) By Category'!F211</f>
        <v>30000</v>
      </c>
      <c r="F12" s="116">
        <f t="shared" si="0"/>
        <v>125130</v>
      </c>
    </row>
    <row r="13" spans="2:6" s="168" customFormat="1" ht="47.25" x14ac:dyDescent="0.25">
      <c r="B13" s="118" t="s">
        <v>218</v>
      </c>
      <c r="C13" s="119">
        <f>'[2]2) By Category'!D212</f>
        <v>35000</v>
      </c>
      <c r="D13" s="119">
        <f>'[2]2) By Category'!E212</f>
        <v>103000</v>
      </c>
      <c r="E13" s="119">
        <f>'[2]2) By Category'!F212</f>
        <v>8000</v>
      </c>
      <c r="F13" s="116">
        <f t="shared" si="0"/>
        <v>146000</v>
      </c>
    </row>
    <row r="14" spans="2:6" s="168" customFormat="1" ht="48" thickBot="1" x14ac:dyDescent="0.3">
      <c r="B14" s="176" t="s">
        <v>217</v>
      </c>
      <c r="C14" s="110">
        <f>'[2]2) By Category'!D213</f>
        <v>96869.739999999991</v>
      </c>
      <c r="D14" s="110">
        <f>'[2]2) By Category'!E213</f>
        <v>17240</v>
      </c>
      <c r="E14" s="110">
        <f>'[2]2) By Category'!F213</f>
        <v>18001</v>
      </c>
      <c r="F14" s="175">
        <f t="shared" si="0"/>
        <v>132110.74</v>
      </c>
    </row>
    <row r="15" spans="2:6" s="168" customFormat="1" ht="30" customHeight="1" x14ac:dyDescent="0.25">
      <c r="B15" s="174" t="s">
        <v>264</v>
      </c>
      <c r="C15" s="173">
        <f>SUM(C8:C14)</f>
        <v>1309699.74</v>
      </c>
      <c r="D15" s="173">
        <f>SUM(D8:D14)</f>
        <v>510340</v>
      </c>
      <c r="E15" s="173">
        <f>SUM(E8:E14)</f>
        <v>316501</v>
      </c>
      <c r="F15" s="172">
        <f t="shared" si="0"/>
        <v>2136540.7400000002</v>
      </c>
    </row>
    <row r="16" spans="2:6" s="168" customFormat="1" ht="19.5" customHeight="1" x14ac:dyDescent="0.25">
      <c r="B16" s="115" t="s">
        <v>215</v>
      </c>
      <c r="C16" s="171">
        <f>C15*0.07</f>
        <v>91678.981800000009</v>
      </c>
      <c r="D16" s="171">
        <f>D15*0.07</f>
        <v>35723.800000000003</v>
      </c>
      <c r="E16" s="171">
        <f>E15*0.07</f>
        <v>22155.070000000003</v>
      </c>
      <c r="F16" s="171">
        <f>F15*0.07</f>
        <v>149557.85180000003</v>
      </c>
    </row>
    <row r="17" spans="2:6" s="168" customFormat="1" ht="25.5" customHeight="1" thickBot="1" x14ac:dyDescent="0.3">
      <c r="B17" s="170" t="s">
        <v>12</v>
      </c>
      <c r="C17" s="169">
        <f>C15+C16</f>
        <v>1401378.7217999999</v>
      </c>
      <c r="D17" s="169">
        <f>D15+D16</f>
        <v>546063.80000000005</v>
      </c>
      <c r="E17" s="169">
        <f>E15+E16</f>
        <v>338656.07</v>
      </c>
      <c r="F17" s="169">
        <f>F15+F16</f>
        <v>2286098.5918000001</v>
      </c>
    </row>
    <row r="18" spans="2:6" s="168" customFormat="1" ht="16.5" thickBot="1" x14ac:dyDescent="0.3"/>
    <row r="19" spans="2:6" s="168" customFormat="1" ht="15.75" customHeight="1" x14ac:dyDescent="0.25">
      <c r="B19" s="177" t="s">
        <v>16</v>
      </c>
      <c r="C19" s="178"/>
      <c r="D19" s="178"/>
      <c r="E19" s="178"/>
      <c r="F19" s="180"/>
    </row>
    <row r="20" spans="2:6" ht="15.75" x14ac:dyDescent="0.25">
      <c r="B20" s="37"/>
      <c r="C20" s="36" t="s">
        <v>263</v>
      </c>
      <c r="D20" s="36" t="s">
        <v>262</v>
      </c>
      <c r="E20" s="36" t="s">
        <v>261</v>
      </c>
      <c r="F20" s="167" t="s">
        <v>11</v>
      </c>
    </row>
    <row r="21" spans="2:6" ht="15.75" x14ac:dyDescent="0.25">
      <c r="B21" s="37"/>
      <c r="C21" s="36" t="str">
        <f>'[2]1) Budget Table'!D13</f>
        <v>UNDP</v>
      </c>
      <c r="D21" s="36" t="str">
        <f>'[2]1) Budget Table'!E13</f>
        <v>ONUMUJERES</v>
      </c>
      <c r="E21" s="36" t="str">
        <f>'[2]1) Budget Table'!F13</f>
        <v>OACNUDH</v>
      </c>
      <c r="F21" s="167"/>
    </row>
    <row r="22" spans="2:6" ht="23.25" customHeight="1" x14ac:dyDescent="0.25">
      <c r="B22" s="35" t="s">
        <v>10</v>
      </c>
      <c r="C22" s="28">
        <f>'[2]1) Budget Table'!D201</f>
        <v>570523.72</v>
      </c>
      <c r="D22" s="28">
        <f>'[2]1) Budget Table'!E201</f>
        <v>363145.90899999999</v>
      </c>
      <c r="E22" s="28">
        <f>'[2]1) Budget Table'!F201</f>
        <v>256157.99999999997</v>
      </c>
      <c r="F22" s="166">
        <f>'[2]1) Budget Table'!H201</f>
        <v>0.7</v>
      </c>
    </row>
    <row r="23" spans="2:6" ht="24.75" customHeight="1" x14ac:dyDescent="0.25">
      <c r="B23" s="35" t="s">
        <v>9</v>
      </c>
      <c r="C23" s="28">
        <f>'[2]1) Budget Table'!D202</f>
        <v>581598.5</v>
      </c>
      <c r="D23" s="28">
        <f>'[2]1) Budget Table'!E202</f>
        <v>155633.96099999998</v>
      </c>
      <c r="E23" s="28">
        <f>'[2]1) Budget Table'!F202</f>
        <v>109782</v>
      </c>
      <c r="F23" s="166">
        <f>'[2]1) Budget Table'!H202</f>
        <v>0.3</v>
      </c>
    </row>
    <row r="24" spans="2:6" ht="24.75" customHeight="1" thickBot="1" x14ac:dyDescent="0.3">
      <c r="B24" s="23" t="s">
        <v>260</v>
      </c>
      <c r="C24" s="22">
        <f>'[2]1) Budget Table'!D203</f>
        <v>249256.5</v>
      </c>
      <c r="D24" s="22">
        <f>'[2]1) Budget Table'!E203</f>
        <v>0</v>
      </c>
      <c r="E24" s="22">
        <f>'[2]1) Budget Table'!F203</f>
        <v>0</v>
      </c>
      <c r="F24" s="21">
        <f>'[2]1) Budget Table'!H203</f>
        <v>0</v>
      </c>
    </row>
  </sheetData>
  <sheetProtection sheet="1" formatCells="0" formatColumns="0" formatRows="0"/>
  <mergeCells count="4">
    <mergeCell ref="B2:F3"/>
    <mergeCell ref="B5:F5"/>
    <mergeCell ref="F6:F7"/>
    <mergeCell ref="B19:F19"/>
  </mergeCells>
  <dataValidations count="7">
    <dataValidation allowBlank="1" showInputMessage="1" showErrorMessage="1" prompt="Includes all related staff and temporary staff costs including base salary, post adjustment and all staff entitlements." sqref="B8" xr:uid="{212F9B88-59AE-4D87-982A-160FE35942FF}"/>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B778A1FA-BCD7-4F57-8155-2B32152241AF}"/>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ECDA5CC9-FF5C-40E8-9283-0D9CE232E71B}"/>
    <dataValidation allowBlank="1" showInputMessage="1" showErrorMessage="1" prompt="Includes staff and non-staff travel paid for by the organization directly related to a project." sqref="B12" xr:uid="{4CACE649-8A91-449A-A5C2-C3AC8A3304D7}"/>
    <dataValidation allowBlank="1" showInputMessage="1" showErrorMessage="1" prompt="Services contracted by an organization which follow the normal procurement processes." sqref="B11" xr:uid="{C35666DB-7460-4578-8731-9679DB26A7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C2545A25-11A2-43C5-8F69-F919FFB36DB8}"/>
    <dataValidation allowBlank="1" showInputMessage="1" showErrorMessage="1" prompt=" Includes all general operating costs for running an office. Examples include telecommunication, rents, finance charges and other costs which cannot be mapped to other expense categories." sqref="B14" xr:uid="{2067CD1D-65E6-4624-868E-CC648F68C601}"/>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031176E-A8A5-43B9-9CDC-40D4F13817AC}">
            <xm:f>'\Users\Carlos.Paredes\OneDrive - United Nations Development Programme\M&amp;E\2019\INFORMES\ANUAL\Finales\Transformando\[3. PBF Project Document Template 2019- Annex D- Project Budget .xlsx]1) Budget Table'!#REF!</xm:f>
            <x14:dxf>
              <font>
                <color rgb="FF9C0006"/>
              </font>
              <fill>
                <patternFill>
                  <bgColor rgb="FFFFC7CE"/>
                </patternFill>
              </fill>
            </x14:dxf>
          </x14:cfRule>
          <xm:sqref>F17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5" ma:contentTypeDescription="Create a new document." ma:contentTypeScope="" ma:versionID="24c867642c52960a06689d826dab9927">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b0888a24a6d1a1b260a15b34022b6c5d"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1B1E9-2C05-4C21-AD2D-434001CF23D1}">
  <ds:schemaRefs>
    <ds:schemaRef ds:uri="http://schemas.microsoft.com/sharepoint/v3/contenttype/forms"/>
  </ds:schemaRefs>
</ds:datastoreItem>
</file>

<file path=customXml/itemProps2.xml><?xml version="1.0" encoding="utf-8"?>
<ds:datastoreItem xmlns:ds="http://schemas.openxmlformats.org/officeDocument/2006/customXml" ds:itemID="{FE9358B7-5FFF-4414-BF5C-EFF587A19B4E}">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1ea23e27-1dd4-44ab-8bd4-d9d73a3ad34f"/>
    <ds:schemaRef ds:uri="http://purl.org/dc/elements/1.1/"/>
    <ds:schemaRef ds:uri="http://schemas.microsoft.com/office/infopath/2007/PartnerControls"/>
    <ds:schemaRef ds:uri="200a9967-79c2-4f32-916b-bf2d048c86ca"/>
    <ds:schemaRef ds:uri="http://schemas.microsoft.com/office/2006/metadata/properties"/>
  </ds:schemaRefs>
</ds:datastoreItem>
</file>

<file path=customXml/itemProps3.xml><?xml version="1.0" encoding="utf-8"?>
<ds:datastoreItem xmlns:ds="http://schemas.openxmlformats.org/officeDocument/2006/customXml" ds:itemID="{BD313C8F-1956-4D89-9623-B8FB91BC3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Budget Table (2)</vt:lpstr>
      <vt:lpstr>2) By Category (2)</vt:lpstr>
      <vt:lpstr>3) Explanatory Notes  (2)</vt:lpstr>
      <vt:lpstr>4) -For PBSO Use- (2)</vt:lpstr>
      <vt:lpstr>5) -For MPTF Use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Paredes</dc:creator>
  <cp:lastModifiedBy>Carlos A Paredes S</cp:lastModifiedBy>
  <cp:lastPrinted>2020-06-09T15:44:40Z</cp:lastPrinted>
  <dcterms:created xsi:type="dcterms:W3CDTF">2020-06-09T02:41:43Z</dcterms:created>
  <dcterms:modified xsi:type="dcterms:W3CDTF">2020-06-10T16:11:01Z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