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John Paul Abosi\Desktop\"/>
    </mc:Choice>
  </mc:AlternateContent>
  <xr:revisionPtr revIDLastSave="0" documentId="13_ncr:1_{936E5133-9ED9-4C99-AE03-3F1FDA60960A}" xr6:coauthVersionLast="44" xr6:coauthVersionMax="44" xr10:uidLastSave="{00000000-0000-0000-0000-000000000000}"/>
  <bookViews>
    <workbookView xWindow="-108" yWindow="-108" windowWidth="23256" windowHeight="12576" activeTab="1" xr2:uid="{00000000-000D-0000-FFFF-FFFF00000000}"/>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8" i="2" l="1"/>
  <c r="H9" i="2"/>
  <c r="H10" i="2"/>
  <c r="H11" i="2"/>
  <c r="H12" i="2"/>
  <c r="H13" i="2"/>
  <c r="G8" i="2"/>
  <c r="G9" i="2"/>
  <c r="G10" i="2"/>
  <c r="G11" i="2"/>
  <c r="G12" i="2"/>
  <c r="G13" i="2"/>
  <c r="F8" i="2"/>
  <c r="F9" i="2"/>
  <c r="F10" i="2"/>
  <c r="F11" i="2"/>
  <c r="F12" i="2"/>
  <c r="F13" i="2"/>
  <c r="H7" i="2"/>
  <c r="G7" i="2"/>
  <c r="F7" i="2"/>
  <c r="I14" i="2"/>
  <c r="H36" i="1"/>
  <c r="H45" i="1"/>
  <c r="E16" i="2"/>
  <c r="D16" i="2"/>
  <c r="C16" i="2"/>
  <c r="E15" i="2"/>
  <c r="D15" i="2"/>
  <c r="C15" i="2"/>
  <c r="B16" i="2"/>
  <c r="B15" i="2"/>
  <c r="E14" i="2"/>
  <c r="D14" i="2"/>
  <c r="C14" i="2"/>
  <c r="B14" i="2"/>
  <c r="D11" i="2"/>
  <c r="C11" i="2"/>
  <c r="B11" i="2"/>
  <c r="D10" i="2"/>
  <c r="C10" i="2"/>
  <c r="B10" i="2"/>
  <c r="D8" i="2"/>
  <c r="C8" i="2"/>
  <c r="B8" i="2"/>
  <c r="D7" i="2"/>
  <c r="C7" i="2"/>
  <c r="B7" i="2"/>
  <c r="G49" i="1"/>
  <c r="G22" i="1"/>
  <c r="G16" i="1"/>
  <c r="I12" i="1"/>
  <c r="G10" i="1"/>
  <c r="C49" i="1"/>
  <c r="C51" i="1"/>
  <c r="C50" i="1"/>
  <c r="G14" i="2" l="1"/>
  <c r="F14" i="2"/>
  <c r="F16" i="2" s="1"/>
  <c r="H14" i="2"/>
  <c r="H15" i="2"/>
  <c r="H16" i="2" s="1"/>
  <c r="F15" i="2"/>
  <c r="I15" i="2"/>
  <c r="I16" i="2" s="1"/>
  <c r="J16" i="2" s="1"/>
  <c r="G34" i="1"/>
  <c r="I19" i="1"/>
  <c r="G16" i="2" l="1"/>
  <c r="G15" i="2"/>
  <c r="G50" i="1"/>
  <c r="H51" i="1"/>
  <c r="H49" i="1"/>
  <c r="D50" i="1"/>
  <c r="D51" i="1"/>
  <c r="D49" i="1"/>
  <c r="I43" i="1"/>
  <c r="I44" i="1"/>
  <c r="H43" i="1"/>
  <c r="I42" i="1"/>
  <c r="I41" i="1"/>
  <c r="H41" i="1"/>
  <c r="I37" i="1"/>
  <c r="I38" i="1"/>
  <c r="I39" i="1"/>
  <c r="I40" i="1"/>
  <c r="I36" i="1" s="1"/>
  <c r="I45" i="1" s="1"/>
  <c r="D45" i="1"/>
  <c r="D43" i="1"/>
  <c r="D41" i="1"/>
  <c r="D36" i="1"/>
  <c r="H50" i="1" l="1"/>
  <c r="J15" i="2"/>
  <c r="J10" i="2"/>
  <c r="J8" i="2"/>
  <c r="J9" i="2"/>
  <c r="J11" i="2"/>
  <c r="J12" i="2"/>
  <c r="J13" i="2"/>
  <c r="J7" i="2"/>
  <c r="E6" i="2"/>
  <c r="C9" i="2"/>
  <c r="C12" i="2"/>
  <c r="C13" i="2"/>
  <c r="B9" i="2"/>
  <c r="B12" i="2"/>
  <c r="B13" i="2"/>
  <c r="C22" i="1"/>
  <c r="C16" i="1"/>
  <c r="C10" i="1"/>
  <c r="I25" i="1"/>
  <c r="I26" i="1"/>
  <c r="I27" i="1"/>
  <c r="I28" i="1"/>
  <c r="I29" i="1"/>
  <c r="I30" i="1"/>
  <c r="I31" i="1"/>
  <c r="I32" i="1"/>
  <c r="I33" i="1"/>
  <c r="I24" i="1"/>
  <c r="I21" i="1"/>
  <c r="I20" i="1"/>
  <c r="I18" i="1"/>
  <c r="I15" i="1"/>
  <c r="I14" i="1"/>
  <c r="J14" i="2" l="1"/>
  <c r="I22" i="1"/>
  <c r="C34" i="1"/>
  <c r="I11" i="1"/>
  <c r="I23" i="1" l="1"/>
  <c r="I17" i="1"/>
  <c r="I16" i="1" s="1"/>
  <c r="I10" i="1"/>
  <c r="I13" i="1"/>
  <c r="G51" i="1"/>
  <c r="I34" i="1" l="1"/>
</calcChain>
</file>

<file path=xl/sharedStrings.xml><?xml version="1.0" encoding="utf-8"?>
<sst xmlns="http://schemas.openxmlformats.org/spreadsheetml/2006/main" count="115" uniqueCount="111">
  <si>
    <t>CATEGORIES</t>
  </si>
  <si>
    <t>TOTAL</t>
  </si>
  <si>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</si>
  <si>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</si>
  <si>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</si>
  <si>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</si>
  <si>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</si>
  <si>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 xml:space="preserve">Pourcentage du budget pour chaque produit ou activite reserve pour action directe sur le genre (cas echeant) </t>
  </si>
  <si>
    <t>Notes quelconque le cas echeant (.e.g sur types des entrants ou justification du budget)</t>
  </si>
  <si>
    <t>Couts operationnels si pas inclus dans les activites si-dessus</t>
  </si>
  <si>
    <t>Couts indirects (7%):</t>
  </si>
  <si>
    <t>BUDGET TOTAL DU PROJET:</t>
  </si>
  <si>
    <t>Tableau 2 - Budget de projet PBF par categorie de cout de l'ONU</t>
  </si>
  <si>
    <t>Note: S'il s'agit d'une revision budgetaire, veuillez inclure des colonnes additionnelles pour montrer les changements</t>
  </si>
  <si>
    <t xml:space="preserve"> TOTAL PROJET</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</si>
  <si>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</si>
  <si>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</si>
  <si>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</si>
  <si>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</si>
  <si>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</si>
  <si>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</si>
  <si>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</si>
  <si>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</si>
  <si>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 $ pour Resultat 1:</t>
  </si>
  <si>
    <t>TOTAL $ pour Resultat 2:</t>
  </si>
  <si>
    <t>SOUS TOTAL DU BUDGET DE PROJET:</t>
  </si>
  <si>
    <t>Budget par agence recipiendiaire en USD - Veuillez ajouter une nouvelle colonne par agence recipiendiaire</t>
  </si>
  <si>
    <t>Niveau de depense/ engagement actuel en USD (a remplir au moment des rapports de projet)</t>
  </si>
  <si>
    <t>PNUD</t>
  </si>
  <si>
    <t xml:space="preserve">Produit 1.1: 
  </t>
  </si>
  <si>
    <t>Activite 1.1.1:</t>
  </si>
  <si>
    <t xml:space="preserve">Activite 1.1.2: </t>
  </si>
  <si>
    <t xml:space="preserve">Activite 1.1.3: </t>
  </si>
  <si>
    <t xml:space="preserve">Produit 1.2: </t>
  </si>
  <si>
    <t xml:space="preserve">Activite 1.2.1: </t>
  </si>
  <si>
    <t xml:space="preserve">Activite 1.2.2: </t>
  </si>
  <si>
    <t xml:space="preserve">Produit 2.1: </t>
  </si>
  <si>
    <t xml:space="preserve">Activite 2.1.1: </t>
  </si>
  <si>
    <t xml:space="preserve">Produit 2.2: </t>
  </si>
  <si>
    <t>Activite 2.2.1:</t>
  </si>
  <si>
    <t xml:space="preserve">Activite 1.1.4: </t>
  </si>
  <si>
    <t xml:space="preserve">Budget S&amp;E du projet </t>
  </si>
  <si>
    <t>Femmes</t>
  </si>
  <si>
    <t>Jeunes</t>
  </si>
  <si>
    <t>OHCHR</t>
  </si>
  <si>
    <t>Le cadre de vie des ex-combattants et des personnes relaxées est amélioré.</t>
  </si>
  <si>
    <t>Les ex-combattants, les  personnes relaxées, victimes de Boko Haram et les populations hôtes sont sensibilisées sur les méfaits de la radicalisation, et éduqués sur la citoyenneté.</t>
  </si>
  <si>
    <t xml:space="preserve">L’accès aux opportunités économique mixte des ex-combattants, les relaxées et populations hôtes est amélioré </t>
  </si>
  <si>
    <t xml:space="preserve">Produit 1.3: </t>
  </si>
  <si>
    <t>Resultat 2: Le respect des droits humains des ex-combattants et relaxés est assuré en vue d’une coexistence pacifique</t>
  </si>
  <si>
    <t>Un procès équitable répondant aux normes internationales à l’ endroit de 1200 ex-combattants est assuré</t>
  </si>
  <si>
    <t xml:space="preserve">Le mécanisme de réparation des victimes des crimes commis par Boko Haram est examiné et intégré dans le processus législatif d’amnistie. </t>
  </si>
  <si>
    <t>Les garanties de non-récurrence et de réconciliation pour faciliter la réintégration dans les communautés sont identifiées et  mises en œuvre.</t>
  </si>
  <si>
    <t>Produit 2.3:</t>
  </si>
  <si>
    <t>Construction des ateliers de formation pour 180 ex combattants</t>
  </si>
  <si>
    <t>Equipements des ateliers de formation pour 180 ex combattants</t>
  </si>
  <si>
    <t>Électrification du centre avec un système d’énergie solaire</t>
  </si>
  <si>
    <t xml:space="preserve">Élaboration et validation des modules de formations </t>
  </si>
  <si>
    <t>Formation de 1200 ex-combattants, les relaxées, victimes et populations hôtes en éducation à la citoyenneté et au vivre ensemble</t>
  </si>
  <si>
    <t xml:space="preserve">Faire le monitoring des droits de l’homme et assurer le suivi des procès des présumés auteurs de violations de droit de l’homme </t>
  </si>
  <si>
    <t xml:space="preserve">Assurer la sensibilisation et la formation des communautés des acteurs judiciaire et les FDS sur les aspects de droit de l’homme </t>
  </si>
  <si>
    <t xml:space="preserve">Activite 2.3.1:
</t>
  </si>
  <si>
    <t xml:space="preserve">Activite 1.3.1: </t>
  </si>
  <si>
    <t xml:space="preserve">Activite 1.3.2: </t>
  </si>
  <si>
    <t>Installation des ateliers de production</t>
  </si>
  <si>
    <t>Mise en place des AGRs</t>
  </si>
  <si>
    <t xml:space="preserve">Installation d’une plateforme multi fonctionnel composée de moulin à grain, de production d’énergie solaire au profit des femmes du camp et de la communauté d’accueil </t>
  </si>
  <si>
    <t xml:space="preserve">Apporter une expertise technique au gouvernement en élaboration et adoption d’un avant-projet de loi d’amnistie aux-combattants en intégrant la dimension d’indemnisation des victimes. </t>
  </si>
  <si>
    <t xml:space="preserve">Activite 1.3.3: </t>
  </si>
  <si>
    <t xml:space="preserve">Activite 1.3.4: </t>
  </si>
  <si>
    <t>Identification des filières porteuse</t>
  </si>
  <si>
    <t xml:space="preserve">Activite 1.3.5: </t>
  </si>
  <si>
    <t>Formation professionnelle de 500 personnes sur les métiers at autres activités génératrices de revenus</t>
  </si>
  <si>
    <t>Tranche 1 (30%)</t>
  </si>
  <si>
    <t>Tranche 2 (35%)</t>
  </si>
  <si>
    <t>Tranche 3 (35%)</t>
  </si>
  <si>
    <t>Total 1</t>
  </si>
  <si>
    <t>Total 2</t>
  </si>
  <si>
    <t>Appui à la cérémonie officielle de lancement de la réinsertion des associés de Boko Haram dans les communautés hôtes qui vont toucher environs 7500 personnes directement</t>
  </si>
  <si>
    <t xml:space="preserve">Activite 1.1.5: </t>
  </si>
  <si>
    <t>Mettre en place 4 cadres locaux de médiation, de dialogue et de réconciliation communautaire qui seront composés de 84 personnes.</t>
  </si>
  <si>
    <t>Sensibiliser 8500 membres des communautés cibles à la réconciliation, au dialogue, les méfaits de l’extrémisme violent, à la dé radicalisation et à citoyenneté pour la réintégration des ex-combattants</t>
  </si>
  <si>
    <t>Former 1500 jeunes (12 à 35 ans) dont 55% de filles des communautés hôtes sur la prévention de la radicalisation et la citoyenneté et soutenir les initiatives communautaires y relatives</t>
  </si>
  <si>
    <t>Réhabiliter et équiper le Centre aux Métiers (CFM) de Maine Soroa</t>
  </si>
  <si>
    <t xml:space="preserve">Former 300 jeunes aux métiers d’employabilité locale </t>
  </si>
  <si>
    <t xml:space="preserve">Fournir des kits de réinsertion (à la fin de formation professionnelle) pour 300 jeunes de population hôte afin de faciliter leur réintégration économique
</t>
  </si>
  <si>
    <t>Soutenir 5 activités de moyens de subsistance et revitalisation économique qui vont toucher 125 personnes directement et plus de 4500 personnes indirectement des communautés d'accueil en vue de promouvoir l’entrepreneuriat des jeunes et des femmes des communautés</t>
  </si>
  <si>
    <t>Renforcer les capacités des acteurs locaux (5 plateformes des femmes et 50 jeunes) dans la maitrise d'ouvrage des investissements socio -économiques de résilience et relèvement et d'adaptation dans les communes de Goudoumaria et du Maine Soroa.</t>
  </si>
  <si>
    <t>Organiser six missions de monitoring de la situation des droits de l'homme dans la région de Diffa</t>
  </si>
  <si>
    <t>Apporter un appui technique en assistance juridique et judiciaire en vue du respect du droit à un procès équitable aux personnes inculpées</t>
  </si>
  <si>
    <t xml:space="preserve">Vulgariser les textes nationaux et internationaux sur le respect des droits de l’homme notamment en langues locales dans les communautés cibles.
</t>
  </si>
  <si>
    <t xml:space="preserve">Activite 1.3.6: </t>
  </si>
  <si>
    <t xml:space="preserve">Activite 1.3.7: </t>
  </si>
  <si>
    <t xml:space="preserve">Activite 1.3.8: </t>
  </si>
  <si>
    <t xml:space="preserve">Activite 1.3.9: </t>
  </si>
  <si>
    <t xml:space="preserve">Activite 1.3.10: </t>
  </si>
  <si>
    <t xml:space="preserve">Activite 1.3.11: </t>
  </si>
  <si>
    <t>Faciliter l’acquisition des kits pour 300 jeunes (12 à 35 ans) dont 55% de filles des communautés hôtes formés en tenant compte des filières porteuses et des opportunités du marché local</t>
  </si>
  <si>
    <t xml:space="preserve">Activite 2.1.2: </t>
  </si>
  <si>
    <t xml:space="preserve">Activite 2.1.3: </t>
  </si>
  <si>
    <t xml:space="preserve">Activite 2.1.4: </t>
  </si>
  <si>
    <t xml:space="preserve">Activite 1.2.3: </t>
  </si>
  <si>
    <t xml:space="preserve">Activite 1.2.4: </t>
  </si>
  <si>
    <t xml:space="preserve">Activite 1.2.5: </t>
  </si>
  <si>
    <t>Appui alimentaire et prise en charge médicale des 235 personnes dont 137 adultes hommes, 20 adultes femmes, 78 enfants filles et garçons pendant 3 mois</t>
  </si>
  <si>
    <t xml:space="preserve">
Resultat 1: Les ex-combatants de Boko Haram, les victimes et les relaxés sont mieux intégrés, vivent dans la paix et en harmonie dans les communautés de façon autonome
</t>
  </si>
  <si>
    <t>Cout de personnel du projet si pas inclus dans les activites si-dessus  (VNU national + chauffeur 100%)</t>
  </si>
  <si>
    <t>1. Cout de personnel du projet si pas inclus dans les activites si-dessus  (VNU National + Chauffeur)</t>
  </si>
  <si>
    <t>Tranche 1 (30%)
$840 000</t>
  </si>
  <si>
    <t>Tranche 2 (35
$980 000</t>
  </si>
  <si>
    <t>Tranche 3 (35%)
$980 000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</si>
</sst>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0"/>
  </numFmts>
  <fonts count="12"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0"/>
      <color theme="1"/>
      <name val="Times New Roman"/>
      <family val="1"/>
    </font>
    <font>
      <b/>
      <sz val="10"/>
      <color theme="1"/>
      <name val="Times New Roman"/>
      <family val="1"/>
    </font>
    <font>
      <sz val="11"/>
      <color theme="1"/>
      <name val="Calibri"/>
      <family val="2"/>
      <scheme val="minor"/>
    </font>
  </fonts>
  <fills count="7">
    <fill>
      <patternFill patternType="none"/>
    </fill>
    <fill>
      <patternFill patternType="gray125"/>
    </fill>
    <fill>
      <patternFill patternType="solid">
        <fgColor theme="9"/>
        <bgColor indexed="64"/>
      </patternFill>
    </fill>
    <fill>
      <patternFill patternType="solid">
        <fgColor theme="0" tint="-0.249977111117893"/>
        <bgColor indexed="64"/>
      </patternFill>
    </fill>
    <fill>
      <patternFill patternType="solid">
        <fgColor theme="0"/>
        <bgColor indexed="64"/>
      </patternFill>
    </fill>
    <fill>
      <patternFill patternType="solid">
        <fgColor theme="4" tint="0.39997558519241921"/>
        <bgColor indexed="64"/>
      </patternFill>
    </fill>
    <fill>
      <patternFill patternType="solid">
        <fgColor theme="9" tint="-0.249977111117893"/>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rgb="FF000000"/>
      </left>
      <right/>
      <top style="medium">
        <color rgb="FF000000"/>
      </top>
      <bottom/>
      <diagonal/>
    </border>
    <border>
      <left style="medium">
        <color rgb="FF000000"/>
      </left>
      <right/>
      <top/>
      <bottom style="medium">
        <color rgb="FF000000"/>
      </bottom>
      <diagonal/>
    </border>
    <border>
      <left style="thick">
        <color rgb="FF000000"/>
      </left>
      <right/>
      <top style="thick">
        <color rgb="FF000000"/>
      </top>
      <bottom style="medium">
        <color rgb="FF000000"/>
      </bottom>
      <diagonal/>
    </border>
    <border>
      <left/>
      <right/>
      <top style="thick">
        <color rgb="FF000000"/>
      </top>
      <bottom style="medium">
        <color rgb="FF000000"/>
      </bottom>
      <diagonal/>
    </border>
    <border>
      <left/>
      <right style="medium">
        <color rgb="FF000000"/>
      </right>
      <top style="thick">
        <color rgb="FF000000"/>
      </top>
      <bottom style="medium">
        <color rgb="FF000000"/>
      </bottom>
      <diagonal/>
    </border>
    <border>
      <left/>
      <right style="thick">
        <color rgb="FF000000"/>
      </right>
      <top style="thick">
        <color rgb="FF000000"/>
      </top>
      <bottom style="medium">
        <color rgb="FF000000"/>
      </bottom>
      <diagonal/>
    </border>
    <border>
      <left style="thick">
        <color rgb="FF000000"/>
      </left>
      <right style="medium">
        <color rgb="FF000000"/>
      </right>
      <top/>
      <bottom style="thick">
        <color rgb="FF000000"/>
      </bottom>
      <diagonal/>
    </border>
    <border>
      <left/>
      <right style="medium">
        <color rgb="FF000000"/>
      </right>
      <top/>
      <bottom style="thick">
        <color rgb="FF000000"/>
      </bottom>
      <diagonal/>
    </border>
    <border>
      <left/>
      <right style="thick">
        <color rgb="FF000000"/>
      </right>
      <top/>
      <bottom style="thick">
        <color rgb="FF000000"/>
      </bottom>
      <diagonal/>
    </border>
    <border>
      <left style="medium">
        <color rgb="FF000000"/>
      </left>
      <right/>
      <top style="thick">
        <color rgb="FF000000"/>
      </top>
      <bottom style="medium">
        <color rgb="FF000000"/>
      </bottom>
      <diagonal/>
    </border>
  </borders>
  <cellStyleXfs count="2">
    <xf numFmtId="0" fontId="0" fillId="0" borderId="0"/>
    <xf numFmtId="9" fontId="11" fillId="0" borderId="0" applyFont="0" applyFill="0" applyBorder="0" applyAlignment="0" applyProtection="0"/>
  </cellStyleXfs>
  <cellXfs count="76">
    <xf numFmtId="0" fontId="0" fillId="0" borderId="0" xfId="0"/>
    <xf numFmtId="0" fontId="1" fillId="0" borderId="4" xfId="0" applyFont="1" applyBorder="1" applyAlignment="1">
      <alignment vertical="center" wrapText="1"/>
    </xf>
    <xf numFmtId="0" fontId="1" fillId="0" borderId="3" xfId="0" applyFont="1" applyBorder="1" applyAlignment="1">
      <alignment vertical="center" wrapText="1"/>
    </xf>
    <xf numFmtId="0" fontId="3" fillId="0" borderId="0" xfId="0" applyFont="1"/>
    <xf numFmtId="0" fontId="6" fillId="0" borderId="0" xfId="0" applyFont="1"/>
    <xf numFmtId="0" fontId="7" fillId="0" borderId="0" xfId="0" applyFont="1"/>
    <xf numFmtId="0" fontId="8" fillId="0" borderId="0" xfId="0" applyFont="1"/>
    <xf numFmtId="0" fontId="9" fillId="0" borderId="9" xfId="0" applyFont="1" applyBorder="1" applyAlignment="1">
      <alignment vertical="center" wrapText="1"/>
    </xf>
    <xf numFmtId="0" fontId="9" fillId="0" borderId="7" xfId="0" applyFont="1" applyBorder="1" applyAlignment="1">
      <alignment vertical="center" wrapText="1"/>
    </xf>
    <xf numFmtId="0" fontId="2" fillId="0" borderId="1" xfId="0" applyFont="1" applyBorder="1" applyAlignment="1">
      <alignment vertical="center" wrapText="1"/>
    </xf>
    <xf numFmtId="164" fontId="0" fillId="0" borderId="0" xfId="0" applyNumberFormat="1"/>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164" fontId="2" fillId="3" borderId="4" xfId="0" applyNumberFormat="1" applyFont="1" applyFill="1" applyBorder="1" applyAlignment="1">
      <alignment horizontal="center" vertical="center" wrapText="1"/>
    </xf>
    <xf numFmtId="9" fontId="2" fillId="3" borderId="4"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2" borderId="4" xfId="0" applyFont="1" applyFill="1" applyBorder="1" applyAlignment="1">
      <alignment horizontal="center" vertical="center" wrapText="1"/>
    </xf>
    <xf numFmtId="164" fontId="5" fillId="0" borderId="8" xfId="0" applyNumberFormat="1" applyFont="1" applyBorder="1" applyAlignment="1">
      <alignment horizontal="center" vertical="center" wrapText="1"/>
    </xf>
    <xf numFmtId="164" fontId="1" fillId="0" borderId="4" xfId="0" applyNumberFormat="1" applyFont="1" applyBorder="1" applyAlignment="1">
      <alignment horizontal="center" vertical="center" wrapText="1"/>
    </xf>
    <xf numFmtId="0" fontId="1" fillId="0" borderId="4" xfId="0" applyFont="1" applyBorder="1" applyAlignment="1">
      <alignment horizontal="center" vertical="center" wrapText="1"/>
    </xf>
    <xf numFmtId="9" fontId="2" fillId="3" borderId="4" xfId="1" applyNumberFormat="1" applyFont="1" applyFill="1" applyBorder="1" applyAlignment="1">
      <alignment horizontal="center" vertical="center" wrapText="1"/>
    </xf>
    <xf numFmtId="9" fontId="2" fillId="4" borderId="4" xfId="0" applyNumberFormat="1" applyFont="1" applyFill="1" applyBorder="1" applyAlignment="1">
      <alignment horizontal="center" vertical="center" wrapText="1"/>
    </xf>
    <xf numFmtId="0" fontId="2" fillId="0" borderId="4" xfId="0" applyFont="1" applyBorder="1" applyAlignment="1">
      <alignment vertical="center" wrapText="1"/>
    </xf>
    <xf numFmtId="164" fontId="2" fillId="2" borderId="4" xfId="0" applyNumberFormat="1" applyFont="1" applyFill="1" applyBorder="1" applyAlignment="1">
      <alignment horizontal="center" vertical="center" wrapText="1"/>
    </xf>
    <xf numFmtId="9" fontId="2" fillId="2" borderId="4" xfId="0" applyNumberFormat="1" applyFont="1" applyFill="1" applyBorder="1" applyAlignment="1">
      <alignment horizontal="center" vertical="center" wrapText="1"/>
    </xf>
    <xf numFmtId="164" fontId="2"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9" fontId="1" fillId="4" borderId="4" xfId="0" applyNumberFormat="1" applyFont="1" applyFill="1" applyBorder="1" applyAlignment="1">
      <alignment horizontal="center" vertical="center" wrapText="1"/>
    </xf>
    <xf numFmtId="1" fontId="0" fillId="0" borderId="0" xfId="0" applyNumberFormat="1"/>
    <xf numFmtId="164" fontId="1" fillId="2" borderId="4" xfId="0" applyNumberFormat="1" applyFont="1" applyFill="1" applyBorder="1" applyAlignment="1">
      <alignment horizontal="center" vertical="center" wrapText="1"/>
    </xf>
    <xf numFmtId="164" fontId="2" fillId="4" borderId="4" xfId="0" applyNumberFormat="1" applyFont="1" applyFill="1" applyBorder="1" applyAlignment="1">
      <alignment horizontal="center" vertical="center" wrapText="1"/>
    </xf>
    <xf numFmtId="9" fontId="2" fillId="4" borderId="4" xfId="1" applyNumberFormat="1" applyFont="1" applyFill="1" applyBorder="1" applyAlignment="1">
      <alignment horizontal="center" vertical="center" wrapText="1"/>
    </xf>
    <xf numFmtId="164" fontId="1" fillId="4" borderId="4" xfId="0" applyNumberFormat="1" applyFont="1" applyFill="1" applyBorder="1" applyAlignment="1">
      <alignment horizontal="center" vertical="center" wrapText="1"/>
    </xf>
    <xf numFmtId="0" fontId="9" fillId="4" borderId="7" xfId="0" applyFont="1" applyFill="1" applyBorder="1" applyAlignment="1">
      <alignment vertical="center" wrapText="1"/>
    </xf>
    <xf numFmtId="164" fontId="5" fillId="4" borderId="8" xfId="0" applyNumberFormat="1" applyFont="1" applyFill="1" applyBorder="1" applyAlignment="1">
      <alignment horizontal="center" vertical="center" wrapText="1"/>
    </xf>
    <xf numFmtId="0" fontId="10" fillId="3" borderId="7" xfId="0" applyFont="1" applyFill="1" applyBorder="1" applyAlignment="1">
      <alignment vertical="center" wrapText="1"/>
    </xf>
    <xf numFmtId="164" fontId="4" fillId="3" borderId="8" xfId="0" applyNumberFormat="1" applyFont="1" applyFill="1" applyBorder="1" applyAlignment="1">
      <alignment horizontal="center" vertical="center" wrapText="1"/>
    </xf>
    <xf numFmtId="164" fontId="4" fillId="3" borderId="16" xfId="0" applyNumberFormat="1" applyFont="1" applyFill="1" applyBorder="1" applyAlignment="1">
      <alignment horizontal="center" vertical="center" wrapText="1"/>
    </xf>
    <xf numFmtId="164" fontId="4" fillId="3" borderId="17" xfId="0" applyNumberFormat="1"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164" fontId="4" fillId="3" borderId="19" xfId="0" applyNumberFormat="1" applyFont="1" applyFill="1" applyBorder="1" applyAlignment="1">
      <alignment horizontal="center" vertical="center" wrapText="1"/>
    </xf>
    <xf numFmtId="164" fontId="4" fillId="3" borderId="20"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9" fontId="1" fillId="0" borderId="1" xfId="0" applyNumberFormat="1" applyFont="1" applyBorder="1" applyAlignment="1">
      <alignment horizontal="center" vertical="center" wrapText="1"/>
    </xf>
    <xf numFmtId="9" fontId="2" fillId="0" borderId="4" xfId="0" applyNumberFormat="1" applyFont="1" applyFill="1" applyBorder="1" applyAlignment="1">
      <alignment horizontal="center" vertical="center" wrapText="1"/>
    </xf>
    <xf numFmtId="9" fontId="1" fillId="0" borderId="4" xfId="0" applyNumberFormat="1" applyFont="1" applyFill="1" applyBorder="1" applyAlignment="1">
      <alignment horizontal="center" vertical="center" wrapText="1"/>
    </xf>
    <xf numFmtId="9" fontId="2" fillId="6" borderId="1" xfId="0" applyNumberFormat="1" applyFont="1" applyFill="1" applyBorder="1" applyAlignment="1">
      <alignment horizontal="center" vertical="center" wrapText="1"/>
    </xf>
    <xf numFmtId="9" fontId="0" fillId="0" borderId="0" xfId="0" applyNumberFormat="1"/>
    <xf numFmtId="9" fontId="2" fillId="0" borderId="1" xfId="0" applyNumberFormat="1" applyFont="1" applyBorder="1" applyAlignment="1">
      <alignment horizontal="center" vertical="center" wrapText="1"/>
    </xf>
    <xf numFmtId="0" fontId="1" fillId="3" borderId="2"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3" xfId="0" applyFont="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5" borderId="5" xfId="0" applyFont="1" applyFill="1" applyBorder="1" applyAlignment="1">
      <alignment wrapText="1"/>
    </xf>
    <xf numFmtId="0" fontId="2" fillId="5" borderId="6" xfId="0" applyFont="1" applyFill="1" applyBorder="1" applyAlignment="1">
      <alignment wrapText="1"/>
    </xf>
    <xf numFmtId="0" fontId="2" fillId="5" borderId="2" xfId="0" applyFont="1" applyFill="1" applyBorder="1" applyAlignment="1">
      <alignment wrapText="1"/>
    </xf>
    <xf numFmtId="0" fontId="2" fillId="3" borderId="5" xfId="0" applyFont="1" applyFill="1" applyBorder="1" applyAlignment="1">
      <alignment vertical="center" wrapText="1"/>
    </xf>
    <xf numFmtId="0" fontId="2" fillId="3" borderId="6" xfId="0" applyFont="1" applyFill="1" applyBorder="1" applyAlignment="1">
      <alignment vertical="center" wrapText="1"/>
    </xf>
    <xf numFmtId="0" fontId="2" fillId="3" borderId="2" xfId="0" applyFont="1" applyFill="1" applyBorder="1" applyAlignment="1">
      <alignment vertical="center" wrapText="1"/>
    </xf>
    <xf numFmtId="0" fontId="1" fillId="3" borderId="5"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164" fontId="4" fillId="3" borderId="21" xfId="0" applyNumberFormat="1" applyFont="1" applyFill="1" applyBorder="1" applyAlignment="1">
      <alignment horizontal="center" vertical="center" wrapText="1"/>
    </xf>
    <xf numFmtId="164" fontId="4" fillId="3" borderId="15" xfId="0" applyNumberFormat="1" applyFont="1" applyFill="1" applyBorder="1" applyAlignment="1">
      <alignment horizontal="center" vertical="center" wrapText="1"/>
    </xf>
    <xf numFmtId="164" fontId="4" fillId="3" borderId="16" xfId="0" applyNumberFormat="1"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164" fontId="5" fillId="0" borderId="8" xfId="0" applyNumberFormat="1" applyFont="1" applyFill="1" applyBorder="1" applyAlignment="1">
      <alignment horizontal="center" vertical="center"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7"/>
  <sheetViews>
    <sheetView view="pageBreakPreview" zoomScale="70" zoomScaleNormal="100" zoomScaleSheetLayoutView="70" workbookViewId="0">
      <selection activeCell="F50" sqref="F50"/>
    </sheetView>
  </sheetViews>
  <sheetFormatPr baseColWidth="10" defaultColWidth="9.109375" defaultRowHeight="14.4" x14ac:dyDescent="0.3"/>
  <cols>
    <col min="1" max="1" width="17" customWidth="1"/>
    <col min="2" max="2" width="57.109375" customWidth="1"/>
    <col min="3" max="3" width="16.77734375" customWidth="1"/>
    <col min="4" max="4" width="15.44140625" customWidth="1"/>
    <col min="5" max="5" width="16.6640625" customWidth="1"/>
    <col min="6" max="6" width="16.21875" customWidth="1"/>
    <col min="7" max="7" width="16.33203125" customWidth="1"/>
    <col min="8" max="8" width="17.77734375" customWidth="1"/>
    <col min="9" max="9" width="22.109375" customWidth="1"/>
    <col min="10" max="10" width="28.6640625" customWidth="1"/>
    <col min="11" max="11" width="34.109375" customWidth="1"/>
  </cols>
  <sheetData>
    <row r="1" spans="1:9" ht="21" x14ac:dyDescent="0.4">
      <c r="A1" s="6" t="s">
        <v>2</v>
      </c>
      <c r="B1" s="5"/>
      <c r="C1" s="5"/>
    </row>
    <row r="2" spans="1:9" ht="15.6" x14ac:dyDescent="0.3">
      <c r="A2" s="3"/>
      <c r="B2" s="3"/>
      <c r="C2" s="3"/>
    </row>
    <row r="3" spans="1:9" ht="15.6" x14ac:dyDescent="0.3">
      <c r="A3" s="3" t="s">
        <v>3</v>
      </c>
      <c r="B3" s="3"/>
      <c r="C3" s="3"/>
    </row>
    <row r="5" spans="1:9" ht="15.6" x14ac:dyDescent="0.3">
      <c r="A5" s="3" t="s">
        <v>4</v>
      </c>
    </row>
    <row r="6" spans="1:9" ht="15" thickBot="1" x14ac:dyDescent="0.35"/>
    <row r="7" spans="1:9" ht="91.5" customHeight="1" thickBot="1" x14ac:dyDescent="0.35">
      <c r="A7" s="65" t="s">
        <v>5</v>
      </c>
      <c r="B7" s="65" t="s">
        <v>6</v>
      </c>
      <c r="C7" s="63" t="s">
        <v>26</v>
      </c>
      <c r="D7" s="64"/>
      <c r="E7" s="63" t="s">
        <v>7</v>
      </c>
      <c r="F7" s="64"/>
      <c r="G7" s="63" t="s">
        <v>27</v>
      </c>
      <c r="H7" s="64"/>
      <c r="I7" s="65" t="s">
        <v>8</v>
      </c>
    </row>
    <row r="8" spans="1:9" ht="28.5" customHeight="1" thickBot="1" x14ac:dyDescent="0.35">
      <c r="A8" s="66"/>
      <c r="B8" s="66"/>
      <c r="C8" s="51" t="s">
        <v>28</v>
      </c>
      <c r="D8" s="51" t="s">
        <v>44</v>
      </c>
      <c r="E8" s="51" t="s">
        <v>42</v>
      </c>
      <c r="F8" s="51" t="s">
        <v>43</v>
      </c>
      <c r="G8" s="51" t="s">
        <v>28</v>
      </c>
      <c r="H8" s="51" t="s">
        <v>44</v>
      </c>
      <c r="I8" s="66"/>
    </row>
    <row r="9" spans="1:9" ht="44.4" customHeight="1" thickBot="1" x14ac:dyDescent="0.35">
      <c r="A9" s="57" t="s">
        <v>105</v>
      </c>
      <c r="B9" s="58"/>
      <c r="C9" s="58"/>
      <c r="D9" s="58"/>
      <c r="E9" s="58"/>
      <c r="F9" s="58"/>
      <c r="G9" s="58"/>
      <c r="H9" s="58"/>
      <c r="I9" s="59"/>
    </row>
    <row r="10" spans="1:9" ht="58.5" customHeight="1" thickBot="1" x14ac:dyDescent="0.35">
      <c r="A10" s="11" t="s">
        <v>29</v>
      </c>
      <c r="B10" s="12" t="s">
        <v>45</v>
      </c>
      <c r="C10" s="13">
        <f>C14+C13+C12+C11+C15</f>
        <v>673952.58</v>
      </c>
      <c r="D10" s="13">
        <v>0</v>
      </c>
      <c r="E10" s="21">
        <v>0.3</v>
      </c>
      <c r="F10" s="21">
        <v>0.4</v>
      </c>
      <c r="G10" s="13">
        <f>G14+G13+G12+G11+G15</f>
        <v>673952.58</v>
      </c>
      <c r="H10" s="13">
        <v>0</v>
      </c>
      <c r="I10" s="14">
        <f>(I11+I12+I13+I14+I15)/5</f>
        <v>1</v>
      </c>
    </row>
    <row r="11" spans="1:9" ht="65.25" customHeight="1" thickBot="1" x14ac:dyDescent="0.35">
      <c r="A11" s="2" t="s">
        <v>30</v>
      </c>
      <c r="B11" s="1" t="s">
        <v>54</v>
      </c>
      <c r="C11" s="19">
        <v>200000</v>
      </c>
      <c r="D11" s="31">
        <v>0</v>
      </c>
      <c r="E11" s="32">
        <v>0.3</v>
      </c>
      <c r="F11" s="32">
        <v>0.4</v>
      </c>
      <c r="G11" s="33">
        <v>200000</v>
      </c>
      <c r="H11" s="31">
        <v>0</v>
      </c>
      <c r="I11" s="28">
        <f>G11/C11</f>
        <v>1</v>
      </c>
    </row>
    <row r="12" spans="1:9" ht="48" customHeight="1" thickBot="1" x14ac:dyDescent="0.35">
      <c r="A12" s="2" t="s">
        <v>31</v>
      </c>
      <c r="B12" s="1" t="s">
        <v>55</v>
      </c>
      <c r="C12" s="19">
        <v>120000</v>
      </c>
      <c r="D12" s="31">
        <v>0</v>
      </c>
      <c r="E12" s="32">
        <v>0.3</v>
      </c>
      <c r="F12" s="32">
        <v>0.4</v>
      </c>
      <c r="G12" s="33">
        <v>120000</v>
      </c>
      <c r="H12" s="31">
        <v>0</v>
      </c>
      <c r="I12" s="28">
        <f>G12/C12</f>
        <v>1</v>
      </c>
    </row>
    <row r="13" spans="1:9" ht="58.5" customHeight="1" thickBot="1" x14ac:dyDescent="0.35">
      <c r="A13" s="2" t="s">
        <v>32</v>
      </c>
      <c r="B13" s="1" t="s">
        <v>56</v>
      </c>
      <c r="C13" s="19">
        <v>133952.57999999999</v>
      </c>
      <c r="D13" s="31">
        <v>0</v>
      </c>
      <c r="E13" s="32">
        <v>0.3</v>
      </c>
      <c r="F13" s="32">
        <v>0.4</v>
      </c>
      <c r="G13" s="33">
        <v>133952.57999999999</v>
      </c>
      <c r="H13" s="31">
        <v>0</v>
      </c>
      <c r="I13" s="28">
        <f>G13/C13</f>
        <v>1</v>
      </c>
    </row>
    <row r="14" spans="1:9" ht="58.5" customHeight="1" thickBot="1" x14ac:dyDescent="0.35">
      <c r="A14" s="2" t="s">
        <v>40</v>
      </c>
      <c r="B14" s="1" t="s">
        <v>104</v>
      </c>
      <c r="C14" s="19">
        <v>120000</v>
      </c>
      <c r="D14" s="31">
        <v>0</v>
      </c>
      <c r="E14" s="32">
        <v>0.3</v>
      </c>
      <c r="F14" s="32">
        <v>0.4</v>
      </c>
      <c r="G14" s="33">
        <v>120000</v>
      </c>
      <c r="H14" s="31">
        <v>0</v>
      </c>
      <c r="I14" s="28">
        <f>G14/C14</f>
        <v>1</v>
      </c>
    </row>
    <row r="15" spans="1:9" ht="58.5" customHeight="1" thickBot="1" x14ac:dyDescent="0.35">
      <c r="A15" s="2" t="s">
        <v>79</v>
      </c>
      <c r="B15" s="1" t="s">
        <v>78</v>
      </c>
      <c r="C15" s="19">
        <v>100000</v>
      </c>
      <c r="D15" s="31">
        <v>0</v>
      </c>
      <c r="E15" s="32">
        <v>0.3</v>
      </c>
      <c r="F15" s="32">
        <v>0.4</v>
      </c>
      <c r="G15" s="33">
        <v>100000</v>
      </c>
      <c r="H15" s="31">
        <v>0</v>
      </c>
      <c r="I15" s="28">
        <f>G15/C15</f>
        <v>1</v>
      </c>
    </row>
    <row r="16" spans="1:9" ht="77.400000000000006" customHeight="1" thickBot="1" x14ac:dyDescent="0.35">
      <c r="A16" s="11" t="s">
        <v>33</v>
      </c>
      <c r="B16" s="12" t="s">
        <v>46</v>
      </c>
      <c r="C16" s="13">
        <f>C18+C17+C19+C20+C21</f>
        <v>600000</v>
      </c>
      <c r="D16" s="13">
        <v>0</v>
      </c>
      <c r="E16" s="14">
        <v>0.3</v>
      </c>
      <c r="F16" s="14">
        <v>0.4</v>
      </c>
      <c r="G16" s="13">
        <f>G18+G17+G19+G20+G21</f>
        <v>320000</v>
      </c>
      <c r="H16" s="13">
        <v>0</v>
      </c>
      <c r="I16" s="14">
        <f>(I17+I18+I19+I20+I21)/5</f>
        <v>0.52916666666666667</v>
      </c>
    </row>
    <row r="17" spans="1:9" ht="34.200000000000003" customHeight="1" thickBot="1" x14ac:dyDescent="0.35">
      <c r="A17" s="2" t="s">
        <v>34</v>
      </c>
      <c r="B17" s="1" t="s">
        <v>57</v>
      </c>
      <c r="C17" s="33">
        <v>100000</v>
      </c>
      <c r="D17" s="33">
        <v>0</v>
      </c>
      <c r="E17" s="22">
        <v>0.3</v>
      </c>
      <c r="F17" s="22">
        <v>0.4</v>
      </c>
      <c r="G17" s="33">
        <v>100000</v>
      </c>
      <c r="H17" s="31">
        <v>0</v>
      </c>
      <c r="I17" s="28">
        <f>G17/C17</f>
        <v>1</v>
      </c>
    </row>
    <row r="18" spans="1:9" ht="52.8" customHeight="1" thickBot="1" x14ac:dyDescent="0.35">
      <c r="A18" s="2" t="s">
        <v>35</v>
      </c>
      <c r="B18" s="1" t="s">
        <v>58</v>
      </c>
      <c r="C18" s="33">
        <v>80000</v>
      </c>
      <c r="D18" s="33">
        <v>0</v>
      </c>
      <c r="E18" s="22">
        <v>0.3</v>
      </c>
      <c r="F18" s="22">
        <v>0.4</v>
      </c>
      <c r="G18" s="33">
        <v>45000</v>
      </c>
      <c r="H18" s="31">
        <v>0</v>
      </c>
      <c r="I18" s="28">
        <f>G18/C18</f>
        <v>0.5625</v>
      </c>
    </row>
    <row r="19" spans="1:9" ht="66" customHeight="1" thickBot="1" x14ac:dyDescent="0.35">
      <c r="A19" s="2" t="s">
        <v>101</v>
      </c>
      <c r="B19" s="1" t="s">
        <v>80</v>
      </c>
      <c r="C19" s="33">
        <v>100000</v>
      </c>
      <c r="D19" s="33">
        <v>0</v>
      </c>
      <c r="E19" s="22">
        <v>0.3</v>
      </c>
      <c r="F19" s="22">
        <v>0.4</v>
      </c>
      <c r="G19" s="33">
        <v>15000</v>
      </c>
      <c r="H19" s="31">
        <v>0</v>
      </c>
      <c r="I19" s="28">
        <f>G19/C19</f>
        <v>0.15</v>
      </c>
    </row>
    <row r="20" spans="1:9" ht="66" customHeight="1" thickBot="1" x14ac:dyDescent="0.35">
      <c r="A20" s="2" t="s">
        <v>102</v>
      </c>
      <c r="B20" s="1" t="s">
        <v>81</v>
      </c>
      <c r="C20" s="33">
        <v>120000</v>
      </c>
      <c r="D20" s="33">
        <v>0</v>
      </c>
      <c r="E20" s="22">
        <v>0.3</v>
      </c>
      <c r="F20" s="22">
        <v>0.4</v>
      </c>
      <c r="G20" s="33">
        <v>40000</v>
      </c>
      <c r="H20" s="31">
        <v>0</v>
      </c>
      <c r="I20" s="28">
        <f>G20/C20</f>
        <v>0.33333333333333331</v>
      </c>
    </row>
    <row r="21" spans="1:9" ht="66" customHeight="1" thickBot="1" x14ac:dyDescent="0.35">
      <c r="A21" s="2" t="s">
        <v>103</v>
      </c>
      <c r="B21" s="1" t="s">
        <v>82</v>
      </c>
      <c r="C21" s="33">
        <v>200000</v>
      </c>
      <c r="D21" s="33">
        <v>0</v>
      </c>
      <c r="E21" s="22">
        <v>0.3</v>
      </c>
      <c r="F21" s="22">
        <v>0.4</v>
      </c>
      <c r="G21" s="33">
        <v>120000</v>
      </c>
      <c r="H21" s="31">
        <v>0</v>
      </c>
      <c r="I21" s="28">
        <f>G21/C21</f>
        <v>0.6</v>
      </c>
    </row>
    <row r="22" spans="1:9" ht="53.25" customHeight="1" thickBot="1" x14ac:dyDescent="0.35">
      <c r="A22" s="11" t="s">
        <v>48</v>
      </c>
      <c r="B22" s="12" t="s">
        <v>47</v>
      </c>
      <c r="C22" s="13">
        <f>+C23+C24+C25+C26+C27+C28+C29+C30+C31+C32+C33</f>
        <v>1100000</v>
      </c>
      <c r="D22" s="13">
        <v>0</v>
      </c>
      <c r="E22" s="14">
        <v>0.3</v>
      </c>
      <c r="F22" s="14">
        <v>0.4</v>
      </c>
      <c r="G22" s="13">
        <f>G27+G26+G25+G24+G23+G28+G29+G30+G31+G32+G33</f>
        <v>600000</v>
      </c>
      <c r="H22" s="13">
        <v>0</v>
      </c>
      <c r="I22" s="14">
        <f>(I23+I24+I25+I26+I27+I28+I29+I30+I31+I32+I33)/11</f>
        <v>0.54983930211202936</v>
      </c>
    </row>
    <row r="23" spans="1:9" ht="37.5" customHeight="1" thickBot="1" x14ac:dyDescent="0.35">
      <c r="A23" s="2" t="s">
        <v>62</v>
      </c>
      <c r="B23" s="1" t="s">
        <v>70</v>
      </c>
      <c r="C23" s="33">
        <v>50000</v>
      </c>
      <c r="D23" s="33">
        <v>0</v>
      </c>
      <c r="E23" s="22">
        <v>0.3</v>
      </c>
      <c r="F23" s="22">
        <v>0.4</v>
      </c>
      <c r="G23" s="33">
        <v>50000</v>
      </c>
      <c r="H23" s="31">
        <v>0</v>
      </c>
      <c r="I23" s="28">
        <f>G23/C23</f>
        <v>1</v>
      </c>
    </row>
    <row r="24" spans="1:9" ht="42.75" customHeight="1" thickBot="1" x14ac:dyDescent="0.35">
      <c r="A24" s="2" t="s">
        <v>63</v>
      </c>
      <c r="B24" s="1" t="s">
        <v>72</v>
      </c>
      <c r="C24" s="33">
        <v>75000</v>
      </c>
      <c r="D24" s="33">
        <v>0</v>
      </c>
      <c r="E24" s="22">
        <v>0.3</v>
      </c>
      <c r="F24" s="22">
        <v>0.4</v>
      </c>
      <c r="G24" s="33">
        <v>25000</v>
      </c>
      <c r="H24" s="31">
        <v>0</v>
      </c>
      <c r="I24" s="28">
        <f>G24/C24</f>
        <v>0.33333333333333331</v>
      </c>
    </row>
    <row r="25" spans="1:9" ht="42.75" customHeight="1" thickBot="1" x14ac:dyDescent="0.35">
      <c r="A25" s="2" t="s">
        <v>68</v>
      </c>
      <c r="B25" s="1" t="s">
        <v>64</v>
      </c>
      <c r="C25" s="33">
        <v>45000</v>
      </c>
      <c r="D25" s="33">
        <v>0</v>
      </c>
      <c r="E25" s="22">
        <v>0.3</v>
      </c>
      <c r="F25" s="22">
        <v>0.4</v>
      </c>
      <c r="G25" s="33">
        <v>20000</v>
      </c>
      <c r="H25" s="31">
        <v>0</v>
      </c>
      <c r="I25" s="28">
        <f t="shared" ref="I25:I33" si="0">G25/C25</f>
        <v>0.44444444444444442</v>
      </c>
    </row>
    <row r="26" spans="1:9" ht="64.5" customHeight="1" thickBot="1" x14ac:dyDescent="0.35">
      <c r="A26" s="2" t="s">
        <v>69</v>
      </c>
      <c r="B26" s="1" t="s">
        <v>66</v>
      </c>
      <c r="C26" s="33">
        <v>110000</v>
      </c>
      <c r="D26" s="33">
        <v>0</v>
      </c>
      <c r="E26" s="22">
        <v>0.3</v>
      </c>
      <c r="F26" s="22">
        <v>0.4</v>
      </c>
      <c r="G26" s="33">
        <v>80000</v>
      </c>
      <c r="H26" s="31">
        <v>0</v>
      </c>
      <c r="I26" s="28">
        <f t="shared" si="0"/>
        <v>0.72727272727272729</v>
      </c>
    </row>
    <row r="27" spans="1:9" ht="42.75" customHeight="1" thickBot="1" x14ac:dyDescent="0.35">
      <c r="A27" s="2" t="s">
        <v>71</v>
      </c>
      <c r="B27" s="2" t="s">
        <v>65</v>
      </c>
      <c r="C27" s="33">
        <v>100000</v>
      </c>
      <c r="D27" s="33">
        <v>0</v>
      </c>
      <c r="E27" s="22">
        <v>0.3</v>
      </c>
      <c r="F27" s="22">
        <v>0.4</v>
      </c>
      <c r="G27" s="33">
        <v>50000</v>
      </c>
      <c r="H27" s="31">
        <v>0</v>
      </c>
      <c r="I27" s="28">
        <f t="shared" si="0"/>
        <v>0.5</v>
      </c>
    </row>
    <row r="28" spans="1:9" ht="42.75" customHeight="1" thickBot="1" x14ac:dyDescent="0.35">
      <c r="A28" s="2" t="s">
        <v>91</v>
      </c>
      <c r="B28" s="2" t="s">
        <v>83</v>
      </c>
      <c r="C28" s="33">
        <v>150000</v>
      </c>
      <c r="D28" s="33">
        <v>0</v>
      </c>
      <c r="E28" s="22">
        <v>0.3</v>
      </c>
      <c r="F28" s="22">
        <v>0.4</v>
      </c>
      <c r="G28" s="33">
        <v>150000</v>
      </c>
      <c r="H28" s="31">
        <v>0</v>
      </c>
      <c r="I28" s="28">
        <f t="shared" si="0"/>
        <v>1</v>
      </c>
    </row>
    <row r="29" spans="1:9" ht="42.75" customHeight="1" thickBot="1" x14ac:dyDescent="0.35">
      <c r="A29" s="2" t="s">
        <v>92</v>
      </c>
      <c r="B29" s="2" t="s">
        <v>84</v>
      </c>
      <c r="C29" s="33">
        <v>150000</v>
      </c>
      <c r="D29" s="33">
        <v>0</v>
      </c>
      <c r="E29" s="22">
        <v>0.3</v>
      </c>
      <c r="F29" s="22">
        <v>0.4</v>
      </c>
      <c r="G29" s="33">
        <v>40000</v>
      </c>
      <c r="H29" s="31">
        <v>0</v>
      </c>
      <c r="I29" s="28">
        <f t="shared" si="0"/>
        <v>0.26666666666666666</v>
      </c>
    </row>
    <row r="30" spans="1:9" ht="66" customHeight="1" thickBot="1" x14ac:dyDescent="0.35">
      <c r="A30" s="2" t="s">
        <v>93</v>
      </c>
      <c r="B30" s="2" t="s">
        <v>97</v>
      </c>
      <c r="C30" s="33">
        <v>110000</v>
      </c>
      <c r="D30" s="33">
        <v>0</v>
      </c>
      <c r="E30" s="22">
        <v>0.3</v>
      </c>
      <c r="F30" s="22">
        <v>0.4</v>
      </c>
      <c r="G30" s="33">
        <v>70000</v>
      </c>
      <c r="H30" s="31">
        <v>0</v>
      </c>
      <c r="I30" s="28">
        <f t="shared" si="0"/>
        <v>0.63636363636363635</v>
      </c>
    </row>
    <row r="31" spans="1:9" ht="57.6" customHeight="1" thickBot="1" x14ac:dyDescent="0.35">
      <c r="A31" s="2" t="s">
        <v>94</v>
      </c>
      <c r="B31" s="2" t="s">
        <v>85</v>
      </c>
      <c r="C31" s="33">
        <v>80000</v>
      </c>
      <c r="D31" s="33">
        <v>0</v>
      </c>
      <c r="E31" s="22">
        <v>0.3</v>
      </c>
      <c r="F31" s="22">
        <v>0.4</v>
      </c>
      <c r="G31" s="33">
        <v>40000</v>
      </c>
      <c r="H31" s="31">
        <v>0</v>
      </c>
      <c r="I31" s="28">
        <f t="shared" si="0"/>
        <v>0.5</v>
      </c>
    </row>
    <row r="32" spans="1:9" ht="91.2" customHeight="1" thickBot="1" x14ac:dyDescent="0.35">
      <c r="A32" s="2" t="s">
        <v>95</v>
      </c>
      <c r="B32" s="2" t="s">
        <v>86</v>
      </c>
      <c r="C32" s="33">
        <v>120000</v>
      </c>
      <c r="D32" s="33">
        <v>0</v>
      </c>
      <c r="E32" s="22">
        <v>0.3</v>
      </c>
      <c r="F32" s="22">
        <v>0.4</v>
      </c>
      <c r="G32" s="33">
        <v>55000</v>
      </c>
      <c r="H32" s="31">
        <v>0</v>
      </c>
      <c r="I32" s="28">
        <f t="shared" si="0"/>
        <v>0.45833333333333331</v>
      </c>
    </row>
    <row r="33" spans="1:12" ht="91.2" customHeight="1" thickBot="1" x14ac:dyDescent="0.35">
      <c r="A33" s="2" t="s">
        <v>96</v>
      </c>
      <c r="B33" s="2" t="s">
        <v>87</v>
      </c>
      <c r="C33" s="33">
        <v>110000</v>
      </c>
      <c r="D33" s="33">
        <v>0</v>
      </c>
      <c r="E33" s="22">
        <v>0.3</v>
      </c>
      <c r="F33" s="22">
        <v>0.4</v>
      </c>
      <c r="G33" s="33">
        <v>20000</v>
      </c>
      <c r="H33" s="31">
        <v>0</v>
      </c>
      <c r="I33" s="28">
        <f t="shared" si="0"/>
        <v>0.18181818181818182</v>
      </c>
    </row>
    <row r="34" spans="1:12" ht="48.75" customHeight="1" thickBot="1" x14ac:dyDescent="0.35">
      <c r="A34" s="55" t="s">
        <v>23</v>
      </c>
      <c r="B34" s="56"/>
      <c r="C34" s="24">
        <f>C10+C16+C22</f>
        <v>2373952.58</v>
      </c>
      <c r="D34" s="24">
        <v>0</v>
      </c>
      <c r="E34" s="25">
        <v>0.3</v>
      </c>
      <c r="F34" s="25">
        <v>0.4</v>
      </c>
      <c r="G34" s="24">
        <f>G10+G16+G22</f>
        <v>1593952.58</v>
      </c>
      <c r="H34" s="30">
        <v>0</v>
      </c>
      <c r="I34" s="25">
        <f>G34/C34</f>
        <v>0.67143404355616909</v>
      </c>
    </row>
    <row r="35" spans="1:12" ht="42.75" customHeight="1" thickBot="1" x14ac:dyDescent="0.35">
      <c r="A35" s="60" t="s">
        <v>49</v>
      </c>
      <c r="B35" s="61"/>
      <c r="C35" s="61"/>
      <c r="D35" s="61"/>
      <c r="E35" s="61"/>
      <c r="F35" s="61"/>
      <c r="G35" s="61"/>
      <c r="H35" s="61"/>
      <c r="I35" s="62"/>
    </row>
    <row r="36" spans="1:12" ht="53.25" customHeight="1" thickBot="1" x14ac:dyDescent="0.35">
      <c r="A36" s="11" t="s">
        <v>36</v>
      </c>
      <c r="B36" s="12" t="s">
        <v>50</v>
      </c>
      <c r="C36" s="13">
        <v>0</v>
      </c>
      <c r="D36" s="13">
        <f>D37+D38+D39+D40</f>
        <v>70000</v>
      </c>
      <c r="E36" s="14">
        <v>0.3</v>
      </c>
      <c r="F36" s="14">
        <v>0.4</v>
      </c>
      <c r="G36" s="13">
        <v>0</v>
      </c>
      <c r="H36" s="13">
        <f>H37+H38+H39+H40</f>
        <v>50000</v>
      </c>
      <c r="I36" s="14">
        <f>(I37+I38+I39+I40)/4</f>
        <v>0.6875</v>
      </c>
    </row>
    <row r="37" spans="1:12" ht="54" customHeight="1" thickBot="1" x14ac:dyDescent="0.35">
      <c r="A37" s="2" t="s">
        <v>37</v>
      </c>
      <c r="B37" s="1" t="s">
        <v>59</v>
      </c>
      <c r="C37" s="33">
        <v>0</v>
      </c>
      <c r="D37" s="33">
        <v>20000</v>
      </c>
      <c r="E37" s="47">
        <v>0.3</v>
      </c>
      <c r="F37" s="47">
        <v>0.4</v>
      </c>
      <c r="G37" s="33">
        <v>0</v>
      </c>
      <c r="H37" s="33">
        <v>20000</v>
      </c>
      <c r="I37" s="28">
        <f>(H37/D37)</f>
        <v>1</v>
      </c>
    </row>
    <row r="38" spans="1:12" ht="54" customHeight="1" thickBot="1" x14ac:dyDescent="0.35">
      <c r="A38" s="2" t="s">
        <v>98</v>
      </c>
      <c r="B38" s="1" t="s">
        <v>88</v>
      </c>
      <c r="C38" s="33">
        <v>0</v>
      </c>
      <c r="D38" s="33">
        <v>15000</v>
      </c>
      <c r="E38" s="47">
        <v>0.3</v>
      </c>
      <c r="F38" s="47">
        <v>0.4</v>
      </c>
      <c r="G38" s="33">
        <v>0</v>
      </c>
      <c r="H38" s="33">
        <v>15000</v>
      </c>
      <c r="I38" s="28">
        <f>(H38/D38)</f>
        <v>1</v>
      </c>
    </row>
    <row r="39" spans="1:12" ht="54" customHeight="1" thickBot="1" x14ac:dyDescent="0.35">
      <c r="A39" s="2" t="s">
        <v>99</v>
      </c>
      <c r="B39" s="1" t="s">
        <v>89</v>
      </c>
      <c r="C39" s="33">
        <v>0</v>
      </c>
      <c r="D39" s="33">
        <v>20000</v>
      </c>
      <c r="E39" s="47">
        <v>0.3</v>
      </c>
      <c r="F39" s="47">
        <v>0.4</v>
      </c>
      <c r="G39" s="33">
        <v>0</v>
      </c>
      <c r="H39" s="33">
        <v>15000</v>
      </c>
      <c r="I39" s="28">
        <f>(H39/D39)</f>
        <v>0.75</v>
      </c>
    </row>
    <row r="40" spans="1:12" ht="54" customHeight="1" thickBot="1" x14ac:dyDescent="0.35">
      <c r="A40" s="2" t="s">
        <v>100</v>
      </c>
      <c r="B40" s="1" t="s">
        <v>90</v>
      </c>
      <c r="C40" s="33">
        <v>0</v>
      </c>
      <c r="D40" s="33">
        <v>15000</v>
      </c>
      <c r="E40" s="47">
        <v>0.3</v>
      </c>
      <c r="F40" s="47">
        <v>0.4</v>
      </c>
      <c r="G40" s="33">
        <v>0</v>
      </c>
      <c r="H40" s="33">
        <v>0</v>
      </c>
      <c r="I40" s="28">
        <f>(H40/D40)</f>
        <v>0</v>
      </c>
    </row>
    <row r="41" spans="1:12" ht="91.5" customHeight="1" thickBot="1" x14ac:dyDescent="0.35">
      <c r="A41" s="11" t="s">
        <v>38</v>
      </c>
      <c r="B41" s="12" t="s">
        <v>51</v>
      </c>
      <c r="C41" s="13">
        <v>0</v>
      </c>
      <c r="D41" s="13">
        <f>D42</f>
        <v>25000</v>
      </c>
      <c r="E41" s="14">
        <v>0.3</v>
      </c>
      <c r="F41" s="14">
        <v>0.4</v>
      </c>
      <c r="G41" s="13">
        <v>0</v>
      </c>
      <c r="H41" s="13">
        <f>H42</f>
        <v>25000</v>
      </c>
      <c r="I41" s="14">
        <f>H41/D41</f>
        <v>1</v>
      </c>
    </row>
    <row r="42" spans="1:12" ht="72" customHeight="1" thickBot="1" x14ac:dyDescent="0.35">
      <c r="A42" s="2" t="s">
        <v>39</v>
      </c>
      <c r="B42" s="1" t="s">
        <v>67</v>
      </c>
      <c r="C42" s="33">
        <v>0</v>
      </c>
      <c r="D42" s="33">
        <v>25000</v>
      </c>
      <c r="E42" s="46">
        <v>0.3</v>
      </c>
      <c r="F42" s="46">
        <v>0.4</v>
      </c>
      <c r="G42" s="31">
        <v>0</v>
      </c>
      <c r="H42" s="33">
        <v>25000</v>
      </c>
      <c r="I42" s="28">
        <f>H42/D42</f>
        <v>1</v>
      </c>
    </row>
    <row r="43" spans="1:12" ht="66" customHeight="1" thickBot="1" x14ac:dyDescent="0.35">
      <c r="A43" s="11" t="s">
        <v>53</v>
      </c>
      <c r="B43" s="12" t="s">
        <v>52</v>
      </c>
      <c r="C43" s="13">
        <v>0</v>
      </c>
      <c r="D43" s="13">
        <f>D44</f>
        <v>30000</v>
      </c>
      <c r="E43" s="14">
        <v>0.3</v>
      </c>
      <c r="F43" s="14">
        <v>0.4</v>
      </c>
      <c r="G43" s="13">
        <v>0</v>
      </c>
      <c r="H43" s="13">
        <f>H44</f>
        <v>15000</v>
      </c>
      <c r="I43" s="14">
        <f>H43/D43</f>
        <v>0.5</v>
      </c>
    </row>
    <row r="44" spans="1:12" ht="55.5" customHeight="1" thickBot="1" x14ac:dyDescent="0.35">
      <c r="A44" s="2" t="s">
        <v>61</v>
      </c>
      <c r="B44" s="1" t="s">
        <v>60</v>
      </c>
      <c r="C44" s="33">
        <v>0</v>
      </c>
      <c r="D44" s="33">
        <v>30000</v>
      </c>
      <c r="E44" s="47">
        <v>0.3</v>
      </c>
      <c r="F44" s="47">
        <v>0.4</v>
      </c>
      <c r="G44" s="33">
        <v>0</v>
      </c>
      <c r="H44" s="33">
        <v>15000</v>
      </c>
      <c r="I44" s="28">
        <f>H44/D44</f>
        <v>0.5</v>
      </c>
    </row>
    <row r="45" spans="1:12" ht="37.5" customHeight="1" thickBot="1" x14ac:dyDescent="0.35">
      <c r="A45" s="55" t="s">
        <v>24</v>
      </c>
      <c r="B45" s="56"/>
      <c r="C45" s="24">
        <v>0</v>
      </c>
      <c r="D45" s="24">
        <f>D36+D41+D43</f>
        <v>125000</v>
      </c>
      <c r="E45" s="25">
        <v>0.3</v>
      </c>
      <c r="F45" s="25">
        <v>0.4</v>
      </c>
      <c r="G45" s="24">
        <v>0</v>
      </c>
      <c r="H45" s="24">
        <f>H36+H41+H43</f>
        <v>90000</v>
      </c>
      <c r="I45" s="25">
        <f>(I36+I41+I43)/3</f>
        <v>0.72916666666666663</v>
      </c>
    </row>
    <row r="46" spans="1:12" ht="58.5" customHeight="1" thickBot="1" x14ac:dyDescent="0.35">
      <c r="A46" s="52"/>
      <c r="B46" s="9" t="s">
        <v>106</v>
      </c>
      <c r="C46" s="27">
        <v>80000</v>
      </c>
      <c r="D46" s="27">
        <v>28800</v>
      </c>
      <c r="E46" s="28"/>
      <c r="F46" s="15"/>
      <c r="G46" s="27">
        <v>25982</v>
      </c>
      <c r="H46" s="27">
        <v>28800</v>
      </c>
      <c r="I46" s="45">
        <v>0.92</v>
      </c>
      <c r="J46" s="49"/>
      <c r="K46" s="49"/>
      <c r="L46" s="49"/>
    </row>
    <row r="47" spans="1:12" ht="51" customHeight="1" thickBot="1" x14ac:dyDescent="0.35">
      <c r="A47" s="53"/>
      <c r="B47" s="9" t="s">
        <v>9</v>
      </c>
      <c r="C47" s="27">
        <v>76870</v>
      </c>
      <c r="D47" s="27">
        <v>5000</v>
      </c>
      <c r="E47" s="28"/>
      <c r="F47" s="15"/>
      <c r="G47" s="27">
        <v>41000</v>
      </c>
      <c r="H47" s="27">
        <v>5000</v>
      </c>
      <c r="I47" s="45">
        <v>0.96</v>
      </c>
      <c r="J47" s="49"/>
      <c r="K47" s="49"/>
      <c r="L47" s="49"/>
    </row>
    <row r="48" spans="1:12" ht="66.75" customHeight="1" thickBot="1" x14ac:dyDescent="0.35">
      <c r="A48" s="53"/>
      <c r="B48" s="23" t="s">
        <v>41</v>
      </c>
      <c r="C48" s="19">
        <v>86000</v>
      </c>
      <c r="D48" s="19">
        <v>28116</v>
      </c>
      <c r="E48" s="28"/>
      <c r="F48" s="20"/>
      <c r="G48" s="19">
        <v>40000</v>
      </c>
      <c r="H48" s="27">
        <v>40000</v>
      </c>
      <c r="I48" s="45">
        <v>1.21</v>
      </c>
      <c r="J48" s="49"/>
      <c r="K48" s="49"/>
      <c r="L48" s="49"/>
    </row>
    <row r="49" spans="1:12" ht="60.75" customHeight="1" thickBot="1" x14ac:dyDescent="0.35">
      <c r="A49" s="53"/>
      <c r="B49" s="9" t="s">
        <v>25</v>
      </c>
      <c r="C49" s="26">
        <f>C34+C45+C46+C47+C48</f>
        <v>2616822.58</v>
      </c>
      <c r="D49" s="26">
        <f>D45+D46+D47+D48</f>
        <v>186916</v>
      </c>
      <c r="E49" s="22"/>
      <c r="F49" s="16"/>
      <c r="G49" s="26">
        <f>G34+G45+G46+G47+G48</f>
        <v>1700934.58</v>
      </c>
      <c r="H49" s="26">
        <f>H45+H46+H47+H48</f>
        <v>163800</v>
      </c>
      <c r="I49" s="50">
        <v>0.7</v>
      </c>
      <c r="J49" s="49"/>
      <c r="K49" s="49"/>
      <c r="L49" s="49"/>
    </row>
    <row r="50" spans="1:12" ht="42" customHeight="1" thickBot="1" x14ac:dyDescent="0.35">
      <c r="A50" s="54"/>
      <c r="B50" s="9" t="s">
        <v>10</v>
      </c>
      <c r="C50" s="27">
        <f>C49*7/100</f>
        <v>183177.58060000002</v>
      </c>
      <c r="D50" s="27">
        <f>D49*7%</f>
        <v>13084.12</v>
      </c>
      <c r="E50" s="28"/>
      <c r="F50" s="15"/>
      <c r="G50" s="27">
        <f>G49*7%</f>
        <v>119065.42060000001</v>
      </c>
      <c r="H50" s="27">
        <f>H49*7%</f>
        <v>11466.000000000002</v>
      </c>
      <c r="I50" s="45">
        <v>0.94</v>
      </c>
      <c r="J50" s="49"/>
      <c r="K50" s="49"/>
      <c r="L50" s="49"/>
    </row>
    <row r="51" spans="1:12" ht="45" customHeight="1" thickBot="1" x14ac:dyDescent="0.35">
      <c r="A51" s="55" t="s">
        <v>11</v>
      </c>
      <c r="B51" s="56"/>
      <c r="C51" s="24">
        <f>C49+C50</f>
        <v>2800000.1606000001</v>
      </c>
      <c r="D51" s="24">
        <f>D49+D50</f>
        <v>200000.12</v>
      </c>
      <c r="E51" s="25"/>
      <c r="F51" s="17"/>
      <c r="G51" s="24">
        <f>SUM(G49:G50)</f>
        <v>1820000.0006000001</v>
      </c>
      <c r="H51" s="44">
        <f>H49+H50</f>
        <v>175266</v>
      </c>
      <c r="I51" s="48">
        <v>0.76300000000000001</v>
      </c>
      <c r="J51" s="49"/>
      <c r="K51" s="49"/>
      <c r="L51" s="49"/>
    </row>
    <row r="53" spans="1:12" x14ac:dyDescent="0.3">
      <c r="C53" s="10"/>
    </row>
    <row r="55" spans="1:12" x14ac:dyDescent="0.3">
      <c r="E55" s="10"/>
    </row>
    <row r="57" spans="1:12" ht="25.5" customHeight="1" x14ac:dyDescent="0.3"/>
  </sheetData>
  <mergeCells count="12">
    <mergeCell ref="E7:F7"/>
    <mergeCell ref="G7:H7"/>
    <mergeCell ref="I7:I8"/>
    <mergeCell ref="A7:A8"/>
    <mergeCell ref="B7:B8"/>
    <mergeCell ref="C7:D7"/>
    <mergeCell ref="A46:A50"/>
    <mergeCell ref="A45:B45"/>
    <mergeCell ref="A51:B51"/>
    <mergeCell ref="A34:B34"/>
    <mergeCell ref="A9:I9"/>
    <mergeCell ref="A35:I35"/>
  </mergeCells>
  <pageMargins left="0.7" right="0.7" top="0.75" bottom="0.75" header="0.3" footer="0.3"/>
  <pageSetup scale="74" orientation="landscape" r:id="rId1"/>
  <rowBreaks count="1" manualBreakCount="1">
    <brk id="5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9"/>
  <sheetViews>
    <sheetView tabSelected="1" view="pageBreakPreview" zoomScaleNormal="100" zoomScaleSheetLayoutView="100" workbookViewId="0">
      <selection activeCell="B21" sqref="B21"/>
    </sheetView>
  </sheetViews>
  <sheetFormatPr baseColWidth="10" defaultColWidth="9.109375" defaultRowHeight="14.4" x14ac:dyDescent="0.3"/>
  <cols>
    <col min="1" max="1" width="36.44140625" customWidth="1"/>
    <col min="2" max="2" width="18.6640625" customWidth="1"/>
    <col min="3" max="5" width="18.88671875" customWidth="1"/>
    <col min="6" max="6" width="15.88671875" customWidth="1"/>
    <col min="7" max="9" width="16.6640625" customWidth="1"/>
    <col min="10" max="10" width="12.88671875" customWidth="1"/>
    <col min="11" max="11" width="10.88671875" bestFit="1" customWidth="1"/>
  </cols>
  <sheetData>
    <row r="1" spans="1:13" ht="15.6" x14ac:dyDescent="0.3">
      <c r="A1" s="3" t="s">
        <v>12</v>
      </c>
      <c r="B1" s="3"/>
      <c r="C1" s="3"/>
      <c r="D1" s="3"/>
      <c r="E1" s="3"/>
      <c r="F1" s="3"/>
    </row>
    <row r="2" spans="1:13" x14ac:dyDescent="0.3">
      <c r="A2" s="4"/>
      <c r="B2" s="4"/>
      <c r="C2" s="4"/>
      <c r="D2" s="4"/>
      <c r="E2" s="4"/>
      <c r="F2" s="4"/>
    </row>
    <row r="3" spans="1:13" x14ac:dyDescent="0.3">
      <c r="A3" s="4" t="s">
        <v>13</v>
      </c>
      <c r="B3" s="4"/>
      <c r="C3" s="4"/>
      <c r="D3" s="4"/>
      <c r="E3" s="4"/>
      <c r="F3" s="4"/>
    </row>
    <row r="4" spans="1:13" ht="15" thickBot="1" x14ac:dyDescent="0.35">
      <c r="K4" s="29"/>
    </row>
    <row r="5" spans="1:13" ht="26.25" customHeight="1" thickTop="1" thickBot="1" x14ac:dyDescent="0.35">
      <c r="A5" s="67" t="s">
        <v>0</v>
      </c>
      <c r="B5" s="72" t="s">
        <v>28</v>
      </c>
      <c r="C5" s="73"/>
      <c r="D5" s="74"/>
      <c r="E5" s="38" t="s">
        <v>76</v>
      </c>
      <c r="F5" s="69" t="s">
        <v>44</v>
      </c>
      <c r="G5" s="70"/>
      <c r="H5" s="71"/>
      <c r="I5" s="38" t="s">
        <v>77</v>
      </c>
      <c r="J5" s="39" t="s">
        <v>14</v>
      </c>
      <c r="K5" s="29"/>
    </row>
    <row r="6" spans="1:13" ht="28.5" customHeight="1" thickBot="1" x14ac:dyDescent="0.35">
      <c r="A6" s="68"/>
      <c r="B6" s="40" t="s">
        <v>108</v>
      </c>
      <c r="C6" s="41" t="s">
        <v>109</v>
      </c>
      <c r="D6" s="41" t="s">
        <v>110</v>
      </c>
      <c r="E6" s="42">
        <f>840000+980000</f>
        <v>1820000</v>
      </c>
      <c r="F6" s="42" t="s">
        <v>73</v>
      </c>
      <c r="G6" s="42" t="s">
        <v>74</v>
      </c>
      <c r="H6" s="42" t="s">
        <v>75</v>
      </c>
      <c r="I6" s="42"/>
      <c r="J6" s="43"/>
      <c r="K6" s="29"/>
    </row>
    <row r="7" spans="1:13" ht="61.5" customHeight="1" thickBot="1" x14ac:dyDescent="0.35">
      <c r="A7" s="7" t="s">
        <v>107</v>
      </c>
      <c r="B7" s="18">
        <f>E7*30%</f>
        <v>24000</v>
      </c>
      <c r="C7" s="18">
        <f>E7*35%</f>
        <v>28000</v>
      </c>
      <c r="D7" s="18">
        <f>E7*35%</f>
        <v>28000</v>
      </c>
      <c r="E7" s="27">
        <v>80000</v>
      </c>
      <c r="F7" s="18">
        <f>I7*30%</f>
        <v>8640</v>
      </c>
      <c r="G7" s="18">
        <f>I7*35%</f>
        <v>10080</v>
      </c>
      <c r="H7" s="18">
        <f>I7*35%</f>
        <v>10080</v>
      </c>
      <c r="I7" s="27">
        <v>28800</v>
      </c>
      <c r="J7" s="75">
        <f>E7+I7</f>
        <v>108800</v>
      </c>
      <c r="K7" s="29"/>
    </row>
    <row r="8" spans="1:13" ht="33" customHeight="1" thickBot="1" x14ac:dyDescent="0.35">
      <c r="A8" s="8" t="s">
        <v>15</v>
      </c>
      <c r="B8" s="18">
        <f>E8*30%</f>
        <v>23061</v>
      </c>
      <c r="C8" s="18">
        <f>E8*35%</f>
        <v>26904.5</v>
      </c>
      <c r="D8" s="18">
        <f>E8*35%</f>
        <v>26904.5</v>
      </c>
      <c r="E8" s="27">
        <v>76870</v>
      </c>
      <c r="F8" s="18">
        <f t="shared" ref="F8:F13" si="0">I8*30%</f>
        <v>1500</v>
      </c>
      <c r="G8" s="18">
        <f t="shared" ref="G8:G13" si="1">I8*35%</f>
        <v>1750</v>
      </c>
      <c r="H8" s="18">
        <f t="shared" ref="H8:H13" si="2">I8*35%</f>
        <v>1750</v>
      </c>
      <c r="I8" s="27">
        <v>5000</v>
      </c>
      <c r="J8" s="75">
        <f t="shared" ref="J8:J16" si="3">E8+I8</f>
        <v>81870</v>
      </c>
      <c r="K8" s="29"/>
    </row>
    <row r="9" spans="1:13" ht="42.75" customHeight="1" thickBot="1" x14ac:dyDescent="0.35">
      <c r="A9" s="8" t="s">
        <v>16</v>
      </c>
      <c r="B9" s="18">
        <f t="shared" ref="B8:B15" si="4">E9*46.15384615%</f>
        <v>0</v>
      </c>
      <c r="C9" s="18">
        <f t="shared" ref="C8:C15" si="5">E9*53.84615385%</f>
        <v>0</v>
      </c>
      <c r="D9" s="18">
        <v>0</v>
      </c>
      <c r="E9" s="18">
        <v>0</v>
      </c>
      <c r="F9" s="18">
        <f t="shared" si="0"/>
        <v>0</v>
      </c>
      <c r="G9" s="18">
        <f t="shared" si="1"/>
        <v>0</v>
      </c>
      <c r="H9" s="18">
        <f t="shared" si="2"/>
        <v>0</v>
      </c>
      <c r="I9" s="18">
        <v>0</v>
      </c>
      <c r="J9" s="75">
        <f t="shared" si="3"/>
        <v>0</v>
      </c>
      <c r="K9" s="29"/>
    </row>
    <row r="10" spans="1:13" ht="31.5" customHeight="1" thickBot="1" x14ac:dyDescent="0.35">
      <c r="A10" s="8" t="s">
        <v>17</v>
      </c>
      <c r="B10" s="18">
        <f>E10*30%</f>
        <v>712185.9</v>
      </c>
      <c r="C10" s="18">
        <f>E10*35%</f>
        <v>830883.54999999993</v>
      </c>
      <c r="D10" s="18">
        <f>E10*35%</f>
        <v>830883.54999999993</v>
      </c>
      <c r="E10" s="18">
        <v>2373953</v>
      </c>
      <c r="F10" s="18">
        <f t="shared" si="0"/>
        <v>37500</v>
      </c>
      <c r="G10" s="18">
        <f t="shared" si="1"/>
        <v>43750</v>
      </c>
      <c r="H10" s="18">
        <f t="shared" si="2"/>
        <v>43750</v>
      </c>
      <c r="I10" s="18">
        <v>125000</v>
      </c>
      <c r="J10" s="75">
        <f>E10+I10</f>
        <v>2498953</v>
      </c>
      <c r="K10" s="29"/>
      <c r="M10" s="10"/>
    </row>
    <row r="11" spans="1:13" ht="30.75" customHeight="1" thickBot="1" x14ac:dyDescent="0.35">
      <c r="A11" s="8" t="s">
        <v>18</v>
      </c>
      <c r="B11" s="18">
        <f>E11*30%</f>
        <v>25800</v>
      </c>
      <c r="C11" s="18">
        <f>E11*35%</f>
        <v>30099.999999999996</v>
      </c>
      <c r="D11" s="18">
        <f>E11*35%</f>
        <v>30099.999999999996</v>
      </c>
      <c r="E11" s="19">
        <v>86000</v>
      </c>
      <c r="F11" s="18">
        <f t="shared" si="0"/>
        <v>8434.7999999999993</v>
      </c>
      <c r="G11" s="18">
        <f t="shared" si="1"/>
        <v>9840.5999999999985</v>
      </c>
      <c r="H11" s="18">
        <f t="shared" si="2"/>
        <v>9840.5999999999985</v>
      </c>
      <c r="I11" s="19">
        <v>28116</v>
      </c>
      <c r="J11" s="75">
        <f t="shared" si="3"/>
        <v>114116</v>
      </c>
      <c r="K11" s="29"/>
    </row>
    <row r="12" spans="1:13" ht="37.5" customHeight="1" thickBot="1" x14ac:dyDescent="0.35">
      <c r="A12" s="8" t="s">
        <v>19</v>
      </c>
      <c r="B12" s="18">
        <f t="shared" si="4"/>
        <v>0</v>
      </c>
      <c r="C12" s="18">
        <f t="shared" si="5"/>
        <v>0</v>
      </c>
      <c r="D12" s="18">
        <v>0</v>
      </c>
      <c r="E12" s="18">
        <v>0</v>
      </c>
      <c r="F12" s="18">
        <f t="shared" si="0"/>
        <v>0</v>
      </c>
      <c r="G12" s="18">
        <f t="shared" si="1"/>
        <v>0</v>
      </c>
      <c r="H12" s="18">
        <f t="shared" si="2"/>
        <v>0</v>
      </c>
      <c r="I12" s="18">
        <v>0</v>
      </c>
      <c r="J12" s="75">
        <f t="shared" si="3"/>
        <v>0</v>
      </c>
      <c r="K12" s="29"/>
      <c r="L12" s="10"/>
      <c r="M12" s="10"/>
    </row>
    <row r="13" spans="1:13" ht="34.5" customHeight="1" thickBot="1" x14ac:dyDescent="0.35">
      <c r="A13" s="8" t="s">
        <v>20</v>
      </c>
      <c r="B13" s="18">
        <f t="shared" si="4"/>
        <v>0</v>
      </c>
      <c r="C13" s="18">
        <f t="shared" si="5"/>
        <v>0</v>
      </c>
      <c r="D13" s="18">
        <v>0</v>
      </c>
      <c r="E13" s="18">
        <v>0</v>
      </c>
      <c r="F13" s="18">
        <f t="shared" si="0"/>
        <v>0</v>
      </c>
      <c r="G13" s="18">
        <f t="shared" si="1"/>
        <v>0</v>
      </c>
      <c r="H13" s="18">
        <f t="shared" si="2"/>
        <v>0</v>
      </c>
      <c r="I13" s="18">
        <v>0</v>
      </c>
      <c r="J13" s="75">
        <f t="shared" si="3"/>
        <v>0</v>
      </c>
      <c r="K13" s="29"/>
    </row>
    <row r="14" spans="1:13" ht="19.5" customHeight="1" thickBot="1" x14ac:dyDescent="0.35">
      <c r="A14" s="36" t="s">
        <v>21</v>
      </c>
      <c r="B14" s="37">
        <f>SUM(B7:B13)</f>
        <v>785046.9</v>
      </c>
      <c r="C14" s="37">
        <f>SUM(C7:C13)</f>
        <v>915888.04999999993</v>
      </c>
      <c r="D14" s="37">
        <f>SUM(D7:D13)</f>
        <v>915888.04999999993</v>
      </c>
      <c r="E14" s="37">
        <f>SUM(E7:E13)</f>
        <v>2616823</v>
      </c>
      <c r="F14" s="37">
        <f>SUM(F7:F13)</f>
        <v>56074.8</v>
      </c>
      <c r="G14" s="37">
        <f>SUM(G7:G13)</f>
        <v>65420.6</v>
      </c>
      <c r="H14" s="37">
        <f>SUM(H7:H13)</f>
        <v>65420.6</v>
      </c>
      <c r="I14" s="37">
        <f>SUM(I7:I13)</f>
        <v>186916</v>
      </c>
      <c r="J14" s="37">
        <f t="shared" si="3"/>
        <v>2803739</v>
      </c>
      <c r="K14" s="29"/>
    </row>
    <row r="15" spans="1:13" ht="22.5" customHeight="1" thickBot="1" x14ac:dyDescent="0.35">
      <c r="A15" s="34" t="s">
        <v>22</v>
      </c>
      <c r="B15" s="35">
        <f>B14*7%</f>
        <v>54953.28300000001</v>
      </c>
      <c r="C15" s="35">
        <f>C14*7%</f>
        <v>64112.163500000002</v>
      </c>
      <c r="D15" s="35">
        <f>D14*7%</f>
        <v>64112.163500000002</v>
      </c>
      <c r="E15" s="27">
        <f>E14*7%</f>
        <v>183177.61000000002</v>
      </c>
      <c r="F15" s="35">
        <f>F14*7%</f>
        <v>3925.2360000000008</v>
      </c>
      <c r="G15" s="35">
        <f>G14*7%</f>
        <v>4579.442</v>
      </c>
      <c r="H15" s="35">
        <f>H14*7%</f>
        <v>4579.442</v>
      </c>
      <c r="I15" s="35">
        <f>I14*7%</f>
        <v>13084.12</v>
      </c>
      <c r="J15" s="75">
        <f t="shared" si="3"/>
        <v>196261.73</v>
      </c>
      <c r="K15" s="29"/>
    </row>
    <row r="16" spans="1:13" ht="25.5" customHeight="1" thickBot="1" x14ac:dyDescent="0.35">
      <c r="A16" s="36" t="s">
        <v>1</v>
      </c>
      <c r="B16" s="37">
        <f>SUM(B14:B15)</f>
        <v>840000.18300000008</v>
      </c>
      <c r="C16" s="37">
        <f>SUM(C14:C15)</f>
        <v>980000.21349999995</v>
      </c>
      <c r="D16" s="37">
        <f>SUM(D14:D15)</f>
        <v>980000.21349999995</v>
      </c>
      <c r="E16" s="37">
        <f>SUM(E14:E15)</f>
        <v>2800000.61</v>
      </c>
      <c r="F16" s="37">
        <f>SUM(F14:F15)</f>
        <v>60000.036000000007</v>
      </c>
      <c r="G16" s="37">
        <f>SUM(G14:G15)</f>
        <v>70000.042000000001</v>
      </c>
      <c r="H16" s="37">
        <f>SUM(H14:H15)</f>
        <v>70000.042000000001</v>
      </c>
      <c r="I16" s="37">
        <f>SUM(I14:I15)</f>
        <v>200000.12</v>
      </c>
      <c r="J16" s="37">
        <f>E16+I16</f>
        <v>3000000.73</v>
      </c>
      <c r="K16" s="29"/>
    </row>
    <row r="17" spans="2:5" x14ac:dyDescent="0.3">
      <c r="C17" s="10"/>
      <c r="D17" s="10"/>
    </row>
    <row r="19" spans="2:5" x14ac:dyDescent="0.3">
      <c r="B19" s="10"/>
      <c r="C19" s="10"/>
      <c r="D19" s="10"/>
      <c r="E19" s="10"/>
    </row>
  </sheetData>
  <mergeCells count="3">
    <mergeCell ref="A5:A6"/>
    <mergeCell ref="F5:H5"/>
    <mergeCell ref="B5:D5"/>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John Paul Abosi</cp:lastModifiedBy>
  <cp:lastPrinted>2018-09-11T04:37:06Z</cp:lastPrinted>
  <dcterms:created xsi:type="dcterms:W3CDTF">2017-11-15T21:17:43Z</dcterms:created>
  <dcterms:modified xsi:type="dcterms:W3CDTF">2020-06-15T14:16:04Z</dcterms:modified>
</cp:coreProperties>
</file>