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88" activeTab="0"/>
  </bookViews>
  <sheets>
    <sheet name="Project Budget by Category+Summ" sheetId="1" r:id="rId1"/>
    <sheet name="Budget &amp; Expenditure_29Feb 2020" sheetId="2" r:id="rId2"/>
  </sheets>
  <definedNames>
    <definedName name="_xlnm.Print_Area" localSheetId="1">'Budget &amp; Expenditure_29Feb 2020'!$A$1:$I$43</definedName>
    <definedName name="_xlnm.Print_Area" localSheetId="0">'Project Budget by Category+Summ'!$A$1:$H$22</definedName>
  </definedNames>
  <calcPr fullCalcOnLoad="1"/>
</workbook>
</file>

<file path=xl/sharedStrings.xml><?xml version="1.0" encoding="utf-8"?>
<sst xmlns="http://schemas.openxmlformats.org/spreadsheetml/2006/main" count="100" uniqueCount="97">
  <si>
    <t>Table 2 - PBF project budget by UN cost category</t>
  </si>
  <si>
    <t>Note: If this is a budget revision, insert extra columns to show budget changes.</t>
  </si>
  <si>
    <t>CATEGORIES</t>
  </si>
  <si>
    <t>Amount Recipient  Agency WFP</t>
  </si>
  <si>
    <t>Amount Recipient  Agency UNDP</t>
  </si>
  <si>
    <t>Total tranche 1</t>
  </si>
  <si>
    <t>Total tranche 2</t>
  </si>
  <si>
    <t>PROJECT TOTAL</t>
  </si>
  <si>
    <t>Tranche 1 (70%)</t>
  </si>
  <si>
    <t>Tranche 2 (30%)</t>
  </si>
  <si>
    <t>1. Staff and other personnel</t>
  </si>
  <si>
    <t>2. Supplies, Commodities, Materials</t>
  </si>
  <si>
    <t>3. Equipment, Vehicles, and Furniture (including Depreciation)</t>
  </si>
  <si>
    <t>4. Contractual services</t>
  </si>
  <si>
    <t>5.Travel</t>
  </si>
  <si>
    <t>6. Transfers and Grants to Counterparts</t>
  </si>
  <si>
    <t>7. General Operating and other Direct Costs</t>
  </si>
  <si>
    <t>Sub-Total Project Costs</t>
  </si>
  <si>
    <t>8. Indirect Support Costs (must be 7%)</t>
  </si>
  <si>
    <t>TOTAL</t>
  </si>
  <si>
    <t>Outcome/ Output number</t>
  </si>
  <si>
    <t>Outcome/ output/ activity formulation:</t>
  </si>
  <si>
    <t>Any remarks (e.g. on types of inputs provided or budget justification, for example if high TA or travel costs)</t>
  </si>
  <si>
    <t>Project personnel costs if not included in activities above</t>
  </si>
  <si>
    <t>Project operational costs if not included in activities above</t>
  </si>
  <si>
    <t>Project M&amp;E budget</t>
  </si>
  <si>
    <t xml:space="preserve"> </t>
  </si>
  <si>
    <t xml:space="preserve">Indirect support costs (7%): </t>
  </si>
  <si>
    <t>Agricultural livelihoods</t>
  </si>
  <si>
    <t>Alternative livelihoods support</t>
  </si>
  <si>
    <t>Linkages to existing CSR initiatives</t>
  </si>
  <si>
    <t>Promoting lesson learned from the innovative approach</t>
  </si>
  <si>
    <t>Grievance Redress Mechanism</t>
  </si>
  <si>
    <t>Community Development Fund Mechanism</t>
  </si>
  <si>
    <t>Building accountability capacity of security sectors</t>
  </si>
  <si>
    <t>TOTAL $ FOR OUTCOME 1:</t>
  </si>
  <si>
    <t>Community based participatory planning</t>
  </si>
  <si>
    <t>Supporting District Multi Stakeholders Platforms</t>
  </si>
  <si>
    <t>Strengthening Capacity of Women Groups</t>
  </si>
  <si>
    <t>Land conflict analysis and land degradation assessments in four chiefdoms</t>
  </si>
  <si>
    <t xml:space="preserve">OUTCOME 1: Communities in Pujehun and Moyamba districts benefit from more accountable institutions and mechanisms that promote peaceful relations between communities and private companies. </t>
  </si>
  <si>
    <t>OUTCOME 2: Community resilience is strengthened through reducing social tension by enhancing  sustainable livelihoods and improving food security in Pujehun and Moyamba</t>
  </si>
  <si>
    <t>TOTAL $ FOR OUTCOME 2:</t>
  </si>
  <si>
    <t>Activity 1.2.1</t>
  </si>
  <si>
    <t>Activity 1.2.2</t>
  </si>
  <si>
    <t>Activity 1.2.3</t>
  </si>
  <si>
    <t>Activity 1.2.4</t>
  </si>
  <si>
    <t>Activity 1.3.1</t>
  </si>
  <si>
    <t>Activity 1.3.2</t>
  </si>
  <si>
    <t>Activity 1.3.3</t>
  </si>
  <si>
    <t>Activity 2.1.1</t>
  </si>
  <si>
    <t>Activity 2.1.2</t>
  </si>
  <si>
    <t>Activity 2.1.3</t>
  </si>
  <si>
    <t>Activity 2.1.4</t>
  </si>
  <si>
    <t xml:space="preserve">Educating stakeholders on land policy </t>
  </si>
  <si>
    <t>Developing simplified checklist to guide land acquisition and land use</t>
  </si>
  <si>
    <t>Building capacity of companies</t>
  </si>
  <si>
    <t xml:space="preserve">
Support to the SLEITI and VGGT process through Capacity Strengthening 
</t>
  </si>
  <si>
    <t>Annex D - PBF project budget and expenditures  by Outcome, output and activity (indicative)</t>
  </si>
  <si>
    <t>Output 1.1:</t>
  </si>
  <si>
    <t>Activity 1.1.1:</t>
  </si>
  <si>
    <t>Activity 1.1.2:</t>
  </si>
  <si>
    <t>Activity 1.1.3:</t>
  </si>
  <si>
    <t>Activity 1.1.4:</t>
  </si>
  <si>
    <t>Total for output 1.1</t>
  </si>
  <si>
    <t>Output 1.2:</t>
  </si>
  <si>
    <t xml:space="preserve">Total for Output 1.2 </t>
  </si>
  <si>
    <t>Output 1.3:</t>
  </si>
  <si>
    <t>Total for Output 1.3</t>
  </si>
  <si>
    <t>Output 2.1:</t>
  </si>
  <si>
    <t>Total Output 2.1</t>
  </si>
  <si>
    <t>Final Evaluation</t>
  </si>
  <si>
    <t>TOTAL FOR PERSONELL</t>
  </si>
  <si>
    <t>TOTAL PROJECT BUDGET BY RUNO:</t>
  </si>
  <si>
    <t>Implementation of the policy frameworks on land acquisitions and land use are made more inclusive.</t>
  </si>
  <si>
    <t xml:space="preserve"> Infrastructure for gender inclusive mediation and dialogue is strengthened to manage conflicts within communities and between communities and companies and security institutions.</t>
  </si>
  <si>
    <t xml:space="preserve">Capacity of government institutions, national security stakeholders and companies in human rights approaches, gender-sensitivity and grievance redress are strengthened. </t>
  </si>
  <si>
    <t>Resilience of households is enhanced, and access to food improved, through the promotion of climate-smart agriculture practices and alternative sources of livelihoods and building linkages with local markets</t>
  </si>
  <si>
    <t>Project Personnel and operational Costs</t>
  </si>
  <si>
    <t>SUB TOTAL $ FOR PROJECT BUDGET</t>
  </si>
  <si>
    <t>Organization</t>
  </si>
  <si>
    <t>Budget</t>
  </si>
  <si>
    <t>1st tranche</t>
  </si>
  <si>
    <t>Amnt spent</t>
  </si>
  <si>
    <t>2nd tranche</t>
  </si>
  <si>
    <t>UNDP</t>
  </si>
  <si>
    <t>WFP</t>
  </si>
  <si>
    <t>% Utilization</t>
  </si>
  <si>
    <t>Balance</t>
  </si>
  <si>
    <t>Budget by recipient organization (USD) WFP</t>
  </si>
  <si>
    <r>
      <rPr>
        <b/>
        <sz val="11"/>
        <color indexed="8"/>
        <rFont val="Times New Roman"/>
        <family val="1"/>
      </rPr>
      <t>Budget</t>
    </r>
    <r>
      <rPr>
        <sz val="11"/>
        <color indexed="8"/>
        <rFont val="Times New Roman"/>
        <family val="1"/>
      </rPr>
      <t xml:space="preserve"> by recipient organization (USD)
</t>
    </r>
    <r>
      <rPr>
        <b/>
        <sz val="11"/>
        <color indexed="10"/>
        <rFont val="Times New Roman"/>
        <family val="1"/>
      </rPr>
      <t>WFP</t>
    </r>
  </si>
  <si>
    <r>
      <rPr>
        <b/>
        <sz val="11"/>
        <color indexed="8"/>
        <rFont val="Times New Roman"/>
        <family val="1"/>
      </rPr>
      <t>Budget</t>
    </r>
    <r>
      <rPr>
        <sz val="11"/>
        <color indexed="8"/>
        <rFont val="Times New Roman"/>
        <family val="1"/>
      </rPr>
      <t xml:space="preserve"> by recipient organization (USD) </t>
    </r>
    <r>
      <rPr>
        <b/>
        <sz val="11"/>
        <color indexed="10"/>
        <rFont val="Times New Roman"/>
        <family val="1"/>
      </rPr>
      <t>UNDP</t>
    </r>
  </si>
  <si>
    <r>
      <t xml:space="preserve">Percent of budget for direct action on </t>
    </r>
    <r>
      <rPr>
        <b/>
        <sz val="11"/>
        <color indexed="8"/>
        <rFont val="Times New Roman"/>
        <family val="1"/>
      </rPr>
      <t>gender eqaulity</t>
    </r>
    <r>
      <rPr>
        <sz val="11"/>
        <color indexed="8"/>
        <rFont val="Times New Roman"/>
        <family val="1"/>
      </rPr>
      <t xml:space="preserve"> 
(if any):</t>
    </r>
  </si>
  <si>
    <r>
      <rPr>
        <b/>
        <sz val="11"/>
        <color indexed="8"/>
        <rFont val="Times New Roman"/>
        <family val="1"/>
      </rPr>
      <t xml:space="preserve">**NOTE: </t>
    </r>
    <r>
      <rPr>
        <sz val="11"/>
        <color indexed="8"/>
        <rFont val="Times New Roman"/>
        <family val="1"/>
      </rPr>
      <t>This is only a provisional report pending finalization of CDRs by HQ. Commitments include Signed Agreements with IPs and Procurements requests pending payments</t>
    </r>
  </si>
  <si>
    <t>Project: Mitigating Localized Resource-based Conflicts and Increasing Community Resilience in Pujehun and Moyamba districts of Sierra Leone (Project ID: 00117938)</t>
  </si>
  <si>
    <r>
      <t xml:space="preserve">Level of </t>
    </r>
    <r>
      <rPr>
        <b/>
        <sz val="11"/>
        <color indexed="8"/>
        <rFont val="Times New Roman"/>
        <family val="1"/>
      </rPr>
      <t>expenditure/ commitments</t>
    </r>
    <r>
      <rPr>
        <sz val="11"/>
        <color indexed="8"/>
        <rFont val="Times New Roman"/>
        <family val="1"/>
      </rPr>
      <t xml:space="preserve"> (USD)
(As of mid-June 2020): </t>
    </r>
    <r>
      <rPr>
        <b/>
        <sz val="11"/>
        <color indexed="10"/>
        <rFont val="Times New Roman"/>
        <family val="1"/>
      </rPr>
      <t>WFP</t>
    </r>
  </si>
  <si>
    <r>
      <t xml:space="preserve">Level of </t>
    </r>
    <r>
      <rPr>
        <b/>
        <sz val="11"/>
        <color indexed="8"/>
        <rFont val="Times New Roman"/>
        <family val="1"/>
      </rPr>
      <t>expenditure/ commitments</t>
    </r>
    <r>
      <rPr>
        <sz val="11"/>
        <color indexed="8"/>
        <rFont val="Times New Roman"/>
        <family val="1"/>
      </rPr>
      <t xml:space="preserve"> (USD)
(As of mid-June 2020): UNDP</t>
    </r>
  </si>
</sst>
</file>

<file path=xl/styles.xml><?xml version="1.0" encoding="utf-8"?>
<styleSheet xmlns="http://schemas.openxmlformats.org/spreadsheetml/2006/main">
  <numFmts count="20">
    <numFmt numFmtId="5" formatCode="&quot;Le&quot;#,##0;\-&quot;Le&quot;#,##0"/>
    <numFmt numFmtId="6" formatCode="&quot;Le&quot;#,##0;[Red]\-&quot;Le&quot;#,##0"/>
    <numFmt numFmtId="7" formatCode="&quot;Le&quot;#,##0.00;\-&quot;Le&quot;#,##0.00"/>
    <numFmt numFmtId="8" formatCode="&quot;Le&quot;#,##0.00;[Red]\-&quot;Le&quot;#,##0.00"/>
    <numFmt numFmtId="42" formatCode="_-&quot;Le&quot;* #,##0_-;\-&quot;Le&quot;* #,##0_-;_-&quot;Le&quot;* &quot;-&quot;_-;_-@_-"/>
    <numFmt numFmtId="41" formatCode="_-* #,##0_-;\-* #,##0_-;_-* &quot;-&quot;_-;_-@_-"/>
    <numFmt numFmtId="44" formatCode="_-&quot;Le&quot;* #,##0.00_-;\-&quot;Le&quot;* #,##0.00_-;_-&quot;Le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(* #,##0.00_);_(* \(#,##0.00\);_(* &quot;-&quot;??_);_(@_)"/>
    <numFmt numFmtId="171" formatCode="_(* #,##0_);_(* \(#,##0\);_(* &quot;-&quot;??_);_(@_)"/>
    <numFmt numFmtId="172" formatCode="_-* #,##0.0_-;\-* #,##0.0_-;_-* &quot;-&quot;?_-;_-@_-"/>
    <numFmt numFmtId="173" formatCode="_-* #,##0.000_-;\-* #,##0.000_-;_-* &quot;-&quot;_-;_-@_-"/>
    <numFmt numFmtId="174" formatCode="_-* #,##0.00_-;\-* #,##0.00_-;_-* &quot;-&quot;_-;_-@_-"/>
    <numFmt numFmtId="175" formatCode="0.0%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B3B3B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50" fillId="34" borderId="11" xfId="0" applyFont="1" applyFill="1" applyBorder="1" applyAlignment="1">
      <alignment vertical="center" wrapText="1"/>
    </xf>
    <xf numFmtId="0" fontId="47" fillId="0" borderId="0" xfId="0" applyFont="1" applyAlignment="1">
      <alignment/>
    </xf>
    <xf numFmtId="4" fontId="51" fillId="0" borderId="10" xfId="0" applyNumberFormat="1" applyFont="1" applyBorder="1" applyAlignment="1">
      <alignment horizontal="right" vertical="center" wrapText="1"/>
    </xf>
    <xf numFmtId="3" fontId="51" fillId="0" borderId="10" xfId="0" applyNumberFormat="1" applyFont="1" applyBorder="1" applyAlignment="1">
      <alignment horizontal="right" vertical="center" wrapText="1"/>
    </xf>
    <xf numFmtId="170" fontId="51" fillId="0" borderId="10" xfId="42" applyFont="1" applyBorder="1" applyAlignment="1">
      <alignment horizontal="right" vertical="center" wrapText="1"/>
    </xf>
    <xf numFmtId="2" fontId="51" fillId="0" borderId="10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/>
    </xf>
    <xf numFmtId="43" fontId="51" fillId="0" borderId="10" xfId="0" applyNumberFormat="1" applyFont="1" applyBorder="1" applyAlignment="1">
      <alignment horizontal="right" vertical="center" wrapText="1"/>
    </xf>
    <xf numFmtId="0" fontId="52" fillId="35" borderId="0" xfId="0" applyFont="1" applyFill="1" applyAlignment="1">
      <alignment/>
    </xf>
    <xf numFmtId="0" fontId="52" fillId="35" borderId="0" xfId="0" applyFont="1" applyFill="1" applyAlignment="1">
      <alignment vertical="center"/>
    </xf>
    <xf numFmtId="0" fontId="52" fillId="0" borderId="0" xfId="0" applyFont="1" applyAlignment="1">
      <alignment/>
    </xf>
    <xf numFmtId="174" fontId="52" fillId="0" borderId="0" xfId="43" applyNumberFormat="1" applyFont="1" applyAlignment="1">
      <alignment/>
    </xf>
    <xf numFmtId="9" fontId="52" fillId="0" borderId="0" xfId="59" applyNumberFormat="1" applyFont="1" applyAlignment="1">
      <alignment/>
    </xf>
    <xf numFmtId="41" fontId="52" fillId="0" borderId="0" xfId="43" applyFont="1" applyAlignment="1">
      <alignment/>
    </xf>
    <xf numFmtId="41" fontId="0" fillId="11" borderId="12" xfId="43" applyFill="1" applyBorder="1" applyAlignment="1">
      <alignment/>
    </xf>
    <xf numFmtId="41" fontId="0" fillId="11" borderId="13" xfId="43" applyFill="1" applyBorder="1" applyAlignment="1">
      <alignment/>
    </xf>
    <xf numFmtId="0" fontId="0" fillId="0" borderId="14" xfId="0" applyBorder="1" applyAlignment="1">
      <alignment/>
    </xf>
    <xf numFmtId="41" fontId="0" fillId="0" borderId="13" xfId="43" applyFont="1" applyBorder="1" applyAlignment="1">
      <alignment/>
    </xf>
    <xf numFmtId="0" fontId="47" fillId="0" borderId="15" xfId="0" applyFont="1" applyBorder="1" applyAlignment="1">
      <alignment horizontal="center"/>
    </xf>
    <xf numFmtId="4" fontId="47" fillId="0" borderId="16" xfId="0" applyNumberFormat="1" applyFont="1" applyBorder="1" applyAlignment="1">
      <alignment horizontal="center"/>
    </xf>
    <xf numFmtId="41" fontId="47" fillId="11" borderId="16" xfId="43" applyFont="1" applyFill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4" fontId="50" fillId="34" borderId="10" xfId="0" applyNumberFormat="1" applyFont="1" applyFill="1" applyBorder="1" applyAlignment="1">
      <alignment horizontal="right" vertical="center" wrapText="1"/>
    </xf>
    <xf numFmtId="3" fontId="50" fillId="34" borderId="10" xfId="0" applyNumberFormat="1" applyFont="1" applyFill="1" applyBorder="1" applyAlignment="1">
      <alignment horizontal="right" vertical="center" wrapText="1"/>
    </xf>
    <xf numFmtId="43" fontId="50" fillId="34" borderId="10" xfId="0" applyNumberFormat="1" applyFont="1" applyFill="1" applyBorder="1" applyAlignment="1">
      <alignment horizontal="right" vertical="center" wrapText="1"/>
    </xf>
    <xf numFmtId="170" fontId="50" fillId="34" borderId="10" xfId="42" applyFont="1" applyFill="1" applyBorder="1" applyAlignment="1">
      <alignment horizontal="right" vertical="center" wrapText="1"/>
    </xf>
    <xf numFmtId="0" fontId="0" fillId="0" borderId="17" xfId="0" applyBorder="1" applyAlignment="1">
      <alignment/>
    </xf>
    <xf numFmtId="41" fontId="0" fillId="0" borderId="18" xfId="43" applyFont="1" applyBorder="1" applyAlignment="1">
      <alignment/>
    </xf>
    <xf numFmtId="41" fontId="0" fillId="11" borderId="18" xfId="43" applyFill="1" applyBorder="1" applyAlignment="1">
      <alignment/>
    </xf>
    <xf numFmtId="0" fontId="47" fillId="0" borderId="19" xfId="0" applyFont="1" applyBorder="1" applyAlignment="1">
      <alignment/>
    </xf>
    <xf numFmtId="41" fontId="47" fillId="0" borderId="20" xfId="43" applyFont="1" applyBorder="1" applyAlignment="1">
      <alignment/>
    </xf>
    <xf numFmtId="41" fontId="47" fillId="11" borderId="20" xfId="43" applyFont="1" applyFill="1" applyBorder="1" applyAlignment="1">
      <alignment/>
    </xf>
    <xf numFmtId="41" fontId="47" fillId="11" borderId="21" xfId="43" applyFont="1" applyFill="1" applyBorder="1" applyAlignment="1">
      <alignment/>
    </xf>
    <xf numFmtId="41" fontId="47" fillId="11" borderId="22" xfId="43" applyFont="1" applyFill="1" applyBorder="1" applyAlignment="1">
      <alignment horizontal="center"/>
    </xf>
    <xf numFmtId="41" fontId="0" fillId="0" borderId="13" xfId="0" applyNumberFormat="1" applyBorder="1" applyAlignment="1">
      <alignment/>
    </xf>
    <xf numFmtId="41" fontId="0" fillId="0" borderId="18" xfId="0" applyNumberFormat="1" applyBorder="1" applyAlignment="1">
      <alignment/>
    </xf>
    <xf numFmtId="41" fontId="47" fillId="35" borderId="22" xfId="43" applyFont="1" applyFill="1" applyBorder="1" applyAlignment="1">
      <alignment horizontal="center"/>
    </xf>
    <xf numFmtId="41" fontId="0" fillId="0" borderId="13" xfId="59" applyNumberFormat="1" applyFont="1" applyBorder="1" applyAlignment="1">
      <alignment horizontal="center"/>
    </xf>
    <xf numFmtId="0" fontId="52" fillId="0" borderId="13" xfId="0" applyFont="1" applyBorder="1" applyAlignment="1">
      <alignment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41" fontId="52" fillId="0" borderId="24" xfId="43" applyFont="1" applyBorder="1" applyAlignment="1">
      <alignment horizontal="center" vertical="center" wrapText="1"/>
    </xf>
    <xf numFmtId="9" fontId="52" fillId="0" borderId="24" xfId="59" applyNumberFormat="1" applyFont="1" applyBorder="1" applyAlignment="1">
      <alignment horizontal="center" vertical="center" wrapText="1"/>
    </xf>
    <xf numFmtId="174" fontId="52" fillId="0" borderId="24" xfId="43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3" fillId="13" borderId="25" xfId="0" applyFont="1" applyFill="1" applyBorder="1" applyAlignment="1">
      <alignment vertical="center" wrapText="1"/>
    </xf>
    <xf numFmtId="0" fontId="52" fillId="0" borderId="25" xfId="0" applyFont="1" applyBorder="1" applyAlignment="1">
      <alignment vertical="center" wrapText="1"/>
    </xf>
    <xf numFmtId="41" fontId="52" fillId="0" borderId="26" xfId="43" applyFont="1" applyBorder="1" applyAlignment="1">
      <alignment vertical="center" wrapText="1"/>
    </xf>
    <xf numFmtId="9" fontId="52" fillId="0" borderId="26" xfId="59" applyNumberFormat="1" applyFont="1" applyBorder="1" applyAlignment="1">
      <alignment horizontal="center" vertical="center" wrapText="1"/>
    </xf>
    <xf numFmtId="174" fontId="52" fillId="0" borderId="26" xfId="43" applyNumberFormat="1" applyFont="1" applyBorder="1" applyAlignment="1">
      <alignment vertical="center" wrapText="1"/>
    </xf>
    <xf numFmtId="41" fontId="52" fillId="0" borderId="23" xfId="43" applyFont="1" applyBorder="1" applyAlignment="1">
      <alignment vertical="center" wrapText="1"/>
    </xf>
    <xf numFmtId="0" fontId="5" fillId="36" borderId="25" xfId="0" applyFont="1" applyFill="1" applyBorder="1" applyAlignment="1">
      <alignment vertical="center" wrapText="1"/>
    </xf>
    <xf numFmtId="0" fontId="5" fillId="36" borderId="26" xfId="0" applyFont="1" applyFill="1" applyBorder="1" applyAlignment="1">
      <alignment vertical="center" wrapText="1"/>
    </xf>
    <xf numFmtId="41" fontId="5" fillId="36" borderId="25" xfId="43" applyFont="1" applyFill="1" applyBorder="1" applyAlignment="1">
      <alignment vertical="center" wrapText="1"/>
    </xf>
    <xf numFmtId="9" fontId="5" fillId="36" borderId="25" xfId="59" applyNumberFormat="1" applyFont="1" applyFill="1" applyBorder="1" applyAlignment="1">
      <alignment vertical="center" wrapText="1"/>
    </xf>
    <xf numFmtId="41" fontId="5" fillId="36" borderId="26" xfId="43" applyFont="1" applyFill="1" applyBorder="1" applyAlignment="1">
      <alignment vertical="center" wrapText="1"/>
    </xf>
    <xf numFmtId="174" fontId="5" fillId="36" borderId="26" xfId="43" applyNumberFormat="1" applyFont="1" applyFill="1" applyBorder="1" applyAlignment="1">
      <alignment vertical="center" wrapText="1"/>
    </xf>
    <xf numFmtId="0" fontId="52" fillId="0" borderId="26" xfId="0" applyFont="1" applyBorder="1" applyAlignment="1">
      <alignment vertical="center" wrapText="1"/>
    </xf>
    <xf numFmtId="0" fontId="53" fillId="36" borderId="25" xfId="0" applyFont="1" applyFill="1" applyBorder="1" applyAlignment="1">
      <alignment vertical="center" wrapText="1"/>
    </xf>
    <xf numFmtId="0" fontId="53" fillId="36" borderId="26" xfId="0" applyFont="1" applyFill="1" applyBorder="1" applyAlignment="1">
      <alignment vertical="center" wrapText="1"/>
    </xf>
    <xf numFmtId="41" fontId="53" fillId="36" borderId="27" xfId="43" applyFont="1" applyFill="1" applyBorder="1" applyAlignment="1">
      <alignment vertical="center" wrapText="1"/>
    </xf>
    <xf numFmtId="9" fontId="53" fillId="36" borderId="27" xfId="59" applyNumberFormat="1" applyFont="1" applyFill="1" applyBorder="1" applyAlignment="1">
      <alignment vertical="center" wrapText="1"/>
    </xf>
    <xf numFmtId="41" fontId="53" fillId="36" borderId="26" xfId="43" applyFont="1" applyFill="1" applyBorder="1" applyAlignment="1">
      <alignment vertical="center" wrapText="1"/>
    </xf>
    <xf numFmtId="174" fontId="53" fillId="36" borderId="26" xfId="43" applyNumberFormat="1" applyFont="1" applyFill="1" applyBorder="1" applyAlignment="1">
      <alignment vertical="center" wrapText="1"/>
    </xf>
    <xf numFmtId="41" fontId="53" fillId="36" borderId="23" xfId="43" applyFont="1" applyFill="1" applyBorder="1" applyAlignment="1">
      <alignment vertical="center" wrapText="1"/>
    </xf>
    <xf numFmtId="9" fontId="53" fillId="36" borderId="23" xfId="59" applyNumberFormat="1" applyFont="1" applyFill="1" applyBorder="1" applyAlignment="1">
      <alignment vertical="center" wrapText="1"/>
    </xf>
    <xf numFmtId="41" fontId="5" fillId="36" borderId="23" xfId="43" applyFont="1" applyFill="1" applyBorder="1" applyAlignment="1">
      <alignment vertical="center" wrapText="1"/>
    </xf>
    <xf numFmtId="41" fontId="53" fillId="37" borderId="26" xfId="43" applyFont="1" applyFill="1" applyBorder="1" applyAlignment="1">
      <alignment vertical="center" wrapText="1"/>
    </xf>
    <xf numFmtId="9" fontId="53" fillId="37" borderId="26" xfId="59" applyNumberFormat="1" applyFont="1" applyFill="1" applyBorder="1" applyAlignment="1">
      <alignment vertical="center" wrapText="1"/>
    </xf>
    <xf numFmtId="174" fontId="53" fillId="37" borderId="26" xfId="43" applyNumberFormat="1" applyFont="1" applyFill="1" applyBorder="1" applyAlignment="1">
      <alignment vertical="center" wrapText="1"/>
    </xf>
    <xf numFmtId="41" fontId="52" fillId="0" borderId="23" xfId="43" applyFont="1" applyBorder="1" applyAlignment="1">
      <alignment/>
    </xf>
    <xf numFmtId="41" fontId="52" fillId="0" borderId="26" xfId="43" applyFont="1" applyBorder="1" applyAlignment="1">
      <alignment/>
    </xf>
    <xf numFmtId="0" fontId="6" fillId="36" borderId="26" xfId="0" applyFont="1" applyFill="1" applyBorder="1" applyAlignment="1">
      <alignment vertical="center" wrapText="1"/>
    </xf>
    <xf numFmtId="9" fontId="5" fillId="36" borderId="26" xfId="59" applyNumberFormat="1" applyFont="1" applyFill="1" applyBorder="1" applyAlignment="1">
      <alignment vertical="center" wrapText="1"/>
    </xf>
    <xf numFmtId="174" fontId="6" fillId="36" borderId="26" xfId="43" applyNumberFormat="1" applyFont="1" applyFill="1" applyBorder="1" applyAlignment="1">
      <alignment vertical="center" wrapText="1"/>
    </xf>
    <xf numFmtId="41" fontId="53" fillId="37" borderId="23" xfId="43" applyFont="1" applyFill="1" applyBorder="1" applyAlignment="1">
      <alignment vertical="center" wrapText="1"/>
    </xf>
    <xf numFmtId="174" fontId="53" fillId="37" borderId="23" xfId="43" applyNumberFormat="1" applyFont="1" applyFill="1" applyBorder="1" applyAlignment="1">
      <alignment vertical="center" wrapText="1"/>
    </xf>
    <xf numFmtId="0" fontId="52" fillId="0" borderId="23" xfId="0" applyFont="1" applyBorder="1" applyAlignment="1">
      <alignment vertical="center" wrapText="1"/>
    </xf>
    <xf numFmtId="0" fontId="53" fillId="0" borderId="23" xfId="0" applyFont="1" applyBorder="1" applyAlignment="1">
      <alignment vertical="center" wrapText="1"/>
    </xf>
    <xf numFmtId="9" fontId="52" fillId="0" borderId="23" xfId="59" applyNumberFormat="1" applyFont="1" applyBorder="1" applyAlignment="1">
      <alignment horizontal="center" vertical="center" wrapText="1"/>
    </xf>
    <xf numFmtId="174" fontId="53" fillId="0" borderId="23" xfId="43" applyNumberFormat="1" applyFont="1" applyBorder="1" applyAlignment="1">
      <alignment vertical="center" wrapText="1"/>
    </xf>
    <xf numFmtId="0" fontId="53" fillId="0" borderId="26" xfId="0" applyFont="1" applyBorder="1" applyAlignment="1">
      <alignment vertical="center" wrapText="1"/>
    </xf>
    <xf numFmtId="174" fontId="53" fillId="0" borderId="26" xfId="43" applyNumberFormat="1" applyFont="1" applyBorder="1" applyAlignment="1">
      <alignment vertical="center" wrapText="1"/>
    </xf>
    <xf numFmtId="9" fontId="53" fillId="37" borderId="23" xfId="59" applyNumberFormat="1" applyFont="1" applyFill="1" applyBorder="1" applyAlignment="1">
      <alignment vertical="center" wrapText="1"/>
    </xf>
    <xf numFmtId="174" fontId="52" fillId="37" borderId="26" xfId="43" applyNumberFormat="1" applyFont="1" applyFill="1" applyBorder="1" applyAlignment="1">
      <alignment vertical="center" wrapText="1"/>
    </xf>
    <xf numFmtId="41" fontId="53" fillId="38" borderId="23" xfId="43" applyFont="1" applyFill="1" applyBorder="1" applyAlignment="1">
      <alignment vertical="center" wrapText="1"/>
    </xf>
    <xf numFmtId="41" fontId="53" fillId="35" borderId="23" xfId="43" applyFont="1" applyFill="1" applyBorder="1" applyAlignment="1">
      <alignment vertical="center" wrapText="1"/>
    </xf>
    <xf numFmtId="41" fontId="53" fillId="19" borderId="23" xfId="43" applyFont="1" applyFill="1" applyBorder="1" applyAlignment="1">
      <alignment vertical="center" wrapText="1"/>
    </xf>
    <xf numFmtId="41" fontId="52" fillId="35" borderId="0" xfId="43" applyFont="1" applyFill="1" applyAlignment="1">
      <alignment/>
    </xf>
    <xf numFmtId="9" fontId="52" fillId="35" borderId="0" xfId="59" applyNumberFormat="1" applyFont="1" applyFill="1" applyAlignment="1">
      <alignment/>
    </xf>
    <xf numFmtId="174" fontId="52" fillId="35" borderId="0" xfId="43" applyNumberFormat="1" applyFont="1" applyFill="1" applyAlignment="1">
      <alignment/>
    </xf>
    <xf numFmtId="0" fontId="50" fillId="39" borderId="28" xfId="0" applyFont="1" applyFill="1" applyBorder="1" applyAlignment="1">
      <alignment horizontal="center" vertical="center" wrapText="1"/>
    </xf>
    <xf numFmtId="0" fontId="50" fillId="39" borderId="29" xfId="0" applyFont="1" applyFill="1" applyBorder="1" applyAlignment="1">
      <alignment horizontal="center" vertical="center" wrapText="1"/>
    </xf>
    <xf numFmtId="0" fontId="50" fillId="39" borderId="30" xfId="0" applyFont="1" applyFill="1" applyBorder="1" applyAlignment="1">
      <alignment horizontal="center" vertical="center" wrapText="1"/>
    </xf>
    <xf numFmtId="0" fontId="50" fillId="39" borderId="11" xfId="0" applyFont="1" applyFill="1" applyBorder="1" applyAlignment="1">
      <alignment horizontal="center" vertical="center" wrapText="1"/>
    </xf>
    <xf numFmtId="0" fontId="52" fillId="35" borderId="31" xfId="0" applyFont="1" applyFill="1" applyBorder="1" applyAlignment="1">
      <alignment horizontal="left"/>
    </xf>
    <xf numFmtId="0" fontId="53" fillId="13" borderId="32" xfId="0" applyFont="1" applyFill="1" applyBorder="1" applyAlignment="1">
      <alignment horizontal="left" vertical="center" wrapText="1"/>
    </xf>
    <xf numFmtId="0" fontId="53" fillId="13" borderId="33" xfId="0" applyFont="1" applyFill="1" applyBorder="1" applyAlignment="1">
      <alignment horizontal="left" vertical="center" wrapText="1"/>
    </xf>
    <xf numFmtId="0" fontId="53" fillId="13" borderId="24" xfId="0" applyFont="1" applyFill="1" applyBorder="1" applyAlignment="1">
      <alignment horizontal="left" vertical="center" wrapText="1"/>
    </xf>
    <xf numFmtId="0" fontId="53" fillId="37" borderId="32" xfId="0" applyFont="1" applyFill="1" applyBorder="1" applyAlignment="1">
      <alignment horizontal="left" vertical="center" wrapText="1"/>
    </xf>
    <xf numFmtId="0" fontId="53" fillId="37" borderId="33" xfId="0" applyFont="1" applyFill="1" applyBorder="1" applyAlignment="1">
      <alignment horizontal="left" vertical="center" wrapText="1"/>
    </xf>
    <xf numFmtId="0" fontId="53" fillId="19" borderId="32" xfId="0" applyFont="1" applyFill="1" applyBorder="1" applyAlignment="1">
      <alignment horizontal="left" vertical="center" wrapText="1"/>
    </xf>
    <xf numFmtId="0" fontId="53" fillId="19" borderId="33" xfId="0" applyFont="1" applyFill="1" applyBorder="1" applyAlignment="1">
      <alignment horizontal="left" vertical="center" wrapText="1"/>
    </xf>
    <xf numFmtId="0" fontId="54" fillId="35" borderId="0" xfId="0" applyFont="1" applyFill="1" applyAlignment="1">
      <alignment horizontal="left"/>
    </xf>
    <xf numFmtId="0" fontId="55" fillId="35" borderId="0" xfId="0" applyFont="1" applyFill="1" applyAlignment="1">
      <alignment horizontal="left" vertical="center" wrapText="1"/>
    </xf>
    <xf numFmtId="0" fontId="53" fillId="0" borderId="32" xfId="0" applyFont="1" applyBorder="1" applyAlignment="1">
      <alignment vertical="center" wrapText="1"/>
    </xf>
    <xf numFmtId="0" fontId="53" fillId="0" borderId="33" xfId="0" applyFont="1" applyBorder="1" applyAlignment="1">
      <alignment vertical="center" wrapText="1"/>
    </xf>
    <xf numFmtId="0" fontId="53" fillId="0" borderId="31" xfId="0" applyFont="1" applyBorder="1" applyAlignment="1">
      <alignment vertical="center" wrapText="1"/>
    </xf>
    <xf numFmtId="0" fontId="53" fillId="0" borderId="24" xfId="0" applyFont="1" applyBorder="1" applyAlignment="1">
      <alignment vertical="center" wrapText="1"/>
    </xf>
    <xf numFmtId="0" fontId="56" fillId="13" borderId="32" xfId="0" applyFont="1" applyFill="1" applyBorder="1" applyAlignment="1">
      <alignment horizontal="left" vertical="center" wrapText="1"/>
    </xf>
    <xf numFmtId="0" fontId="56" fillId="13" borderId="33" xfId="0" applyFont="1" applyFill="1" applyBorder="1" applyAlignment="1">
      <alignment horizontal="left" vertical="center" wrapText="1"/>
    </xf>
    <xf numFmtId="0" fontId="56" fillId="13" borderId="24" xfId="0" applyFont="1" applyFill="1" applyBorder="1" applyAlignment="1">
      <alignment horizontal="left" vertical="center" wrapText="1"/>
    </xf>
    <xf numFmtId="0" fontId="53" fillId="38" borderId="32" xfId="0" applyFont="1" applyFill="1" applyBorder="1" applyAlignment="1">
      <alignment horizontal="left" vertical="center" wrapText="1"/>
    </xf>
    <xf numFmtId="0" fontId="53" fillId="38" borderId="24" xfId="0" applyFont="1" applyFill="1" applyBorder="1" applyAlignment="1">
      <alignment horizontal="left" vertical="center" wrapText="1"/>
    </xf>
    <xf numFmtId="0" fontId="53" fillId="35" borderId="32" xfId="0" applyFont="1" applyFill="1" applyBorder="1" applyAlignment="1">
      <alignment horizontal="left" vertical="center" wrapText="1"/>
    </xf>
    <xf numFmtId="0" fontId="53" fillId="35" borderId="24" xfId="0" applyFont="1" applyFill="1" applyBorder="1" applyAlignment="1">
      <alignment horizontal="left" vertical="center" wrapText="1"/>
    </xf>
    <xf numFmtId="0" fontId="5" fillId="36" borderId="32" xfId="0" applyFont="1" applyFill="1" applyBorder="1" applyAlignment="1">
      <alignment horizontal="left" vertical="center" wrapText="1"/>
    </xf>
    <xf numFmtId="0" fontId="5" fillId="36" borderId="24" xfId="0" applyFont="1" applyFill="1" applyBorder="1" applyAlignment="1">
      <alignment horizontal="left" vertical="center" wrapText="1"/>
    </xf>
    <xf numFmtId="10" fontId="0" fillId="35" borderId="12" xfId="59" applyNumberFormat="1" applyFill="1" applyBorder="1" applyAlignment="1">
      <alignment/>
    </xf>
    <xf numFmtId="10" fontId="47" fillId="35" borderId="12" xfId="59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view="pageBreakPreview" zoomScaleSheetLayoutView="100" zoomScalePageLayoutView="0" workbookViewId="0" topLeftCell="A11">
      <selection activeCell="L19" sqref="L19"/>
    </sheetView>
  </sheetViews>
  <sheetFormatPr defaultColWidth="9.140625" defaultRowHeight="15"/>
  <cols>
    <col min="1" max="1" width="15.57421875" style="0" customWidth="1"/>
    <col min="2" max="2" width="13.7109375" style="0" bestFit="1" customWidth="1"/>
    <col min="3" max="3" width="11.7109375" style="0" bestFit="1" customWidth="1"/>
    <col min="4" max="5" width="13.7109375" style="0" bestFit="1" customWidth="1"/>
    <col min="6" max="7" width="12.7109375" style="0" bestFit="1" customWidth="1"/>
    <col min="8" max="8" width="13.421875" style="0" bestFit="1" customWidth="1"/>
    <col min="10" max="10" width="11.7109375" style="0" bestFit="1" customWidth="1"/>
  </cols>
  <sheetData>
    <row r="1" spans="1:3" ht="15">
      <c r="A1" s="1" t="s">
        <v>0</v>
      </c>
      <c r="B1" s="1"/>
      <c r="C1" s="1"/>
    </row>
    <row r="2" spans="1:3" ht="14.25">
      <c r="A2" s="5"/>
      <c r="B2" s="5"/>
      <c r="C2" s="5"/>
    </row>
    <row r="3" spans="1:3" ht="14.25">
      <c r="A3" s="5" t="s">
        <v>1</v>
      </c>
      <c r="B3" s="5"/>
      <c r="C3" s="5"/>
    </row>
    <row r="4" ht="15" thickBot="1"/>
    <row r="5" spans="1:8" ht="26.25" customHeight="1" thickBot="1">
      <c r="A5" s="98" t="s">
        <v>2</v>
      </c>
      <c r="B5" s="96" t="s">
        <v>3</v>
      </c>
      <c r="C5" s="97"/>
      <c r="D5" s="96" t="s">
        <v>4</v>
      </c>
      <c r="E5" s="97"/>
      <c r="F5" s="98" t="s">
        <v>5</v>
      </c>
      <c r="G5" s="98" t="s">
        <v>6</v>
      </c>
      <c r="H5" s="98" t="s">
        <v>7</v>
      </c>
    </row>
    <row r="6" spans="1:8" ht="27.75" thickBot="1">
      <c r="A6" s="99"/>
      <c r="B6" s="2" t="s">
        <v>8</v>
      </c>
      <c r="C6" s="2" t="s">
        <v>9</v>
      </c>
      <c r="D6" s="2" t="s">
        <v>8</v>
      </c>
      <c r="E6" s="2" t="s">
        <v>9</v>
      </c>
      <c r="F6" s="99"/>
      <c r="G6" s="99"/>
      <c r="H6" s="99"/>
    </row>
    <row r="7" spans="1:10" ht="27.75" thickBot="1">
      <c r="A7" s="3" t="s">
        <v>10</v>
      </c>
      <c r="B7" s="6">
        <v>264260.5</v>
      </c>
      <c r="C7" s="6">
        <v>113254.5</v>
      </c>
      <c r="D7" s="7">
        <v>174998.69158878503</v>
      </c>
      <c r="E7" s="7">
        <v>74999.43925233644</v>
      </c>
      <c r="F7" s="6">
        <f>B7+D7</f>
        <v>439259.19158878503</v>
      </c>
      <c r="G7" s="6">
        <f>C7+E7</f>
        <v>188253.93925233645</v>
      </c>
      <c r="H7" s="6">
        <f>F7+G7</f>
        <v>627513.1308411215</v>
      </c>
      <c r="J7" s="10"/>
    </row>
    <row r="8" spans="1:10" ht="42" thickBot="1">
      <c r="A8" s="3" t="s">
        <v>11</v>
      </c>
      <c r="B8" s="8">
        <v>21000</v>
      </c>
      <c r="C8" s="8">
        <v>9000</v>
      </c>
      <c r="D8" s="7">
        <v>203020</v>
      </c>
      <c r="E8" s="7">
        <v>85580</v>
      </c>
      <c r="F8" s="6">
        <f aca="true" t="shared" si="0" ref="F8:F13">B8+D8</f>
        <v>224020</v>
      </c>
      <c r="G8" s="6">
        <f aca="true" t="shared" si="1" ref="G8:G13">C8+E8</f>
        <v>94580</v>
      </c>
      <c r="H8" s="6">
        <f aca="true" t="shared" si="2" ref="H8:H13">F8+G8</f>
        <v>318600</v>
      </c>
      <c r="J8" s="10"/>
    </row>
    <row r="9" spans="1:10" ht="69" thickBot="1">
      <c r="A9" s="3" t="s">
        <v>12</v>
      </c>
      <c r="B9" s="8">
        <v>20000</v>
      </c>
      <c r="C9" s="8">
        <v>20000</v>
      </c>
      <c r="D9" s="7">
        <v>10000</v>
      </c>
      <c r="E9" s="7">
        <v>10000</v>
      </c>
      <c r="F9" s="6">
        <f t="shared" si="0"/>
        <v>30000</v>
      </c>
      <c r="G9" s="6">
        <f t="shared" si="1"/>
        <v>30000</v>
      </c>
      <c r="H9" s="6">
        <f t="shared" si="2"/>
        <v>60000</v>
      </c>
      <c r="J9" s="10"/>
    </row>
    <row r="10" spans="1:10" ht="27.75" thickBot="1">
      <c r="A10" s="3" t="s">
        <v>13</v>
      </c>
      <c r="B10" s="8">
        <v>101906.03499999999</v>
      </c>
      <c r="C10" s="9">
        <v>43674.01499999999</v>
      </c>
      <c r="D10" s="7">
        <v>56000</v>
      </c>
      <c r="E10" s="7">
        <v>24000</v>
      </c>
      <c r="F10" s="6">
        <f t="shared" si="0"/>
        <v>157906.03499999997</v>
      </c>
      <c r="G10" s="6">
        <f t="shared" si="1"/>
        <v>67674.01499999998</v>
      </c>
      <c r="H10" s="6">
        <f t="shared" si="2"/>
        <v>225580.04999999996</v>
      </c>
      <c r="J10" s="10"/>
    </row>
    <row r="11" spans="1:10" ht="15" thickBot="1">
      <c r="A11" s="3" t="s">
        <v>14</v>
      </c>
      <c r="B11" s="9">
        <v>59418.799999999996</v>
      </c>
      <c r="C11" s="9">
        <v>25465.2</v>
      </c>
      <c r="D11" s="7">
        <v>35000</v>
      </c>
      <c r="E11" s="7">
        <v>15000</v>
      </c>
      <c r="F11" s="6">
        <f t="shared" si="0"/>
        <v>94418.79999999999</v>
      </c>
      <c r="G11" s="6">
        <f t="shared" si="1"/>
        <v>40465.2</v>
      </c>
      <c r="H11" s="6">
        <f t="shared" si="2"/>
        <v>134884</v>
      </c>
      <c r="J11" s="10"/>
    </row>
    <row r="12" spans="1:10" ht="42" thickBot="1">
      <c r="A12" s="3" t="s">
        <v>15</v>
      </c>
      <c r="B12" s="8">
        <v>523270</v>
      </c>
      <c r="C12" s="8">
        <f>167700+45130</f>
        <v>212830</v>
      </c>
      <c r="D12" s="7">
        <v>360000</v>
      </c>
      <c r="E12" s="7">
        <v>150000</v>
      </c>
      <c r="F12" s="6">
        <f t="shared" si="0"/>
        <v>883270</v>
      </c>
      <c r="G12" s="6">
        <f t="shared" si="1"/>
        <v>362830</v>
      </c>
      <c r="H12" s="6">
        <f t="shared" si="2"/>
        <v>1246100</v>
      </c>
      <c r="J12" s="10"/>
    </row>
    <row r="13" spans="1:10" ht="42" thickBot="1">
      <c r="A13" s="3" t="s">
        <v>16</v>
      </c>
      <c r="B13" s="8">
        <v>98742.79584112139</v>
      </c>
      <c r="C13" s="8">
        <v>42318.34107476631</v>
      </c>
      <c r="D13" s="7">
        <v>35000</v>
      </c>
      <c r="E13" s="7">
        <v>15000</v>
      </c>
      <c r="F13" s="6">
        <f t="shared" si="0"/>
        <v>133742.7958411214</v>
      </c>
      <c r="G13" s="6">
        <f t="shared" si="1"/>
        <v>57318.34107476631</v>
      </c>
      <c r="H13" s="6">
        <f t="shared" si="2"/>
        <v>191061.1369158877</v>
      </c>
      <c r="J13" s="10"/>
    </row>
    <row r="14" spans="1:10" ht="27.75" thickBot="1">
      <c r="A14" s="4" t="s">
        <v>17</v>
      </c>
      <c r="B14" s="27">
        <f aca="true" t="shared" si="3" ref="B14:H14">SUM(B7:B13)</f>
        <v>1088598.1308411213</v>
      </c>
      <c r="C14" s="27">
        <f t="shared" si="3"/>
        <v>466542.05607476627</v>
      </c>
      <c r="D14" s="28">
        <f t="shared" si="3"/>
        <v>874018.691588785</v>
      </c>
      <c r="E14" s="28">
        <f t="shared" si="3"/>
        <v>374579.43925233645</v>
      </c>
      <c r="F14" s="28">
        <f t="shared" si="3"/>
        <v>1962616.8224299063</v>
      </c>
      <c r="G14" s="27">
        <f t="shared" si="3"/>
        <v>841121.4953271027</v>
      </c>
      <c r="H14" s="27">
        <f t="shared" si="3"/>
        <v>2803738.3177570095</v>
      </c>
      <c r="J14" s="10"/>
    </row>
    <row r="15" spans="1:10" ht="42" thickBot="1">
      <c r="A15" s="3" t="s">
        <v>18</v>
      </c>
      <c r="B15" s="8">
        <f>B14*7%</f>
        <v>76201.8691588785</v>
      </c>
      <c r="C15" s="8">
        <f>C14*7%</f>
        <v>32657.94392523364</v>
      </c>
      <c r="D15" s="8">
        <f>D14*7%</f>
        <v>61181.30841121496</v>
      </c>
      <c r="E15" s="8">
        <f>E14*7%</f>
        <v>26220.560747663552</v>
      </c>
      <c r="F15" s="11">
        <f>B15+D15</f>
        <v>137383.17757009345</v>
      </c>
      <c r="G15" s="11">
        <f>C15+E15</f>
        <v>58878.504672897194</v>
      </c>
      <c r="H15" s="11">
        <f>F15+G15</f>
        <v>196261.68224299065</v>
      </c>
      <c r="J15" s="10"/>
    </row>
    <row r="16" spans="1:10" ht="15" thickBot="1">
      <c r="A16" s="4" t="s">
        <v>19</v>
      </c>
      <c r="B16" s="27">
        <f aca="true" t="shared" si="4" ref="B16:G16">B14+B15</f>
        <v>1164799.9999999998</v>
      </c>
      <c r="C16" s="27">
        <f t="shared" si="4"/>
        <v>499199.9999999999</v>
      </c>
      <c r="D16" s="28">
        <f t="shared" si="4"/>
        <v>935200</v>
      </c>
      <c r="E16" s="28">
        <f t="shared" si="4"/>
        <v>400800</v>
      </c>
      <c r="F16" s="28">
        <f t="shared" si="4"/>
        <v>2100000</v>
      </c>
      <c r="G16" s="29">
        <f t="shared" si="4"/>
        <v>899999.9999999999</v>
      </c>
      <c r="H16" s="30">
        <f>F16+G16</f>
        <v>3000000</v>
      </c>
      <c r="J16" s="10"/>
    </row>
    <row r="17" ht="15" thickBot="1"/>
    <row r="18" spans="1:7" s="26" customFormat="1" ht="14.25">
      <c r="A18" s="22" t="s">
        <v>80</v>
      </c>
      <c r="B18" s="23" t="s">
        <v>81</v>
      </c>
      <c r="C18" s="24" t="s">
        <v>82</v>
      </c>
      <c r="D18" s="25" t="s">
        <v>83</v>
      </c>
      <c r="E18" s="25" t="s">
        <v>88</v>
      </c>
      <c r="F18" s="41" t="s">
        <v>87</v>
      </c>
      <c r="G18" s="38" t="s">
        <v>84</v>
      </c>
    </row>
    <row r="19" spans="1:7" ht="14.25">
      <c r="A19" s="20" t="s">
        <v>86</v>
      </c>
      <c r="B19" s="21">
        <f>B16+C16</f>
        <v>1663999.9999999995</v>
      </c>
      <c r="C19" s="19">
        <f>B16</f>
        <v>1164799.9999999998</v>
      </c>
      <c r="D19" s="39">
        <f>'Budget &amp; Expenditure_29Feb 2020'!G39</f>
        <v>523505.59990000003</v>
      </c>
      <c r="E19" s="42">
        <f>C19-D19</f>
        <v>641294.4000999997</v>
      </c>
      <c r="F19" s="123">
        <f>D19/C19</f>
        <v>0.44943818672733526</v>
      </c>
      <c r="G19" s="18">
        <f>B19-C19</f>
        <v>499199.99999999977</v>
      </c>
    </row>
    <row r="20" spans="1:7" ht="15" thickBot="1">
      <c r="A20" s="31" t="s">
        <v>85</v>
      </c>
      <c r="B20" s="32">
        <f>D16+E16</f>
        <v>1336000</v>
      </c>
      <c r="C20" s="33">
        <f>D16</f>
        <v>935200</v>
      </c>
      <c r="D20" s="40">
        <f>'Budget &amp; Expenditure_29Feb 2020'!H39</f>
        <v>674435.98</v>
      </c>
      <c r="E20" s="42">
        <f>C20-D20</f>
        <v>260764.02000000002</v>
      </c>
      <c r="F20" s="123">
        <f>D20/C20</f>
        <v>0.7211676432848588</v>
      </c>
      <c r="G20" s="18">
        <f>B20-C20</f>
        <v>400800</v>
      </c>
    </row>
    <row r="21" spans="1:7" s="5" customFormat="1" ht="15" thickBot="1">
      <c r="A21" s="34" t="s">
        <v>19</v>
      </c>
      <c r="B21" s="35">
        <f>SUM(B19:B20)</f>
        <v>2999999.9999999995</v>
      </c>
      <c r="C21" s="36">
        <f>SUM(C19:C20)</f>
        <v>2100000</v>
      </c>
      <c r="D21" s="35">
        <f>SUM(D19:D20)</f>
        <v>1197941.5799</v>
      </c>
      <c r="E21" s="35">
        <f>SUM(E19:E20)</f>
        <v>902058.4200999998</v>
      </c>
      <c r="F21" s="124">
        <f>D21/C21</f>
        <v>0.5704483713809524</v>
      </c>
      <c r="G21" s="37">
        <f>SUM(G19:G20)</f>
        <v>899999.9999999998</v>
      </c>
    </row>
  </sheetData>
  <sheetProtection/>
  <mergeCells count="6">
    <mergeCell ref="D5:E5"/>
    <mergeCell ref="H5:H6"/>
    <mergeCell ref="A5:A6"/>
    <mergeCell ref="B5:C5"/>
    <mergeCell ref="F5:F6"/>
    <mergeCell ref="G5:G6"/>
  </mergeCells>
  <printOptions/>
  <pageMargins left="0.7" right="0.7" top="0.75" bottom="0.75" header="0.3" footer="0.3"/>
  <pageSetup fitToHeight="0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view="pageBreakPreview" zoomScale="90" zoomScaleSheetLayoutView="9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"/>
    </sheetView>
  </sheetViews>
  <sheetFormatPr defaultColWidth="18.7109375" defaultRowHeight="15"/>
  <cols>
    <col min="1" max="1" width="19.8515625" style="14" customWidth="1"/>
    <col min="2" max="2" width="54.28125" style="14" customWidth="1"/>
    <col min="3" max="4" width="16.28125" style="17" bestFit="1" customWidth="1"/>
    <col min="5" max="5" width="16.28125" style="17" customWidth="1"/>
    <col min="6" max="6" width="17.421875" style="16" bestFit="1" customWidth="1"/>
    <col min="7" max="8" width="20.140625" style="17" bestFit="1" customWidth="1"/>
    <col min="9" max="9" width="22.57421875" style="15" bestFit="1" customWidth="1"/>
    <col min="10" max="12" width="28.7109375" style="14" customWidth="1"/>
    <col min="13" max="13" width="34.140625" style="14" customWidth="1"/>
    <col min="14" max="255" width="8.8515625" style="14" customWidth="1"/>
    <col min="256" max="16384" width="18.7109375" style="14" customWidth="1"/>
  </cols>
  <sheetData>
    <row r="1" spans="1:9" s="12" customFormat="1" ht="20.25">
      <c r="A1" s="108" t="s">
        <v>58</v>
      </c>
      <c r="B1" s="108"/>
      <c r="C1" s="108"/>
      <c r="D1" s="108"/>
      <c r="E1" s="108"/>
      <c r="F1" s="108"/>
      <c r="G1" s="108"/>
      <c r="H1" s="108"/>
      <c r="I1" s="108"/>
    </row>
    <row r="2" spans="1:9" s="13" customFormat="1" ht="18" thickBot="1">
      <c r="A2" s="109" t="s">
        <v>94</v>
      </c>
      <c r="B2" s="109"/>
      <c r="C2" s="109"/>
      <c r="D2" s="109"/>
      <c r="E2" s="109"/>
      <c r="F2" s="109"/>
      <c r="G2" s="109"/>
      <c r="H2" s="109"/>
      <c r="I2" s="109"/>
    </row>
    <row r="3" spans="1:9" s="49" customFormat="1" ht="69" thickBot="1">
      <c r="A3" s="44" t="s">
        <v>20</v>
      </c>
      <c r="B3" s="45" t="s">
        <v>21</v>
      </c>
      <c r="C3" s="46" t="s">
        <v>90</v>
      </c>
      <c r="D3" s="46" t="s">
        <v>91</v>
      </c>
      <c r="E3" s="46" t="s">
        <v>89</v>
      </c>
      <c r="F3" s="47" t="s">
        <v>92</v>
      </c>
      <c r="G3" s="46" t="s">
        <v>95</v>
      </c>
      <c r="H3" s="46" t="s">
        <v>96</v>
      </c>
      <c r="I3" s="48" t="s">
        <v>22</v>
      </c>
    </row>
    <row r="4" spans="1:9" ht="14.25" thickBot="1">
      <c r="A4" s="110" t="s">
        <v>40</v>
      </c>
      <c r="B4" s="111"/>
      <c r="C4" s="112"/>
      <c r="D4" s="111"/>
      <c r="E4" s="111"/>
      <c r="F4" s="111"/>
      <c r="G4" s="111"/>
      <c r="H4" s="111"/>
      <c r="I4" s="113"/>
    </row>
    <row r="5" spans="1:9" ht="27" customHeight="1" thickBot="1">
      <c r="A5" s="50" t="s">
        <v>59</v>
      </c>
      <c r="B5" s="114" t="s">
        <v>74</v>
      </c>
      <c r="C5" s="115"/>
      <c r="D5" s="115"/>
      <c r="E5" s="115"/>
      <c r="F5" s="115"/>
      <c r="G5" s="115"/>
      <c r="H5" s="115"/>
      <c r="I5" s="116"/>
    </row>
    <row r="6" spans="1:9" ht="27.75" thickBot="1">
      <c r="A6" s="51" t="s">
        <v>60</v>
      </c>
      <c r="B6" s="43" t="s">
        <v>39</v>
      </c>
      <c r="C6" s="52"/>
      <c r="D6" s="52">
        <v>100000</v>
      </c>
      <c r="E6" s="52"/>
      <c r="F6" s="53">
        <v>0.7</v>
      </c>
      <c r="G6" s="52"/>
      <c r="H6" s="52">
        <v>53323</v>
      </c>
      <c r="I6" s="54"/>
    </row>
    <row r="7" spans="1:9" ht="27.75" thickBot="1">
      <c r="A7" s="51" t="s">
        <v>61</v>
      </c>
      <c r="B7" s="43" t="s">
        <v>55</v>
      </c>
      <c r="C7" s="52"/>
      <c r="D7" s="52">
        <v>10000</v>
      </c>
      <c r="E7" s="52"/>
      <c r="F7" s="53">
        <v>0.6</v>
      </c>
      <c r="G7" s="52"/>
      <c r="H7" s="52"/>
      <c r="I7" s="54"/>
    </row>
    <row r="8" spans="1:9" ht="14.25" thickBot="1">
      <c r="A8" s="51" t="s">
        <v>62</v>
      </c>
      <c r="B8" s="43" t="s">
        <v>54</v>
      </c>
      <c r="C8" s="52"/>
      <c r="D8" s="52">
        <v>80000</v>
      </c>
      <c r="E8" s="52"/>
      <c r="F8" s="53">
        <v>0.7</v>
      </c>
      <c r="G8" s="55"/>
      <c r="H8" s="52"/>
      <c r="I8" s="54"/>
    </row>
    <row r="9" spans="1:9" ht="14.25" thickBot="1">
      <c r="A9" s="51" t="s">
        <v>63</v>
      </c>
      <c r="B9" s="43" t="s">
        <v>31</v>
      </c>
      <c r="C9" s="52"/>
      <c r="D9" s="52">
        <v>65000</v>
      </c>
      <c r="E9" s="52"/>
      <c r="F9" s="53">
        <v>0.6</v>
      </c>
      <c r="G9" s="52"/>
      <c r="H9" s="52"/>
      <c r="I9" s="54"/>
    </row>
    <row r="10" spans="1:9" ht="14.25" thickBot="1">
      <c r="A10" s="56" t="s">
        <v>64</v>
      </c>
      <c r="B10" s="57"/>
      <c r="C10" s="58">
        <f>SUM(C6:C9)</f>
        <v>0</v>
      </c>
      <c r="D10" s="58">
        <f>SUM(D6:D9)</f>
        <v>255000</v>
      </c>
      <c r="E10" s="58"/>
      <c r="F10" s="59"/>
      <c r="G10" s="58">
        <f>SUM(G6:G9)</f>
        <v>0</v>
      </c>
      <c r="H10" s="60">
        <f>SUM(H6:H9)</f>
        <v>53323</v>
      </c>
      <c r="I10" s="61"/>
    </row>
    <row r="11" spans="1:9" ht="15" thickBot="1">
      <c r="A11" s="50" t="s">
        <v>65</v>
      </c>
      <c r="B11" s="114" t="s">
        <v>75</v>
      </c>
      <c r="C11" s="115"/>
      <c r="D11" s="115"/>
      <c r="E11" s="115"/>
      <c r="F11" s="115"/>
      <c r="G11" s="115"/>
      <c r="H11" s="115"/>
      <c r="I11" s="116"/>
    </row>
    <row r="12" spans="1:9" ht="14.25" thickBot="1">
      <c r="A12" s="51" t="s">
        <v>43</v>
      </c>
      <c r="B12" s="62" t="s">
        <v>32</v>
      </c>
      <c r="C12" s="52"/>
      <c r="D12" s="52">
        <v>150000</v>
      </c>
      <c r="E12" s="52"/>
      <c r="F12" s="53">
        <v>0.6</v>
      </c>
      <c r="G12" s="55"/>
      <c r="H12" s="55">
        <v>90000</v>
      </c>
      <c r="I12" s="54"/>
    </row>
    <row r="13" spans="1:9" ht="14.25" thickBot="1">
      <c r="A13" s="51" t="s">
        <v>44</v>
      </c>
      <c r="B13" s="62" t="s">
        <v>33</v>
      </c>
      <c r="C13" s="52"/>
      <c r="D13" s="52">
        <v>150000</v>
      </c>
      <c r="E13" s="52"/>
      <c r="F13" s="53">
        <v>0.6</v>
      </c>
      <c r="G13" s="52"/>
      <c r="H13" s="52">
        <v>90000</v>
      </c>
      <c r="I13" s="54"/>
    </row>
    <row r="14" spans="1:9" ht="14.25" thickBot="1">
      <c r="A14" s="51" t="s">
        <v>45</v>
      </c>
      <c r="B14" s="62" t="s">
        <v>37</v>
      </c>
      <c r="C14" s="52"/>
      <c r="D14" s="52">
        <v>75000</v>
      </c>
      <c r="E14" s="52"/>
      <c r="F14" s="53">
        <v>0.7</v>
      </c>
      <c r="G14" s="52"/>
      <c r="H14" s="52">
        <f>57000-36000</f>
        <v>21000</v>
      </c>
      <c r="I14" s="54"/>
    </row>
    <row r="15" spans="1:9" ht="14.25" thickBot="1">
      <c r="A15" s="51" t="s">
        <v>46</v>
      </c>
      <c r="B15" s="62" t="s">
        <v>38</v>
      </c>
      <c r="C15" s="52"/>
      <c r="D15" s="52">
        <v>54600</v>
      </c>
      <c r="E15" s="52"/>
      <c r="F15" s="53">
        <v>1</v>
      </c>
      <c r="G15" s="52"/>
      <c r="H15" s="52"/>
      <c r="I15" s="54"/>
    </row>
    <row r="16" spans="1:9" ht="25.5" customHeight="1" thickBot="1">
      <c r="A16" s="63" t="s">
        <v>66</v>
      </c>
      <c r="B16" s="64"/>
      <c r="C16" s="65">
        <f>SUM(C12:C15)</f>
        <v>0</v>
      </c>
      <c r="D16" s="65">
        <f>SUM(D12:D15)</f>
        <v>429600</v>
      </c>
      <c r="E16" s="65"/>
      <c r="F16" s="66"/>
      <c r="G16" s="65">
        <f>SUM(G12:G15)</f>
        <v>0</v>
      </c>
      <c r="H16" s="67">
        <f>SUM(H12:H15)</f>
        <v>201000</v>
      </c>
      <c r="I16" s="68"/>
    </row>
    <row r="17" spans="1:9" ht="15" thickBot="1">
      <c r="A17" s="50" t="s">
        <v>67</v>
      </c>
      <c r="B17" s="114" t="s">
        <v>76</v>
      </c>
      <c r="C17" s="115"/>
      <c r="D17" s="115"/>
      <c r="E17" s="115"/>
      <c r="F17" s="115"/>
      <c r="G17" s="115"/>
      <c r="H17" s="115"/>
      <c r="I17" s="116"/>
    </row>
    <row r="18" spans="1:9" ht="55.5" thickBot="1">
      <c r="A18" s="51" t="s">
        <v>47</v>
      </c>
      <c r="B18" s="62" t="s">
        <v>57</v>
      </c>
      <c r="C18" s="52"/>
      <c r="D18" s="52">
        <v>90000</v>
      </c>
      <c r="E18" s="52"/>
      <c r="F18" s="53">
        <v>0.5</v>
      </c>
      <c r="G18" s="52"/>
      <c r="H18" s="52">
        <f>90000</f>
        <v>90000</v>
      </c>
      <c r="I18" s="54"/>
    </row>
    <row r="19" spans="1:9" ht="14.25" thickBot="1">
      <c r="A19" s="51" t="s">
        <v>48</v>
      </c>
      <c r="B19" s="62" t="s">
        <v>34</v>
      </c>
      <c r="C19" s="52"/>
      <c r="D19" s="52">
        <v>84000</v>
      </c>
      <c r="E19" s="52"/>
      <c r="F19" s="53">
        <v>0.6</v>
      </c>
      <c r="G19" s="52"/>
      <c r="H19" s="52">
        <f>27511+40000</f>
        <v>67511</v>
      </c>
      <c r="I19" s="54"/>
    </row>
    <row r="20" spans="1:9" ht="14.25" thickBot="1">
      <c r="A20" s="51" t="s">
        <v>49</v>
      </c>
      <c r="B20" s="62" t="s">
        <v>56</v>
      </c>
      <c r="C20" s="52">
        <v>10000</v>
      </c>
      <c r="D20" s="52">
        <v>40000</v>
      </c>
      <c r="E20" s="52">
        <v>10000</v>
      </c>
      <c r="F20" s="53">
        <v>0.6</v>
      </c>
      <c r="G20" s="52"/>
      <c r="H20" s="52">
        <v>2000</v>
      </c>
      <c r="I20" s="54"/>
    </row>
    <row r="21" spans="1:9" ht="23.25" customHeight="1" thickBot="1">
      <c r="A21" s="121" t="s">
        <v>68</v>
      </c>
      <c r="B21" s="122"/>
      <c r="C21" s="69">
        <f>SUM(C18:C20)</f>
        <v>10000</v>
      </c>
      <c r="D21" s="69">
        <f>SUM(D18:D20)</f>
        <v>214000</v>
      </c>
      <c r="E21" s="69"/>
      <c r="F21" s="70"/>
      <c r="G21" s="69">
        <f>SUM(G18:G20)</f>
        <v>0</v>
      </c>
      <c r="H21" s="71">
        <f>SUM(H18:H20)</f>
        <v>159511</v>
      </c>
      <c r="I21" s="61"/>
    </row>
    <row r="22" spans="1:9" ht="19.5" customHeight="1" thickBot="1">
      <c r="A22" s="104" t="s">
        <v>35</v>
      </c>
      <c r="B22" s="105"/>
      <c r="C22" s="72">
        <f>C10+C16+C21</f>
        <v>10000</v>
      </c>
      <c r="D22" s="72">
        <f>D10+D16+D21</f>
        <v>898600</v>
      </c>
      <c r="E22" s="72">
        <f>E20</f>
        <v>10000</v>
      </c>
      <c r="F22" s="73">
        <f>F10+F16+F21</f>
        <v>0</v>
      </c>
      <c r="G22" s="72">
        <f>G10+G16+G21</f>
        <v>0</v>
      </c>
      <c r="H22" s="72">
        <f>H10+H16+H21</f>
        <v>413834</v>
      </c>
      <c r="I22" s="74"/>
    </row>
    <row r="23" spans="1:9" ht="14.25" thickBot="1">
      <c r="A23" s="110" t="s">
        <v>41</v>
      </c>
      <c r="B23" s="111"/>
      <c r="C23" s="111"/>
      <c r="D23" s="111"/>
      <c r="E23" s="111"/>
      <c r="F23" s="111"/>
      <c r="G23" s="111"/>
      <c r="H23" s="111"/>
      <c r="I23" s="113"/>
    </row>
    <row r="24" spans="1:9" ht="28.5" customHeight="1" thickBot="1">
      <c r="A24" s="50" t="s">
        <v>69</v>
      </c>
      <c r="B24" s="114" t="s">
        <v>77</v>
      </c>
      <c r="C24" s="115"/>
      <c r="D24" s="115"/>
      <c r="E24" s="115"/>
      <c r="F24" s="115"/>
      <c r="G24" s="115"/>
      <c r="H24" s="115"/>
      <c r="I24" s="116"/>
    </row>
    <row r="25" spans="1:9" ht="14.25" thickBot="1">
      <c r="A25" s="51" t="s">
        <v>50</v>
      </c>
      <c r="B25" s="62" t="s">
        <v>36</v>
      </c>
      <c r="C25" s="55">
        <v>94666</v>
      </c>
      <c r="D25" s="52"/>
      <c r="E25" s="52">
        <v>94666</v>
      </c>
      <c r="F25" s="53">
        <v>0.75</v>
      </c>
      <c r="G25" s="52"/>
      <c r="H25" s="52"/>
      <c r="I25" s="54"/>
    </row>
    <row r="26" spans="1:9" ht="14.25" thickBot="1">
      <c r="A26" s="51" t="s">
        <v>51</v>
      </c>
      <c r="B26" s="62" t="s">
        <v>28</v>
      </c>
      <c r="C26" s="75">
        <v>744150</v>
      </c>
      <c r="D26" s="52"/>
      <c r="E26" s="52">
        <v>744150</v>
      </c>
      <c r="F26" s="53">
        <v>0.75</v>
      </c>
      <c r="G26" s="52">
        <v>372824.5</v>
      </c>
      <c r="H26" s="52"/>
      <c r="I26" s="54"/>
    </row>
    <row r="27" spans="1:9" ht="14.25" thickBot="1">
      <c r="A27" s="51" t="s">
        <v>52</v>
      </c>
      <c r="B27" s="62" t="s">
        <v>29</v>
      </c>
      <c r="C27" s="76">
        <v>106238.99999999999</v>
      </c>
      <c r="D27" s="52"/>
      <c r="E27" s="52">
        <v>106238.99999999999</v>
      </c>
      <c r="F27" s="53">
        <v>0.7</v>
      </c>
      <c r="G27" s="52"/>
      <c r="H27" s="52"/>
      <c r="I27" s="54"/>
    </row>
    <row r="28" spans="1:9" ht="14.25" thickBot="1">
      <c r="A28" s="51" t="s">
        <v>53</v>
      </c>
      <c r="B28" s="62" t="s">
        <v>30</v>
      </c>
      <c r="C28" s="52">
        <v>20000</v>
      </c>
      <c r="D28" s="52"/>
      <c r="E28" s="52">
        <v>20000</v>
      </c>
      <c r="F28" s="53">
        <v>0.6</v>
      </c>
      <c r="G28" s="52"/>
      <c r="H28" s="52"/>
      <c r="I28" s="54"/>
    </row>
    <row r="29" spans="1:9" ht="19.5" customHeight="1" thickBot="1">
      <c r="A29" s="56" t="s">
        <v>70</v>
      </c>
      <c r="B29" s="77"/>
      <c r="C29" s="60">
        <f>SUM(C25:C28)</f>
        <v>965055</v>
      </c>
      <c r="D29" s="60"/>
      <c r="E29" s="60">
        <f>SUM(E25:E28)</f>
        <v>965055</v>
      </c>
      <c r="F29" s="78"/>
      <c r="G29" s="60">
        <f>SUM(G25:G28)</f>
        <v>372824.5</v>
      </c>
      <c r="H29" s="60">
        <f>SUM(H25:H28)</f>
        <v>0</v>
      </c>
      <c r="I29" s="79"/>
    </row>
    <row r="30" spans="1:9" ht="14.25" thickBot="1">
      <c r="A30" s="104" t="s">
        <v>42</v>
      </c>
      <c r="B30" s="105"/>
      <c r="C30" s="80">
        <f aca="true" t="shared" si="0" ref="C30:I30">SUM(C29)</f>
        <v>965055</v>
      </c>
      <c r="D30" s="80">
        <f t="shared" si="0"/>
        <v>0</v>
      </c>
      <c r="E30" s="80">
        <f>E29</f>
        <v>965055</v>
      </c>
      <c r="F30" s="81">
        <f t="shared" si="0"/>
        <v>0</v>
      </c>
      <c r="G30" s="80">
        <f t="shared" si="0"/>
        <v>372824.5</v>
      </c>
      <c r="H30" s="80">
        <f t="shared" si="0"/>
        <v>0</v>
      </c>
      <c r="I30" s="81">
        <f t="shared" si="0"/>
        <v>0</v>
      </c>
    </row>
    <row r="31" spans="1:9" ht="14.25" thickBot="1">
      <c r="A31" s="101" t="s">
        <v>78</v>
      </c>
      <c r="B31" s="102"/>
      <c r="C31" s="102"/>
      <c r="D31" s="102"/>
      <c r="E31" s="102"/>
      <c r="F31" s="102"/>
      <c r="G31" s="102"/>
      <c r="H31" s="102"/>
      <c r="I31" s="103"/>
    </row>
    <row r="32" spans="1:9" ht="42" thickBot="1">
      <c r="A32" s="82" t="s">
        <v>23</v>
      </c>
      <c r="B32" s="83"/>
      <c r="C32" s="55">
        <v>340000</v>
      </c>
      <c r="D32" s="55">
        <v>260000</v>
      </c>
      <c r="E32" s="55">
        <v>340000</v>
      </c>
      <c r="F32" s="84">
        <v>0.6</v>
      </c>
      <c r="G32" s="55">
        <v>91045.88</v>
      </c>
      <c r="H32" s="55">
        <v>143033</v>
      </c>
      <c r="I32" s="85"/>
    </row>
    <row r="33" spans="1:9" ht="42" thickBot="1">
      <c r="A33" s="82" t="s">
        <v>24</v>
      </c>
      <c r="B33" s="86"/>
      <c r="C33" s="52">
        <v>77621.136915888</v>
      </c>
      <c r="D33" s="52">
        <v>40000</v>
      </c>
      <c r="E33" s="52">
        <v>77621.136915888</v>
      </c>
      <c r="F33" s="53">
        <v>0.5</v>
      </c>
      <c r="G33" s="55">
        <v>25387.19</v>
      </c>
      <c r="H33" s="55">
        <v>40000</v>
      </c>
      <c r="I33" s="87"/>
    </row>
    <row r="34" spans="1:9" ht="14.25" thickBot="1">
      <c r="A34" s="51" t="s">
        <v>25</v>
      </c>
      <c r="B34" s="62" t="s">
        <v>26</v>
      </c>
      <c r="C34" s="52">
        <v>162464.05</v>
      </c>
      <c r="D34" s="52">
        <v>50000</v>
      </c>
      <c r="E34" s="52">
        <f>92464.05+70000</f>
        <v>162464.05</v>
      </c>
      <c r="F34" s="53">
        <v>0.6</v>
      </c>
      <c r="G34" s="52"/>
      <c r="H34" s="55">
        <v>33447</v>
      </c>
      <c r="I34" s="54"/>
    </row>
    <row r="35" spans="1:9" ht="15" customHeight="1" thickBot="1">
      <c r="A35" s="82" t="s">
        <v>71</v>
      </c>
      <c r="B35" s="82"/>
      <c r="C35" s="52"/>
      <c r="D35" s="52"/>
      <c r="E35" s="52"/>
      <c r="F35" s="53"/>
      <c r="G35" s="52"/>
      <c r="H35" s="55">
        <f>C35</f>
        <v>0</v>
      </c>
      <c r="I35" s="54"/>
    </row>
    <row r="36" spans="1:9" ht="14.25" thickBot="1">
      <c r="A36" s="104" t="s">
        <v>72</v>
      </c>
      <c r="B36" s="105"/>
      <c r="C36" s="80">
        <f>SUM(C32:C35)</f>
        <v>580085.186915888</v>
      </c>
      <c r="D36" s="80">
        <f>SUM(D32:D35)</f>
        <v>350000</v>
      </c>
      <c r="E36" s="80">
        <f>SUM(E32:E35)</f>
        <v>580085.186915888</v>
      </c>
      <c r="F36" s="88"/>
      <c r="G36" s="80">
        <f>SUM(G32:G35)</f>
        <v>116433.07</v>
      </c>
      <c r="H36" s="80">
        <f>SUM(H32:H35)</f>
        <v>216480</v>
      </c>
      <c r="I36" s="89">
        <f>SUM(I32:I34)</f>
        <v>0</v>
      </c>
    </row>
    <row r="37" spans="1:9" ht="14.25" thickBot="1">
      <c r="A37" s="117" t="s">
        <v>79</v>
      </c>
      <c r="B37" s="118"/>
      <c r="C37" s="90">
        <f aca="true" t="shared" si="1" ref="C37:I37">C22+C30+C36</f>
        <v>1555140.186915888</v>
      </c>
      <c r="D37" s="90">
        <f t="shared" si="1"/>
        <v>1248600</v>
      </c>
      <c r="E37" s="90">
        <f>E36+E30+E22</f>
        <v>1555140.186915888</v>
      </c>
      <c r="F37" s="90">
        <f t="shared" si="1"/>
        <v>0</v>
      </c>
      <c r="G37" s="90">
        <f t="shared" si="1"/>
        <v>489257.57</v>
      </c>
      <c r="H37" s="90">
        <f t="shared" si="1"/>
        <v>630314</v>
      </c>
      <c r="I37" s="90">
        <f t="shared" si="1"/>
        <v>0</v>
      </c>
    </row>
    <row r="38" spans="1:9" s="12" customFormat="1" ht="14.25" thickBot="1">
      <c r="A38" s="119" t="s">
        <v>27</v>
      </c>
      <c r="B38" s="120"/>
      <c r="C38" s="91">
        <f aca="true" t="shared" si="2" ref="C38:I38">C37*7%</f>
        <v>108859.81308411217</v>
      </c>
      <c r="D38" s="91">
        <f t="shared" si="2"/>
        <v>87402.00000000001</v>
      </c>
      <c r="E38" s="91">
        <f>E37*0.07</f>
        <v>108859.81308411217</v>
      </c>
      <c r="F38" s="91">
        <f t="shared" si="2"/>
        <v>0</v>
      </c>
      <c r="G38" s="91">
        <f t="shared" si="2"/>
        <v>34248.0299</v>
      </c>
      <c r="H38" s="91">
        <f t="shared" si="2"/>
        <v>44121.98</v>
      </c>
      <c r="I38" s="91">
        <f t="shared" si="2"/>
        <v>0</v>
      </c>
    </row>
    <row r="39" spans="1:9" ht="22.5" customHeight="1" thickBot="1">
      <c r="A39" s="106" t="s">
        <v>73</v>
      </c>
      <c r="B39" s="107"/>
      <c r="C39" s="92">
        <f aca="true" t="shared" si="3" ref="C39:I39">C37+C38</f>
        <v>1664000.0000000002</v>
      </c>
      <c r="D39" s="92">
        <f t="shared" si="3"/>
        <v>1336002</v>
      </c>
      <c r="E39" s="92">
        <f>E37+E38</f>
        <v>1664000.0000000002</v>
      </c>
      <c r="F39" s="92">
        <f t="shared" si="3"/>
        <v>0</v>
      </c>
      <c r="G39" s="92">
        <f t="shared" si="3"/>
        <v>523505.59990000003</v>
      </c>
      <c r="H39" s="92">
        <f t="shared" si="3"/>
        <v>674435.98</v>
      </c>
      <c r="I39" s="92">
        <f t="shared" si="3"/>
        <v>0</v>
      </c>
    </row>
    <row r="40" spans="1:9" s="12" customFormat="1" ht="14.25" customHeight="1">
      <c r="A40" s="100" t="s">
        <v>93</v>
      </c>
      <c r="B40" s="100"/>
      <c r="C40" s="100"/>
      <c r="D40" s="100"/>
      <c r="E40" s="100"/>
      <c r="F40" s="100"/>
      <c r="G40" s="100"/>
      <c r="H40" s="100"/>
      <c r="I40" s="100"/>
    </row>
    <row r="41" spans="3:9" s="12" customFormat="1" ht="13.5">
      <c r="C41" s="93"/>
      <c r="D41" s="93"/>
      <c r="E41" s="93"/>
      <c r="F41" s="94"/>
      <c r="G41" s="93"/>
      <c r="H41" s="93"/>
      <c r="I41" s="95"/>
    </row>
    <row r="42" spans="3:9" s="12" customFormat="1" ht="13.5">
      <c r="C42" s="93"/>
      <c r="D42" s="93"/>
      <c r="E42" s="93"/>
      <c r="F42" s="94"/>
      <c r="G42" s="93"/>
      <c r="H42" s="93"/>
      <c r="I42" s="95"/>
    </row>
    <row r="43" spans="3:9" s="12" customFormat="1" ht="13.5">
      <c r="C43" s="93"/>
      <c r="D43" s="93"/>
      <c r="E43" s="93"/>
      <c r="F43" s="94"/>
      <c r="G43" s="93"/>
      <c r="H43" s="93"/>
      <c r="I43" s="95"/>
    </row>
  </sheetData>
  <sheetProtection/>
  <mergeCells count="17">
    <mergeCell ref="B5:I5"/>
    <mergeCell ref="B11:I11"/>
    <mergeCell ref="B17:I17"/>
    <mergeCell ref="B24:I24"/>
    <mergeCell ref="A37:B37"/>
    <mergeCell ref="A38:B38"/>
    <mergeCell ref="A21:B21"/>
    <mergeCell ref="A40:I40"/>
    <mergeCell ref="A31:I31"/>
    <mergeCell ref="A36:B36"/>
    <mergeCell ref="A39:B39"/>
    <mergeCell ref="A1:I1"/>
    <mergeCell ref="A2:I2"/>
    <mergeCell ref="A4:I4"/>
    <mergeCell ref="A22:B22"/>
    <mergeCell ref="A23:I23"/>
    <mergeCell ref="A30:B30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68" r:id="rId1"/>
  <rowBreaks count="1" manualBreakCount="1">
    <brk id="2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 Zelenovic</dc:creator>
  <cp:keywords/>
  <dc:description/>
  <cp:lastModifiedBy>Joseah Mutai</cp:lastModifiedBy>
  <cp:lastPrinted>2020-06-15T21:17:23Z</cp:lastPrinted>
  <dcterms:created xsi:type="dcterms:W3CDTF">2017-11-15T21:17:43Z</dcterms:created>
  <dcterms:modified xsi:type="dcterms:W3CDTF">2020-06-16T09:59:40Z</dcterms:modified>
  <cp:category/>
  <cp:version/>
  <cp:contentType/>
  <cp:contentStatus/>
</cp:coreProperties>
</file>