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0"/>
  </bookViews>
  <sheets>
    <sheet name="Financial report_Jan-Oct 2020" sheetId="1" r:id="rId1"/>
  </sheets>
  <definedNames/>
  <calcPr fullCalcOnLoad="1"/>
</workbook>
</file>

<file path=xl/sharedStrings.xml><?xml version="1.0" encoding="utf-8"?>
<sst xmlns="http://schemas.openxmlformats.org/spreadsheetml/2006/main" count="92" uniqueCount="90">
  <si>
    <t>Annex D - PBF project budget</t>
  </si>
  <si>
    <t>Outcome/ Output number</t>
  </si>
  <si>
    <t>Outcome/ output/ activity formulation:</t>
  </si>
  <si>
    <t>Output 1.1:</t>
  </si>
  <si>
    <t>Activity 1.1.1:</t>
  </si>
  <si>
    <t>Activity 1.1.2:</t>
  </si>
  <si>
    <t>Activity 1.1.3:</t>
  </si>
  <si>
    <t>Output 1.2:</t>
  </si>
  <si>
    <t>Activity 1.2.1:</t>
  </si>
  <si>
    <t>Activity 1.2.2:</t>
  </si>
  <si>
    <t>Activity 1.2.3:</t>
  </si>
  <si>
    <t>TOTAL $ FOR OUTCOME 1:</t>
  </si>
  <si>
    <t>Output 2.1:</t>
  </si>
  <si>
    <t>Activity 2.1.1:</t>
  </si>
  <si>
    <t>Activity 2.1.2:</t>
  </si>
  <si>
    <t>Activity 2.1.3:</t>
  </si>
  <si>
    <t>Output 2.2:</t>
  </si>
  <si>
    <t>Activity 2.2.1:</t>
  </si>
  <si>
    <t>Activity 2.2.2:</t>
  </si>
  <si>
    <t>Activity 2.2.3:</t>
  </si>
  <si>
    <t>TOTAL $ FOR OUTCOME 2:</t>
  </si>
  <si>
    <t xml:space="preserve"> </t>
  </si>
  <si>
    <t>SUB-TOTAL PROJECT BUDGET:</t>
  </si>
  <si>
    <t>Indirect support costs (7%):</t>
  </si>
  <si>
    <t>TOTAL PROJECT BUDGET:</t>
  </si>
  <si>
    <t>Any remarks (e.g. on types of inputs provided or budget justification, for example if high TA or travel costs)</t>
  </si>
  <si>
    <t>Note: If this is a budget revision, insert extra columns to show budget changes.</t>
  </si>
  <si>
    <t>Project personnel costs if not included in activities above</t>
  </si>
  <si>
    <t>Project operational costs if not included in activities above</t>
  </si>
  <si>
    <t>Project M&amp;E budget</t>
  </si>
  <si>
    <t>Table 1 - PBF project budget by Outcome, output and activity</t>
  </si>
  <si>
    <t>Activity 1.1.4:</t>
  </si>
  <si>
    <t>Activity 1.1.5:</t>
  </si>
  <si>
    <t>Activity 2.1.4:</t>
  </si>
  <si>
    <t>Facilitate to organize cultural, sport, and economic activities with a view to improving social cohesion.</t>
  </si>
  <si>
    <t xml:space="preserve">Organize sensitization and awareness campaigns related to social cohesion of cross-border areas and elections through the ECOWAS radio broadcasts and IEC materials. </t>
  </si>
  <si>
    <t>Provide and/or reinforce basic community infrastructure.</t>
  </si>
  <si>
    <t xml:space="preserve">Facilitate the organization of CPPCs and CPCs on a quarterly basis. </t>
  </si>
  <si>
    <t xml:space="preserve">Strengthen capacities of CPPCs and CPCs to effectively mitigate disputes and conflicts in their respective communities.  </t>
  </si>
  <si>
    <t xml:space="preserve">Establish or consolidate the community conflict prevention and management mechanisms in the target communities. </t>
  </si>
  <si>
    <t>Activity 1.2.4</t>
  </si>
  <si>
    <t>Activity 1.2.5</t>
  </si>
  <si>
    <t>Activity 1.2.6</t>
  </si>
  <si>
    <t xml:space="preserve">Organize two high-level meetings between relevant authorities of both countries. </t>
  </si>
  <si>
    <t xml:space="preserve">Facilitate the organization and institutionalization of joint and cross-border patrols by the security agencies of both countries at the local level. </t>
  </si>
  <si>
    <t xml:space="preserve">Organize trainings in border management for administrative authorities, security forces/agencies and communities’ leader. </t>
  </si>
  <si>
    <t xml:space="preserve">Provide basic skill trainings to use computers and other electronics to input and manage data.  </t>
  </si>
  <si>
    <t xml:space="preserve">Carry out rehabilitation works in border posts providing the necessary equipment to enhance key actors’ capacities as well as to respond needs of women. 
</t>
  </si>
  <si>
    <t xml:space="preserve">Conduct a capacity assessment. </t>
  </si>
  <si>
    <t>Organize a potential crisis simulation at the border to establish humanitarian corridors and ensure the maintenance of essential economic needs.</t>
  </si>
  <si>
    <t xml:space="preserve">Reinforce the linkage to the existing early warning systems as well as their capacities to report on the issues related to cross-border area to CMCs and CSCs.       </t>
  </si>
  <si>
    <t>Regularize inclusive dialogue sessions of CMCs and CSCs in respective countries and between CMCs and CSCs of mirroring communities in the two countries</t>
  </si>
  <si>
    <t>Establish or reinforce Civil-Military Committees (CMC) for Cote d’Ivoire or County Security Council (CSC) for Liberia;</t>
  </si>
  <si>
    <t>Conduct a baseline study of all targeted communities and security forces on their perceptions/assessments of the levels of border security, cross-border cooperation and social cohesion;</t>
  </si>
  <si>
    <t xml:space="preserve">Reduced tensions and increased promotion of social cohesion through strengthened and institutionalized civil-state collaboration mechanisms  </t>
  </si>
  <si>
    <t xml:space="preserve">Improved capacities of local authorities, security forces, border management officials and key government actors for border management with a view to preventing conflicts.  </t>
  </si>
  <si>
    <t xml:space="preserve">OUTCOME 2: Improved peaceful co-existence and social cohesion between the target communities of the cross-border areas    </t>
  </si>
  <si>
    <t xml:space="preserve">Strengthened conflict prevention and dispute resolution platforms for dialogue, joint problem-solving and cooperation, including women, youth and refugees, at community level </t>
  </si>
  <si>
    <t xml:space="preserve">Improved social cohesion and stability among cross-border communities through joint social, cultural and economic initiatives </t>
  </si>
  <si>
    <t>Organize Joint Committee meetings between respective mirroring communities.</t>
  </si>
  <si>
    <t xml:space="preserve">Support cross-border women initiative to promote women's rights, fight against SGBV, community development, and social economic exchanges.  </t>
  </si>
  <si>
    <t>Percent of budget for each output reserved for direct action on gender equality (if any):</t>
  </si>
  <si>
    <t>Activity 2.2.4:</t>
  </si>
  <si>
    <t>The baseline study will involve the assessent of women's specific needs and remaining/new issues they face; special outreach will be undertaken to ensure testimonies from women in cross-border communities.</t>
  </si>
  <si>
    <t>Dialogue sessions will focus on issues affecting women as well as ways forward; special measures will be taken to ensure women's participation, including provision of transportation and child care.</t>
  </si>
  <si>
    <t>This includes training on SGBV and gender issues as well as techniques for women to report in safety; special measures will be taken to ensure women's participation, including provision of transportation and child care.</t>
  </si>
  <si>
    <t>Crisis simulation will involve issues that directly affect women and will ensure participation through provision of transportation and child care.</t>
  </si>
  <si>
    <t>Special outreach will be undertaken with leaders of women's associations in order to gather further information on women's needs at border crossings (in terms of facilities, further training on gender and SGBV for officials, etc.)</t>
  </si>
  <si>
    <t xml:space="preserve">This includes facilities to respond the needs of women (i.e. body search room, bathroom stalls with locks, etc.). </t>
  </si>
  <si>
    <t xml:space="preserve">A main component will include gender sensitivity and SGBV trainings, which will be enhanced to prevent ‘undue measures’ (detention, confiscation of goods, entry denial, etc.) against women. </t>
  </si>
  <si>
    <t>Special outreach will be undertaken to ensure that leaders of women's associations are engaged and actively participate in these meetings; special measures will be taken to ensure participation, such as provisions for transportation.</t>
  </si>
  <si>
    <t>Committees will comprise leaders of women's associations as well as take into account conflict prevention and management mechanisms driven by women.</t>
  </si>
  <si>
    <t>Trainings will implicate leaders of women's associations and included tailored techniques to women's role in mitigation processes; special measures will be taken to ensure participation, such as child care provision</t>
  </si>
  <si>
    <t>As part of quarterly meetings, a separate meeting held by women for women will be included; special measures will be taken to ensure participation, such as child care provision</t>
  </si>
  <si>
    <t>Meetings will include a focus on issues and challenges specific to women in cross-border communities.</t>
  </si>
  <si>
    <t>Infrastructures will take into account and strive to ensure access/useability for women</t>
  </si>
  <si>
    <t>Broadcasts will include specific thematics/segments related to women, their role in local societies as well as challenges and ways forward</t>
  </si>
  <si>
    <t>At least half of proposed activities will specifically target women; specific provisions will be made to ensure women's participation (such as provision of transportation and child care).</t>
  </si>
  <si>
    <t>TOTAL OUTCOME 1 &amp; 2</t>
  </si>
  <si>
    <t>Level of expenditure/PO in % to date</t>
  </si>
  <si>
    <t>Level of expenditure in USD (to provide at time of project progress reporting): IOM</t>
  </si>
  <si>
    <t>Commitments/PO in USD - IOM</t>
  </si>
  <si>
    <t>Level of expenditure in USD (to provide at time of project progress reporting): UNDP</t>
  </si>
  <si>
    <t>Commitments/PO in USD - UNDP</t>
  </si>
  <si>
    <r>
      <t xml:space="preserve">Budget by recipient organization (not including staff, general operating costs and indirect fee) </t>
    </r>
    <r>
      <rPr>
        <b/>
        <sz val="11"/>
        <rFont val="Calibri"/>
        <family val="2"/>
      </rPr>
      <t>- IOM Côte d'Ivoire</t>
    </r>
  </si>
  <si>
    <r>
      <t xml:space="preserve">Budget by recipient organization (not including staff, general operating costs and indirect fee) - </t>
    </r>
    <r>
      <rPr>
        <b/>
        <sz val="11"/>
        <rFont val="Calibri"/>
        <family val="2"/>
      </rPr>
      <t>UNDP Côte d'Ivoire</t>
    </r>
  </si>
  <si>
    <r>
      <t>Total Côte d'Ivoire Budget</t>
    </r>
    <r>
      <rPr>
        <b/>
        <sz val="11"/>
        <color indexed="10"/>
        <rFont val="Calibri"/>
        <family val="2"/>
      </rPr>
      <t xml:space="preserve">
</t>
    </r>
  </si>
  <si>
    <t>Level of country expenditure/PO in % to date</t>
  </si>
  <si>
    <t>Commitments/PO in USD - Country</t>
  </si>
  <si>
    <t>Level of country expenditure in USD (to provide at time of project progress reporting): Country</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</si>
</sst>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00;[Red]#,##0.00"/>
    <numFmt numFmtId="175" formatCode="_-* #,##0\ _€_-;\-* #,##0\ _€_-;_-* &quot;-&quot;??\ _€_-;_-@_-"/>
    <numFmt numFmtId="176" formatCode="#,##0.0"/>
    <numFmt numFmtId="177" formatCode="_-* #,##0.00\ _C_F_A_-;\-* #,##0.00\ _C_F_A_-;_-* &quot;-&quot;??\ _C_F_A_-;_-@_-"/>
    <numFmt numFmtId="178" formatCode="_-* #,##0.0\ _€_-;\-* #,##0.0\ _€_-;_-* &quot;-&quot;??\ _€_-;_-@_-"/>
    <numFmt numFmtId="179" formatCode="_(* #,##0_);_(* \(#,##0\);_(* &quot;-&quot;??_);_(@_)"/>
  </numFmts>
  <fonts count="62">
    <font>
      <sz val="11"/>
      <color theme="1"/>
      <name val="Calibri"/>
      <family val="2"/>
    </font>
    <font>
      <sz val="11"/>
      <color indexed="8"/>
      <name val="Calibri"/>
      <family val="2"/>
    </font>
    <font>
      <b/>
      <sz val="11"/>
      <color indexed="10"/>
      <name val="Calibri"/>
      <family val="2"/>
    </font>
    <font>
      <b/>
      <sz val="11"/>
      <name val="Calibri"/>
      <family val="2"/>
    </font>
    <font>
      <sz val="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8"/>
      <name val="Calibri"/>
      <family val="2"/>
    </font>
    <font>
      <sz val="10"/>
      <color indexed="8"/>
      <name val="Calibri"/>
      <family val="2"/>
    </font>
    <font>
      <sz val="10"/>
      <color indexed="8"/>
      <name val="Times New Roman"/>
      <family val="1"/>
    </font>
    <font>
      <b/>
      <sz val="10"/>
      <color indexed="8"/>
      <name val="Times New Roman"/>
      <family val="1"/>
    </font>
    <font>
      <b/>
      <sz val="10"/>
      <color indexed="10"/>
      <name val="Calibri"/>
      <family val="2"/>
    </font>
    <font>
      <sz val="10"/>
      <color indexed="12"/>
      <name val="Calibri"/>
      <family val="2"/>
    </font>
    <font>
      <sz val="10"/>
      <name val="Calibri"/>
      <family val="2"/>
    </font>
    <font>
      <sz val="10"/>
      <color indexed="10"/>
      <name val="Calibri"/>
      <family val="2"/>
    </font>
    <font>
      <b/>
      <sz val="10"/>
      <color indexed="56"/>
      <name val="Calibri"/>
      <family val="2"/>
    </font>
    <font>
      <sz val="10"/>
      <color indexed="56"/>
      <name val="Calibri"/>
      <family val="2"/>
    </font>
    <font>
      <sz val="11"/>
      <color indexed="56"/>
      <name val="Calibri"/>
      <family val="2"/>
    </font>
    <font>
      <sz val="11"/>
      <name val="Calibri"/>
      <family val="2"/>
    </font>
    <font>
      <sz val="10"/>
      <color indexed="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Calibri"/>
      <family val="2"/>
    </font>
    <font>
      <sz val="10"/>
      <color theme="1"/>
      <name val="Calibri"/>
      <family val="2"/>
    </font>
    <font>
      <sz val="10"/>
      <color theme="1"/>
      <name val="Times New Roman"/>
      <family val="1"/>
    </font>
    <font>
      <b/>
      <sz val="10"/>
      <color theme="1"/>
      <name val="Times New Roman"/>
      <family val="1"/>
    </font>
    <font>
      <b/>
      <sz val="10"/>
      <color rgb="FFFF0000"/>
      <name val="Calibri"/>
      <family val="2"/>
    </font>
    <font>
      <sz val="10"/>
      <color rgb="FF0432FF"/>
      <name val="Calibri"/>
      <family val="2"/>
    </font>
    <font>
      <sz val="10"/>
      <color rgb="FFFF0000"/>
      <name val="Calibri"/>
      <family val="2"/>
    </font>
    <font>
      <b/>
      <sz val="10"/>
      <color rgb="FF002060"/>
      <name val="Calibri"/>
      <family val="2"/>
    </font>
    <font>
      <sz val="10"/>
      <color rgb="FF002060"/>
      <name val="Calibri"/>
      <family val="2"/>
    </font>
    <font>
      <b/>
      <sz val="11"/>
      <color rgb="FFFF0000"/>
      <name val="Calibri"/>
      <family val="2"/>
    </font>
    <font>
      <sz val="11"/>
      <color rgb="FF00206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43">
    <xf numFmtId="0" fontId="0" fillId="0" borderId="0" xfId="0" applyFont="1" applyAlignment="1">
      <alignment/>
    </xf>
    <xf numFmtId="0" fontId="0" fillId="0" borderId="0" xfId="0" applyFont="1" applyAlignment="1">
      <alignment/>
    </xf>
    <xf numFmtId="0" fontId="50" fillId="0" borderId="0" xfId="0" applyFont="1" applyAlignment="1">
      <alignment/>
    </xf>
    <xf numFmtId="0" fontId="51" fillId="0" borderId="0" xfId="0" applyFont="1" applyAlignment="1">
      <alignment/>
    </xf>
    <xf numFmtId="0" fontId="51" fillId="0" borderId="10" xfId="0" applyFont="1" applyBorder="1" applyAlignment="1">
      <alignment/>
    </xf>
    <xf numFmtId="0" fontId="50" fillId="0" borderId="10" xfId="0" applyFont="1" applyBorder="1" applyAlignment="1">
      <alignment/>
    </xf>
    <xf numFmtId="0" fontId="51" fillId="0" borderId="11" xfId="0" applyFont="1" applyBorder="1" applyAlignment="1">
      <alignment/>
    </xf>
    <xf numFmtId="0" fontId="50" fillId="0" borderId="12" xfId="0" applyFont="1" applyBorder="1" applyAlignment="1">
      <alignment vertical="center" wrapText="1"/>
    </xf>
    <xf numFmtId="0" fontId="51" fillId="0" borderId="13" xfId="0" applyFont="1" applyBorder="1" applyAlignment="1">
      <alignment vertical="center" wrapText="1"/>
    </xf>
    <xf numFmtId="0" fontId="50" fillId="0" borderId="13" xfId="0" applyFont="1" applyBorder="1" applyAlignment="1">
      <alignment vertical="center" wrapText="1"/>
    </xf>
    <xf numFmtId="0" fontId="50" fillId="13" borderId="13" xfId="0" applyFont="1" applyFill="1" applyBorder="1" applyAlignment="1">
      <alignment vertical="center" wrapText="1"/>
    </xf>
    <xf numFmtId="177" fontId="50" fillId="13" borderId="14" xfId="0" applyNumberFormat="1" applyFont="1" applyFill="1" applyBorder="1" applyAlignment="1">
      <alignment vertical="center" wrapText="1"/>
    </xf>
    <xf numFmtId="0" fontId="50" fillId="13" borderId="14" xfId="0" applyFont="1" applyFill="1" applyBorder="1" applyAlignment="1">
      <alignment vertical="center" wrapText="1"/>
    </xf>
    <xf numFmtId="0" fontId="52" fillId="0" borderId="13" xfId="0" applyFont="1" applyBorder="1" applyAlignment="1">
      <alignment vertical="center" wrapText="1"/>
    </xf>
    <xf numFmtId="0" fontId="53" fillId="13" borderId="13" xfId="0" applyFont="1" applyFill="1" applyBorder="1" applyAlignment="1">
      <alignment vertical="center" wrapText="1"/>
    </xf>
    <xf numFmtId="0" fontId="53" fillId="13" borderId="14" xfId="0" applyFont="1" applyFill="1" applyBorder="1" applyAlignment="1">
      <alignment vertical="center" wrapText="1"/>
    </xf>
    <xf numFmtId="0" fontId="53" fillId="13" borderId="15" xfId="0" applyFont="1" applyFill="1" applyBorder="1" applyAlignment="1">
      <alignment vertical="center" wrapText="1"/>
    </xf>
    <xf numFmtId="0" fontId="53" fillId="13" borderId="16" xfId="0" applyFont="1" applyFill="1" applyBorder="1" applyAlignment="1">
      <alignment vertical="center" wrapText="1"/>
    </xf>
    <xf numFmtId="0" fontId="50" fillId="0" borderId="0" xfId="0" applyFont="1" applyAlignment="1">
      <alignment horizontal="right"/>
    </xf>
    <xf numFmtId="0" fontId="51" fillId="0" borderId="0" xfId="0" applyFont="1" applyAlignment="1">
      <alignment horizontal="right"/>
    </xf>
    <xf numFmtId="173" fontId="51" fillId="0" borderId="0" xfId="44" applyFont="1" applyAlignment="1">
      <alignment horizontal="right"/>
    </xf>
    <xf numFmtId="0" fontId="51" fillId="0" borderId="10" xfId="0" applyFont="1" applyBorder="1" applyAlignment="1">
      <alignment horizontal="right"/>
    </xf>
    <xf numFmtId="173" fontId="51" fillId="0" borderId="10" xfId="44" applyFont="1" applyBorder="1" applyAlignment="1">
      <alignment horizontal="right"/>
    </xf>
    <xf numFmtId="0" fontId="51" fillId="0" borderId="11" xfId="0" applyFont="1" applyBorder="1" applyAlignment="1">
      <alignment horizontal="right"/>
    </xf>
    <xf numFmtId="173" fontId="51" fillId="0" borderId="11" xfId="44" applyFont="1" applyBorder="1" applyAlignment="1">
      <alignment horizontal="right"/>
    </xf>
    <xf numFmtId="174" fontId="54" fillId="13" borderId="10" xfId="0" applyNumberFormat="1" applyFont="1" applyFill="1" applyBorder="1" applyAlignment="1">
      <alignment horizontal="right" vertical="center" wrapText="1"/>
    </xf>
    <xf numFmtId="173" fontId="50" fillId="13" borderId="10" xfId="44" applyFont="1" applyFill="1" applyBorder="1" applyAlignment="1">
      <alignment horizontal="right" vertical="center" wrapText="1"/>
    </xf>
    <xf numFmtId="173" fontId="53" fillId="13" borderId="10" xfId="44" applyFont="1" applyFill="1" applyBorder="1" applyAlignment="1">
      <alignment horizontal="right" vertical="center" wrapText="1"/>
    </xf>
    <xf numFmtId="173" fontId="53" fillId="13" borderId="17" xfId="44" applyFont="1" applyFill="1" applyBorder="1" applyAlignment="1">
      <alignment horizontal="right" vertical="center" wrapText="1"/>
    </xf>
    <xf numFmtId="171" fontId="51" fillId="0" borderId="0" xfId="0" applyNumberFormat="1" applyFont="1" applyAlignment="1">
      <alignment horizontal="right"/>
    </xf>
    <xf numFmtId="0" fontId="48" fillId="12" borderId="18" xfId="0" applyFont="1" applyFill="1" applyBorder="1" applyAlignment="1">
      <alignment horizontal="left" vertical="center" wrapText="1"/>
    </xf>
    <xf numFmtId="0" fontId="48" fillId="12" borderId="19" xfId="0" applyFont="1" applyFill="1" applyBorder="1" applyAlignment="1">
      <alignment horizontal="left" vertical="center" wrapText="1"/>
    </xf>
    <xf numFmtId="173" fontId="48" fillId="12" borderId="19" xfId="44" applyFont="1" applyFill="1" applyBorder="1" applyAlignment="1">
      <alignment horizontal="left" vertical="center" wrapText="1"/>
    </xf>
    <xf numFmtId="0" fontId="48" fillId="12" borderId="20" xfId="0" applyFont="1" applyFill="1" applyBorder="1" applyAlignment="1">
      <alignment horizontal="left" vertical="center" wrapText="1"/>
    </xf>
    <xf numFmtId="9" fontId="50" fillId="0" borderId="0" xfId="51" applyFont="1" applyAlignment="1">
      <alignment horizontal="right"/>
    </xf>
    <xf numFmtId="9" fontId="51" fillId="0" borderId="10" xfId="51" applyFont="1" applyBorder="1" applyAlignment="1">
      <alignment horizontal="right"/>
    </xf>
    <xf numFmtId="9" fontId="51" fillId="0" borderId="11" xfId="51" applyFont="1" applyBorder="1" applyAlignment="1">
      <alignment horizontal="right"/>
    </xf>
    <xf numFmtId="9" fontId="51" fillId="0" borderId="0" xfId="51" applyFont="1" applyAlignment="1">
      <alignment horizontal="right"/>
    </xf>
    <xf numFmtId="0" fontId="48" fillId="12" borderId="19" xfId="0" applyFont="1" applyFill="1" applyBorder="1" applyAlignment="1">
      <alignment horizontal="center" vertical="center" wrapText="1"/>
    </xf>
    <xf numFmtId="179" fontId="48" fillId="12" borderId="21" xfId="44" applyNumberFormat="1" applyFont="1" applyFill="1" applyBorder="1" applyAlignment="1">
      <alignment horizontal="center" vertical="center" wrapText="1"/>
    </xf>
    <xf numFmtId="9" fontId="48" fillId="12" borderId="19" xfId="51" applyFont="1" applyFill="1" applyBorder="1" applyAlignment="1">
      <alignment horizontal="center" vertical="center" wrapText="1"/>
    </xf>
    <xf numFmtId="0" fontId="52" fillId="33" borderId="14" xfId="0" applyFont="1" applyFill="1" applyBorder="1" applyAlignment="1">
      <alignment vertical="center" wrapText="1"/>
    </xf>
    <xf numFmtId="0" fontId="53" fillId="33" borderId="14" xfId="0" applyFont="1" applyFill="1" applyBorder="1" applyAlignment="1">
      <alignment vertical="center" wrapText="1"/>
    </xf>
    <xf numFmtId="0" fontId="51" fillId="33" borderId="14" xfId="0" applyFont="1" applyFill="1" applyBorder="1" applyAlignment="1">
      <alignment vertical="center" wrapText="1"/>
    </xf>
    <xf numFmtId="0" fontId="51" fillId="33" borderId="22" xfId="0" applyFont="1" applyFill="1" applyBorder="1" applyAlignment="1">
      <alignment vertical="center" wrapText="1"/>
    </xf>
    <xf numFmtId="173" fontId="54" fillId="34" borderId="10" xfId="44" applyFont="1" applyFill="1" applyBorder="1" applyAlignment="1">
      <alignment horizontal="right" vertical="center" wrapText="1"/>
    </xf>
    <xf numFmtId="174" fontId="51" fillId="34" borderId="10" xfId="0" applyNumberFormat="1" applyFont="1" applyFill="1" applyBorder="1" applyAlignment="1">
      <alignment horizontal="right" vertical="center" wrapText="1"/>
    </xf>
    <xf numFmtId="174" fontId="51" fillId="34" borderId="10" xfId="0" applyNumberFormat="1" applyFont="1" applyFill="1" applyBorder="1" applyAlignment="1">
      <alignment horizontal="right" wrapText="1"/>
    </xf>
    <xf numFmtId="174" fontId="55" fillId="34" borderId="10" xfId="0" applyNumberFormat="1" applyFont="1" applyFill="1" applyBorder="1" applyAlignment="1">
      <alignment horizontal="right" vertical="center" wrapText="1"/>
    </xf>
    <xf numFmtId="174" fontId="27" fillId="34" borderId="10" xfId="0" applyNumberFormat="1" applyFont="1" applyFill="1" applyBorder="1" applyAlignment="1">
      <alignment horizontal="right" vertical="center" wrapText="1"/>
    </xf>
    <xf numFmtId="174" fontId="54" fillId="34" borderId="10" xfId="0" applyNumberFormat="1" applyFont="1" applyFill="1" applyBorder="1" applyAlignment="1">
      <alignment horizontal="right" vertical="center"/>
    </xf>
    <xf numFmtId="173" fontId="51" fillId="34" borderId="10" xfId="44" applyFont="1" applyFill="1" applyBorder="1" applyAlignment="1">
      <alignment horizontal="right" vertical="center" wrapText="1"/>
    </xf>
    <xf numFmtId="174" fontId="51" fillId="34" borderId="10" xfId="0" applyNumberFormat="1" applyFont="1" applyFill="1" applyBorder="1" applyAlignment="1">
      <alignment horizontal="right" vertical="center"/>
    </xf>
    <xf numFmtId="173" fontId="52" fillId="34" borderId="10" xfId="44" applyFont="1" applyFill="1" applyBorder="1" applyAlignment="1">
      <alignment horizontal="right" vertical="center" wrapText="1"/>
    </xf>
    <xf numFmtId="173" fontId="53" fillId="34" borderId="10" xfId="44" applyFont="1" applyFill="1" applyBorder="1" applyAlignment="1">
      <alignment horizontal="right" vertical="center" wrapText="1"/>
    </xf>
    <xf numFmtId="174" fontId="56" fillId="34" borderId="10" xfId="0" applyNumberFormat="1" applyFont="1" applyFill="1" applyBorder="1" applyAlignment="1">
      <alignment horizontal="right" vertical="center" wrapText="1"/>
    </xf>
    <xf numFmtId="176" fontId="51" fillId="34" borderId="10" xfId="0" applyNumberFormat="1" applyFont="1" applyFill="1" applyBorder="1" applyAlignment="1">
      <alignment horizontal="right" vertical="center" wrapText="1"/>
    </xf>
    <xf numFmtId="0" fontId="51" fillId="34" borderId="10" xfId="0" applyFont="1" applyFill="1" applyBorder="1" applyAlignment="1">
      <alignment horizontal="right" vertical="center" wrapText="1"/>
    </xf>
    <xf numFmtId="3" fontId="51" fillId="34" borderId="10" xfId="0" applyNumberFormat="1" applyFont="1" applyFill="1" applyBorder="1" applyAlignment="1">
      <alignment horizontal="right" vertical="center" wrapText="1"/>
    </xf>
    <xf numFmtId="4" fontId="54" fillId="34" borderId="10" xfId="0" applyNumberFormat="1" applyFont="1" applyFill="1" applyBorder="1" applyAlignment="1">
      <alignment horizontal="right" vertical="center"/>
    </xf>
    <xf numFmtId="175" fontId="53" fillId="34" borderId="10" xfId="0" applyNumberFormat="1" applyFont="1" applyFill="1" applyBorder="1" applyAlignment="1">
      <alignment horizontal="right" vertical="center" wrapText="1"/>
    </xf>
    <xf numFmtId="0" fontId="57" fillId="0" borderId="23" xfId="0" applyFont="1" applyBorder="1" applyAlignment="1">
      <alignment wrapText="1"/>
    </xf>
    <xf numFmtId="0" fontId="58" fillId="0" borderId="24" xfId="0" applyFont="1" applyBorder="1" applyAlignment="1">
      <alignment wrapText="1"/>
    </xf>
    <xf numFmtId="0" fontId="58" fillId="0" borderId="24" xfId="0" applyFont="1" applyBorder="1" applyAlignment="1">
      <alignment horizontal="justify" vertical="center" wrapText="1"/>
    </xf>
    <xf numFmtId="0" fontId="57" fillId="0" borderId="24" xfId="0" applyFont="1" applyBorder="1" applyAlignment="1">
      <alignment horizontal="justify" vertical="center"/>
    </xf>
    <xf numFmtId="176" fontId="51" fillId="34" borderId="25" xfId="0" applyNumberFormat="1" applyFont="1" applyFill="1" applyBorder="1" applyAlignment="1">
      <alignment horizontal="right" vertical="center" wrapText="1"/>
    </xf>
    <xf numFmtId="173" fontId="51" fillId="34" borderId="25" xfId="44" applyFont="1" applyFill="1" applyBorder="1" applyAlignment="1">
      <alignment horizontal="right" vertical="center" wrapText="1"/>
    </xf>
    <xf numFmtId="0" fontId="51" fillId="34" borderId="25" xfId="0" applyFont="1" applyFill="1" applyBorder="1" applyAlignment="1">
      <alignment horizontal="right" vertical="center" wrapText="1"/>
    </xf>
    <xf numFmtId="3" fontId="51" fillId="34" borderId="25" xfId="0" applyNumberFormat="1" applyFont="1" applyFill="1" applyBorder="1" applyAlignment="1">
      <alignment horizontal="right" vertical="center" wrapText="1"/>
    </xf>
    <xf numFmtId="4" fontId="54" fillId="34" borderId="25" xfId="0" applyNumberFormat="1" applyFont="1" applyFill="1" applyBorder="1" applyAlignment="1">
      <alignment horizontal="right" vertical="center"/>
    </xf>
    <xf numFmtId="173" fontId="59" fillId="0" borderId="26" xfId="44" applyFont="1" applyBorder="1" applyAlignment="1">
      <alignment vertical="center" wrapText="1"/>
    </xf>
    <xf numFmtId="174" fontId="54" fillId="34" borderId="27" xfId="0" applyNumberFormat="1" applyFont="1" applyFill="1" applyBorder="1" applyAlignment="1">
      <alignment horizontal="right" vertical="center" wrapText="1"/>
    </xf>
    <xf numFmtId="9" fontId="50" fillId="34" borderId="28" xfId="51" applyFont="1" applyFill="1" applyBorder="1" applyAlignment="1">
      <alignment horizontal="right" vertical="center" wrapText="1"/>
    </xf>
    <xf numFmtId="173" fontId="60" fillId="0" borderId="13" xfId="44" applyFont="1" applyBorder="1" applyAlignment="1">
      <alignment horizontal="center" vertical="center" wrapText="1"/>
    </xf>
    <xf numFmtId="9" fontId="50" fillId="34" borderId="22" xfId="51" applyFont="1" applyFill="1" applyBorder="1" applyAlignment="1">
      <alignment horizontal="right" vertical="center" wrapText="1"/>
    </xf>
    <xf numFmtId="173" fontId="60" fillId="0" borderId="13" xfId="44" applyFont="1" applyBorder="1" applyAlignment="1">
      <alignment horizontal="justify" vertical="center" wrapText="1"/>
    </xf>
    <xf numFmtId="173" fontId="59" fillId="0" borderId="13" xfId="44" applyFont="1" applyBorder="1" applyAlignment="1">
      <alignment vertical="center" wrapText="1"/>
    </xf>
    <xf numFmtId="0" fontId="50" fillId="13" borderId="24" xfId="0" applyFont="1" applyFill="1" applyBorder="1" applyAlignment="1">
      <alignment vertical="center" wrapText="1"/>
    </xf>
    <xf numFmtId="0" fontId="57" fillId="0" borderId="24" xfId="0" applyFont="1" applyBorder="1" applyAlignment="1">
      <alignment vertical="center" wrapText="1"/>
    </xf>
    <xf numFmtId="0" fontId="58" fillId="0" borderId="24" xfId="0" applyFont="1" applyBorder="1" applyAlignment="1">
      <alignment vertical="top" wrapText="1"/>
    </xf>
    <xf numFmtId="0" fontId="58" fillId="0" borderId="24" xfId="0" applyFont="1" applyBorder="1" applyAlignment="1">
      <alignment vertical="center" wrapText="1"/>
    </xf>
    <xf numFmtId="173" fontId="54" fillId="34" borderId="26" xfId="44" applyFont="1" applyFill="1" applyBorder="1" applyAlignment="1">
      <alignment horizontal="right" vertical="center" wrapText="1"/>
    </xf>
    <xf numFmtId="173" fontId="54" fillId="34" borderId="27" xfId="44" applyFont="1" applyFill="1" applyBorder="1" applyAlignment="1">
      <alignment horizontal="right" vertical="center" wrapText="1"/>
    </xf>
    <xf numFmtId="174" fontId="51" fillId="34" borderId="13" xfId="0" applyNumberFormat="1" applyFont="1" applyFill="1" applyBorder="1" applyAlignment="1">
      <alignment horizontal="right" vertical="center" wrapText="1"/>
    </xf>
    <xf numFmtId="9" fontId="50" fillId="34" borderId="14" xfId="51" applyFont="1" applyFill="1" applyBorder="1" applyAlignment="1">
      <alignment horizontal="right" vertical="center" wrapText="1"/>
    </xf>
    <xf numFmtId="173" fontId="51" fillId="34" borderId="13" xfId="44" applyFont="1" applyFill="1" applyBorder="1" applyAlignment="1">
      <alignment horizontal="right" vertical="center" wrapText="1"/>
    </xf>
    <xf numFmtId="173" fontId="54" fillId="34" borderId="13" xfId="44" applyFont="1" applyFill="1" applyBorder="1" applyAlignment="1">
      <alignment horizontal="right" vertical="center" wrapText="1"/>
    </xf>
    <xf numFmtId="9" fontId="54" fillId="34" borderId="14" xfId="51" applyFont="1" applyFill="1" applyBorder="1" applyAlignment="1">
      <alignment horizontal="right" vertical="center" wrapText="1"/>
    </xf>
    <xf numFmtId="173" fontId="50" fillId="13" borderId="24" xfId="0" applyNumberFormat="1" applyFont="1" applyFill="1" applyBorder="1" applyAlignment="1">
      <alignment vertical="center" wrapText="1"/>
    </xf>
    <xf numFmtId="0" fontId="53" fillId="0" borderId="24" xfId="0" applyFont="1" applyBorder="1" applyAlignment="1">
      <alignment vertical="center" wrapText="1"/>
    </xf>
    <xf numFmtId="0" fontId="52" fillId="0" borderId="24" xfId="0" applyFont="1" applyBorder="1" applyAlignment="1">
      <alignment vertical="center" wrapText="1"/>
    </xf>
    <xf numFmtId="0" fontId="53" fillId="13" borderId="24" xfId="0" applyFont="1" applyFill="1" applyBorder="1" applyAlignment="1">
      <alignment vertical="center" wrapText="1"/>
    </xf>
    <xf numFmtId="0" fontId="53" fillId="13" borderId="29" xfId="0" applyFont="1" applyFill="1" applyBorder="1" applyAlignment="1">
      <alignment vertical="center" wrapText="1"/>
    </xf>
    <xf numFmtId="173" fontId="52" fillId="34" borderId="13" xfId="44" applyFont="1" applyFill="1" applyBorder="1" applyAlignment="1">
      <alignment horizontal="right" vertical="center" wrapText="1"/>
    </xf>
    <xf numFmtId="9" fontId="52" fillId="34" borderId="14" xfId="51" applyFont="1" applyFill="1" applyBorder="1" applyAlignment="1">
      <alignment horizontal="right" vertical="center" wrapText="1"/>
    </xf>
    <xf numFmtId="173" fontId="53" fillId="13" borderId="13" xfId="44" applyFont="1" applyFill="1" applyBorder="1" applyAlignment="1">
      <alignment horizontal="right" vertical="center" wrapText="1"/>
    </xf>
    <xf numFmtId="9" fontId="52" fillId="13" borderId="14" xfId="51" applyFont="1" applyFill="1" applyBorder="1" applyAlignment="1">
      <alignment horizontal="right" vertical="center" wrapText="1"/>
    </xf>
    <xf numFmtId="173" fontId="53" fillId="13" borderId="15" xfId="44" applyFont="1" applyFill="1" applyBorder="1" applyAlignment="1">
      <alignment horizontal="right" vertical="center" wrapText="1"/>
    </xf>
    <xf numFmtId="9" fontId="54" fillId="34" borderId="28" xfId="51" applyFont="1" applyFill="1" applyBorder="1" applyAlignment="1">
      <alignment horizontal="right" vertical="center" wrapText="1"/>
    </xf>
    <xf numFmtId="3" fontId="51" fillId="34" borderId="13" xfId="0" applyNumberFormat="1" applyFont="1" applyFill="1" applyBorder="1" applyAlignment="1">
      <alignment horizontal="right" vertical="center" wrapText="1"/>
    </xf>
    <xf numFmtId="174" fontId="54" fillId="13" borderId="13" xfId="0" applyNumberFormat="1" applyFont="1" applyFill="1" applyBorder="1" applyAlignment="1">
      <alignment horizontal="right" vertical="center" wrapText="1"/>
    </xf>
    <xf numFmtId="173" fontId="50" fillId="13" borderId="13" xfId="44" applyFont="1" applyFill="1" applyBorder="1" applyAlignment="1">
      <alignment horizontal="right" vertical="center" wrapText="1"/>
    </xf>
    <xf numFmtId="175" fontId="53" fillId="34" borderId="13" xfId="0" applyNumberFormat="1" applyFont="1" applyFill="1" applyBorder="1" applyAlignment="1">
      <alignment horizontal="right" vertical="center" wrapText="1"/>
    </xf>
    <xf numFmtId="174" fontId="54" fillId="13" borderId="17" xfId="0" applyNumberFormat="1" applyFont="1" applyFill="1" applyBorder="1" applyAlignment="1">
      <alignment horizontal="right" vertical="center" wrapText="1"/>
    </xf>
    <xf numFmtId="174" fontId="51" fillId="34" borderId="13" xfId="0" applyNumberFormat="1" applyFont="1" applyFill="1" applyBorder="1" applyAlignment="1">
      <alignment horizontal="right" vertical="center"/>
    </xf>
    <xf numFmtId="174" fontId="54" fillId="13" borderId="30" xfId="0" applyNumberFormat="1" applyFont="1" applyFill="1" applyBorder="1" applyAlignment="1">
      <alignment horizontal="right" vertical="center" wrapText="1"/>
    </xf>
    <xf numFmtId="174" fontId="54" fillId="13" borderId="31" xfId="0" applyNumberFormat="1" applyFont="1" applyFill="1" applyBorder="1" applyAlignment="1">
      <alignment horizontal="right" vertical="center" wrapText="1"/>
    </xf>
    <xf numFmtId="9" fontId="52" fillId="13" borderId="32" xfId="51" applyFont="1" applyFill="1" applyBorder="1" applyAlignment="1">
      <alignment horizontal="right" vertical="center" wrapText="1"/>
    </xf>
    <xf numFmtId="174" fontId="54" fillId="34" borderId="33" xfId="0" applyNumberFormat="1" applyFont="1" applyFill="1" applyBorder="1" applyAlignment="1">
      <alignment horizontal="right" vertical="center" wrapText="1"/>
    </xf>
    <xf numFmtId="174" fontId="54" fillId="13" borderId="34" xfId="0" applyNumberFormat="1" applyFont="1" applyFill="1" applyBorder="1" applyAlignment="1">
      <alignment horizontal="right" vertical="center" wrapText="1"/>
    </xf>
    <xf numFmtId="0" fontId="51" fillId="33" borderId="35" xfId="0" applyFont="1" applyFill="1" applyBorder="1" applyAlignment="1">
      <alignment horizontal="right" vertical="center" wrapText="1"/>
    </xf>
    <xf numFmtId="9" fontId="51" fillId="33" borderId="25" xfId="0" applyNumberFormat="1" applyFont="1" applyFill="1" applyBorder="1" applyAlignment="1">
      <alignment horizontal="right" vertical="center" wrapText="1"/>
    </xf>
    <xf numFmtId="0" fontId="51" fillId="33" borderId="25" xfId="0" applyFont="1" applyFill="1" applyBorder="1" applyAlignment="1">
      <alignment horizontal="right" vertical="center" wrapText="1"/>
    </xf>
    <xf numFmtId="173" fontId="50" fillId="13" borderId="25" xfId="0" applyNumberFormat="1" applyFont="1" applyFill="1" applyBorder="1" applyAlignment="1">
      <alignment horizontal="right" vertical="center" wrapText="1"/>
    </xf>
    <xf numFmtId="173" fontId="54" fillId="13" borderId="15" xfId="44" applyFont="1" applyFill="1" applyBorder="1" applyAlignment="1">
      <alignment horizontal="right" vertical="center" wrapText="1"/>
    </xf>
    <xf numFmtId="9" fontId="50" fillId="13" borderId="32" xfId="51" applyFont="1" applyFill="1" applyBorder="1" applyAlignment="1">
      <alignment horizontal="right" vertical="center" wrapText="1"/>
    </xf>
    <xf numFmtId="173" fontId="53" fillId="33" borderId="25" xfId="0" applyNumberFormat="1" applyFont="1" applyFill="1" applyBorder="1" applyAlignment="1">
      <alignment horizontal="right" vertical="center" wrapText="1"/>
    </xf>
    <xf numFmtId="0" fontId="52" fillId="33" borderId="25" xfId="0" applyFont="1" applyFill="1" applyBorder="1" applyAlignment="1">
      <alignment horizontal="right" vertical="center" wrapText="1"/>
    </xf>
    <xf numFmtId="0" fontId="53" fillId="13" borderId="25" xfId="0" applyFont="1" applyFill="1" applyBorder="1" applyAlignment="1">
      <alignment horizontal="right" vertical="center" wrapText="1"/>
    </xf>
    <xf numFmtId="0" fontId="53" fillId="13" borderId="34" xfId="0" applyFont="1" applyFill="1" applyBorder="1" applyAlignment="1">
      <alignment horizontal="right" vertical="center" wrapText="1"/>
    </xf>
    <xf numFmtId="174" fontId="56" fillId="34" borderId="27" xfId="0" applyNumberFormat="1" applyFont="1" applyFill="1" applyBorder="1" applyAlignment="1">
      <alignment horizontal="right" vertical="center" wrapText="1"/>
    </xf>
    <xf numFmtId="9" fontId="50" fillId="13" borderId="22" xfId="51" applyFont="1" applyFill="1" applyBorder="1" applyAlignment="1">
      <alignment horizontal="right" vertical="center" wrapText="1"/>
    </xf>
    <xf numFmtId="173" fontId="32" fillId="0" borderId="13" xfId="44" applyFont="1" applyBorder="1" applyAlignment="1">
      <alignment vertical="center" wrapText="1"/>
    </xf>
    <xf numFmtId="173" fontId="32" fillId="0" borderId="13" xfId="44" applyFont="1" applyBorder="1" applyAlignment="1">
      <alignment horizontal="center" vertical="center" wrapText="1"/>
    </xf>
    <xf numFmtId="173" fontId="32" fillId="34" borderId="13" xfId="44" applyFont="1" applyFill="1" applyBorder="1" applyAlignment="1">
      <alignment horizontal="center" vertical="center" wrapText="1"/>
    </xf>
    <xf numFmtId="173" fontId="4" fillId="34" borderId="13" xfId="44" applyFont="1" applyFill="1" applyBorder="1" applyAlignment="1">
      <alignment horizontal="right" vertical="center" wrapText="1"/>
    </xf>
    <xf numFmtId="9" fontId="53" fillId="13" borderId="16" xfId="51" applyFont="1" applyFill="1" applyBorder="1" applyAlignment="1">
      <alignment horizontal="right" vertical="center" wrapText="1"/>
    </xf>
    <xf numFmtId="9" fontId="53" fillId="13" borderId="14" xfId="51" applyFont="1" applyFill="1" applyBorder="1" applyAlignment="1">
      <alignment horizontal="right" vertical="center" wrapText="1"/>
    </xf>
    <xf numFmtId="9" fontId="51" fillId="34" borderId="22" xfId="51" applyFont="1" applyFill="1" applyBorder="1" applyAlignment="1">
      <alignment horizontal="right" vertical="center" wrapText="1"/>
    </xf>
    <xf numFmtId="9" fontId="54" fillId="13" borderId="32" xfId="51" applyFont="1" applyFill="1" applyBorder="1" applyAlignment="1">
      <alignment horizontal="right" vertical="center" wrapText="1"/>
    </xf>
    <xf numFmtId="9" fontId="54" fillId="34" borderId="22" xfId="51" applyFont="1" applyFill="1" applyBorder="1" applyAlignment="1">
      <alignment horizontal="right" vertical="center" wrapText="1"/>
    </xf>
    <xf numFmtId="175" fontId="53" fillId="13" borderId="15" xfId="44" applyNumberFormat="1" applyFont="1" applyFill="1" applyBorder="1" applyAlignment="1">
      <alignment horizontal="right" vertical="center" wrapText="1"/>
    </xf>
    <xf numFmtId="9" fontId="54" fillId="13" borderId="14" xfId="51" applyFont="1" applyFill="1" applyBorder="1" applyAlignment="1">
      <alignment horizontal="right" vertical="center" wrapText="1"/>
    </xf>
    <xf numFmtId="9" fontId="54" fillId="13" borderId="22" xfId="51" applyFont="1" applyFill="1" applyBorder="1" applyAlignment="1">
      <alignment horizontal="right" vertical="center" wrapText="1"/>
    </xf>
    <xf numFmtId="9" fontId="61" fillId="13" borderId="16" xfId="51" applyFont="1" applyFill="1" applyBorder="1" applyAlignment="1">
      <alignment horizontal="right" vertical="center" wrapText="1"/>
    </xf>
    <xf numFmtId="9" fontId="61" fillId="13" borderId="14" xfId="51" applyFont="1" applyFill="1" applyBorder="1" applyAlignment="1">
      <alignment horizontal="right" vertical="center" wrapText="1"/>
    </xf>
    <xf numFmtId="0" fontId="50" fillId="33" borderId="18" xfId="0" applyFont="1" applyFill="1" applyBorder="1" applyAlignment="1">
      <alignment vertical="center" wrapText="1"/>
    </xf>
    <xf numFmtId="0" fontId="50" fillId="33" borderId="19" xfId="0" applyFont="1" applyFill="1" applyBorder="1" applyAlignment="1">
      <alignment vertical="center" wrapText="1"/>
    </xf>
    <xf numFmtId="0" fontId="50" fillId="33" borderId="20" xfId="0" applyFont="1" applyFill="1" applyBorder="1" applyAlignment="1">
      <alignment vertical="center" wrapText="1"/>
    </xf>
    <xf numFmtId="0" fontId="50" fillId="33" borderId="13" xfId="0" applyFont="1" applyFill="1" applyBorder="1" applyAlignment="1">
      <alignment vertical="center" wrapText="1"/>
    </xf>
    <xf numFmtId="0" fontId="50" fillId="33" borderId="10" xfId="0" applyFont="1" applyFill="1" applyBorder="1" applyAlignment="1">
      <alignment vertical="center" wrapText="1"/>
    </xf>
    <xf numFmtId="0" fontId="50" fillId="33" borderId="36" xfId="0" applyFont="1" applyFill="1" applyBorder="1" applyAlignment="1">
      <alignment vertical="center" wrapText="1"/>
    </xf>
    <xf numFmtId="0" fontId="50" fillId="33" borderId="14" xfId="0" applyFont="1" applyFill="1" applyBorder="1" applyAlignment="1">
      <alignmen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zoomScale="70" zoomScaleNormal="70" zoomScaleSheetLayoutView="70" zoomScalePageLayoutView="0" workbookViewId="0" topLeftCell="C1">
      <selection activeCell="J7" sqref="J7"/>
    </sheetView>
  </sheetViews>
  <sheetFormatPr defaultColWidth="10.8515625" defaultRowHeight="15"/>
  <cols>
    <col min="1" max="1" width="22.421875" style="3" customWidth="1"/>
    <col min="2" max="2" width="47.8515625" style="3" customWidth="1"/>
    <col min="3" max="3" width="18.7109375" style="19" customWidth="1"/>
    <col min="4" max="4" width="16.8515625" style="19" customWidth="1"/>
    <col min="5" max="5" width="17.57421875" style="19" customWidth="1"/>
    <col min="6" max="6" width="19.421875" style="37" customWidth="1"/>
    <col min="7" max="7" width="18.421875" style="19" customWidth="1"/>
    <col min="8" max="8" width="17.57421875" style="19" customWidth="1"/>
    <col min="9" max="9" width="16.8515625" style="19" customWidth="1"/>
    <col min="10" max="10" width="11.140625" style="37" customWidth="1"/>
    <col min="11" max="11" width="22.8515625" style="20" customWidth="1"/>
    <col min="12" max="12" width="16.8515625" style="19" customWidth="1"/>
    <col min="13" max="13" width="17.57421875" style="19" customWidth="1"/>
    <col min="14" max="14" width="11.8515625" style="37" customWidth="1"/>
    <col min="15" max="15" width="22.57421875" style="19" customWidth="1"/>
    <col min="16" max="16" width="20.7109375" style="3" customWidth="1"/>
    <col min="17" max="19" width="28.57421875" style="0" customWidth="1"/>
    <col min="20" max="20" width="34.28125" style="0" customWidth="1"/>
  </cols>
  <sheetData>
    <row r="1" spans="1:14" ht="14.25">
      <c r="A1" s="2" t="s">
        <v>0</v>
      </c>
      <c r="B1" s="2"/>
      <c r="C1" s="18"/>
      <c r="D1" s="18"/>
      <c r="E1" s="18"/>
      <c r="F1" s="34"/>
      <c r="L1" s="18"/>
      <c r="M1" s="18"/>
      <c r="N1" s="34"/>
    </row>
    <row r="2" spans="1:14" ht="14.25">
      <c r="A2" s="2"/>
      <c r="B2" s="2"/>
      <c r="C2" s="18"/>
      <c r="D2" s="18"/>
      <c r="E2" s="18"/>
      <c r="F2" s="34"/>
      <c r="L2" s="18"/>
      <c r="M2" s="18"/>
      <c r="N2" s="34"/>
    </row>
    <row r="3" spans="1:14" ht="15" thickBot="1">
      <c r="A3" s="2" t="s">
        <v>26</v>
      </c>
      <c r="B3" s="2"/>
      <c r="C3" s="18"/>
      <c r="D3" s="18"/>
      <c r="E3" s="18"/>
      <c r="F3" s="34"/>
      <c r="L3" s="18"/>
      <c r="M3" s="18"/>
      <c r="N3" s="34"/>
    </row>
    <row r="4" spans="1:16" ht="14.25">
      <c r="A4" s="4"/>
      <c r="B4" s="4"/>
      <c r="C4" s="21"/>
      <c r="D4" s="21"/>
      <c r="E4" s="21"/>
      <c r="F4" s="35"/>
      <c r="G4" s="21"/>
      <c r="H4" s="21"/>
      <c r="I4" s="21"/>
      <c r="J4" s="35"/>
      <c r="K4" s="22"/>
      <c r="L4" s="21"/>
      <c r="M4" s="21"/>
      <c r="N4" s="35"/>
      <c r="O4" s="21"/>
      <c r="P4" s="4"/>
    </row>
    <row r="5" spans="1:16" ht="14.25">
      <c r="A5" s="5" t="s">
        <v>30</v>
      </c>
      <c r="B5" s="4"/>
      <c r="C5" s="21"/>
      <c r="D5" s="21"/>
      <c r="E5" s="21"/>
      <c r="F5" s="35"/>
      <c r="G5" s="21"/>
      <c r="H5" s="21"/>
      <c r="I5" s="21"/>
      <c r="J5" s="35"/>
      <c r="K5" s="22"/>
      <c r="L5" s="21"/>
      <c r="M5" s="21"/>
      <c r="N5" s="35"/>
      <c r="O5" s="21"/>
      <c r="P5" s="4"/>
    </row>
    <row r="6" spans="1:16" ht="15" thickBot="1">
      <c r="A6" s="6"/>
      <c r="B6" s="6"/>
      <c r="C6" s="23"/>
      <c r="D6" s="23"/>
      <c r="E6" s="23"/>
      <c r="F6" s="36"/>
      <c r="G6" s="23"/>
      <c r="H6" s="23"/>
      <c r="I6" s="23"/>
      <c r="J6" s="36"/>
      <c r="K6" s="24"/>
      <c r="L6" s="23"/>
      <c r="M6" s="23"/>
      <c r="N6" s="36"/>
      <c r="O6" s="23"/>
      <c r="P6" s="6"/>
    </row>
    <row r="7" spans="1:16" s="1" customFormat="1" ht="166.5" customHeight="1" thickBot="1">
      <c r="A7" s="30" t="s">
        <v>1</v>
      </c>
      <c r="B7" s="31" t="s">
        <v>2</v>
      </c>
      <c r="C7" s="31" t="s">
        <v>84</v>
      </c>
      <c r="D7" s="38" t="s">
        <v>80</v>
      </c>
      <c r="E7" s="39" t="s">
        <v>81</v>
      </c>
      <c r="F7" s="40" t="s">
        <v>79</v>
      </c>
      <c r="G7" s="31" t="s">
        <v>85</v>
      </c>
      <c r="H7" s="38" t="s">
        <v>82</v>
      </c>
      <c r="I7" s="39" t="s">
        <v>83</v>
      </c>
      <c r="J7" s="40" t="s">
        <v>79</v>
      </c>
      <c r="K7" s="32" t="s">
        <v>86</v>
      </c>
      <c r="L7" s="38" t="s">
        <v>89</v>
      </c>
      <c r="M7" s="39" t="s">
        <v>88</v>
      </c>
      <c r="N7" s="40" t="s">
        <v>87</v>
      </c>
      <c r="O7" s="31" t="s">
        <v>61</v>
      </c>
      <c r="P7" s="33" t="s">
        <v>25</v>
      </c>
    </row>
    <row r="8" spans="1:16" ht="15" thickBot="1">
      <c r="A8" s="136"/>
      <c r="B8" s="137"/>
      <c r="C8" s="137"/>
      <c r="D8" s="137"/>
      <c r="E8" s="137"/>
      <c r="F8" s="137"/>
      <c r="G8" s="137"/>
      <c r="H8" s="137"/>
      <c r="I8" s="137"/>
      <c r="J8" s="137"/>
      <c r="K8" s="137"/>
      <c r="L8" s="137"/>
      <c r="M8" s="137"/>
      <c r="N8" s="137"/>
      <c r="O8" s="137"/>
      <c r="P8" s="138"/>
    </row>
    <row r="9" spans="1:16" ht="47.25" customHeight="1">
      <c r="A9" s="7" t="s">
        <v>3</v>
      </c>
      <c r="B9" s="61" t="s">
        <v>54</v>
      </c>
      <c r="C9" s="70">
        <f>SUM(C10:C14)</f>
        <v>50222</v>
      </c>
      <c r="D9" s="71">
        <f>D10+D11+D12+D13+D14</f>
        <v>0</v>
      </c>
      <c r="E9" s="71">
        <f>E10+E11+E12+E13+E14</f>
        <v>0</v>
      </c>
      <c r="F9" s="98">
        <f>(D9+E9)/C9</f>
        <v>0</v>
      </c>
      <c r="G9" s="108">
        <f>G10+G11+G12+G13+G14</f>
        <v>112500</v>
      </c>
      <c r="H9" s="71">
        <f>H10+H11+H12+H13+H14</f>
        <v>30211.96</v>
      </c>
      <c r="I9" s="71">
        <f>I10+I11+I12+I13+I14</f>
        <v>0</v>
      </c>
      <c r="J9" s="98">
        <f aca="true" t="shared" si="0" ref="J9:J22">(H9+I9)/G9</f>
        <v>0.2685507555555555</v>
      </c>
      <c r="K9" s="81">
        <f aca="true" t="shared" si="1" ref="K9:K22">C9+G9</f>
        <v>162722</v>
      </c>
      <c r="L9" s="71">
        <f>L10+L11+L12+L13+L14</f>
        <v>30211.96</v>
      </c>
      <c r="M9" s="71">
        <f>M10+M11+M12+M13+M14</f>
        <v>0</v>
      </c>
      <c r="N9" s="98">
        <f>(L9+M9)/K9</f>
        <v>0.18566610538218556</v>
      </c>
      <c r="O9" s="110"/>
      <c r="P9" s="44"/>
    </row>
    <row r="10" spans="1:16" ht="63" customHeight="1">
      <c r="A10" s="8" t="s">
        <v>4</v>
      </c>
      <c r="B10" s="62" t="s">
        <v>53</v>
      </c>
      <c r="C10" s="123">
        <v>11500</v>
      </c>
      <c r="D10" s="46"/>
      <c r="E10" s="46"/>
      <c r="F10" s="74">
        <f aca="true" t="shared" si="2" ref="F10:F21">(D10+E10)/C10</f>
        <v>0</v>
      </c>
      <c r="G10" s="65">
        <v>7500</v>
      </c>
      <c r="H10" s="56"/>
      <c r="I10" s="56"/>
      <c r="J10" s="74">
        <f t="shared" si="0"/>
        <v>0</v>
      </c>
      <c r="K10" s="85">
        <f t="shared" si="1"/>
        <v>19000</v>
      </c>
      <c r="L10" s="46">
        <f>+D10+H10</f>
        <v>0</v>
      </c>
      <c r="M10" s="46">
        <f>+E10+I10</f>
        <v>0</v>
      </c>
      <c r="N10" s="74">
        <f>(L10+M10)/K10</f>
        <v>0</v>
      </c>
      <c r="O10" s="111">
        <v>0.5</v>
      </c>
      <c r="P10" s="43" t="s">
        <v>63</v>
      </c>
    </row>
    <row r="11" spans="1:16" ht="53.25" customHeight="1">
      <c r="A11" s="8" t="s">
        <v>5</v>
      </c>
      <c r="B11" s="63" t="s">
        <v>52</v>
      </c>
      <c r="C11" s="73">
        <v>0</v>
      </c>
      <c r="D11" s="47"/>
      <c r="E11" s="47"/>
      <c r="F11" s="74" t="e">
        <f t="shared" si="2"/>
        <v>#DIV/0!</v>
      </c>
      <c r="G11" s="66">
        <v>50000</v>
      </c>
      <c r="H11" s="56">
        <v>30211.96</v>
      </c>
      <c r="I11" s="51"/>
      <c r="J11" s="74">
        <f t="shared" si="0"/>
        <v>0.6042392</v>
      </c>
      <c r="K11" s="85">
        <f t="shared" si="1"/>
        <v>50000</v>
      </c>
      <c r="L11" s="46">
        <f aca="true" t="shared" si="3" ref="L11:L21">+D11+H11</f>
        <v>30211.96</v>
      </c>
      <c r="M11" s="46">
        <f aca="true" t="shared" si="4" ref="M11:M21">+E11+I11</f>
        <v>0</v>
      </c>
      <c r="N11" s="74">
        <f aca="true" t="shared" si="5" ref="N11:N41">(L11+M11)/K11</f>
        <v>0.6042392</v>
      </c>
      <c r="O11" s="111">
        <v>0.3</v>
      </c>
      <c r="P11" s="43" t="s">
        <v>64</v>
      </c>
    </row>
    <row r="12" spans="1:16" ht="60" customHeight="1">
      <c r="A12" s="8" t="s">
        <v>6</v>
      </c>
      <c r="B12" s="63" t="s">
        <v>51</v>
      </c>
      <c r="C12" s="73"/>
      <c r="D12" s="46"/>
      <c r="E12" s="46"/>
      <c r="F12" s="74" t="e">
        <f t="shared" si="2"/>
        <v>#DIV/0!</v>
      </c>
      <c r="G12" s="66">
        <v>30000</v>
      </c>
      <c r="H12" s="51"/>
      <c r="I12" s="51"/>
      <c r="J12" s="74">
        <f t="shared" si="0"/>
        <v>0</v>
      </c>
      <c r="K12" s="85">
        <f t="shared" si="1"/>
        <v>30000</v>
      </c>
      <c r="L12" s="46">
        <f t="shared" si="3"/>
        <v>0</v>
      </c>
      <c r="M12" s="46">
        <f t="shared" si="4"/>
        <v>0</v>
      </c>
      <c r="N12" s="74">
        <f t="shared" si="5"/>
        <v>0</v>
      </c>
      <c r="O12" s="111">
        <v>0.5</v>
      </c>
      <c r="P12" s="43" t="s">
        <v>64</v>
      </c>
    </row>
    <row r="13" spans="1:16" ht="53.25" customHeight="1">
      <c r="A13" s="8" t="s">
        <v>31</v>
      </c>
      <c r="B13" s="63" t="s">
        <v>50</v>
      </c>
      <c r="C13" s="73"/>
      <c r="D13" s="48"/>
      <c r="E13" s="48"/>
      <c r="F13" s="74" t="e">
        <f t="shared" si="2"/>
        <v>#DIV/0!</v>
      </c>
      <c r="G13" s="67">
        <v>25000</v>
      </c>
      <c r="H13" s="57"/>
      <c r="I13" s="57"/>
      <c r="J13" s="74">
        <f t="shared" si="0"/>
        <v>0</v>
      </c>
      <c r="K13" s="85">
        <f t="shared" si="1"/>
        <v>25000</v>
      </c>
      <c r="L13" s="46">
        <f t="shared" si="3"/>
        <v>0</v>
      </c>
      <c r="M13" s="46">
        <f t="shared" si="4"/>
        <v>0</v>
      </c>
      <c r="N13" s="74">
        <f t="shared" si="5"/>
        <v>0</v>
      </c>
      <c r="O13" s="111">
        <v>0.3</v>
      </c>
      <c r="P13" s="43" t="s">
        <v>65</v>
      </c>
    </row>
    <row r="14" spans="1:16" ht="50.25" customHeight="1">
      <c r="A14" s="8" t="s">
        <v>32</v>
      </c>
      <c r="B14" s="63" t="s">
        <v>49</v>
      </c>
      <c r="C14" s="75">
        <v>38722</v>
      </c>
      <c r="D14" s="49"/>
      <c r="E14" s="49"/>
      <c r="F14" s="74">
        <f t="shared" si="2"/>
        <v>0</v>
      </c>
      <c r="G14" s="68"/>
      <c r="H14" s="58"/>
      <c r="I14" s="58"/>
      <c r="J14" s="74" t="e">
        <f t="shared" si="0"/>
        <v>#DIV/0!</v>
      </c>
      <c r="K14" s="85">
        <f t="shared" si="1"/>
        <v>38722</v>
      </c>
      <c r="L14" s="46">
        <f t="shared" si="3"/>
        <v>0</v>
      </c>
      <c r="M14" s="46">
        <f t="shared" si="4"/>
        <v>0</v>
      </c>
      <c r="N14" s="74">
        <f t="shared" si="5"/>
        <v>0</v>
      </c>
      <c r="O14" s="111">
        <v>0.5</v>
      </c>
      <c r="P14" s="43" t="s">
        <v>66</v>
      </c>
    </row>
    <row r="15" spans="1:16" ht="39">
      <c r="A15" s="9" t="s">
        <v>7</v>
      </c>
      <c r="B15" s="64" t="s">
        <v>55</v>
      </c>
      <c r="C15" s="76">
        <f>SUM(C16:C21)</f>
        <v>265077</v>
      </c>
      <c r="D15" s="50">
        <f>SUM(D16:D21)</f>
        <v>22012.79</v>
      </c>
      <c r="E15" s="50">
        <f>SUM(E16:E21)</f>
        <v>11568</v>
      </c>
      <c r="F15" s="130">
        <f t="shared" si="2"/>
        <v>0.12668315244249784</v>
      </c>
      <c r="G15" s="69">
        <f>G16+G17+G18+G19+G20+G21</f>
        <v>40000</v>
      </c>
      <c r="H15" s="59">
        <f>H16+H17+H18+H19+H20+H21</f>
        <v>0</v>
      </c>
      <c r="I15" s="59">
        <f>I16+I17+I18+I19+I20+I21</f>
        <v>0</v>
      </c>
      <c r="J15" s="130">
        <f t="shared" si="0"/>
        <v>0</v>
      </c>
      <c r="K15" s="86">
        <f t="shared" si="1"/>
        <v>305077</v>
      </c>
      <c r="L15" s="50">
        <f>SUM(L16:L21)</f>
        <v>22012.79</v>
      </c>
      <c r="M15" s="50">
        <f>SUM(M16:M21)</f>
        <v>11568</v>
      </c>
      <c r="N15" s="130">
        <f t="shared" si="5"/>
        <v>0.11007316185749827</v>
      </c>
      <c r="O15" s="112"/>
      <c r="P15" s="43"/>
    </row>
    <row r="16" spans="1:16" ht="33" customHeight="1">
      <c r="A16" s="8" t="s">
        <v>8</v>
      </c>
      <c r="B16" s="62" t="s">
        <v>48</v>
      </c>
      <c r="C16" s="122">
        <v>3960</v>
      </c>
      <c r="D16" s="46">
        <v>1578.38</v>
      </c>
      <c r="E16" s="46"/>
      <c r="F16" s="74">
        <f t="shared" si="2"/>
        <v>0.3985808080808081</v>
      </c>
      <c r="G16" s="68"/>
      <c r="H16" s="58"/>
      <c r="I16" s="58"/>
      <c r="J16" s="74" t="e">
        <f t="shared" si="0"/>
        <v>#DIV/0!</v>
      </c>
      <c r="K16" s="85">
        <f t="shared" si="1"/>
        <v>3960</v>
      </c>
      <c r="L16" s="46">
        <f t="shared" si="3"/>
        <v>1578.38</v>
      </c>
      <c r="M16" s="46">
        <f t="shared" si="4"/>
        <v>0</v>
      </c>
      <c r="N16" s="74">
        <f t="shared" si="5"/>
        <v>0.3985808080808081</v>
      </c>
      <c r="O16" s="111">
        <v>0.5</v>
      </c>
      <c r="P16" s="43" t="s">
        <v>67</v>
      </c>
    </row>
    <row r="17" spans="1:16" ht="53.25" customHeight="1">
      <c r="A17" s="8" t="s">
        <v>9</v>
      </c>
      <c r="B17" s="62" t="s">
        <v>47</v>
      </c>
      <c r="C17" s="122">
        <v>100723</v>
      </c>
      <c r="D17" s="46">
        <v>20434.41</v>
      </c>
      <c r="E17" s="46"/>
      <c r="F17" s="74">
        <f t="shared" si="2"/>
        <v>0.20287729714166575</v>
      </c>
      <c r="G17" s="67"/>
      <c r="H17" s="57"/>
      <c r="I17" s="57"/>
      <c r="J17" s="74" t="e">
        <f t="shared" si="0"/>
        <v>#DIV/0!</v>
      </c>
      <c r="K17" s="85">
        <f t="shared" si="1"/>
        <v>100723</v>
      </c>
      <c r="L17" s="46">
        <f t="shared" si="3"/>
        <v>20434.41</v>
      </c>
      <c r="M17" s="46">
        <f t="shared" si="4"/>
        <v>0</v>
      </c>
      <c r="N17" s="74">
        <f t="shared" si="5"/>
        <v>0.20287729714166575</v>
      </c>
      <c r="O17" s="111">
        <v>0.5</v>
      </c>
      <c r="P17" s="43" t="s">
        <v>68</v>
      </c>
    </row>
    <row r="18" spans="1:16" ht="26.25">
      <c r="A18" s="8" t="s">
        <v>10</v>
      </c>
      <c r="B18" s="62" t="s">
        <v>46</v>
      </c>
      <c r="C18" s="122">
        <v>17114</v>
      </c>
      <c r="D18" s="46"/>
      <c r="E18" s="46"/>
      <c r="F18" s="74">
        <f t="shared" si="2"/>
        <v>0</v>
      </c>
      <c r="G18" s="68"/>
      <c r="H18" s="58"/>
      <c r="I18" s="58"/>
      <c r="J18" s="74" t="e">
        <f t="shared" si="0"/>
        <v>#DIV/0!</v>
      </c>
      <c r="K18" s="85">
        <f t="shared" si="1"/>
        <v>17114</v>
      </c>
      <c r="L18" s="46">
        <f t="shared" si="3"/>
        <v>0</v>
      </c>
      <c r="M18" s="46">
        <f t="shared" si="4"/>
        <v>0</v>
      </c>
      <c r="N18" s="74">
        <f t="shared" si="5"/>
        <v>0</v>
      </c>
      <c r="O18" s="111"/>
      <c r="P18" s="43"/>
    </row>
    <row r="19" spans="1:16" ht="54.75" customHeight="1">
      <c r="A19" s="8" t="s">
        <v>40</v>
      </c>
      <c r="B19" s="62" t="s">
        <v>45</v>
      </c>
      <c r="C19" s="122">
        <v>35820</v>
      </c>
      <c r="D19" s="46"/>
      <c r="E19" s="46">
        <v>11568</v>
      </c>
      <c r="F19" s="74">
        <f t="shared" si="2"/>
        <v>0.32294807370184253</v>
      </c>
      <c r="G19" s="68">
        <v>5750</v>
      </c>
      <c r="H19" s="58"/>
      <c r="I19" s="58"/>
      <c r="J19" s="74">
        <f t="shared" si="0"/>
        <v>0</v>
      </c>
      <c r="K19" s="85">
        <f t="shared" si="1"/>
        <v>41570</v>
      </c>
      <c r="L19" s="46">
        <f t="shared" si="3"/>
        <v>0</v>
      </c>
      <c r="M19" s="46">
        <f t="shared" si="4"/>
        <v>11568</v>
      </c>
      <c r="N19" s="74">
        <f t="shared" si="5"/>
        <v>0.27827760404137597</v>
      </c>
      <c r="O19" s="111">
        <v>0.3</v>
      </c>
      <c r="P19" s="43" t="s">
        <v>69</v>
      </c>
    </row>
    <row r="20" spans="1:16" ht="39">
      <c r="A20" s="8" t="s">
        <v>41</v>
      </c>
      <c r="B20" s="62" t="s">
        <v>44</v>
      </c>
      <c r="C20" s="122">
        <v>71640</v>
      </c>
      <c r="D20" s="46"/>
      <c r="E20" s="46"/>
      <c r="F20" s="74">
        <f t="shared" si="2"/>
        <v>0</v>
      </c>
      <c r="G20" s="68"/>
      <c r="H20" s="58"/>
      <c r="I20" s="58"/>
      <c r="J20" s="74" t="e">
        <f t="shared" si="0"/>
        <v>#DIV/0!</v>
      </c>
      <c r="K20" s="85">
        <f t="shared" si="1"/>
        <v>71640</v>
      </c>
      <c r="L20" s="46">
        <f t="shared" si="3"/>
        <v>0</v>
      </c>
      <c r="M20" s="46">
        <f t="shared" si="4"/>
        <v>0</v>
      </c>
      <c r="N20" s="74">
        <f t="shared" si="5"/>
        <v>0</v>
      </c>
      <c r="O20" s="111"/>
      <c r="P20" s="43"/>
    </row>
    <row r="21" spans="1:16" ht="37.5" customHeight="1">
      <c r="A21" s="8" t="s">
        <v>42</v>
      </c>
      <c r="B21" s="62" t="s">
        <v>43</v>
      </c>
      <c r="C21" s="122">
        <v>35820</v>
      </c>
      <c r="D21" s="46"/>
      <c r="E21" s="46"/>
      <c r="F21" s="84">
        <f t="shared" si="2"/>
        <v>0</v>
      </c>
      <c r="G21" s="66">
        <v>34250</v>
      </c>
      <c r="H21" s="51"/>
      <c r="I21" s="51"/>
      <c r="J21" s="74">
        <f t="shared" si="0"/>
        <v>0</v>
      </c>
      <c r="K21" s="85">
        <f t="shared" si="1"/>
        <v>70070</v>
      </c>
      <c r="L21" s="46">
        <f t="shared" si="3"/>
        <v>0</v>
      </c>
      <c r="M21" s="46">
        <f t="shared" si="4"/>
        <v>0</v>
      </c>
      <c r="N21" s="74">
        <f t="shared" si="5"/>
        <v>0</v>
      </c>
      <c r="O21" s="111">
        <v>0.3</v>
      </c>
      <c r="P21" s="43" t="s">
        <v>70</v>
      </c>
    </row>
    <row r="22" spans="1:16" ht="37.5" customHeight="1" thickBot="1">
      <c r="A22" s="10" t="s">
        <v>11</v>
      </c>
      <c r="B22" s="77"/>
      <c r="C22" s="105">
        <f>SUM(C9+C15)</f>
        <v>315299</v>
      </c>
      <c r="D22" s="106">
        <f>SUM(D9+D15)</f>
        <v>22012.79</v>
      </c>
      <c r="E22" s="106">
        <f>SUM(E9+E15)</f>
        <v>11568</v>
      </c>
      <c r="F22" s="107">
        <f>(D22+E22)/C22</f>
        <v>0.10650458770880973</v>
      </c>
      <c r="G22" s="109">
        <f>SUM(G9+G15)</f>
        <v>152500</v>
      </c>
      <c r="H22" s="103">
        <f>SUM(H9+H15)</f>
        <v>30211.96</v>
      </c>
      <c r="I22" s="103">
        <f>SUM(I9+I15)</f>
        <v>0</v>
      </c>
      <c r="J22" s="134">
        <f t="shared" si="0"/>
        <v>0.1981112131147541</v>
      </c>
      <c r="K22" s="114">
        <f t="shared" si="1"/>
        <v>467799</v>
      </c>
      <c r="L22" s="103">
        <f>SUM(L9+L15)</f>
        <v>52224.75</v>
      </c>
      <c r="M22" s="103">
        <f>SUM(M9+M15)</f>
        <v>11568</v>
      </c>
      <c r="N22" s="129">
        <f t="shared" si="5"/>
        <v>0.13636786312069926</v>
      </c>
      <c r="O22" s="113"/>
      <c r="P22" s="11"/>
    </row>
    <row r="23" spans="1:16" ht="15" thickBot="1">
      <c r="A23" s="139" t="s">
        <v>56</v>
      </c>
      <c r="B23" s="140"/>
      <c r="C23" s="141"/>
      <c r="D23" s="141"/>
      <c r="E23" s="141"/>
      <c r="F23" s="141"/>
      <c r="G23" s="141"/>
      <c r="H23" s="141"/>
      <c r="I23" s="141"/>
      <c r="J23" s="141"/>
      <c r="K23" s="141"/>
      <c r="L23" s="141"/>
      <c r="M23" s="141"/>
      <c r="N23" s="141"/>
      <c r="O23" s="140"/>
      <c r="P23" s="142"/>
    </row>
    <row r="24" spans="1:16" ht="51.75">
      <c r="A24" s="9" t="s">
        <v>12</v>
      </c>
      <c r="B24" s="78" t="s">
        <v>57</v>
      </c>
      <c r="C24" s="81">
        <f>C25+C26+C27+C28</f>
        <v>13532</v>
      </c>
      <c r="D24" s="81">
        <f>D25+D26+D27+D28</f>
        <v>0</v>
      </c>
      <c r="E24" s="81">
        <f>E25+E26+E27+E28</f>
        <v>0</v>
      </c>
      <c r="F24" s="72">
        <f aca="true" t="shared" si="6" ref="F24:F40">(D24+E24)/C24</f>
        <v>0</v>
      </c>
      <c r="G24" s="81">
        <f>G25+G26+G27+G28</f>
        <v>72036.54000000001</v>
      </c>
      <c r="H24" s="82">
        <f>H25+H26+H27+H28</f>
        <v>65769.79</v>
      </c>
      <c r="I24" s="82">
        <f>I25+I26+I27+I28</f>
        <v>0</v>
      </c>
      <c r="J24" s="98">
        <f>(H24+I24)/G24</f>
        <v>0.9130059550333759</v>
      </c>
      <c r="K24" s="81">
        <f aca="true" t="shared" si="7" ref="K24:K38">C24+G24</f>
        <v>85568.54000000001</v>
      </c>
      <c r="L24" s="120">
        <f aca="true" t="shared" si="8" ref="L24:M33">+D24+H24</f>
        <v>65769.79</v>
      </c>
      <c r="M24" s="120">
        <f t="shared" si="8"/>
        <v>0</v>
      </c>
      <c r="N24" s="98">
        <f t="shared" si="5"/>
        <v>0.7686211544570001</v>
      </c>
      <c r="O24" s="112"/>
      <c r="P24" s="43"/>
    </row>
    <row r="25" spans="1:16" ht="46.5" customHeight="1">
      <c r="A25" s="8" t="s">
        <v>13</v>
      </c>
      <c r="B25" s="62" t="s">
        <v>39</v>
      </c>
      <c r="C25" s="83"/>
      <c r="D25" s="46"/>
      <c r="E25" s="46"/>
      <c r="F25" s="84" t="e">
        <f t="shared" si="6"/>
        <v>#DIV/0!</v>
      </c>
      <c r="G25" s="99">
        <v>30000</v>
      </c>
      <c r="H25" s="58">
        <v>30000</v>
      </c>
      <c r="I25" s="58"/>
      <c r="J25" s="84">
        <f aca="true" t="shared" si="9" ref="J25:J33">(H25+I25)/G25</f>
        <v>1</v>
      </c>
      <c r="K25" s="85">
        <f t="shared" si="7"/>
        <v>30000</v>
      </c>
      <c r="L25" s="46">
        <f t="shared" si="8"/>
        <v>30000</v>
      </c>
      <c r="M25" s="46">
        <f t="shared" si="8"/>
        <v>0</v>
      </c>
      <c r="N25" s="74">
        <f t="shared" si="5"/>
        <v>1</v>
      </c>
      <c r="O25" s="111">
        <v>0.5</v>
      </c>
      <c r="P25" s="43" t="s">
        <v>71</v>
      </c>
    </row>
    <row r="26" spans="1:16" ht="47.25" customHeight="1">
      <c r="A26" s="8" t="s">
        <v>14</v>
      </c>
      <c r="B26" s="62" t="s">
        <v>38</v>
      </c>
      <c r="C26" s="85"/>
      <c r="D26" s="51"/>
      <c r="E26" s="51"/>
      <c r="F26" s="84" t="e">
        <f t="shared" si="6"/>
        <v>#DIV/0!</v>
      </c>
      <c r="G26" s="99">
        <v>32036.54</v>
      </c>
      <c r="H26" s="58">
        <v>32000</v>
      </c>
      <c r="I26" s="58"/>
      <c r="J26" s="84">
        <f t="shared" si="9"/>
        <v>0.9988594273913475</v>
      </c>
      <c r="K26" s="85">
        <f t="shared" si="7"/>
        <v>32036.54</v>
      </c>
      <c r="L26" s="46">
        <f t="shared" si="8"/>
        <v>32000</v>
      </c>
      <c r="M26" s="46">
        <f t="shared" si="8"/>
        <v>0</v>
      </c>
      <c r="N26" s="74">
        <f t="shared" si="5"/>
        <v>0.9988594273913475</v>
      </c>
      <c r="O26" s="111">
        <v>0.5</v>
      </c>
      <c r="P26" s="43" t="s">
        <v>72</v>
      </c>
    </row>
    <row r="27" spans="1:16" ht="39.75" customHeight="1">
      <c r="A27" s="8" t="s">
        <v>15</v>
      </c>
      <c r="B27" s="62" t="s">
        <v>37</v>
      </c>
      <c r="C27" s="85"/>
      <c r="D27" s="51"/>
      <c r="E27" s="51"/>
      <c r="F27" s="84" t="e">
        <f t="shared" si="6"/>
        <v>#DIV/0!</v>
      </c>
      <c r="G27" s="99">
        <v>10000</v>
      </c>
      <c r="H27" s="58">
        <v>3769.79</v>
      </c>
      <c r="I27" s="58"/>
      <c r="J27" s="84">
        <f t="shared" si="9"/>
        <v>0.376979</v>
      </c>
      <c r="K27" s="85">
        <f t="shared" si="7"/>
        <v>10000</v>
      </c>
      <c r="L27" s="46">
        <f t="shared" si="8"/>
        <v>3769.79</v>
      </c>
      <c r="M27" s="46">
        <f t="shared" si="8"/>
        <v>0</v>
      </c>
      <c r="N27" s="74">
        <f t="shared" si="5"/>
        <v>0.376979</v>
      </c>
      <c r="O27" s="111">
        <v>0.3</v>
      </c>
      <c r="P27" s="43" t="s">
        <v>73</v>
      </c>
    </row>
    <row r="28" spans="1:16" ht="36.75" customHeight="1">
      <c r="A28" s="8" t="s">
        <v>33</v>
      </c>
      <c r="B28" s="62" t="s">
        <v>59</v>
      </c>
      <c r="C28" s="124">
        <v>13532</v>
      </c>
      <c r="D28" s="51"/>
      <c r="E28" s="51"/>
      <c r="F28" s="84">
        <f t="shared" si="6"/>
        <v>0</v>
      </c>
      <c r="G28" s="99"/>
      <c r="H28" s="58"/>
      <c r="I28" s="58"/>
      <c r="J28" s="84" t="e">
        <f t="shared" si="9"/>
        <v>#DIV/0!</v>
      </c>
      <c r="K28" s="85">
        <f t="shared" si="7"/>
        <v>13532</v>
      </c>
      <c r="L28" s="46">
        <f t="shared" si="8"/>
        <v>0</v>
      </c>
      <c r="M28" s="46">
        <f t="shared" si="8"/>
        <v>0</v>
      </c>
      <c r="N28" s="74">
        <f t="shared" si="5"/>
        <v>0</v>
      </c>
      <c r="O28" s="111">
        <v>0.3</v>
      </c>
      <c r="P28" s="43" t="s">
        <v>74</v>
      </c>
    </row>
    <row r="29" spans="1:16" ht="39">
      <c r="A29" s="9" t="s">
        <v>16</v>
      </c>
      <c r="B29" s="63" t="s">
        <v>58</v>
      </c>
      <c r="C29" s="86">
        <f>SUM(C30:C33)</f>
        <v>140000</v>
      </c>
      <c r="D29" s="45">
        <f>SUM(D30:D33)</f>
        <v>10567.63</v>
      </c>
      <c r="E29" s="45">
        <f>SUM(E30:E33)</f>
        <v>10505</v>
      </c>
      <c r="F29" s="87">
        <f t="shared" si="6"/>
        <v>0.1505187857142857</v>
      </c>
      <c r="G29" s="86">
        <f>SUM(G30:G33)</f>
        <v>350000</v>
      </c>
      <c r="H29" s="45">
        <f>SUM(H30:H33)</f>
        <v>150000</v>
      </c>
      <c r="I29" s="45">
        <f>SUM(I30:I33)</f>
        <v>0</v>
      </c>
      <c r="J29" s="87">
        <f t="shared" si="9"/>
        <v>0.42857142857142855</v>
      </c>
      <c r="K29" s="86">
        <f t="shared" si="7"/>
        <v>490000</v>
      </c>
      <c r="L29" s="55">
        <f t="shared" si="8"/>
        <v>160567.63</v>
      </c>
      <c r="M29" s="55">
        <f t="shared" si="8"/>
        <v>10505</v>
      </c>
      <c r="N29" s="130">
        <f t="shared" si="5"/>
        <v>0.3491278163265306</v>
      </c>
      <c r="O29" s="111"/>
      <c r="P29" s="43"/>
    </row>
    <row r="30" spans="1:16" ht="36.75" customHeight="1">
      <c r="A30" s="8" t="s">
        <v>17</v>
      </c>
      <c r="B30" s="62" t="s">
        <v>36</v>
      </c>
      <c r="C30" s="85">
        <v>100000</v>
      </c>
      <c r="D30" s="51"/>
      <c r="E30" s="51">
        <v>10505</v>
      </c>
      <c r="F30" s="84">
        <f t="shared" si="6"/>
        <v>0.10505</v>
      </c>
      <c r="G30" s="99">
        <v>105000</v>
      </c>
      <c r="H30" s="58">
        <v>70000</v>
      </c>
      <c r="I30" s="58"/>
      <c r="J30" s="84">
        <f t="shared" si="9"/>
        <v>0.6666666666666666</v>
      </c>
      <c r="K30" s="85">
        <f t="shared" si="7"/>
        <v>205000</v>
      </c>
      <c r="L30" s="46">
        <f t="shared" si="8"/>
        <v>70000</v>
      </c>
      <c r="M30" s="46">
        <f t="shared" si="8"/>
        <v>10505</v>
      </c>
      <c r="N30" s="74">
        <f t="shared" si="5"/>
        <v>0.39270731707317075</v>
      </c>
      <c r="O30" s="111">
        <v>0.5</v>
      </c>
      <c r="P30" s="43" t="s">
        <v>75</v>
      </c>
    </row>
    <row r="31" spans="1:16" ht="39">
      <c r="A31" s="8" t="s">
        <v>18</v>
      </c>
      <c r="B31" s="79" t="s">
        <v>60</v>
      </c>
      <c r="C31" s="85"/>
      <c r="D31" s="51"/>
      <c r="E31" s="51"/>
      <c r="F31" s="84" t="e">
        <f t="shared" si="6"/>
        <v>#DIV/0!</v>
      </c>
      <c r="G31" s="99">
        <v>30000</v>
      </c>
      <c r="H31" s="58">
        <v>40000</v>
      </c>
      <c r="I31" s="58"/>
      <c r="J31" s="84">
        <f t="shared" si="9"/>
        <v>1.3333333333333333</v>
      </c>
      <c r="K31" s="85">
        <f t="shared" si="7"/>
        <v>30000</v>
      </c>
      <c r="L31" s="46">
        <f t="shared" si="8"/>
        <v>40000</v>
      </c>
      <c r="M31" s="46">
        <f t="shared" si="8"/>
        <v>0</v>
      </c>
      <c r="N31" s="74">
        <f t="shared" si="5"/>
        <v>1.3333333333333333</v>
      </c>
      <c r="O31" s="111">
        <v>1</v>
      </c>
      <c r="P31" s="43"/>
    </row>
    <row r="32" spans="1:16" ht="58.5" customHeight="1">
      <c r="A32" s="8" t="s">
        <v>19</v>
      </c>
      <c r="B32" s="63" t="s">
        <v>35</v>
      </c>
      <c r="C32" s="83">
        <v>40000</v>
      </c>
      <c r="D32" s="46">
        <v>10567.63</v>
      </c>
      <c r="E32" s="46"/>
      <c r="F32" s="84">
        <f t="shared" si="6"/>
        <v>0.26419075</v>
      </c>
      <c r="G32" s="99">
        <v>60000</v>
      </c>
      <c r="H32" s="58"/>
      <c r="I32" s="58"/>
      <c r="J32" s="84">
        <f t="shared" si="9"/>
        <v>0</v>
      </c>
      <c r="K32" s="85">
        <f t="shared" si="7"/>
        <v>100000</v>
      </c>
      <c r="L32" s="46">
        <f t="shared" si="8"/>
        <v>10567.63</v>
      </c>
      <c r="M32" s="46">
        <f t="shared" si="8"/>
        <v>0</v>
      </c>
      <c r="N32" s="74">
        <f t="shared" si="5"/>
        <v>0.10567629999999999</v>
      </c>
      <c r="O32" s="111">
        <v>0.5</v>
      </c>
      <c r="P32" s="43" t="s">
        <v>76</v>
      </c>
    </row>
    <row r="33" spans="1:16" ht="45.75" customHeight="1">
      <c r="A33" s="8" t="s">
        <v>62</v>
      </c>
      <c r="B33" s="80" t="s">
        <v>34</v>
      </c>
      <c r="C33" s="104"/>
      <c r="D33" s="52"/>
      <c r="E33" s="52"/>
      <c r="F33" s="84" t="e">
        <f t="shared" si="6"/>
        <v>#DIV/0!</v>
      </c>
      <c r="G33" s="99">
        <v>155000</v>
      </c>
      <c r="H33" s="58">
        <v>40000</v>
      </c>
      <c r="I33" s="58"/>
      <c r="J33" s="84">
        <f t="shared" si="9"/>
        <v>0.25806451612903225</v>
      </c>
      <c r="K33" s="85">
        <f t="shared" si="7"/>
        <v>155000</v>
      </c>
      <c r="L33" s="46">
        <f t="shared" si="8"/>
        <v>40000</v>
      </c>
      <c r="M33" s="46">
        <f t="shared" si="8"/>
        <v>0</v>
      </c>
      <c r="N33" s="74">
        <f t="shared" si="5"/>
        <v>0.25806451612903225</v>
      </c>
      <c r="O33" s="111">
        <v>0.5</v>
      </c>
      <c r="P33" s="43" t="s">
        <v>77</v>
      </c>
    </row>
    <row r="34" spans="1:16" ht="37.5" customHeight="1">
      <c r="A34" s="10" t="s">
        <v>20</v>
      </c>
      <c r="B34" s="77"/>
      <c r="C34" s="100">
        <f>C29+C24</f>
        <v>153532</v>
      </c>
      <c r="D34" s="25">
        <f>D29+D24</f>
        <v>10567.63</v>
      </c>
      <c r="E34" s="25">
        <f>E29+E24</f>
        <v>10505</v>
      </c>
      <c r="F34" s="132">
        <f t="shared" si="6"/>
        <v>0.13725236432795768</v>
      </c>
      <c r="G34" s="100">
        <f>G29+G24</f>
        <v>422036.54000000004</v>
      </c>
      <c r="H34" s="25">
        <f>H29+H24</f>
        <v>215769.78999999998</v>
      </c>
      <c r="I34" s="25">
        <f>I29+I24</f>
        <v>0</v>
      </c>
      <c r="J34" s="135">
        <f aca="true" t="shared" si="10" ref="J34:J40">(H34+I34)/G34</f>
        <v>0.5112585512145464</v>
      </c>
      <c r="K34" s="100">
        <f>K29+K24</f>
        <v>575568.54</v>
      </c>
      <c r="L34" s="25">
        <f>L29+L24</f>
        <v>226337.41999999998</v>
      </c>
      <c r="M34" s="25">
        <f>M29+M24</f>
        <v>10505</v>
      </c>
      <c r="N34" s="133">
        <f t="shared" si="5"/>
        <v>0.4114929909129501</v>
      </c>
      <c r="O34" s="113"/>
      <c r="P34" s="12"/>
    </row>
    <row r="35" spans="1:16" ht="37.5" customHeight="1">
      <c r="A35" s="10" t="s">
        <v>78</v>
      </c>
      <c r="B35" s="88"/>
      <c r="C35" s="101">
        <f>C34+C22</f>
        <v>468831</v>
      </c>
      <c r="D35" s="26">
        <f>D34+D22</f>
        <v>32580.42</v>
      </c>
      <c r="E35" s="26">
        <f>E34+E22</f>
        <v>22073</v>
      </c>
      <c r="F35" s="96">
        <f t="shared" si="6"/>
        <v>0.11657381871079343</v>
      </c>
      <c r="G35" s="101">
        <f>G34+G22</f>
        <v>574536.54</v>
      </c>
      <c r="H35" s="26">
        <f>H34+H22</f>
        <v>245981.74999999997</v>
      </c>
      <c r="I35" s="26">
        <f>I34+I22</f>
        <v>0</v>
      </c>
      <c r="J35" s="96">
        <f t="shared" si="10"/>
        <v>0.42813943565712975</v>
      </c>
      <c r="K35" s="101">
        <f>K34+K22</f>
        <v>1043367.54</v>
      </c>
      <c r="L35" s="26">
        <f>L34+L22</f>
        <v>278562.17</v>
      </c>
      <c r="M35" s="26">
        <f>M34+M22</f>
        <v>22073</v>
      </c>
      <c r="N35" s="121">
        <f t="shared" si="5"/>
        <v>0.28813927832180786</v>
      </c>
      <c r="O35" s="113"/>
      <c r="P35" s="12"/>
    </row>
    <row r="36" spans="1:16" ht="51.75" customHeight="1">
      <c r="A36" s="13" t="s">
        <v>27</v>
      </c>
      <c r="B36" s="89"/>
      <c r="C36" s="125">
        <v>103417</v>
      </c>
      <c r="D36" s="53">
        <v>3788.96</v>
      </c>
      <c r="E36" s="53"/>
      <c r="F36" s="94">
        <f t="shared" si="6"/>
        <v>0.03663769012831546</v>
      </c>
      <c r="G36" s="93">
        <v>68944.38</v>
      </c>
      <c r="H36" s="53">
        <v>15000</v>
      </c>
      <c r="I36" s="53"/>
      <c r="J36" s="94">
        <f t="shared" si="10"/>
        <v>0.21756668201236995</v>
      </c>
      <c r="K36" s="93">
        <f t="shared" si="7"/>
        <v>172361.38</v>
      </c>
      <c r="L36" s="46">
        <f aca="true" t="shared" si="11" ref="L36:M40">+D36+H36</f>
        <v>18788.96</v>
      </c>
      <c r="M36" s="46">
        <f t="shared" si="11"/>
        <v>0</v>
      </c>
      <c r="N36" s="74">
        <f t="shared" si="5"/>
        <v>0.10900910633228858</v>
      </c>
      <c r="O36" s="116"/>
      <c r="P36" s="42"/>
    </row>
    <row r="37" spans="1:16" ht="50.25" customHeight="1">
      <c r="A37" s="13" t="s">
        <v>28</v>
      </c>
      <c r="B37" s="89"/>
      <c r="C37" s="125">
        <v>117205</v>
      </c>
      <c r="D37" s="53">
        <v>2493.96</v>
      </c>
      <c r="E37" s="54"/>
      <c r="F37" s="94">
        <f t="shared" si="6"/>
        <v>0.021278614393583892</v>
      </c>
      <c r="G37" s="102"/>
      <c r="H37" s="53">
        <v>68659.39</v>
      </c>
      <c r="I37" s="60"/>
      <c r="J37" s="94" t="e">
        <f t="shared" si="10"/>
        <v>#DIV/0!</v>
      </c>
      <c r="K37" s="93">
        <f t="shared" si="7"/>
        <v>117205</v>
      </c>
      <c r="L37" s="46">
        <f t="shared" si="11"/>
        <v>71153.35</v>
      </c>
      <c r="M37" s="46">
        <f t="shared" si="11"/>
        <v>0</v>
      </c>
      <c r="N37" s="74">
        <f t="shared" si="5"/>
        <v>0.6070845953670919</v>
      </c>
      <c r="O37" s="116"/>
      <c r="P37" s="42"/>
    </row>
    <row r="38" spans="1:16" ht="27.75" customHeight="1">
      <c r="A38" s="13" t="s">
        <v>29</v>
      </c>
      <c r="B38" s="90" t="s">
        <v>21</v>
      </c>
      <c r="C38" s="125">
        <v>36761</v>
      </c>
      <c r="D38" s="53"/>
      <c r="E38" s="53"/>
      <c r="F38" s="94">
        <f t="shared" si="6"/>
        <v>0</v>
      </c>
      <c r="G38" s="93">
        <v>32174.05</v>
      </c>
      <c r="H38" s="53">
        <v>20000</v>
      </c>
      <c r="I38" s="53"/>
      <c r="J38" s="94">
        <f t="shared" si="10"/>
        <v>0.6216189755408473</v>
      </c>
      <c r="K38" s="93">
        <f t="shared" si="7"/>
        <v>68935.05</v>
      </c>
      <c r="L38" s="46">
        <f t="shared" si="11"/>
        <v>20000</v>
      </c>
      <c r="M38" s="46">
        <f t="shared" si="11"/>
        <v>0</v>
      </c>
      <c r="N38" s="74">
        <f t="shared" si="5"/>
        <v>0.29012817137290825</v>
      </c>
      <c r="O38" s="117"/>
      <c r="P38" s="41"/>
    </row>
    <row r="39" spans="1:16" ht="34.5" customHeight="1">
      <c r="A39" s="14" t="s">
        <v>22</v>
      </c>
      <c r="B39" s="91"/>
      <c r="C39" s="95">
        <f>C35+C36+C37+C38</f>
        <v>726214</v>
      </c>
      <c r="D39" s="27">
        <f>D35+D36+D37+D38</f>
        <v>38863.34</v>
      </c>
      <c r="E39" s="27">
        <f>E35+E36+E37+E38</f>
        <v>22073</v>
      </c>
      <c r="F39" s="96">
        <f t="shared" si="6"/>
        <v>0.08390961892775407</v>
      </c>
      <c r="G39" s="95">
        <f>G35+G36+G37+G38</f>
        <v>675654.9700000001</v>
      </c>
      <c r="H39" s="27">
        <f>H35+H36+H37+H38</f>
        <v>349641.13999999996</v>
      </c>
      <c r="I39" s="27">
        <f>I35+I36+I37+I38</f>
        <v>0</v>
      </c>
      <c r="J39" s="127">
        <f t="shared" si="10"/>
        <v>0.5174847452095259</v>
      </c>
      <c r="K39" s="95">
        <f>K35+K36+K37+K38</f>
        <v>1401868.97</v>
      </c>
      <c r="L39" s="95">
        <f>L35+L36+L37+L38</f>
        <v>388504.48</v>
      </c>
      <c r="M39" s="95">
        <f>M35+M36+M37+M38</f>
        <v>22073</v>
      </c>
      <c r="N39" s="121">
        <f t="shared" si="5"/>
        <v>0.29287864186051565</v>
      </c>
      <c r="O39" s="118"/>
      <c r="P39" s="15"/>
    </row>
    <row r="40" spans="1:16" ht="33" customHeight="1">
      <c r="A40" s="13" t="s">
        <v>23</v>
      </c>
      <c r="B40" s="90"/>
      <c r="C40" s="93">
        <v>50834.9931966784</v>
      </c>
      <c r="D40" s="53">
        <v>1896</v>
      </c>
      <c r="E40" s="53">
        <f>E39*7%</f>
        <v>1545.1100000000001</v>
      </c>
      <c r="F40" s="94">
        <f t="shared" si="6"/>
        <v>0.06769175687083293</v>
      </c>
      <c r="G40" s="93">
        <v>47295.85</v>
      </c>
      <c r="H40" s="53">
        <v>24474.879799999995</v>
      </c>
      <c r="I40" s="53"/>
      <c r="J40" s="94">
        <f t="shared" si="10"/>
        <v>0.5174847222325002</v>
      </c>
      <c r="K40" s="93">
        <f>C40+G40</f>
        <v>98130.8431966784</v>
      </c>
      <c r="L40" s="46">
        <f t="shared" si="11"/>
        <v>26370.879799999995</v>
      </c>
      <c r="M40" s="46">
        <f t="shared" si="11"/>
        <v>1545.1100000000001</v>
      </c>
      <c r="N40" s="128">
        <f t="shared" si="5"/>
        <v>0.2844772233746068</v>
      </c>
      <c r="O40" s="117"/>
      <c r="P40" s="41"/>
    </row>
    <row r="41" spans="1:16" ht="34.5" customHeight="1" thickBot="1">
      <c r="A41" s="16" t="s">
        <v>24</v>
      </c>
      <c r="B41" s="92"/>
      <c r="C41" s="131">
        <f>+C39+C40</f>
        <v>777048.9931966783</v>
      </c>
      <c r="D41" s="28">
        <f>+D39+D40</f>
        <v>40759.34</v>
      </c>
      <c r="E41" s="28">
        <f>+E39+E40</f>
        <v>23618.11</v>
      </c>
      <c r="F41" s="126">
        <f>(D41+E41)/C41</f>
        <v>0.08284863704045166</v>
      </c>
      <c r="G41" s="97">
        <f>+G39+G40</f>
        <v>722950.8200000001</v>
      </c>
      <c r="H41" s="97">
        <f>+H39+H40</f>
        <v>374116.01979999995</v>
      </c>
      <c r="I41" s="97">
        <f>+I39+I40</f>
        <v>0</v>
      </c>
      <c r="J41" s="126">
        <f>(H41+I41)/G41</f>
        <v>0.517484743706356</v>
      </c>
      <c r="K41" s="131">
        <f>C41+G41</f>
        <v>1499999.8131966784</v>
      </c>
      <c r="L41" s="28">
        <f>L35+L40+L38+L36</f>
        <v>343722.0098</v>
      </c>
      <c r="M41" s="28">
        <f>M35+M40+M38+M36</f>
        <v>23618.11</v>
      </c>
      <c r="N41" s="115">
        <f t="shared" si="5"/>
        <v>0.24489344369793914</v>
      </c>
      <c r="O41" s="119"/>
      <c r="P41" s="17"/>
    </row>
    <row r="43" spans="3:13" ht="14.25">
      <c r="C43" s="29"/>
      <c r="D43" s="29"/>
      <c r="E43" s="29"/>
      <c r="L43" s="29"/>
      <c r="M43" s="29"/>
    </row>
    <row r="47" ht="25.5" customHeight="1"/>
  </sheetData>
  <sheetProtection/>
  <mergeCells count="2">
    <mergeCell ref="A8:P8"/>
    <mergeCell ref="A23:P23"/>
  </mergeCells>
  <printOptions/>
  <pageMargins left="0.7" right="0.7" top="0.75" bottom="0.75" header="0.3" footer="0.3"/>
  <pageSetup fitToHeight="0" fitToWidth="1" horizontalDpi="600" verticalDpi="600" orientation="landscape" scale="51" r:id="rId1"/>
  <rowBreaks count="2" manualBreakCount="2">
    <brk id="18" max="255" man="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KOUAKOU KRA Emile</cp:lastModifiedBy>
  <cp:lastPrinted>2020-01-14T16:04:28Z</cp:lastPrinted>
  <dcterms:created xsi:type="dcterms:W3CDTF">2017-11-15T21:17:43Z</dcterms:created>
  <dcterms:modified xsi:type="dcterms:W3CDTF">2020-11-14T10:06:37Z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2020-06-05T09:04:17Z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b4052fa2-e463-4b45-bb8c-000082b6b0ca</vt:lpwstr>
  </property>
  <property fmtid="{D5CDD505-2E9C-101B-9397-08002B2CF9AE}" pid="8" name="MSIP_Label_2059aa38-f392-4105-be92-628035578272_ContentBits">
    <vt:lpwstr>0</vt:lpwstr>
  </property>
</Properties>
</file>