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Jean\Desktop\Rapports Annuels 2020\PBF_IRF_298_UNFPA; UNICEF\"/>
    </mc:Choice>
  </mc:AlternateContent>
  <xr:revisionPtr revIDLastSave="0" documentId="13_ncr:1_{3D3425F6-CA91-4328-8D88-9BC9AD9BEAAB}" xr6:coauthVersionLast="45" xr6:coauthVersionMax="45" xr10:uidLastSave="{00000000-0000-0000-0000-000000000000}"/>
  <bookViews>
    <workbookView xWindow="-108" yWindow="-108" windowWidth="23256" windowHeight="12576" activeTab="1" xr2:uid="{88CE4FD7-4A62-4129-9F08-A4CC31700C96}"/>
  </bookViews>
  <sheets>
    <sheet name="Budget par catégorie" sheetId="1" r:id="rId1"/>
    <sheet name="Budget par activité"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2" l="1"/>
  <c r="I25" i="2"/>
  <c r="I15" i="2"/>
  <c r="K15" i="1"/>
  <c r="K13" i="1"/>
  <c r="L13" i="1"/>
  <c r="L15" i="1" s="1"/>
  <c r="F23" i="2" l="1"/>
  <c r="F37" i="2"/>
  <c r="F33" i="2"/>
  <c r="F25" i="2"/>
  <c r="F15" i="2"/>
  <c r="J13" i="1"/>
  <c r="J15" i="1" s="1"/>
  <c r="I15" i="1"/>
  <c r="F66" i="2" l="1"/>
  <c r="F70" i="2" l="1"/>
  <c r="F71" i="2" s="1"/>
  <c r="F72" i="2" s="1"/>
  <c r="I13" i="1"/>
  <c r="Q9" i="1" l="1"/>
  <c r="R9" i="1"/>
  <c r="S9" i="1"/>
  <c r="T9" i="1"/>
  <c r="T11" i="1" l="1"/>
  <c r="S11" i="1"/>
  <c r="R11" i="1"/>
  <c r="Q11" i="1"/>
  <c r="P13" i="1" l="1"/>
  <c r="P14" i="1" s="1"/>
  <c r="I30" i="2"/>
  <c r="I29" i="2" s="1"/>
  <c r="I37" i="2" s="1"/>
  <c r="I31" i="2"/>
  <c r="I32" i="2"/>
  <c r="I21" i="2"/>
  <c r="I20" i="2" s="1"/>
  <c r="I22" i="2"/>
  <c r="I14" i="2"/>
  <c r="I9" i="2" s="1"/>
  <c r="I69" i="2"/>
  <c r="D69" i="2"/>
  <c r="I68" i="2"/>
  <c r="G68" i="2"/>
  <c r="I67" i="2"/>
  <c r="D67" i="2"/>
  <c r="C36" i="2"/>
  <c r="C33" i="2" s="1"/>
  <c r="C25" i="2"/>
  <c r="C15" i="2"/>
  <c r="C23" i="2" s="1"/>
  <c r="D35" i="2"/>
  <c r="D34" i="2"/>
  <c r="E33" i="2"/>
  <c r="E37" i="2" s="1"/>
  <c r="E66" i="2" s="1"/>
  <c r="E70" i="2" s="1"/>
  <c r="E25" i="2"/>
  <c r="G29" i="2"/>
  <c r="G37" i="2" s="1"/>
  <c r="G20" i="2"/>
  <c r="G9" i="2"/>
  <c r="G23" i="2" s="1"/>
  <c r="D28" i="2"/>
  <c r="D26" i="2"/>
  <c r="D27" i="2"/>
  <c r="D19" i="2"/>
  <c r="D18" i="2"/>
  <c r="D15" i="2" s="1"/>
  <c r="D23" i="2" s="1"/>
  <c r="D17" i="2"/>
  <c r="D16" i="2"/>
  <c r="E15" i="2"/>
  <c r="F13" i="1"/>
  <c r="F14" i="1" s="1"/>
  <c r="F15" i="1" s="1"/>
  <c r="E13" i="1"/>
  <c r="E14" i="1"/>
  <c r="E15" i="1" s="1"/>
  <c r="D13" i="1"/>
  <c r="D14" i="1" s="1"/>
  <c r="D15" i="1" s="1"/>
  <c r="T12" i="1"/>
  <c r="S12" i="1"/>
  <c r="Q12" i="1"/>
  <c r="N12" i="1"/>
  <c r="R12" i="1" s="1"/>
  <c r="A12" i="1"/>
  <c r="A13" i="1" s="1"/>
  <c r="A16" i="1" s="1"/>
  <c r="T10" i="1"/>
  <c r="S10" i="1"/>
  <c r="Q10" i="1"/>
  <c r="N10" i="1"/>
  <c r="R10" i="1" s="1"/>
  <c r="C10" i="1"/>
  <c r="C13" i="1"/>
  <c r="A10" i="1"/>
  <c r="A9" i="1"/>
  <c r="S8" i="1"/>
  <c r="R8" i="1"/>
  <c r="M8" i="1"/>
  <c r="Q8" i="1" s="1"/>
  <c r="T7" i="1"/>
  <c r="S7" i="1"/>
  <c r="Q7" i="1"/>
  <c r="N7" i="1"/>
  <c r="R7" i="1" s="1"/>
  <c r="A7" i="1"/>
  <c r="T6" i="1"/>
  <c r="S6" i="1"/>
  <c r="Q6" i="1"/>
  <c r="N6" i="1"/>
  <c r="R6" i="1" s="1"/>
  <c r="D36" i="2"/>
  <c r="D33" i="2" s="1"/>
  <c r="O13" i="1"/>
  <c r="O14" i="1" s="1"/>
  <c r="C14" i="1"/>
  <c r="C15" i="1" s="1"/>
  <c r="E71" i="2" l="1"/>
  <c r="E72" i="2" s="1"/>
  <c r="C37" i="2"/>
  <c r="C66" i="2" s="1"/>
  <c r="C70" i="2" s="1"/>
  <c r="C71" i="2" s="1"/>
  <c r="C72" i="2" s="1"/>
  <c r="D25" i="2"/>
  <c r="D37" i="2" s="1"/>
  <c r="D66" i="2" s="1"/>
  <c r="D70" i="2" s="1"/>
  <c r="G66" i="2"/>
  <c r="I66" i="2" s="1"/>
  <c r="I23" i="2"/>
  <c r="I70" i="2"/>
  <c r="F16" i="1"/>
  <c r="G70" i="2"/>
  <c r="N13" i="1"/>
  <c r="R13" i="1" s="1"/>
  <c r="M13" i="1"/>
  <c r="O15" i="1"/>
  <c r="S15" i="1" s="1"/>
  <c r="S14" i="1"/>
  <c r="S13" i="1"/>
  <c r="P15" i="1"/>
  <c r="T14" i="1"/>
  <c r="T13" i="1"/>
  <c r="I71" i="2" l="1"/>
  <c r="I72" i="2"/>
  <c r="D71" i="2"/>
  <c r="D72" i="2" s="1"/>
  <c r="G71" i="2"/>
  <c r="G72" i="2" s="1"/>
  <c r="N14" i="1"/>
  <c r="R14" i="1" s="1"/>
  <c r="Q13" i="1"/>
  <c r="M14" i="1"/>
  <c r="Y13" i="1"/>
  <c r="T15" i="1"/>
  <c r="N15" i="1" l="1"/>
  <c r="R15" i="1" s="1"/>
  <c r="M15" i="1"/>
  <c r="Q15" i="1" s="1"/>
  <c r="Q14" i="1"/>
</calcChain>
</file>

<file path=xl/sharedStrings.xml><?xml version="1.0" encoding="utf-8"?>
<sst xmlns="http://schemas.openxmlformats.org/spreadsheetml/2006/main" count="150" uniqueCount="139">
  <si>
    <t>Tableau 2 - Budget de projet PBF par catégorie des coûts de l'ONU</t>
  </si>
  <si>
    <t>Note: S'il s'agit d'une révision budgétaire, veuillez inclure des colonnes additionnelles pour montrer les changements</t>
  </si>
  <si>
    <t>CATEGORIES</t>
  </si>
  <si>
    <t>Agence Recipiendiaire UNFPA</t>
  </si>
  <si>
    <t>Agence Récipiendiaire UNICEF</t>
  </si>
  <si>
    <t>Total 
budget initial</t>
  </si>
  <si>
    <t>Commentaires</t>
  </si>
  <si>
    <t>Budget initial</t>
  </si>
  <si>
    <t>variation</t>
  </si>
  <si>
    <t>nouveau budget</t>
  </si>
  <si>
    <t>Montant recu</t>
  </si>
  <si>
    <t>Montant dépensé</t>
  </si>
  <si>
    <t>Nouveau budget</t>
  </si>
  <si>
    <t>Monant reçu</t>
  </si>
  <si>
    <t>Montant Recu</t>
  </si>
  <si>
    <t>1. Personnel et autres employés</t>
  </si>
  <si>
    <t xml:space="preserve">2. Fournitures, produits de base, matériels </t>
  </si>
  <si>
    <t>3. Équipement, véhicules et mobilier (compte tenu de la dépréciation)</t>
  </si>
  <si>
    <t>4. Services contractuels</t>
  </si>
  <si>
    <t xml:space="preserve">Plan d'utilisation du reliquat reporté sur le plan de la troisième tranche </t>
  </si>
  <si>
    <t xml:space="preserve">5. Frais de déplacement </t>
  </si>
  <si>
    <t>6. Transferts et subventions aux homologues</t>
  </si>
  <si>
    <t>7. Frais généraux de fonctionnement et autres coûts directs</t>
  </si>
  <si>
    <t>Sous-total</t>
  </si>
  <si>
    <t>8. Coûts indirects</t>
  </si>
  <si>
    <t>TOTAL</t>
  </si>
  <si>
    <t>Annexe D - Budget du projet PBF</t>
  </si>
  <si>
    <t>Note: S'il s'agit de révision de projet, veuillez inclure des colonnes additionnelles pour montrer le changement.</t>
  </si>
  <si>
    <t>Tableau 1 - Budget du projet PBF par résultat,produit et activité</t>
  </si>
  <si>
    <t>Nombre de résultat/ produit</t>
  </si>
  <si>
    <t>Formulation du résultat/ produit/ activité</t>
  </si>
  <si>
    <t xml:space="preserve">Pourcentage du budget pour chaque produit ou activité réserve pour action directe sur le genre (cas écheant) </t>
  </si>
  <si>
    <t>Niveau de dépense/ engagement actuel en USD (à remplir au moment des rapports de projet)</t>
  </si>
  <si>
    <t>Résultat 1: 1500 jeunes filles et garçons âgés entre 15 et 24 ans se mobilisent pour l’amélioration de la citoyenneté active et pacifique et la participation des filles aux processus de consolidation à la paix</t>
  </si>
  <si>
    <t>Produit 1.1:</t>
  </si>
  <si>
    <t xml:space="preserve"> Les compétences et la confiance de 500 filles sont renforcées en leadership afin qu’elles fassent entendre leur voix de manière constructive dans les sphères décisionnelles grâce à la connaissance de leurs droits et à un encadrement de proximité.</t>
  </si>
  <si>
    <t>92% (230 000 USD)</t>
  </si>
  <si>
    <t>Activite 1.1.1:</t>
  </si>
  <si>
    <t>Cycles de formations pratiques des jeunes filles (en culture de la paix, vie citoyenne, leadership féminin, techniques de communication et plaidoyer)</t>
  </si>
  <si>
    <t>Activite 1.1.2:</t>
  </si>
  <si>
    <t>Mise en réseaux de regroupements des jeunes filles par localité et formalisation de ces réseaux par les autorités</t>
  </si>
  <si>
    <t>Activite 1.1.3:</t>
  </si>
  <si>
    <t>Organisation de réunions par les réseaux pour identifier leurs besoins spécifiques à relayer vers les autorités pour leur prise en compte dans les décisions</t>
  </si>
  <si>
    <t>Activite 1.1.4:</t>
  </si>
  <si>
    <t>Développement de plans d’actions (présentés aux autorités) et appui aux initiatives communautaires de consolidation de la paix des réseaux et d’autonomisation</t>
  </si>
  <si>
    <t>Activite 1.1.5:</t>
  </si>
  <si>
    <t>Encadrement des filles par la mise en place du mentorat par la Cellule Nigérienne des Jeunes Filles Leaders</t>
  </si>
  <si>
    <t xml:space="preserve">Produit 1.2: 
</t>
  </si>
  <si>
    <t>1 000 jeunes garçons, issus des fadas, regroupements, associations islamiques, organisations de jeunesse, endossent la nouvelle masculinité non violente et deviennent des jeunes promoteurs de paix équitable</t>
  </si>
  <si>
    <t>100% (155 000 USD)</t>
  </si>
  <si>
    <t>Activite 1.2.1:</t>
  </si>
  <si>
    <t xml:space="preserve">Formation des animateurs sur le genre, les VBG et la culture de la paix
</t>
  </si>
  <si>
    <t>Activite 1.2.2:</t>
  </si>
  <si>
    <t>Dialogue dans les fadas facilités par les animateurs formés</t>
  </si>
  <si>
    <t>Activite 1.2.3:</t>
  </si>
  <si>
    <t xml:space="preserve"> Mise en place de (15) clubs de jeunes leaders issus des écoles coraniques pour la consolidation à la paix</t>
  </si>
  <si>
    <t>Activite 1.2.4:</t>
  </si>
  <si>
    <t>Séances d’échanges entre les filles et garçons sur leur identité sexuelle et rôle genré dans leur communauté, les VBG, la culture de la paix et la citoyenneté</t>
  </si>
  <si>
    <t xml:space="preserve">Produit 1.3: </t>
  </si>
  <si>
    <t>100 jeunes filles et garçons (parmi les 1500) participent aux 50 réseaux de médiation et interviennent activement et de façon équitable dans la résolution des conflits de leur communauté</t>
  </si>
  <si>
    <t>50% (50 000 USD)</t>
  </si>
  <si>
    <t>Activite 1.3.1:</t>
  </si>
  <si>
    <t>Mise en place d'un réseau de médiateurs (50) (au niveau quartier, village, et commune)impliquant jeunes, femmes, élus locaux et leaders religieux et traditionnels pour les mécanismes d’alerte précoce et la gestion des conflits</t>
  </si>
  <si>
    <t>Activite 1.3.2:</t>
  </si>
  <si>
    <t>Formation de réseaux en prevention/gestion de conflits, technique de communication, plaidoyer, recherche de financement</t>
  </si>
  <si>
    <t>TOTAL $ pour Resultat 1:</t>
  </si>
  <si>
    <t xml:space="preserve">Resultat 2: Les autorités des 5 communes, y compris les leaders religieux et chefs traditionnels, et leaders nationaux reconnaissent l’apport et la contribution des jeunes filles à la prévention et gestion des conflits et les impliquent dans les sphères décisionnelles
</t>
  </si>
  <si>
    <t>Produit 2.1:</t>
  </si>
  <si>
    <t>Un argumentaire « Genre, Jeunes, Paix et Islam » est développé de manière participative pour lever les obstacles à la participation des filles et garçons au processus de consolidation à la paix</t>
  </si>
  <si>
    <t>96 % (266 250 USD)</t>
  </si>
  <si>
    <t>Activite 2.1.1:</t>
  </si>
  <si>
    <t>Elaboration participative, validation et vulgarisation d’un argumentaire national « Jeunes, genre, paix et islam » avec les associations et réseau  islamiques</t>
  </si>
  <si>
    <t>Activite 2.1.2:</t>
  </si>
  <si>
    <t>Forum régional de réflexions avec les leaders religieux et l’ACTN et animation d’une conférence-débat par un leader champion/icone sur les questions de paix genre et islam</t>
  </si>
  <si>
    <t>Activite 2.1.3:</t>
  </si>
  <si>
    <t xml:space="preserve">Formation/Sensibilisation des autorités locales sur l’importance de la participation des jeunes dans la vie socio-économique de la communauté.  </t>
  </si>
  <si>
    <t>Produit 2.2:</t>
  </si>
  <si>
    <t>Des mécanismes de participation inclusifs sont mis en place et formalisés dans les 5 communes.</t>
  </si>
  <si>
    <t>65% (146 141 USD)</t>
  </si>
  <si>
    <t>Activite 2.2.1:</t>
  </si>
  <si>
    <t xml:space="preserve">Organisation de dialogues intergénérationnels dans les espaces sûrs et dans les méderessas-écoles et  coraniques féminines; entre les leaders religieux et les chefs traditionnels, pour débattre et trouver des solutions idoines à la participation des femmes et des filles aux instances de décision </t>
  </si>
  <si>
    <t>Activite 2.2.2:</t>
  </si>
  <si>
    <t>Activite 2.2.3:</t>
  </si>
  <si>
    <t>Formation des élus locaux (y compris certains jeunes leaders) en budget participatif</t>
  </si>
  <si>
    <t>Produit 2.3:</t>
  </si>
  <si>
    <t>Le modèle de leadership féminin communautaire expérimenté dans les 5 communes nourrit une réflexion au niveau national sur l’importance de renforcer la participation des jeunes filles aux sphères décisionnelles</t>
  </si>
  <si>
    <t>%</t>
  </si>
  <si>
    <t>Activite 2.3.1:</t>
  </si>
  <si>
    <t>Initiation à la modélisation du leadership communautaire féminin</t>
  </si>
  <si>
    <t>Activite 2.3.2:</t>
  </si>
  <si>
    <t>Dialogue intergénérationnel de haut niveau entre les réseaux de jeunes filles leaders, les organisations de jeunesse nationales et les autorités centrales</t>
  </si>
  <si>
    <t>Activite 2.3.3:</t>
  </si>
  <si>
    <t>Répertoire, documentation et diffusion des bonnes pratiques de leadership féminin via les vidéos communautaires, les débats audios et tv, la mise en place du Ureport, sur les ondes des radios communautaires, à travers les réseaux sociaux et le Cinéma Numérique Ambulant</t>
  </si>
  <si>
    <t>TOTAL $ pour Resultat 2:</t>
  </si>
  <si>
    <t>Resultat 3:</t>
  </si>
  <si>
    <t>Produit 3.1:</t>
  </si>
  <si>
    <t>Activite 3.1.1:</t>
  </si>
  <si>
    <t>Activite 3.1.2:</t>
  </si>
  <si>
    <t>Activite 3.1.3:</t>
  </si>
  <si>
    <t>Produit 3.2:</t>
  </si>
  <si>
    <t>Activite 3.2.1:</t>
  </si>
  <si>
    <t>Activite 3.2.2:</t>
  </si>
  <si>
    <t>Activite 3.2.3:</t>
  </si>
  <si>
    <t>Produit 3.3:</t>
  </si>
  <si>
    <t>Activite 3.3.1:</t>
  </si>
  <si>
    <t>Activite 3.3.2:</t>
  </si>
  <si>
    <t>Activite 3.3.3:</t>
  </si>
  <si>
    <t>TOTAL $ pour Resultat 3:</t>
  </si>
  <si>
    <t>Resultat 4:</t>
  </si>
  <si>
    <t>Produit 4.1:</t>
  </si>
  <si>
    <t>Activite 4.1.1:</t>
  </si>
  <si>
    <t>Activite 4.1.2:</t>
  </si>
  <si>
    <t>Activite 4.1.3:</t>
  </si>
  <si>
    <t>Produit 4.2:</t>
  </si>
  <si>
    <t>Activite 4.2.1:</t>
  </si>
  <si>
    <t>Activite 4.2.2:</t>
  </si>
  <si>
    <t>Activite 4.2.3:</t>
  </si>
  <si>
    <t>Produit 4.3:</t>
  </si>
  <si>
    <t>Activite 4.3.1:</t>
  </si>
  <si>
    <t>Activite 4.3.2:</t>
  </si>
  <si>
    <t>Activite 4.3.3:</t>
  </si>
  <si>
    <t>TOTAL $ pour Resultat 4:</t>
  </si>
  <si>
    <t>Couts operationnels si pas inclus dans les activites si-dessus</t>
  </si>
  <si>
    <t xml:space="preserve"> </t>
  </si>
  <si>
    <t>SOUS TOTAL DU BUDGET DE PROJET: 1,401,869</t>
  </si>
  <si>
    <t>Couts indirects (7%): 98 131</t>
  </si>
  <si>
    <t>BUDGET TOTAL DU PROJET: 1,500,000</t>
  </si>
  <si>
    <t xml:space="preserve">Plan d'utilisation du reliquat reporté sur le plan de la troisième tranche;
100% transferés au partenaires de mise en œuvre (correspond à la catégorie "Transfers and Grants to Counterparts" de l'UNICEF) </t>
  </si>
  <si>
    <t>Budget par agence récipiendiaire en USD - Veuillez ajouter une nouvelle colonne par agence récipiendiaire (UNICEF)</t>
  </si>
  <si>
    <t>Montant reçu</t>
  </si>
  <si>
    <t>Agence recipiendaire UNFPA</t>
  </si>
  <si>
    <t>Cumul des deux tranches reçues qui représente 70% du budget et la totalité a été dépensée pour l'UNICEF.    Pour UNFPA il y a des coûts supplémentaires supportés par l'agence. A la fin de l'année les rapports des dépenses sera établi par fonds dépenses.</t>
  </si>
  <si>
    <t>UNFPA a dépensé tous les fonds qui lui sont alloués. Il y a des surcoûts supportés par UNFPA qui seront déterminés à la fin de l'année.</t>
  </si>
  <si>
    <r>
      <t>Mise en place d’une plateforme</t>
    </r>
    <r>
      <rPr>
        <sz val="12"/>
        <rFont val="Arial"/>
        <family val="2"/>
      </rPr>
      <t xml:space="preserve"> (Muryar Matassa)</t>
    </r>
    <r>
      <rPr>
        <sz val="12"/>
        <color rgb="FF000000"/>
        <rFont val="Arial"/>
        <family val="2"/>
      </rPr>
      <t xml:space="preserve"> d’échanges entre les organisations de jeunesse nationales et locales (CNJ, réseaux de jeunes parlementaires, Réseau des jeunes pour la Paix de l’Afrique de l’Ouest, …)</t>
    </r>
  </si>
  <si>
    <r>
      <t>Coût de personnel du projet si pas inclus dans les activites si-dessus</t>
    </r>
    <r>
      <rPr>
        <sz val="12"/>
        <rFont val="Arial"/>
        <family val="2"/>
      </rPr>
      <t xml:space="preserve"> ( 5% du budget)</t>
    </r>
  </si>
  <si>
    <r>
      <t xml:space="preserve">Budget S&amp;E du projet </t>
    </r>
    <r>
      <rPr>
        <sz val="12"/>
        <rFont val="Arial"/>
        <family val="2"/>
      </rPr>
      <t>(7% du budget)</t>
    </r>
  </si>
  <si>
    <t>Budget par agence recipiendiaire en USD - Veuillez ajouter une nouvelle colonne par agence recipiendiaire (UNFPA)</t>
  </si>
  <si>
    <t>Changement (UNFPA)</t>
  </si>
  <si>
    <t>Nouveau budget UNFPA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</si>
</sst>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_(&quot;$&quot;* \(#,##0.00\);_(&quot;$&quot;* &quot;-&quot;??_);_(@_)"/>
    <numFmt numFmtId="165" formatCode="_(* #,##0.00_);_(* \(#,##0.00\);_(* &quot;-&quot;??_);_(@_)"/>
    <numFmt numFmtId="166" formatCode="_(* #,##0_);_(* \(#,##0\);_(* &quot;-&quot;??_);_(@_)"/>
    <numFmt numFmtId="167" formatCode="_-* #,##0.00\ _€_-;\-* #,##0.00\ _€_-;_-* &quot;-&quot;??\ _€_-;_-@_-"/>
    <numFmt numFmtId="168" formatCode="_(&quot;$&quot;* #,##0_);_(&quot;$&quot;* \(#,##0\);_(&quot;$&quot;* &quot;-&quot;??_);_(@_)"/>
    <numFmt numFmtId="169" formatCode="_(&quot;$&quot;* #,##0.0_);_(&quot;$&quot;* \(#,##0.0\);_(&quot;$&quot;* &quot;-&quot;??_);_(@_)"/>
    <numFmt numFmtId="170" formatCode="_-* #,##0.0\ _€_-;\-* #,##0.0\ _€_-;_-* &quot;-&quot;?\ _€_-;_-@_-"/>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0"/>
      <color theme="1"/>
      <name val="Calibri"/>
      <family val="2"/>
    </font>
    <font>
      <sz val="10"/>
      <color theme="1"/>
      <name val="Times New Roman"/>
      <family val="1"/>
    </font>
    <font>
      <sz val="10"/>
      <color theme="1"/>
      <name val="Calibri"/>
      <family val="2"/>
    </font>
    <font>
      <sz val="10"/>
      <color rgb="FFFF0000"/>
      <name val="Calibri"/>
      <family val="2"/>
    </font>
    <font>
      <b/>
      <sz val="10"/>
      <color theme="1"/>
      <name val="Times New Roman"/>
      <family val="1"/>
    </font>
    <font>
      <sz val="10"/>
      <name val="Calibri"/>
      <family val="2"/>
    </font>
    <font>
      <b/>
      <sz val="16"/>
      <color theme="1"/>
      <name val="Calibri"/>
      <family val="2"/>
      <scheme val="minor"/>
    </font>
    <font>
      <b/>
      <sz val="14"/>
      <color theme="1"/>
      <name val="Calibri"/>
      <family val="2"/>
      <scheme val="minor"/>
    </font>
    <font>
      <sz val="12"/>
      <color theme="1"/>
      <name val="Calibri"/>
      <family val="2"/>
      <scheme val="minor"/>
    </font>
    <font>
      <sz val="9"/>
      <color theme="1"/>
      <name val="Calibri"/>
      <family val="2"/>
      <scheme val="minor"/>
    </font>
    <font>
      <sz val="12"/>
      <color theme="1"/>
      <name val="Arial"/>
      <family val="2"/>
    </font>
    <font>
      <b/>
      <sz val="12"/>
      <color theme="1"/>
      <name val="Arial"/>
      <family val="2"/>
    </font>
    <font>
      <sz val="12"/>
      <color rgb="FFFF0000"/>
      <name val="Arial"/>
      <family val="2"/>
    </font>
    <font>
      <b/>
      <sz val="12"/>
      <color rgb="FFFF0000"/>
      <name val="Arial"/>
      <family val="2"/>
    </font>
    <font>
      <sz val="12"/>
      <color rgb="FF000000"/>
      <name val="Arial"/>
      <family val="2"/>
    </font>
    <font>
      <sz val="12"/>
      <name val="Arial"/>
      <family val="2"/>
    </font>
    <font>
      <sz val="11"/>
      <color theme="1"/>
      <name val="Arial"/>
      <family val="2"/>
    </font>
  </fonts>
  <fills count="16">
    <fill>
      <patternFill patternType="none"/>
    </fill>
    <fill>
      <patternFill patternType="gray125"/>
    </fill>
    <fill>
      <patternFill patternType="solid">
        <fgColor rgb="FFB3B3B3"/>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92D050"/>
        <bgColor indexed="64"/>
      </patternFill>
    </fill>
    <fill>
      <patternFill patternType="solid">
        <fgColor theme="8" tint="0.79998168889431442"/>
        <bgColor indexed="64"/>
      </patternFill>
    </fill>
    <fill>
      <patternFill patternType="solid">
        <fgColor rgb="FFD9D9D9"/>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43">
    <xf numFmtId="0" fontId="0" fillId="0" borderId="0" xfId="0"/>
    <xf numFmtId="0" fontId="4" fillId="0" borderId="0" xfId="0" applyFont="1"/>
    <xf numFmtId="164" fontId="0" fillId="0" borderId="0" xfId="2" applyFont="1"/>
    <xf numFmtId="0" fontId="3" fillId="0" borderId="0" xfId="0" applyFont="1"/>
    <xf numFmtId="0" fontId="3" fillId="0" borderId="0" xfId="0" applyFont="1" applyAlignment="1">
      <alignment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6" fillId="0" borderId="1" xfId="0" applyFont="1" applyBorder="1" applyAlignment="1">
      <alignment vertical="center" wrapText="1"/>
    </xf>
    <xf numFmtId="166" fontId="7" fillId="3" borderId="6" xfId="1" applyNumberFormat="1" applyFont="1" applyFill="1" applyBorder="1" applyAlignment="1">
      <alignment horizontal="right" vertical="center" wrapText="1"/>
    </xf>
    <xf numFmtId="166" fontId="8" fillId="3" borderId="6" xfId="1" applyNumberFormat="1" applyFont="1" applyFill="1" applyBorder="1" applyAlignment="1">
      <alignment horizontal="right" vertical="center" wrapText="1"/>
    </xf>
    <xf numFmtId="166" fontId="7" fillId="9" borderId="6" xfId="1" applyNumberFormat="1" applyFont="1" applyFill="1" applyBorder="1" applyAlignment="1">
      <alignment horizontal="right" vertical="center" wrapText="1"/>
    </xf>
    <xf numFmtId="165" fontId="7" fillId="9" borderId="6" xfId="1" applyFont="1" applyFill="1" applyBorder="1" applyAlignment="1">
      <alignment horizontal="right" vertical="center" wrapText="1"/>
    </xf>
    <xf numFmtId="166" fontId="7" fillId="0" borderId="6" xfId="1" applyNumberFormat="1" applyFont="1" applyBorder="1" applyAlignment="1">
      <alignment horizontal="right" vertical="center" wrapText="1"/>
    </xf>
    <xf numFmtId="166" fontId="7" fillId="9" borderId="7" xfId="1" applyNumberFormat="1" applyFont="1" applyFill="1" applyBorder="1" applyAlignment="1">
      <alignment horizontal="right" vertical="center" wrapText="1"/>
    </xf>
    <xf numFmtId="166" fontId="2" fillId="0" borderId="1" xfId="0" applyNumberFormat="1" applyFont="1" applyBorder="1"/>
    <xf numFmtId="166" fontId="2" fillId="0" borderId="0" xfId="0" applyNumberFormat="1" applyFont="1"/>
    <xf numFmtId="0" fontId="6" fillId="0" borderId="8" xfId="0" applyFont="1" applyBorder="1" applyAlignment="1">
      <alignment vertical="center" wrapText="1"/>
    </xf>
    <xf numFmtId="0" fontId="6" fillId="0" borderId="6" xfId="0" applyFont="1" applyBorder="1" applyAlignment="1">
      <alignment vertical="center" wrapText="1"/>
    </xf>
    <xf numFmtId="166" fontId="7" fillId="9" borderId="6" xfId="1" applyNumberFormat="1" applyFont="1" applyFill="1" applyBorder="1" applyAlignment="1">
      <alignment horizontal="center" vertical="center" wrapText="1"/>
    </xf>
    <xf numFmtId="166" fontId="0" fillId="0" borderId="1" xfId="0" applyNumberFormat="1" applyBorder="1"/>
    <xf numFmtId="166" fontId="6" fillId="0" borderId="6" xfId="0" applyNumberFormat="1" applyFont="1" applyBorder="1" applyAlignment="1">
      <alignment vertical="center" wrapText="1"/>
    </xf>
    <xf numFmtId="0" fontId="2" fillId="0" borderId="0" xfId="0" applyFont="1"/>
    <xf numFmtId="165" fontId="2" fillId="0" borderId="0" xfId="0" applyNumberFormat="1" applyFont="1" applyAlignment="1">
      <alignment vertical="center"/>
    </xf>
    <xf numFmtId="0" fontId="9" fillId="10" borderId="8" xfId="0" applyFont="1" applyFill="1" applyBorder="1" applyAlignment="1">
      <alignment vertical="center" wrapText="1"/>
    </xf>
    <xf numFmtId="166" fontId="9" fillId="10" borderId="6" xfId="0" applyNumberFormat="1" applyFont="1" applyFill="1" applyBorder="1" applyAlignment="1">
      <alignment vertical="center" wrapText="1"/>
    </xf>
    <xf numFmtId="166" fontId="7" fillId="11" borderId="6" xfId="1" applyNumberFormat="1" applyFont="1" applyFill="1" applyBorder="1" applyAlignment="1">
      <alignment horizontal="right" vertical="center" wrapText="1"/>
    </xf>
    <xf numFmtId="166" fontId="10" fillId="11" borderId="6" xfId="1" applyNumberFormat="1" applyFont="1" applyFill="1" applyBorder="1" applyAlignment="1">
      <alignment horizontal="right" vertical="center" wrapText="1"/>
    </xf>
    <xf numFmtId="165" fontId="7" fillId="11" borderId="6" xfId="1" applyFont="1" applyFill="1" applyBorder="1" applyAlignment="1">
      <alignment horizontal="right" vertical="center" wrapText="1"/>
    </xf>
    <xf numFmtId="0" fontId="0" fillId="0" borderId="0" xfId="0" applyAlignment="1">
      <alignment wrapText="1"/>
    </xf>
    <xf numFmtId="166" fontId="0" fillId="0" borderId="0" xfId="0" applyNumberFormat="1"/>
    <xf numFmtId="166" fontId="0" fillId="3" borderId="0" xfId="0" applyNumberFormat="1" applyFill="1"/>
    <xf numFmtId="166" fontId="0" fillId="0" borderId="0" xfId="0" applyNumberFormat="1" applyAlignment="1">
      <alignment horizontal="left" vertical="center" wrapText="1"/>
    </xf>
    <xf numFmtId="165" fontId="0" fillId="0" borderId="0" xfId="0" applyNumberFormat="1"/>
    <xf numFmtId="167" fontId="0" fillId="0" borderId="0" xfId="0" applyNumberFormat="1"/>
    <xf numFmtId="164" fontId="0" fillId="0" borderId="0" xfId="0" applyNumberFormat="1"/>
    <xf numFmtId="0" fontId="0" fillId="0" borderId="0" xfId="0" applyAlignment="1">
      <alignment vertical="center"/>
    </xf>
    <xf numFmtId="0" fontId="4" fillId="0" borderId="0" xfId="0" applyFont="1" applyAlignment="1">
      <alignment vertical="center"/>
    </xf>
    <xf numFmtId="164" fontId="0" fillId="0" borderId="0" xfId="2" applyFont="1" applyAlignment="1">
      <alignment vertical="center"/>
    </xf>
    <xf numFmtId="0" fontId="3" fillId="0" borderId="0" xfId="0" applyFont="1" applyAlignment="1">
      <alignment vertical="center" wrapText="1"/>
    </xf>
    <xf numFmtId="0" fontId="3" fillId="0" borderId="0" xfId="0" applyFont="1" applyAlignment="1">
      <alignment vertical="center"/>
    </xf>
    <xf numFmtId="166" fontId="7" fillId="9" borderId="7" xfId="1" applyNumberFormat="1" applyFont="1" applyFill="1" applyBorder="1" applyAlignment="1">
      <alignment horizontal="center" vertical="center" wrapText="1"/>
    </xf>
    <xf numFmtId="166" fontId="7" fillId="11" borderId="7" xfId="1" applyNumberFormat="1" applyFont="1" applyFill="1" applyBorder="1" applyAlignment="1">
      <alignment horizontal="right" vertical="center" wrapText="1"/>
    </xf>
    <xf numFmtId="0" fontId="11" fillId="0" borderId="0" xfId="0" applyFont="1"/>
    <xf numFmtId="0" fontId="12" fillId="0" borderId="0" xfId="0" applyFont="1"/>
    <xf numFmtId="0" fontId="13" fillId="0" borderId="0" xfId="0" applyFont="1" applyAlignment="1">
      <alignment vertical="center"/>
    </xf>
    <xf numFmtId="0" fontId="13" fillId="0" borderId="0" xfId="0" applyFont="1"/>
    <xf numFmtId="0" fontId="13" fillId="13" borderId="0" xfId="0" applyFont="1" applyFill="1"/>
    <xf numFmtId="0" fontId="0" fillId="15" borderId="0" xfId="0" applyFill="1"/>
    <xf numFmtId="9" fontId="0" fillId="0" borderId="0" xfId="3" applyFont="1"/>
    <xf numFmtId="168" fontId="0" fillId="0" borderId="0" xfId="0" applyNumberFormat="1"/>
    <xf numFmtId="0" fontId="0" fillId="12" borderId="0" xfId="0" applyFill="1"/>
    <xf numFmtId="0" fontId="0" fillId="0" borderId="1" xfId="0" applyBorder="1"/>
    <xf numFmtId="0" fontId="5" fillId="2" borderId="1" xfId="0" applyFont="1" applyFill="1" applyBorder="1" applyAlignment="1">
      <alignment horizontal="center" vertical="center" wrapText="1"/>
    </xf>
    <xf numFmtId="165" fontId="0" fillId="0" borderId="0" xfId="1" applyFont="1"/>
    <xf numFmtId="164" fontId="13" fillId="0" borderId="0" xfId="0" applyNumberFormat="1" applyFont="1" applyAlignment="1">
      <alignment vertical="center"/>
    </xf>
    <xf numFmtId="166" fontId="14" fillId="0" borderId="1" xfId="0" applyNumberFormat="1" applyFont="1" applyBorder="1" applyAlignment="1">
      <alignment horizontal="left" vertical="center" wrapText="1"/>
    </xf>
    <xf numFmtId="166" fontId="7" fillId="9" borderId="0" xfId="1" applyNumberFormat="1" applyFont="1" applyFill="1" applyBorder="1" applyAlignment="1">
      <alignment horizontal="right" vertical="center" wrapText="1"/>
    </xf>
    <xf numFmtId="166" fontId="9" fillId="10" borderId="8" xfId="0" applyNumberFormat="1" applyFont="1" applyFill="1" applyBorder="1" applyAlignment="1">
      <alignment vertical="center" wrapText="1"/>
    </xf>
    <xf numFmtId="0" fontId="5" fillId="4" borderId="1" xfId="0" applyFont="1" applyFill="1" applyBorder="1" applyAlignment="1">
      <alignment horizontal="center" vertical="center" wrapText="1"/>
    </xf>
    <xf numFmtId="166" fontId="0" fillId="3" borderId="0" xfId="1" applyNumberFormat="1" applyFont="1" applyFill="1" applyAlignment="1">
      <alignment horizontal="center" vertical="center" wrapText="1"/>
    </xf>
    <xf numFmtId="0" fontId="5" fillId="2"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15" fillId="0" borderId="9" xfId="0" applyFont="1" applyBorder="1" applyAlignment="1">
      <alignment vertical="center" wrapText="1"/>
    </xf>
    <xf numFmtId="0" fontId="16" fillId="0" borderId="9" xfId="0" applyFont="1" applyBorder="1" applyAlignment="1">
      <alignment vertical="center" wrapText="1"/>
    </xf>
    <xf numFmtId="0" fontId="15" fillId="0" borderId="9" xfId="0" applyFont="1" applyBorder="1"/>
    <xf numFmtId="0" fontId="16" fillId="13" borderId="9" xfId="0" applyFont="1" applyFill="1" applyBorder="1" applyAlignment="1">
      <alignment vertical="center" wrapText="1"/>
    </xf>
    <xf numFmtId="0" fontId="15" fillId="13" borderId="9" xfId="0" applyFont="1" applyFill="1" applyBorder="1" applyAlignment="1">
      <alignment vertical="center" wrapText="1"/>
    </xf>
    <xf numFmtId="168" fontId="15" fillId="13" borderId="9" xfId="2" applyNumberFormat="1" applyFont="1" applyFill="1" applyBorder="1" applyAlignment="1">
      <alignment vertical="center" wrapText="1"/>
    </xf>
    <xf numFmtId="168" fontId="15" fillId="12" borderId="9" xfId="2" applyNumberFormat="1" applyFont="1" applyFill="1" applyBorder="1" applyAlignment="1">
      <alignment vertical="center" wrapText="1"/>
    </xf>
    <xf numFmtId="9" fontId="15" fillId="13" borderId="9" xfId="0" applyNumberFormat="1" applyFont="1" applyFill="1" applyBorder="1" applyAlignment="1">
      <alignment horizontal="right" vertical="center" wrapText="1"/>
    </xf>
    <xf numFmtId="164" fontId="15" fillId="13" borderId="9" xfId="2" applyFont="1" applyFill="1" applyBorder="1" applyAlignment="1">
      <alignment vertical="center" wrapText="1"/>
    </xf>
    <xf numFmtId="0" fontId="15" fillId="13" borderId="9" xfId="0" applyFont="1" applyFill="1" applyBorder="1" applyAlignment="1">
      <alignment horizontal="center" wrapText="1"/>
    </xf>
    <xf numFmtId="168" fontId="15" fillId="0" borderId="9" xfId="2" applyNumberFormat="1" applyFont="1" applyBorder="1" applyAlignment="1">
      <alignment vertical="center" wrapText="1"/>
    </xf>
    <xf numFmtId="9" fontId="15" fillId="0" borderId="9" xfId="0" applyNumberFormat="1" applyFont="1" applyBorder="1" applyAlignment="1">
      <alignment vertical="center" wrapText="1"/>
    </xf>
    <xf numFmtId="164" fontId="15" fillId="0" borderId="9" xfId="1" applyNumberFormat="1" applyFont="1" applyBorder="1" applyAlignment="1">
      <alignment vertical="center" wrapText="1"/>
    </xf>
    <xf numFmtId="0" fontId="16" fillId="5" borderId="9" xfId="0" applyFont="1" applyFill="1" applyBorder="1" applyAlignment="1">
      <alignment vertical="center" wrapText="1"/>
    </xf>
    <xf numFmtId="0" fontId="15" fillId="5" borderId="9" xfId="0" applyFont="1" applyFill="1" applyBorder="1" applyAlignment="1">
      <alignment vertical="center" wrapText="1"/>
    </xf>
    <xf numFmtId="168" fontId="15" fillId="5" borderId="9" xfId="2" applyNumberFormat="1" applyFont="1" applyFill="1" applyBorder="1" applyAlignment="1">
      <alignment vertical="center" wrapText="1"/>
    </xf>
    <xf numFmtId="168" fontId="17" fillId="5" borderId="9" xfId="2" applyNumberFormat="1" applyFont="1" applyFill="1" applyBorder="1" applyAlignment="1">
      <alignment vertical="center" wrapText="1"/>
    </xf>
    <xf numFmtId="9" fontId="15" fillId="5" borderId="9" xfId="0" applyNumberFormat="1" applyFont="1" applyFill="1" applyBorder="1" applyAlignment="1">
      <alignment horizontal="right" vertical="center" wrapText="1"/>
    </xf>
    <xf numFmtId="164" fontId="15" fillId="5" borderId="9" xfId="0" applyNumberFormat="1" applyFont="1" applyFill="1" applyBorder="1" applyAlignment="1">
      <alignment vertical="center" wrapText="1"/>
    </xf>
    <xf numFmtId="0" fontId="15" fillId="5" borderId="9" xfId="0" applyFont="1" applyFill="1" applyBorder="1" applyAlignment="1">
      <alignment horizontal="center" wrapText="1"/>
    </xf>
    <xf numFmtId="0" fontId="15" fillId="0" borderId="9" xfId="0" applyFont="1" applyBorder="1" applyAlignment="1">
      <alignment horizontal="left" vertical="top" wrapText="1"/>
    </xf>
    <xf numFmtId="168" fontId="17" fillId="0" borderId="9" xfId="2" applyNumberFormat="1" applyFont="1" applyBorder="1" applyAlignment="1">
      <alignment vertical="center" wrapText="1"/>
    </xf>
    <xf numFmtId="164" fontId="15" fillId="0" borderId="9" xfId="0" applyNumberFormat="1" applyFont="1" applyBorder="1" applyAlignment="1">
      <alignment vertical="center" wrapText="1"/>
    </xf>
    <xf numFmtId="0" fontId="16" fillId="0" borderId="9" xfId="0" applyFont="1" applyBorder="1" applyAlignment="1">
      <alignment horizontal="left" wrapText="1"/>
    </xf>
    <xf numFmtId="0" fontId="19" fillId="0" borderId="9" xfId="0" applyFont="1" applyBorder="1" applyAlignment="1">
      <alignment horizontal="justify" vertical="center"/>
    </xf>
    <xf numFmtId="0" fontId="19" fillId="13" borderId="9" xfId="0" applyFont="1" applyFill="1" applyBorder="1" applyAlignment="1">
      <alignment horizontal="justify" vertical="center"/>
    </xf>
    <xf numFmtId="164" fontId="15" fillId="13" borderId="9" xfId="0" applyNumberFormat="1" applyFont="1" applyFill="1" applyBorder="1" applyAlignment="1">
      <alignment vertical="center" wrapText="1"/>
    </xf>
    <xf numFmtId="0" fontId="15" fillId="13" borderId="9" xfId="0" applyFont="1" applyFill="1" applyBorder="1"/>
    <xf numFmtId="164" fontId="15" fillId="0" borderId="9" xfId="2" applyFont="1" applyBorder="1" applyAlignment="1">
      <alignment vertical="center" wrapText="1"/>
    </xf>
    <xf numFmtId="0" fontId="16" fillId="0" borderId="9" xfId="0" applyFont="1" applyBorder="1" applyAlignment="1">
      <alignment vertical="center" wrapText="1"/>
    </xf>
    <xf numFmtId="168" fontId="16" fillId="0" borderId="9" xfId="0" applyNumberFormat="1" applyFont="1" applyBorder="1" applyAlignment="1">
      <alignment vertical="center" wrapText="1"/>
    </xf>
    <xf numFmtId="168" fontId="18" fillId="0" borderId="9" xfId="0" applyNumberFormat="1" applyFont="1" applyBorder="1" applyAlignment="1">
      <alignment vertical="center" wrapText="1"/>
    </xf>
    <xf numFmtId="168" fontId="16" fillId="13" borderId="9" xfId="2" applyNumberFormat="1" applyFont="1" applyFill="1" applyBorder="1" applyAlignment="1">
      <alignment vertical="center" wrapText="1"/>
    </xf>
    <xf numFmtId="168" fontId="16" fillId="12" borderId="9" xfId="0" applyNumberFormat="1" applyFont="1" applyFill="1" applyBorder="1" applyAlignment="1">
      <alignment vertical="center" wrapText="1"/>
    </xf>
    <xf numFmtId="164" fontId="16" fillId="0" borderId="9" xfId="0" applyNumberFormat="1" applyFont="1" applyBorder="1" applyAlignment="1">
      <alignment vertical="center" wrapText="1"/>
    </xf>
    <xf numFmtId="0" fontId="16" fillId="0" borderId="9" xfId="0" applyFont="1" applyBorder="1" applyAlignment="1">
      <alignment horizontal="left" vertical="top" wrapText="1"/>
    </xf>
    <xf numFmtId="9" fontId="20" fillId="5" borderId="9" xfId="0" applyNumberFormat="1" applyFont="1" applyFill="1" applyBorder="1" applyAlignment="1">
      <alignment horizontal="right" vertical="center" wrapText="1"/>
    </xf>
    <xf numFmtId="164" fontId="15" fillId="5" borderId="9" xfId="2" applyFont="1" applyFill="1" applyBorder="1" applyAlignment="1">
      <alignment vertical="center" wrapText="1"/>
    </xf>
    <xf numFmtId="0" fontId="15" fillId="5" borderId="9" xfId="0" applyFont="1" applyFill="1" applyBorder="1"/>
    <xf numFmtId="9" fontId="20" fillId="0" borderId="9" xfId="0" applyNumberFormat="1" applyFont="1" applyBorder="1" applyAlignment="1">
      <alignment vertical="center" wrapText="1"/>
    </xf>
    <xf numFmtId="9" fontId="20" fillId="13" borderId="9" xfId="0" applyNumberFormat="1" applyFont="1" applyFill="1" applyBorder="1" applyAlignment="1">
      <alignment horizontal="right" vertical="center" wrapText="1"/>
    </xf>
    <xf numFmtId="164" fontId="15" fillId="13" borderId="9" xfId="0" applyNumberFormat="1" applyFont="1" applyFill="1" applyBorder="1"/>
    <xf numFmtId="0" fontId="20" fillId="0" borderId="9" xfId="0" applyFont="1" applyBorder="1" applyAlignment="1">
      <alignment horizontal="justify" vertical="center"/>
    </xf>
    <xf numFmtId="9" fontId="15" fillId="5" borderId="9" xfId="0" applyNumberFormat="1" applyFont="1" applyFill="1" applyBorder="1" applyAlignment="1">
      <alignment vertical="center" wrapText="1"/>
    </xf>
    <xf numFmtId="168" fontId="16" fillId="0" borderId="9" xfId="2" applyNumberFormat="1" applyFont="1" applyBorder="1" applyAlignment="1">
      <alignment vertical="center" wrapText="1"/>
    </xf>
    <xf numFmtId="168" fontId="18" fillId="0" borderId="9" xfId="2" applyNumberFormat="1" applyFont="1" applyBorder="1" applyAlignment="1">
      <alignment vertical="center" wrapText="1"/>
    </xf>
    <xf numFmtId="168" fontId="16" fillId="12" borderId="9" xfId="2" applyNumberFormat="1" applyFont="1" applyFill="1" applyBorder="1" applyAlignment="1">
      <alignment vertical="center" wrapText="1"/>
    </xf>
    <xf numFmtId="164" fontId="16" fillId="14" borderId="9" xfId="2" applyFont="1" applyFill="1" applyBorder="1" applyAlignment="1">
      <alignment vertical="center" wrapText="1"/>
    </xf>
    <xf numFmtId="0" fontId="21" fillId="0" borderId="9" xfId="0" applyFont="1" applyBorder="1"/>
    <xf numFmtId="0" fontId="15" fillId="12" borderId="9" xfId="0" applyFont="1" applyFill="1" applyBorder="1" applyAlignment="1">
      <alignment vertical="center" wrapText="1"/>
    </xf>
    <xf numFmtId="0" fontId="16" fillId="15" borderId="9" xfId="0" applyFont="1" applyFill="1" applyBorder="1" applyAlignment="1">
      <alignment vertical="center" wrapText="1"/>
    </xf>
    <xf numFmtId="168" fontId="16" fillId="15" borderId="9" xfId="0" applyNumberFormat="1" applyFont="1" applyFill="1" applyBorder="1" applyAlignment="1">
      <alignment vertical="center" wrapText="1"/>
    </xf>
    <xf numFmtId="168" fontId="18" fillId="15" borderId="9" xfId="0" applyNumberFormat="1" applyFont="1" applyFill="1" applyBorder="1" applyAlignment="1">
      <alignment vertical="center" wrapText="1"/>
    </xf>
    <xf numFmtId="9" fontId="16" fillId="15" borderId="9" xfId="3" applyFont="1" applyFill="1" applyBorder="1" applyAlignment="1">
      <alignment vertical="center" wrapText="1"/>
    </xf>
    <xf numFmtId="164" fontId="16" fillId="15" borderId="9" xfId="2" applyFont="1" applyFill="1" applyBorder="1" applyAlignment="1">
      <alignment vertical="center" wrapText="1"/>
    </xf>
    <xf numFmtId="0" fontId="21" fillId="15" borderId="9" xfId="0" applyFont="1" applyFill="1" applyBorder="1"/>
    <xf numFmtId="169" fontId="15" fillId="0" borderId="9" xfId="2" applyNumberFormat="1" applyFont="1" applyBorder="1" applyAlignment="1">
      <alignment vertical="center" wrapText="1"/>
    </xf>
    <xf numFmtId="169" fontId="17" fillId="0" borderId="9" xfId="2" applyNumberFormat="1" applyFont="1" applyBorder="1" applyAlignment="1">
      <alignment vertical="center" wrapText="1"/>
    </xf>
    <xf numFmtId="169" fontId="16" fillId="0" borderId="9" xfId="2" applyNumberFormat="1" applyFont="1" applyBorder="1" applyAlignment="1">
      <alignment vertical="center" wrapText="1"/>
    </xf>
    <xf numFmtId="170" fontId="16" fillId="0" borderId="9" xfId="0" applyNumberFormat="1" applyFont="1" applyBorder="1" applyAlignment="1">
      <alignment vertical="center" wrapText="1"/>
    </xf>
    <xf numFmtId="170" fontId="18" fillId="0" borderId="9" xfId="0" applyNumberFormat="1" applyFont="1" applyBorder="1" applyAlignment="1">
      <alignment vertical="center" wrapText="1"/>
    </xf>
    <xf numFmtId="164" fontId="16" fillId="0" borderId="9" xfId="2" applyFont="1" applyBorder="1" applyAlignment="1">
      <alignment vertical="center" wrapText="1"/>
    </xf>
    <xf numFmtId="0" fontId="15" fillId="0" borderId="9" xfId="0" applyFont="1" applyBorder="1" applyAlignment="1">
      <alignment vertical="center"/>
    </xf>
    <xf numFmtId="168" fontId="15" fillId="12" borderId="9" xfId="2" applyNumberFormat="1" applyFont="1" applyFill="1" applyBorder="1" applyAlignment="1">
      <alignment vertical="center"/>
    </xf>
    <xf numFmtId="164" fontId="15" fillId="14" borderId="9" xfId="2" applyFont="1" applyFill="1" applyBorder="1" applyAlignment="1">
      <alignment vertical="center" wrapText="1"/>
    </xf>
    <xf numFmtId="0" fontId="16" fillId="0" borderId="9" xfId="0" applyFont="1" applyBorder="1" applyAlignment="1">
      <alignment vertical="center"/>
    </xf>
    <xf numFmtId="168" fontId="16" fillId="12" borderId="9" xfId="2" applyNumberFormat="1" applyFont="1" applyFill="1" applyBorder="1" applyAlignment="1">
      <alignment vertical="center"/>
    </xf>
    <xf numFmtId="0" fontId="16"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16" fillId="13" borderId="9" xfId="0" applyFont="1" applyFill="1" applyBorder="1" applyAlignment="1">
      <alignment horizontal="center" vertical="center" wrapText="1"/>
    </xf>
    <xf numFmtId="0" fontId="16" fillId="12" borderId="9" xfId="0" applyFont="1" applyFill="1" applyBorder="1" applyAlignment="1">
      <alignment horizontal="center" vertical="center" wrapText="1"/>
    </xf>
  </cellXfs>
  <cellStyles count="4">
    <cellStyle name="Milliers" xfId="1" builtinId="3"/>
    <cellStyle name="Monétaire" xfId="2" builtinId="4"/>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danazoumi/Desktop/Copy%20of%20SC181185_IRF00114127_11.11.2020%20-%20EQ%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par catégorie  Nov2020 W"/>
      <sheetName val="DSA"/>
      <sheetName val="Budget par activités Nov20202"/>
      <sheetName val="Sheet4"/>
      <sheetName val="Budget par activités"/>
      <sheetName val="Budget par catégorie "/>
      <sheetName val="Sheet3"/>
    </sheetNames>
    <sheetDataSet>
      <sheetData sheetId="0">
        <row r="7">
          <cell r="L7">
            <v>17603.63</v>
          </cell>
        </row>
        <row r="11">
          <cell r="L11">
            <v>2374.2199999999998</v>
          </cell>
        </row>
        <row r="13">
          <cell r="L13">
            <v>2040.53</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4A8AB-DE2A-47CB-AEE5-F13190C3B64A}">
  <dimension ref="A1:Y24"/>
  <sheetViews>
    <sheetView topLeftCell="E2" zoomScale="80" zoomScaleNormal="80" workbookViewId="0">
      <selection activeCell="U18" sqref="U18"/>
    </sheetView>
  </sheetViews>
  <sheetFormatPr baseColWidth="10" defaultColWidth="9.109375" defaultRowHeight="14.4" x14ac:dyDescent="0.3"/>
  <cols>
    <col min="1" max="1" width="18.109375" hidden="1" customWidth="1"/>
    <col min="2" max="2" width="70.77734375" customWidth="1"/>
    <col min="3" max="3" width="9.33203125" hidden="1" customWidth="1"/>
    <col min="4" max="4" width="12.21875" hidden="1" customWidth="1"/>
    <col min="5" max="5" width="0.109375" customWidth="1"/>
    <col min="6" max="7" width="10" hidden="1" customWidth="1"/>
    <col min="8" max="8" width="14.5546875" hidden="1" customWidth="1"/>
    <col min="9" max="12" width="14.5546875" customWidth="1"/>
    <col min="13" max="13" width="12.21875" bestFit="1" customWidth="1"/>
    <col min="14" max="14" width="10.77734375" customWidth="1"/>
    <col min="15" max="15" width="16.44140625" customWidth="1"/>
    <col min="16" max="16" width="16.21875" customWidth="1"/>
    <col min="17" max="17" width="11" hidden="1" customWidth="1"/>
    <col min="18" max="18" width="13.5546875" hidden="1" customWidth="1"/>
    <col min="19" max="19" width="16.44140625" hidden="1" customWidth="1"/>
    <col min="20" max="20" width="14.5546875" style="2" hidden="1" customWidth="1"/>
    <col min="21" max="21" width="69.109375" customWidth="1"/>
    <col min="22" max="22" width="32.44140625" customWidth="1"/>
    <col min="23" max="23" width="27" customWidth="1"/>
    <col min="25" max="25" width="11.88671875" bestFit="1" customWidth="1"/>
  </cols>
  <sheetData>
    <row r="1" spans="1:25" s="38" customFormat="1" ht="15.6" x14ac:dyDescent="0.3">
      <c r="B1" s="39" t="s">
        <v>0</v>
      </c>
      <c r="C1" s="39"/>
      <c r="D1" s="39"/>
      <c r="E1" s="39"/>
      <c r="F1" s="39"/>
      <c r="G1" s="39"/>
      <c r="H1" s="39"/>
      <c r="I1" s="39"/>
      <c r="J1" s="39"/>
      <c r="K1" s="39"/>
      <c r="L1" s="39"/>
      <c r="M1" s="39"/>
      <c r="T1" s="40"/>
    </row>
    <row r="2" spans="1:25" s="38" customFormat="1" ht="28.8" x14ac:dyDescent="0.3">
      <c r="B2" s="41" t="s">
        <v>1</v>
      </c>
      <c r="C2" s="42"/>
      <c r="D2" s="42"/>
      <c r="E2" s="42"/>
      <c r="F2" s="42"/>
      <c r="G2" s="42"/>
      <c r="H2" s="42"/>
      <c r="I2" s="42"/>
      <c r="J2" s="42"/>
      <c r="K2" s="42"/>
      <c r="L2" s="42"/>
      <c r="M2" s="42"/>
      <c r="T2" s="40"/>
    </row>
    <row r="3" spans="1:25" x14ac:dyDescent="0.3">
      <c r="B3" s="4"/>
      <c r="C3" s="3"/>
      <c r="D3" s="3"/>
      <c r="E3" s="3"/>
      <c r="F3" s="3"/>
      <c r="G3" s="3"/>
      <c r="H3" s="3"/>
      <c r="I3" s="3"/>
      <c r="J3" s="3"/>
      <c r="K3" s="3"/>
      <c r="L3" s="3"/>
      <c r="M3" s="3"/>
    </row>
    <row r="4" spans="1:25" x14ac:dyDescent="0.3">
      <c r="B4" s="63" t="s">
        <v>2</v>
      </c>
      <c r="C4" s="55"/>
      <c r="D4" s="64" t="s">
        <v>3</v>
      </c>
      <c r="E4" s="65"/>
      <c r="F4" s="65"/>
      <c r="G4" s="65"/>
      <c r="H4" s="66"/>
      <c r="I4" s="64" t="s">
        <v>130</v>
      </c>
      <c r="J4" s="65"/>
      <c r="K4" s="65"/>
      <c r="L4" s="66"/>
      <c r="M4" s="67" t="s">
        <v>4</v>
      </c>
      <c r="N4" s="68"/>
      <c r="O4" s="68"/>
      <c r="P4" s="69"/>
      <c r="Q4" s="70" t="s">
        <v>5</v>
      </c>
      <c r="R4" s="71"/>
      <c r="S4" s="71"/>
      <c r="T4" s="71"/>
      <c r="U4" s="61" t="s">
        <v>6</v>
      </c>
    </row>
    <row r="5" spans="1:25" ht="124.2" x14ac:dyDescent="0.3">
      <c r="B5" s="63"/>
      <c r="C5" s="55"/>
      <c r="D5" s="5" t="s">
        <v>7</v>
      </c>
      <c r="E5" s="6" t="s">
        <v>8</v>
      </c>
      <c r="F5" s="7" t="s">
        <v>9</v>
      </c>
      <c r="G5" s="7" t="s">
        <v>10</v>
      </c>
      <c r="H5" s="8" t="s">
        <v>11</v>
      </c>
      <c r="I5" s="5" t="s">
        <v>7</v>
      </c>
      <c r="J5" s="7" t="s">
        <v>12</v>
      </c>
      <c r="K5" s="7" t="s">
        <v>129</v>
      </c>
      <c r="L5" s="8" t="s">
        <v>11</v>
      </c>
      <c r="M5" s="5" t="s">
        <v>7</v>
      </c>
      <c r="N5" s="7" t="s">
        <v>12</v>
      </c>
      <c r="O5" s="7" t="s">
        <v>13</v>
      </c>
      <c r="P5" s="8" t="s">
        <v>11</v>
      </c>
      <c r="Q5" s="5" t="s">
        <v>7</v>
      </c>
      <c r="R5" s="7" t="s">
        <v>12</v>
      </c>
      <c r="S5" s="7" t="s">
        <v>14</v>
      </c>
      <c r="T5" s="9" t="s">
        <v>11</v>
      </c>
      <c r="U5" s="61"/>
    </row>
    <row r="6" spans="1:25" ht="15" thickBot="1" x14ac:dyDescent="0.35">
      <c r="A6">
        <v>0</v>
      </c>
      <c r="B6" s="10" t="s">
        <v>15</v>
      </c>
      <c r="C6" s="10">
        <v>15000</v>
      </c>
      <c r="D6" s="11">
        <v>13200</v>
      </c>
      <c r="E6" s="11">
        <v>13200</v>
      </c>
      <c r="F6" s="12">
        <v>11100</v>
      </c>
      <c r="G6" s="12"/>
      <c r="H6" s="11"/>
      <c r="I6" s="11">
        <v>13200</v>
      </c>
      <c r="J6" s="11">
        <v>11100</v>
      </c>
      <c r="K6" s="11">
        <v>11100</v>
      </c>
      <c r="L6" s="11">
        <v>11100</v>
      </c>
      <c r="M6" s="13">
        <v>37500</v>
      </c>
      <c r="N6" s="13">
        <f>M6</f>
        <v>37500</v>
      </c>
      <c r="O6" s="14">
        <v>26250</v>
      </c>
      <c r="P6" s="14">
        <v>17603.63</v>
      </c>
      <c r="Q6" s="15">
        <f t="shared" ref="Q6:Q15" si="0">D6+M6</f>
        <v>50700</v>
      </c>
      <c r="R6" s="15">
        <f t="shared" ref="R6:T7" si="1">F6+N6</f>
        <v>48600</v>
      </c>
      <c r="S6" s="15">
        <f t="shared" si="1"/>
        <v>26250</v>
      </c>
      <c r="T6" s="16">
        <f t="shared" si="1"/>
        <v>17603.63</v>
      </c>
      <c r="U6" s="17"/>
      <c r="V6" s="18"/>
    </row>
    <row r="7" spans="1:25" ht="15" thickBot="1" x14ac:dyDescent="0.35">
      <c r="A7">
        <f>6500+4850+2222</f>
        <v>13572</v>
      </c>
      <c r="B7" s="19" t="s">
        <v>16</v>
      </c>
      <c r="C7" s="20">
        <v>20000</v>
      </c>
      <c r="D7" s="11">
        <v>7000</v>
      </c>
      <c r="E7" s="11">
        <v>1000</v>
      </c>
      <c r="F7" s="12">
        <v>6000</v>
      </c>
      <c r="G7" s="12"/>
      <c r="H7" s="11"/>
      <c r="I7" s="11">
        <v>7000</v>
      </c>
      <c r="J7" s="11">
        <v>6000</v>
      </c>
      <c r="K7" s="11">
        <v>6000</v>
      </c>
      <c r="L7" s="11">
        <v>6000</v>
      </c>
      <c r="M7" s="21">
        <v>20000</v>
      </c>
      <c r="N7" s="13">
        <f>M7</f>
        <v>20000</v>
      </c>
      <c r="O7" s="14">
        <v>14000</v>
      </c>
      <c r="P7" s="14"/>
      <c r="Q7" s="15">
        <f t="shared" si="0"/>
        <v>27000</v>
      </c>
      <c r="R7" s="15">
        <f t="shared" si="1"/>
        <v>26000</v>
      </c>
      <c r="S7" s="15">
        <f t="shared" si="1"/>
        <v>14000</v>
      </c>
      <c r="T7" s="43">
        <f t="shared" si="1"/>
        <v>0</v>
      </c>
      <c r="U7" s="22"/>
    </row>
    <row r="8" spans="1:25" ht="15" thickBot="1" x14ac:dyDescent="0.35">
      <c r="A8">
        <v>12500</v>
      </c>
      <c r="B8" s="19" t="s">
        <v>17</v>
      </c>
      <c r="C8" s="23">
        <v>10000</v>
      </c>
      <c r="D8" s="11">
        <v>5000</v>
      </c>
      <c r="E8" s="11"/>
      <c r="F8" s="11">
        <v>5000</v>
      </c>
      <c r="G8" s="11"/>
      <c r="H8" s="11"/>
      <c r="I8" s="11">
        <v>5000</v>
      </c>
      <c r="J8" s="11">
        <v>5000</v>
      </c>
      <c r="K8" s="11">
        <v>5000</v>
      </c>
      <c r="L8" s="11">
        <v>5000</v>
      </c>
      <c r="M8" s="13">
        <f>5691</f>
        <v>5691</v>
      </c>
      <c r="N8" s="21">
        <v>0</v>
      </c>
      <c r="O8" s="14"/>
      <c r="P8" s="14"/>
      <c r="Q8" s="15">
        <f t="shared" si="0"/>
        <v>10691</v>
      </c>
      <c r="R8" s="15">
        <f>F8+N8</f>
        <v>5000</v>
      </c>
      <c r="S8" s="15">
        <f>G8+O8</f>
        <v>0</v>
      </c>
      <c r="T8" s="16"/>
      <c r="U8" s="22"/>
    </row>
    <row r="9" spans="1:25" ht="36.6" thickBot="1" x14ac:dyDescent="0.35">
      <c r="A9" s="24">
        <f>331635+12000+10000</f>
        <v>353635</v>
      </c>
      <c r="B9" s="19" t="s">
        <v>18</v>
      </c>
      <c r="C9" s="20">
        <v>443526</v>
      </c>
      <c r="D9" s="11">
        <v>224000</v>
      </c>
      <c r="E9" s="11">
        <v>3526</v>
      </c>
      <c r="F9" s="12">
        <v>418475</v>
      </c>
      <c r="G9" s="12"/>
      <c r="H9" s="11"/>
      <c r="I9" s="11">
        <v>690174</v>
      </c>
      <c r="J9" s="11">
        <v>693904</v>
      </c>
      <c r="K9" s="11">
        <v>693904</v>
      </c>
      <c r="L9" s="11">
        <v>693904</v>
      </c>
      <c r="M9" s="13">
        <v>595605</v>
      </c>
      <c r="N9" s="13">
        <v>601296</v>
      </c>
      <c r="O9" s="14">
        <v>422615</v>
      </c>
      <c r="P9" s="14">
        <v>456552.69</v>
      </c>
      <c r="Q9" s="15">
        <f t="shared" si="0"/>
        <v>819605</v>
      </c>
      <c r="R9" s="15">
        <f t="shared" ref="R9:R15" si="2">F9+N9</f>
        <v>1019771</v>
      </c>
      <c r="S9" s="15">
        <f>G9+O9</f>
        <v>422615</v>
      </c>
      <c r="T9" s="16">
        <f>H9+P9</f>
        <v>456552.69</v>
      </c>
      <c r="U9" s="58" t="s">
        <v>127</v>
      </c>
      <c r="V9" s="25"/>
    </row>
    <row r="10" spans="1:25" ht="15" thickBot="1" x14ac:dyDescent="0.35">
      <c r="A10" s="24">
        <f>77619+35000+5000</f>
        <v>117619</v>
      </c>
      <c r="B10" s="19" t="s">
        <v>20</v>
      </c>
      <c r="C10" s="20">
        <f>6724+214376</f>
        <v>221100</v>
      </c>
      <c r="D10" s="11">
        <v>4252</v>
      </c>
      <c r="E10" s="11">
        <v>4252</v>
      </c>
      <c r="F10" s="12">
        <v>3622</v>
      </c>
      <c r="G10" s="12"/>
      <c r="H10" s="11"/>
      <c r="I10" s="11">
        <v>4252</v>
      </c>
      <c r="J10" s="11">
        <v>3622</v>
      </c>
      <c r="K10" s="11">
        <v>3622</v>
      </c>
      <c r="L10" s="11">
        <v>3622</v>
      </c>
      <c r="M10" s="13">
        <v>10088</v>
      </c>
      <c r="N10" s="13">
        <f>M10</f>
        <v>10088</v>
      </c>
      <c r="O10" s="14">
        <v>7088</v>
      </c>
      <c r="P10" s="14">
        <v>2374.2199999999998</v>
      </c>
      <c r="Q10" s="15">
        <f t="shared" si="0"/>
        <v>14340</v>
      </c>
      <c r="R10" s="15">
        <f t="shared" si="2"/>
        <v>13710</v>
      </c>
      <c r="S10" s="15">
        <f>G10+O10</f>
        <v>7088</v>
      </c>
      <c r="T10" s="16">
        <f>H10+P10</f>
        <v>2374.2199999999998</v>
      </c>
      <c r="U10" s="17"/>
    </row>
    <row r="11" spans="1:25" ht="15" thickBot="1" x14ac:dyDescent="0.35">
      <c r="A11" s="24">
        <v>0</v>
      </c>
      <c r="B11" s="19" t="s">
        <v>21</v>
      </c>
      <c r="C11" s="20"/>
      <c r="D11" s="11"/>
      <c r="E11" s="11"/>
      <c r="F11" s="11"/>
      <c r="G11" s="11"/>
      <c r="H11" s="11"/>
      <c r="I11" s="11"/>
      <c r="J11" s="11"/>
      <c r="K11" s="11"/>
      <c r="L11" s="11"/>
      <c r="M11" s="13"/>
      <c r="N11" s="13"/>
      <c r="O11" s="14"/>
      <c r="P11" s="14"/>
      <c r="Q11" s="15">
        <f t="shared" ref="Q11" si="3">D11+M11</f>
        <v>0</v>
      </c>
      <c r="R11" s="15">
        <f t="shared" ref="R11" si="4">F11+N11</f>
        <v>0</v>
      </c>
      <c r="S11" s="15">
        <f t="shared" ref="S11" si="5">G11+O11</f>
        <v>0</v>
      </c>
      <c r="T11" s="16">
        <f t="shared" ref="T11" si="6">H11+P11</f>
        <v>0</v>
      </c>
      <c r="U11" s="58" t="s">
        <v>19</v>
      </c>
    </row>
    <row r="12" spans="1:25" ht="15" thickBot="1" x14ac:dyDescent="0.35">
      <c r="A12" s="24">
        <f>146000+66300+10000</f>
        <v>222300</v>
      </c>
      <c r="B12" s="19" t="s">
        <v>22</v>
      </c>
      <c r="C12" s="20">
        <v>10000</v>
      </c>
      <c r="D12" s="11"/>
      <c r="E12" s="11"/>
      <c r="F12" s="11"/>
      <c r="G12" s="11"/>
      <c r="H12" s="11"/>
      <c r="I12" s="11"/>
      <c r="J12" s="11"/>
      <c r="K12" s="11"/>
      <c r="L12" s="11"/>
      <c r="M12" s="13">
        <v>13359</v>
      </c>
      <c r="N12" s="13">
        <f>M12</f>
        <v>13359</v>
      </c>
      <c r="O12" s="14">
        <v>9351</v>
      </c>
      <c r="P12" s="14">
        <v>2040.53</v>
      </c>
      <c r="Q12" s="15">
        <f t="shared" si="0"/>
        <v>13359</v>
      </c>
      <c r="R12" s="15">
        <f t="shared" si="2"/>
        <v>13359</v>
      </c>
      <c r="S12" s="15">
        <f t="shared" ref="S12:T15" si="7">G12+O12</f>
        <v>9351</v>
      </c>
      <c r="T12" s="16">
        <f t="shared" si="7"/>
        <v>2040.53</v>
      </c>
      <c r="U12" s="58"/>
    </row>
    <row r="13" spans="1:25" ht="15" thickBot="1" x14ac:dyDescent="0.35">
      <c r="A13">
        <f>A12+A11+A10+A9+A8+A7+A6</f>
        <v>719626</v>
      </c>
      <c r="B13" s="26" t="s">
        <v>23</v>
      </c>
      <c r="C13" s="27">
        <f>C12+C11+C10+C9+C8+C7+C6</f>
        <v>719626</v>
      </c>
      <c r="D13" s="28">
        <f>D12+D11+D10+D8+D9+D7+D6</f>
        <v>253452</v>
      </c>
      <c r="E13" s="28">
        <f>E12+E11+E10+E8+E9+E7+E6</f>
        <v>21978</v>
      </c>
      <c r="F13" s="29">
        <f>F10+F9+F8+F7+F6</f>
        <v>444197</v>
      </c>
      <c r="G13" s="29"/>
      <c r="H13" s="11"/>
      <c r="I13" s="60">
        <f>SUM(I6:I12)</f>
        <v>719626</v>
      </c>
      <c r="J13" s="60">
        <f>SUM(J6:J12)</f>
        <v>719626</v>
      </c>
      <c r="K13" s="60">
        <f t="shared" ref="K13:L13" si="8">SUM(K6:K12)</f>
        <v>719626</v>
      </c>
      <c r="L13" s="60">
        <f t="shared" si="8"/>
        <v>719626</v>
      </c>
      <c r="M13" s="28">
        <f>SUM(M6:M12)</f>
        <v>682243</v>
      </c>
      <c r="N13" s="28">
        <f t="shared" ref="N13:P13" si="9">SUM(N6:N12)</f>
        <v>682243</v>
      </c>
      <c r="O13" s="30">
        <f>SUM(O6:O12)</f>
        <v>479304</v>
      </c>
      <c r="P13" s="30">
        <f t="shared" si="9"/>
        <v>478571.07</v>
      </c>
      <c r="Q13" s="28">
        <f t="shared" si="0"/>
        <v>935695</v>
      </c>
      <c r="R13" s="28">
        <f t="shared" si="2"/>
        <v>1126440</v>
      </c>
      <c r="S13" s="15">
        <f t="shared" si="7"/>
        <v>479304</v>
      </c>
      <c r="T13" s="44">
        <f t="shared" si="7"/>
        <v>478571.07</v>
      </c>
      <c r="U13" s="58"/>
      <c r="Y13" s="56">
        <f>+P15*0.3</f>
        <v>153621.31346999999</v>
      </c>
    </row>
    <row r="14" spans="1:25" ht="15" thickBot="1" x14ac:dyDescent="0.35">
      <c r="B14" s="19" t="s">
        <v>24</v>
      </c>
      <c r="C14" s="23">
        <f>C13*0.07</f>
        <v>50373.820000000007</v>
      </c>
      <c r="D14" s="11">
        <f>D13*0.07</f>
        <v>17741.640000000003</v>
      </c>
      <c r="E14" s="11">
        <f t="shared" ref="E14:F14" si="10">E13*0.07</f>
        <v>1538.46</v>
      </c>
      <c r="F14" s="11">
        <f t="shared" si="10"/>
        <v>31093.790000000005</v>
      </c>
      <c r="G14" s="11"/>
      <c r="H14" s="11"/>
      <c r="I14" s="11">
        <v>50374</v>
      </c>
      <c r="J14" s="11">
        <v>50374</v>
      </c>
      <c r="K14" s="11">
        <v>50374</v>
      </c>
      <c r="L14" s="11">
        <v>50374</v>
      </c>
      <c r="M14" s="13">
        <f t="shared" ref="M14:N14" si="11">M13*0.07</f>
        <v>47757.01</v>
      </c>
      <c r="N14" s="13">
        <f t="shared" si="11"/>
        <v>47757.01</v>
      </c>
      <c r="O14" s="14">
        <f>O13*0.07</f>
        <v>33551.280000000006</v>
      </c>
      <c r="P14" s="14">
        <f>P13*0.07</f>
        <v>33499.974900000001</v>
      </c>
      <c r="Q14" s="15">
        <f t="shared" si="0"/>
        <v>65498.650000000009</v>
      </c>
      <c r="R14" s="15">
        <f t="shared" si="2"/>
        <v>78850.8</v>
      </c>
      <c r="S14" s="15">
        <f t="shared" si="7"/>
        <v>33551.280000000006</v>
      </c>
      <c r="T14" s="16">
        <f t="shared" si="7"/>
        <v>33499.974900000001</v>
      </c>
      <c r="U14" s="58"/>
    </row>
    <row r="15" spans="1:25" ht="36.6" thickBot="1" x14ac:dyDescent="0.35">
      <c r="B15" s="26" t="s">
        <v>25</v>
      </c>
      <c r="C15" s="27">
        <f>C14+C13</f>
        <v>769999.82000000007</v>
      </c>
      <c r="D15" s="28">
        <f>D14+D13</f>
        <v>271193.64</v>
      </c>
      <c r="E15" s="28">
        <f>E14+E13</f>
        <v>23516.46</v>
      </c>
      <c r="F15" s="29">
        <f>F13+F14</f>
        <v>475290.79</v>
      </c>
      <c r="G15" s="29"/>
      <c r="H15" s="11"/>
      <c r="I15" s="60">
        <f>I13+I14</f>
        <v>770000</v>
      </c>
      <c r="J15" s="60">
        <f>J13+J14</f>
        <v>770000</v>
      </c>
      <c r="K15" s="60">
        <f t="shared" ref="K15:L15" si="12">K13+K14</f>
        <v>770000</v>
      </c>
      <c r="L15" s="60">
        <f t="shared" si="12"/>
        <v>770000</v>
      </c>
      <c r="M15" s="28">
        <f t="shared" ref="M15" si="13">M14+M13</f>
        <v>730000.01</v>
      </c>
      <c r="N15" s="28">
        <f>N14+N13</f>
        <v>730000.01</v>
      </c>
      <c r="O15" s="30">
        <f>O14+O13</f>
        <v>512855.28</v>
      </c>
      <c r="P15" s="30">
        <f>P14+P13</f>
        <v>512071.04489999998</v>
      </c>
      <c r="Q15" s="28">
        <f t="shared" si="0"/>
        <v>1001193.65</v>
      </c>
      <c r="R15" s="28">
        <f t="shared" si="2"/>
        <v>1205290.8</v>
      </c>
      <c r="S15" s="15">
        <f t="shared" si="7"/>
        <v>512855.28</v>
      </c>
      <c r="T15" s="16">
        <f t="shared" si="7"/>
        <v>512071.04489999998</v>
      </c>
      <c r="U15" s="58" t="s">
        <v>131</v>
      </c>
      <c r="V15" s="31"/>
      <c r="W15" s="32"/>
    </row>
    <row r="16" spans="1:25" ht="15" thickBot="1" x14ac:dyDescent="0.35">
      <c r="A16" s="32">
        <f>C13-A13</f>
        <v>0</v>
      </c>
      <c r="D16" s="62"/>
      <c r="E16" s="62"/>
      <c r="F16" s="33">
        <f>D15+E15+F15</f>
        <v>770000.89</v>
      </c>
      <c r="G16" s="33"/>
      <c r="H16" s="13"/>
      <c r="I16" s="59"/>
      <c r="J16" s="59"/>
      <c r="K16" s="59"/>
      <c r="L16" s="59"/>
      <c r="U16" s="32"/>
      <c r="W16" s="32"/>
    </row>
    <row r="17" spans="2:23" x14ac:dyDescent="0.3">
      <c r="C17" s="32"/>
      <c r="E17" s="32"/>
      <c r="W17" s="34"/>
    </row>
    <row r="18" spans="2:23" x14ac:dyDescent="0.3">
      <c r="D18" s="32"/>
      <c r="F18" s="32"/>
      <c r="G18" s="32"/>
      <c r="H18" s="32"/>
      <c r="I18" s="32"/>
      <c r="J18" s="32"/>
      <c r="K18" s="32"/>
      <c r="L18" s="32"/>
      <c r="Q18" s="35"/>
      <c r="R18" s="36"/>
      <c r="S18" s="36"/>
    </row>
    <row r="19" spans="2:23" x14ac:dyDescent="0.3">
      <c r="B19" s="32"/>
      <c r="D19" s="32"/>
      <c r="E19" s="32"/>
      <c r="F19" s="32"/>
      <c r="G19" s="32"/>
      <c r="H19" s="32"/>
      <c r="I19" s="32"/>
      <c r="J19" s="32"/>
      <c r="K19" s="32"/>
      <c r="L19" s="32"/>
      <c r="N19" s="32"/>
      <c r="O19" s="32"/>
      <c r="Q19" s="37"/>
    </row>
    <row r="20" spans="2:23" x14ac:dyDescent="0.3">
      <c r="F20" s="32"/>
      <c r="G20" s="32"/>
      <c r="H20" s="32"/>
      <c r="I20" s="32"/>
      <c r="J20" s="32"/>
      <c r="K20" s="32"/>
      <c r="L20" s="32"/>
      <c r="Q20" s="35"/>
    </row>
    <row r="21" spans="2:23" x14ac:dyDescent="0.3">
      <c r="F21" s="32"/>
      <c r="G21" s="32"/>
      <c r="H21" s="32"/>
      <c r="I21" s="32"/>
      <c r="J21" s="32"/>
      <c r="K21" s="32"/>
      <c r="L21" s="32"/>
      <c r="M21" s="32"/>
    </row>
    <row r="22" spans="2:23" x14ac:dyDescent="0.3">
      <c r="F22" s="32"/>
      <c r="G22" s="32"/>
      <c r="H22" s="32"/>
      <c r="I22" s="32"/>
      <c r="J22" s="32"/>
      <c r="K22" s="32"/>
      <c r="L22" s="32"/>
    </row>
    <row r="24" spans="2:23" x14ac:dyDescent="0.3">
      <c r="F24" s="32"/>
      <c r="G24" s="32"/>
      <c r="H24" s="32"/>
      <c r="I24" s="32"/>
      <c r="J24" s="32"/>
      <c r="K24" s="32"/>
      <c r="L24" s="32"/>
    </row>
  </sheetData>
  <mergeCells count="7">
    <mergeCell ref="U4:U5"/>
    <mergeCell ref="D16:E16"/>
    <mergeCell ref="B4:B5"/>
    <mergeCell ref="D4:H4"/>
    <mergeCell ref="M4:P4"/>
    <mergeCell ref="Q4:T4"/>
    <mergeCell ref="I4:L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128B8-260B-48CB-909E-3B09FB602306}">
  <dimension ref="A1:EX561"/>
  <sheetViews>
    <sheetView tabSelected="1" zoomScale="70" zoomScaleNormal="70" workbookViewId="0">
      <selection activeCell="G12" sqref="G12"/>
    </sheetView>
  </sheetViews>
  <sheetFormatPr baseColWidth="10" defaultColWidth="9.109375" defaultRowHeight="14.4" x14ac:dyDescent="0.3"/>
  <cols>
    <col min="1" max="1" width="33.44140625" customWidth="1"/>
    <col min="2" max="2" width="80.44140625" customWidth="1"/>
    <col min="3" max="5" width="25.5546875" hidden="1" customWidth="1"/>
    <col min="6" max="6" width="33.88671875" customWidth="1"/>
    <col min="7" max="7" width="35" style="53" customWidth="1"/>
    <col min="8" max="8" width="30.6640625" customWidth="1"/>
    <col min="9" max="9" width="30.88671875" customWidth="1"/>
    <col min="10" max="10" width="41.44140625" style="54" customWidth="1"/>
    <col min="11" max="11" width="17.33203125" customWidth="1"/>
    <col min="12" max="12" width="10.21875" bestFit="1" customWidth="1"/>
  </cols>
  <sheetData>
    <row r="1" spans="1:154" ht="21" x14ac:dyDescent="0.4">
      <c r="A1" s="45" t="s">
        <v>26</v>
      </c>
      <c r="B1" s="46"/>
      <c r="G1"/>
      <c r="J1"/>
    </row>
    <row r="2" spans="1:154" ht="15.6" x14ac:dyDescent="0.3">
      <c r="A2" s="1"/>
      <c r="B2" s="1"/>
      <c r="G2"/>
      <c r="J2"/>
    </row>
    <row r="3" spans="1:154" ht="15.6" x14ac:dyDescent="0.3">
      <c r="A3" s="1" t="s">
        <v>27</v>
      </c>
      <c r="B3" s="1"/>
      <c r="G3"/>
      <c r="J3"/>
    </row>
    <row r="4" spans="1:154" x14ac:dyDescent="0.3">
      <c r="G4"/>
      <c r="J4"/>
    </row>
    <row r="5" spans="1:154" ht="15.6" x14ac:dyDescent="0.3">
      <c r="A5" s="1" t="s">
        <v>28</v>
      </c>
      <c r="G5"/>
      <c r="J5"/>
    </row>
    <row r="6" spans="1:154" ht="15" thickBot="1" x14ac:dyDescent="0.35">
      <c r="G6"/>
      <c r="J6"/>
    </row>
    <row r="7" spans="1:154" s="47" customFormat="1" ht="94.2" thickBot="1" x14ac:dyDescent="0.35">
      <c r="A7" s="101" t="s">
        <v>29</v>
      </c>
      <c r="B7" s="101" t="s">
        <v>30</v>
      </c>
      <c r="C7" s="139" t="s">
        <v>136</v>
      </c>
      <c r="D7" s="140" t="s">
        <v>137</v>
      </c>
      <c r="E7" s="140" t="s">
        <v>138</v>
      </c>
      <c r="F7" s="141" t="s">
        <v>128</v>
      </c>
      <c r="G7" s="142" t="s">
        <v>128</v>
      </c>
      <c r="H7" s="101" t="s">
        <v>31</v>
      </c>
      <c r="I7" s="101" t="s">
        <v>32</v>
      </c>
      <c r="J7" s="139" t="s">
        <v>6</v>
      </c>
    </row>
    <row r="8" spans="1:154" s="48" customFormat="1" ht="16.2" thickBot="1" x14ac:dyDescent="0.35">
      <c r="A8" s="73" t="s">
        <v>33</v>
      </c>
      <c r="B8" s="73"/>
      <c r="C8" s="73"/>
      <c r="D8" s="73"/>
      <c r="E8" s="73"/>
      <c r="F8" s="73"/>
      <c r="G8" s="73"/>
      <c r="H8" s="73"/>
      <c r="I8" s="73"/>
      <c r="J8" s="74"/>
    </row>
    <row r="9" spans="1:154" s="49" customFormat="1" ht="60.6" thickBot="1" x14ac:dyDescent="0.35">
      <c r="A9" s="75" t="s">
        <v>34</v>
      </c>
      <c r="B9" s="76" t="s">
        <v>35</v>
      </c>
      <c r="C9" s="77">
        <v>0</v>
      </c>
      <c r="D9" s="77"/>
      <c r="E9" s="77"/>
      <c r="F9" s="77"/>
      <c r="G9" s="78">
        <f>G10+G11+G12+G13+G14+G15+G16+G17+G18+G19</f>
        <v>250000</v>
      </c>
      <c r="H9" s="79" t="s">
        <v>36</v>
      </c>
      <c r="I9" s="80">
        <f>I10+I11+I12+I13+I14</f>
        <v>222620.65000000002</v>
      </c>
      <c r="J9" s="81"/>
      <c r="K9" s="57"/>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row>
    <row r="10" spans="1:154" s="48" customFormat="1" ht="30.6" thickBot="1" x14ac:dyDescent="0.35">
      <c r="A10" s="72" t="s">
        <v>37</v>
      </c>
      <c r="B10" s="72" t="s">
        <v>38</v>
      </c>
      <c r="C10" s="82">
        <v>0</v>
      </c>
      <c r="D10" s="82"/>
      <c r="E10" s="82"/>
      <c r="F10" s="77"/>
      <c r="G10" s="78">
        <v>90000</v>
      </c>
      <c r="H10" s="83">
        <v>1</v>
      </c>
      <c r="I10" s="84">
        <v>90000</v>
      </c>
      <c r="J10" s="74"/>
    </row>
    <row r="11" spans="1:154" s="48" customFormat="1" ht="30.6" thickBot="1" x14ac:dyDescent="0.35">
      <c r="A11" s="72" t="s">
        <v>39</v>
      </c>
      <c r="B11" s="72" t="s">
        <v>40</v>
      </c>
      <c r="C11" s="82">
        <v>0</v>
      </c>
      <c r="D11" s="82"/>
      <c r="E11" s="82"/>
      <c r="F11" s="77"/>
      <c r="G11" s="78">
        <v>25000</v>
      </c>
      <c r="H11" s="83">
        <v>1</v>
      </c>
      <c r="I11" s="84">
        <v>25000</v>
      </c>
      <c r="J11" s="74"/>
    </row>
    <row r="12" spans="1:154" s="48" customFormat="1" ht="45.6" thickBot="1" x14ac:dyDescent="0.35">
      <c r="A12" s="72" t="s">
        <v>41</v>
      </c>
      <c r="B12" s="72" t="s">
        <v>42</v>
      </c>
      <c r="C12" s="82">
        <v>0</v>
      </c>
      <c r="D12" s="82"/>
      <c r="E12" s="82"/>
      <c r="F12" s="77"/>
      <c r="G12" s="78">
        <v>20000</v>
      </c>
      <c r="H12" s="83">
        <v>1</v>
      </c>
      <c r="I12" s="84">
        <v>20000</v>
      </c>
      <c r="J12" s="74"/>
    </row>
    <row r="13" spans="1:154" s="48" customFormat="1" ht="45.6" thickBot="1" x14ac:dyDescent="0.35">
      <c r="A13" s="72" t="s">
        <v>43</v>
      </c>
      <c r="B13" s="72" t="s">
        <v>44</v>
      </c>
      <c r="C13" s="82">
        <v>0</v>
      </c>
      <c r="D13" s="82"/>
      <c r="E13" s="82"/>
      <c r="F13" s="77"/>
      <c r="G13" s="78">
        <v>80000</v>
      </c>
      <c r="H13" s="83">
        <v>0.75</v>
      </c>
      <c r="I13" s="84">
        <v>51598.7</v>
      </c>
      <c r="J13" s="74"/>
    </row>
    <row r="14" spans="1:154" s="48" customFormat="1" ht="30.6" thickBot="1" x14ac:dyDescent="0.35">
      <c r="A14" s="72" t="s">
        <v>45</v>
      </c>
      <c r="B14" s="72" t="s">
        <v>46</v>
      </c>
      <c r="C14" s="82">
        <v>0</v>
      </c>
      <c r="D14" s="82"/>
      <c r="E14" s="82"/>
      <c r="F14" s="77"/>
      <c r="G14" s="78">
        <v>35000</v>
      </c>
      <c r="H14" s="83">
        <v>1</v>
      </c>
      <c r="I14" s="84">
        <f>32000+4021.95</f>
        <v>36021.949999999997</v>
      </c>
      <c r="J14" s="72"/>
    </row>
    <row r="15" spans="1:154" s="48" customFormat="1" ht="61.2" thickBot="1" x14ac:dyDescent="0.35">
      <c r="A15" s="85" t="s">
        <v>47</v>
      </c>
      <c r="B15" s="86" t="s">
        <v>48</v>
      </c>
      <c r="C15" s="87">
        <f>C16+C17+C18+C19+C20+C21+C22</f>
        <v>155000</v>
      </c>
      <c r="D15" s="87">
        <f>D16+D17+D18+D19+D20+D21+D22</f>
        <v>-98000</v>
      </c>
      <c r="E15" s="88">
        <f>E16+E17+E18+E19</f>
        <v>253000</v>
      </c>
      <c r="F15" s="77">
        <f>F16+F17+F18+F19</f>
        <v>402000</v>
      </c>
      <c r="G15" s="78">
        <v>0</v>
      </c>
      <c r="H15" s="89" t="s">
        <v>49</v>
      </c>
      <c r="I15" s="90">
        <f>I16+I17+I18+I19</f>
        <v>402000</v>
      </c>
      <c r="J15" s="91" t="s">
        <v>132</v>
      </c>
    </row>
    <row r="16" spans="1:154" s="48" customFormat="1" ht="45.6" thickBot="1" x14ac:dyDescent="0.35">
      <c r="A16" s="72" t="s">
        <v>50</v>
      </c>
      <c r="B16" s="92" t="s">
        <v>51</v>
      </c>
      <c r="C16" s="82">
        <v>40000</v>
      </c>
      <c r="D16" s="93">
        <f>C16-E16</f>
        <v>14000</v>
      </c>
      <c r="E16" s="93">
        <v>26000</v>
      </c>
      <c r="F16" s="77">
        <v>175000</v>
      </c>
      <c r="G16" s="78">
        <v>0</v>
      </c>
      <c r="H16" s="83">
        <v>1</v>
      </c>
      <c r="I16" s="94">
        <v>175000</v>
      </c>
      <c r="J16" s="95"/>
    </row>
    <row r="17" spans="1:100" s="48" customFormat="1" ht="16.2" thickBot="1" x14ac:dyDescent="0.35">
      <c r="A17" s="72" t="s">
        <v>52</v>
      </c>
      <c r="B17" s="72" t="s">
        <v>53</v>
      </c>
      <c r="C17" s="82">
        <v>30000</v>
      </c>
      <c r="D17" s="93">
        <f t="shared" ref="D17:D19" si="0">C17-E17</f>
        <v>0</v>
      </c>
      <c r="E17" s="82">
        <v>30000</v>
      </c>
      <c r="F17" s="77">
        <v>55000</v>
      </c>
      <c r="G17" s="78">
        <v>0</v>
      </c>
      <c r="H17" s="83">
        <v>1</v>
      </c>
      <c r="I17" s="94">
        <v>55000</v>
      </c>
      <c r="J17" s="74"/>
    </row>
    <row r="18" spans="1:100" s="48" customFormat="1" ht="30.6" thickBot="1" x14ac:dyDescent="0.35">
      <c r="A18" s="72" t="s">
        <v>54</v>
      </c>
      <c r="B18" s="72" t="s">
        <v>55</v>
      </c>
      <c r="C18" s="82">
        <v>50000</v>
      </c>
      <c r="D18" s="93">
        <f t="shared" si="0"/>
        <v>-125000</v>
      </c>
      <c r="E18" s="93">
        <v>175000</v>
      </c>
      <c r="F18" s="77">
        <v>150000</v>
      </c>
      <c r="G18" s="78">
        <v>0</v>
      </c>
      <c r="H18" s="83">
        <v>1</v>
      </c>
      <c r="I18" s="94">
        <v>150000</v>
      </c>
      <c r="J18" s="95"/>
    </row>
    <row r="19" spans="1:100" s="48" customFormat="1" ht="30.6" thickBot="1" x14ac:dyDescent="0.35">
      <c r="A19" s="72" t="s">
        <v>56</v>
      </c>
      <c r="B19" s="96" t="s">
        <v>57</v>
      </c>
      <c r="C19" s="82">
        <v>35000</v>
      </c>
      <c r="D19" s="93">
        <f t="shared" si="0"/>
        <v>13000</v>
      </c>
      <c r="E19" s="93">
        <v>22000</v>
      </c>
      <c r="F19" s="77">
        <v>22000</v>
      </c>
      <c r="G19" s="78">
        <v>0</v>
      </c>
      <c r="H19" s="83">
        <v>1</v>
      </c>
      <c r="I19" s="94">
        <v>22000</v>
      </c>
      <c r="J19" s="74"/>
    </row>
    <row r="20" spans="1:100" s="49" customFormat="1" ht="45.6" thickBot="1" x14ac:dyDescent="0.35">
      <c r="A20" s="75" t="s">
        <v>58</v>
      </c>
      <c r="B20" s="97" t="s">
        <v>59</v>
      </c>
      <c r="C20" s="77">
        <v>0</v>
      </c>
      <c r="D20" s="77"/>
      <c r="E20" s="77"/>
      <c r="F20" s="77"/>
      <c r="G20" s="78">
        <f>G21+G22</f>
        <v>100000</v>
      </c>
      <c r="H20" s="79" t="s">
        <v>60</v>
      </c>
      <c r="I20" s="98">
        <f>I21+I22</f>
        <v>55367.199999999997</v>
      </c>
      <c r="J20" s="99"/>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row>
    <row r="21" spans="1:100" s="48" customFormat="1" ht="45.6" thickBot="1" x14ac:dyDescent="0.35">
      <c r="A21" s="72" t="s">
        <v>61</v>
      </c>
      <c r="B21" s="96" t="s">
        <v>62</v>
      </c>
      <c r="C21" s="82">
        <v>0</v>
      </c>
      <c r="D21" s="82"/>
      <c r="E21" s="82"/>
      <c r="F21" s="77"/>
      <c r="G21" s="78">
        <v>20000</v>
      </c>
      <c r="H21" s="83">
        <v>0.5</v>
      </c>
      <c r="I21" s="100">
        <f>4206.75+6098.13</f>
        <v>10304.880000000001</v>
      </c>
      <c r="J21" s="74"/>
    </row>
    <row r="22" spans="1:100" s="48" customFormat="1" ht="30.6" thickBot="1" x14ac:dyDescent="0.35">
      <c r="A22" s="72" t="s">
        <v>63</v>
      </c>
      <c r="B22" s="72" t="s">
        <v>64</v>
      </c>
      <c r="C22" s="82">
        <v>0</v>
      </c>
      <c r="D22" s="82"/>
      <c r="E22" s="82"/>
      <c r="F22" s="77"/>
      <c r="G22" s="78">
        <v>80000</v>
      </c>
      <c r="H22" s="83">
        <v>0.5</v>
      </c>
      <c r="I22" s="100">
        <f>4100.69+40961.63</f>
        <v>45062.32</v>
      </c>
      <c r="J22" s="74"/>
    </row>
    <row r="23" spans="1:100" s="48" customFormat="1" ht="16.2" thickBot="1" x14ac:dyDescent="0.35">
      <c r="A23" s="101" t="s">
        <v>65</v>
      </c>
      <c r="B23" s="101"/>
      <c r="C23" s="102">
        <f>C15</f>
        <v>155000</v>
      </c>
      <c r="D23" s="103">
        <f>D15</f>
        <v>-98000</v>
      </c>
      <c r="E23" s="103">
        <v>253000</v>
      </c>
      <c r="F23" s="104">
        <f>F19+F18+F17+F16</f>
        <v>402000</v>
      </c>
      <c r="G23" s="105">
        <f>G20+G9</f>
        <v>350000</v>
      </c>
      <c r="H23" s="101"/>
      <c r="I23" s="106">
        <f>I20+I9</f>
        <v>277987.85000000003</v>
      </c>
      <c r="J23" s="74"/>
    </row>
    <row r="24" spans="1:100" s="48" customFormat="1" ht="16.2" thickBot="1" x14ac:dyDescent="0.35">
      <c r="A24" s="107" t="s">
        <v>66</v>
      </c>
      <c r="B24" s="107"/>
      <c r="C24" s="107"/>
      <c r="D24" s="107"/>
      <c r="E24" s="107"/>
      <c r="F24" s="107"/>
      <c r="G24" s="107"/>
      <c r="H24" s="107"/>
      <c r="I24" s="107"/>
      <c r="J24" s="74"/>
    </row>
    <row r="25" spans="1:100" s="48" customFormat="1" ht="45.6" thickBot="1" x14ac:dyDescent="0.35">
      <c r="A25" s="85" t="s">
        <v>67</v>
      </c>
      <c r="B25" s="86" t="s">
        <v>68</v>
      </c>
      <c r="C25" s="87">
        <f>C26+C27+C28+C29+C30+C31+C32</f>
        <v>275000</v>
      </c>
      <c r="D25" s="87">
        <f>D26+D27+D28</f>
        <v>3000</v>
      </c>
      <c r="E25" s="87">
        <f>E26+E27+E28</f>
        <v>272000</v>
      </c>
      <c r="F25" s="77">
        <f>F26+F27+F28</f>
        <v>155000</v>
      </c>
      <c r="G25" s="78">
        <v>0</v>
      </c>
      <c r="H25" s="108" t="s">
        <v>69</v>
      </c>
      <c r="I25" s="109">
        <f>I26+I27+I28</f>
        <v>155000</v>
      </c>
      <c r="J25" s="110"/>
    </row>
    <row r="26" spans="1:100" s="48" customFormat="1" ht="30.6" thickBot="1" x14ac:dyDescent="0.35">
      <c r="A26" s="72" t="s">
        <v>70</v>
      </c>
      <c r="B26" s="96" t="s">
        <v>71</v>
      </c>
      <c r="C26" s="82">
        <v>150000</v>
      </c>
      <c r="D26" s="93">
        <f>C26-E26</f>
        <v>10000</v>
      </c>
      <c r="E26" s="93">
        <v>140000</v>
      </c>
      <c r="F26" s="77">
        <v>50000</v>
      </c>
      <c r="G26" s="78">
        <v>0</v>
      </c>
      <c r="H26" s="111">
        <v>1</v>
      </c>
      <c r="I26" s="100">
        <v>50000</v>
      </c>
      <c r="J26" s="74"/>
    </row>
    <row r="27" spans="1:100" s="48" customFormat="1" ht="45.6" thickBot="1" x14ac:dyDescent="0.35">
      <c r="A27" s="72" t="s">
        <v>72</v>
      </c>
      <c r="B27" s="96" t="s">
        <v>73</v>
      </c>
      <c r="C27" s="82">
        <v>90000</v>
      </c>
      <c r="D27" s="93">
        <f t="shared" ref="D27:D28" si="1">C27-E27</f>
        <v>18000</v>
      </c>
      <c r="E27" s="93">
        <v>72000</v>
      </c>
      <c r="F27" s="77">
        <v>45000</v>
      </c>
      <c r="G27" s="78">
        <v>0</v>
      </c>
      <c r="H27" s="83">
        <v>1</v>
      </c>
      <c r="I27" s="100">
        <v>45000</v>
      </c>
      <c r="J27" s="74"/>
    </row>
    <row r="28" spans="1:100" s="48" customFormat="1" ht="30.6" thickBot="1" x14ac:dyDescent="0.35">
      <c r="A28" s="72" t="s">
        <v>74</v>
      </c>
      <c r="B28" s="96" t="s">
        <v>75</v>
      </c>
      <c r="C28" s="82">
        <v>35000</v>
      </c>
      <c r="D28" s="93">
        <f t="shared" si="1"/>
        <v>-25000</v>
      </c>
      <c r="E28" s="93">
        <v>60000</v>
      </c>
      <c r="F28" s="77">
        <v>60000</v>
      </c>
      <c r="G28" s="78">
        <v>0</v>
      </c>
      <c r="H28" s="83">
        <v>0.75</v>
      </c>
      <c r="I28" s="100">
        <v>60000</v>
      </c>
      <c r="J28" s="74"/>
    </row>
    <row r="29" spans="1:100" s="49" customFormat="1" ht="30.6" thickBot="1" x14ac:dyDescent="0.35">
      <c r="A29" s="75" t="s">
        <v>76</v>
      </c>
      <c r="B29" s="76" t="s">
        <v>77</v>
      </c>
      <c r="C29" s="77">
        <v>0</v>
      </c>
      <c r="D29" s="77"/>
      <c r="E29" s="77"/>
      <c r="F29" s="77"/>
      <c r="G29" s="78">
        <f>G30+G31+G32+G33+G34+G35+G36</f>
        <v>227282</v>
      </c>
      <c r="H29" s="112" t="s">
        <v>78</v>
      </c>
      <c r="I29" s="98">
        <f>I30+I31+I32</f>
        <v>173707.55</v>
      </c>
      <c r="J29" s="113"/>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row>
    <row r="30" spans="1:100" s="48" customFormat="1" ht="60.6" thickBot="1" x14ac:dyDescent="0.35">
      <c r="A30" s="72" t="s">
        <v>79</v>
      </c>
      <c r="B30" s="114" t="s">
        <v>80</v>
      </c>
      <c r="C30" s="82">
        <v>0</v>
      </c>
      <c r="D30" s="82"/>
      <c r="E30" s="82"/>
      <c r="F30" s="77"/>
      <c r="G30" s="78">
        <v>65000</v>
      </c>
      <c r="H30" s="111">
        <v>1</v>
      </c>
      <c r="I30" s="100">
        <f>9831.65+5375.78+14834.59</f>
        <v>30042.02</v>
      </c>
      <c r="J30" s="74"/>
    </row>
    <row r="31" spans="1:100" s="48" customFormat="1" ht="45.6" thickBot="1" x14ac:dyDescent="0.35">
      <c r="A31" s="72" t="s">
        <v>81</v>
      </c>
      <c r="B31" s="96" t="s">
        <v>133</v>
      </c>
      <c r="C31" s="82">
        <v>0</v>
      </c>
      <c r="D31" s="82"/>
      <c r="E31" s="82"/>
      <c r="F31" s="77"/>
      <c r="G31" s="78">
        <v>127282</v>
      </c>
      <c r="H31" s="111">
        <v>0.5</v>
      </c>
      <c r="I31" s="100">
        <f>75979+35461.35</f>
        <v>111440.35</v>
      </c>
      <c r="J31" s="74"/>
    </row>
    <row r="32" spans="1:100" s="48" customFormat="1" ht="30.6" thickBot="1" x14ac:dyDescent="0.35">
      <c r="A32" s="72" t="s">
        <v>82</v>
      </c>
      <c r="B32" s="96" t="s">
        <v>83</v>
      </c>
      <c r="C32" s="82">
        <v>0</v>
      </c>
      <c r="D32" s="82"/>
      <c r="E32" s="82"/>
      <c r="F32" s="77"/>
      <c r="G32" s="78">
        <v>35000</v>
      </c>
      <c r="H32" s="111">
        <v>0.5</v>
      </c>
      <c r="I32" s="94">
        <f>32225.18</f>
        <v>32225.18</v>
      </c>
      <c r="J32" s="74"/>
    </row>
    <row r="33" spans="1:98" s="48" customFormat="1" ht="45.6" thickBot="1" x14ac:dyDescent="0.35">
      <c r="A33" s="85" t="s">
        <v>84</v>
      </c>
      <c r="B33" s="86" t="s">
        <v>85</v>
      </c>
      <c r="C33" s="87">
        <f>C34+C35+C36</f>
        <v>202126</v>
      </c>
      <c r="D33" s="88">
        <f>D34+D35+D36</f>
        <v>72126</v>
      </c>
      <c r="E33" s="88">
        <f>E34+E35+E36</f>
        <v>130000</v>
      </c>
      <c r="F33" s="77">
        <f>F34+F35+F36</f>
        <v>99787</v>
      </c>
      <c r="G33" s="78">
        <v>0</v>
      </c>
      <c r="H33" s="115" t="s">
        <v>86</v>
      </c>
      <c r="I33" s="109">
        <f>I34+I35+I36</f>
        <v>99787</v>
      </c>
      <c r="J33" s="110"/>
    </row>
    <row r="34" spans="1:98" s="48" customFormat="1" ht="16.2" thickBot="1" x14ac:dyDescent="0.35">
      <c r="A34" s="72" t="s">
        <v>87</v>
      </c>
      <c r="B34" s="96" t="s">
        <v>88</v>
      </c>
      <c r="C34" s="82">
        <v>50000</v>
      </c>
      <c r="D34" s="93">
        <f>C34-E34</f>
        <v>43000</v>
      </c>
      <c r="E34" s="93">
        <v>7000</v>
      </c>
      <c r="F34" s="77">
        <v>7000</v>
      </c>
      <c r="G34" s="78">
        <v>0</v>
      </c>
      <c r="H34" s="83">
        <v>1</v>
      </c>
      <c r="I34" s="100">
        <v>7000</v>
      </c>
      <c r="J34" s="74"/>
    </row>
    <row r="35" spans="1:98" s="48" customFormat="1" ht="30.6" thickBot="1" x14ac:dyDescent="0.35">
      <c r="A35" s="72" t="s">
        <v>89</v>
      </c>
      <c r="B35" s="96" t="s">
        <v>90</v>
      </c>
      <c r="C35" s="82">
        <v>75000</v>
      </c>
      <c r="D35" s="93">
        <f t="shared" ref="D35:D36" si="2">C35-E35</f>
        <v>27000</v>
      </c>
      <c r="E35" s="93">
        <v>48000</v>
      </c>
      <c r="F35" s="77">
        <v>42787</v>
      </c>
      <c r="G35" s="78">
        <v>0</v>
      </c>
      <c r="H35" s="83">
        <v>1</v>
      </c>
      <c r="I35" s="100">
        <v>42787</v>
      </c>
      <c r="J35" s="74"/>
    </row>
    <row r="36" spans="1:98" s="48" customFormat="1" ht="60.6" thickBot="1" x14ac:dyDescent="0.35">
      <c r="A36" s="72" t="s">
        <v>91</v>
      </c>
      <c r="B36" s="96" t="s">
        <v>92</v>
      </c>
      <c r="C36" s="82">
        <f>75500+1626</f>
        <v>77126</v>
      </c>
      <c r="D36" s="93">
        <f t="shared" si="2"/>
        <v>2126</v>
      </c>
      <c r="E36" s="93">
        <v>75000</v>
      </c>
      <c r="F36" s="77">
        <v>50000</v>
      </c>
      <c r="G36" s="78">
        <v>0</v>
      </c>
      <c r="H36" s="83">
        <v>1</v>
      </c>
      <c r="I36" s="100">
        <v>50000</v>
      </c>
      <c r="J36" s="74"/>
    </row>
    <row r="37" spans="1:98" ht="16.2" thickBot="1" x14ac:dyDescent="0.35">
      <c r="A37" s="101" t="s">
        <v>93</v>
      </c>
      <c r="B37" s="101"/>
      <c r="C37" s="116">
        <f>C33+C25</f>
        <v>477126</v>
      </c>
      <c r="D37" s="117">
        <f>D33+D25</f>
        <v>75126</v>
      </c>
      <c r="E37" s="117">
        <f>E33+E25</f>
        <v>402000</v>
      </c>
      <c r="F37" s="77">
        <f>SUM(F34:F36)</f>
        <v>99787</v>
      </c>
      <c r="G37" s="118">
        <f>G29</f>
        <v>227282</v>
      </c>
      <c r="H37" s="101"/>
      <c r="I37" s="119">
        <f>I29</f>
        <v>173707.55</v>
      </c>
      <c r="J37" s="120"/>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row>
    <row r="38" spans="1:98" ht="16.2" thickBot="1" x14ac:dyDescent="0.35">
      <c r="A38" s="73" t="s">
        <v>94</v>
      </c>
      <c r="B38" s="73"/>
      <c r="C38" s="73"/>
      <c r="D38" s="73"/>
      <c r="E38" s="73"/>
      <c r="F38" s="73"/>
      <c r="G38" s="73"/>
      <c r="H38" s="73"/>
      <c r="I38" s="101"/>
      <c r="J38" s="120"/>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row>
    <row r="39" spans="1:98" ht="16.2" thickBot="1" x14ac:dyDescent="0.35">
      <c r="A39" s="101" t="s">
        <v>95</v>
      </c>
      <c r="B39" s="72"/>
      <c r="C39" s="72"/>
      <c r="D39" s="72"/>
      <c r="E39" s="72"/>
      <c r="F39" s="72"/>
      <c r="G39" s="121"/>
      <c r="H39" s="72"/>
      <c r="I39" s="72"/>
      <c r="J39" s="120"/>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row>
    <row r="40" spans="1:98" ht="16.2" thickBot="1" x14ac:dyDescent="0.35">
      <c r="A40" s="72" t="s">
        <v>96</v>
      </c>
      <c r="B40" s="72"/>
      <c r="C40" s="72"/>
      <c r="D40" s="72"/>
      <c r="E40" s="72"/>
      <c r="F40" s="72"/>
      <c r="G40" s="121"/>
      <c r="H40" s="72"/>
      <c r="I40" s="72"/>
      <c r="J40" s="120"/>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row>
    <row r="41" spans="1:98" ht="16.2" thickBot="1" x14ac:dyDescent="0.35">
      <c r="A41" s="72" t="s">
        <v>97</v>
      </c>
      <c r="B41" s="72"/>
      <c r="C41" s="72"/>
      <c r="D41" s="72"/>
      <c r="E41" s="72"/>
      <c r="F41" s="72"/>
      <c r="G41" s="121"/>
      <c r="H41" s="72"/>
      <c r="I41" s="72"/>
      <c r="J41" s="120"/>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row>
    <row r="42" spans="1:98" ht="16.2" thickBot="1" x14ac:dyDescent="0.35">
      <c r="A42" s="72" t="s">
        <v>98</v>
      </c>
      <c r="B42" s="72"/>
      <c r="C42" s="72"/>
      <c r="D42" s="72"/>
      <c r="E42" s="72"/>
      <c r="F42" s="72"/>
      <c r="G42" s="121"/>
      <c r="H42" s="72"/>
      <c r="I42" s="72"/>
      <c r="J42" s="120"/>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row>
    <row r="43" spans="1:98" ht="16.2" thickBot="1" x14ac:dyDescent="0.35">
      <c r="A43" s="101" t="s">
        <v>99</v>
      </c>
      <c r="B43" s="72"/>
      <c r="C43" s="72"/>
      <c r="D43" s="72"/>
      <c r="E43" s="72"/>
      <c r="F43" s="72"/>
      <c r="G43" s="121"/>
      <c r="H43" s="72"/>
      <c r="I43" s="72"/>
      <c r="J43" s="120"/>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row>
    <row r="44" spans="1:98" ht="16.2" thickBot="1" x14ac:dyDescent="0.35">
      <c r="A44" s="72" t="s">
        <v>100</v>
      </c>
      <c r="B44" s="72"/>
      <c r="C44" s="72"/>
      <c r="D44" s="72"/>
      <c r="E44" s="72"/>
      <c r="F44" s="72"/>
      <c r="G44" s="121"/>
      <c r="H44" s="72"/>
      <c r="I44" s="72"/>
      <c r="J44" s="120"/>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row>
    <row r="45" spans="1:98" ht="16.2" thickBot="1" x14ac:dyDescent="0.35">
      <c r="A45" s="72" t="s">
        <v>101</v>
      </c>
      <c r="B45" s="72"/>
      <c r="C45" s="72"/>
      <c r="D45" s="72"/>
      <c r="E45" s="72"/>
      <c r="F45" s="72"/>
      <c r="G45" s="121"/>
      <c r="H45" s="72"/>
      <c r="I45" s="72"/>
      <c r="J45" s="120"/>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row>
    <row r="46" spans="1:98" ht="16.2" thickBot="1" x14ac:dyDescent="0.35">
      <c r="A46" s="72" t="s">
        <v>102</v>
      </c>
      <c r="B46" s="72"/>
      <c r="C46" s="72"/>
      <c r="D46" s="72"/>
      <c r="E46" s="72"/>
      <c r="F46" s="72"/>
      <c r="G46" s="121"/>
      <c r="H46" s="72"/>
      <c r="I46" s="72"/>
      <c r="J46" s="120"/>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row>
    <row r="47" spans="1:98" ht="16.2" thickBot="1" x14ac:dyDescent="0.35">
      <c r="A47" s="101" t="s">
        <v>103</v>
      </c>
      <c r="B47" s="72"/>
      <c r="C47" s="72"/>
      <c r="D47" s="72"/>
      <c r="E47" s="72"/>
      <c r="F47" s="72"/>
      <c r="G47" s="121"/>
      <c r="H47" s="72"/>
      <c r="I47" s="72"/>
      <c r="J47" s="120"/>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row>
    <row r="48" spans="1:98" ht="16.2" thickBot="1" x14ac:dyDescent="0.35">
      <c r="A48" s="72" t="s">
        <v>104</v>
      </c>
      <c r="B48" s="72"/>
      <c r="C48" s="72"/>
      <c r="D48" s="72"/>
      <c r="E48" s="72"/>
      <c r="F48" s="72"/>
      <c r="G48" s="121"/>
      <c r="H48" s="72"/>
      <c r="I48" s="72"/>
      <c r="J48" s="120"/>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row>
    <row r="49" spans="1:98" ht="16.2" thickBot="1" x14ac:dyDescent="0.35">
      <c r="A49" s="72" t="s">
        <v>105</v>
      </c>
      <c r="B49" s="72"/>
      <c r="C49" s="72"/>
      <c r="D49" s="72"/>
      <c r="E49" s="72"/>
      <c r="F49" s="72"/>
      <c r="G49" s="121"/>
      <c r="H49" s="72"/>
      <c r="I49" s="72"/>
      <c r="J49" s="120"/>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row>
    <row r="50" spans="1:98" ht="16.2" thickBot="1" x14ac:dyDescent="0.35">
      <c r="A50" s="72" t="s">
        <v>106</v>
      </c>
      <c r="B50" s="72"/>
      <c r="C50" s="72"/>
      <c r="D50" s="72"/>
      <c r="E50" s="72"/>
      <c r="F50" s="72"/>
      <c r="G50" s="121"/>
      <c r="H50" s="72"/>
      <c r="I50" s="72"/>
      <c r="J50" s="120"/>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row>
    <row r="51" spans="1:98" ht="16.2" thickBot="1" x14ac:dyDescent="0.35">
      <c r="A51" s="73" t="s">
        <v>107</v>
      </c>
      <c r="B51" s="73"/>
      <c r="C51" s="73"/>
      <c r="D51" s="73"/>
      <c r="E51" s="73"/>
      <c r="F51" s="73"/>
      <c r="G51" s="73"/>
      <c r="H51" s="73"/>
      <c r="I51" s="73"/>
      <c r="J51" s="120"/>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row>
    <row r="52" spans="1:98" ht="16.2" thickBot="1" x14ac:dyDescent="0.35">
      <c r="A52" s="73" t="s">
        <v>108</v>
      </c>
      <c r="B52" s="73"/>
      <c r="C52" s="73"/>
      <c r="D52" s="73"/>
      <c r="E52" s="73"/>
      <c r="F52" s="73"/>
      <c r="G52" s="73"/>
      <c r="H52" s="73"/>
      <c r="I52" s="73"/>
      <c r="J52" s="120"/>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row>
    <row r="53" spans="1:98" ht="16.2" thickBot="1" x14ac:dyDescent="0.35">
      <c r="A53" s="101" t="s">
        <v>109</v>
      </c>
      <c r="B53" s="72"/>
      <c r="C53" s="72"/>
      <c r="D53" s="72"/>
      <c r="E53" s="72"/>
      <c r="F53" s="72"/>
      <c r="G53" s="121"/>
      <c r="H53" s="72"/>
      <c r="I53" s="72"/>
      <c r="J53" s="120"/>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row>
    <row r="54" spans="1:98" ht="16.2" thickBot="1" x14ac:dyDescent="0.35">
      <c r="A54" s="72" t="s">
        <v>110</v>
      </c>
      <c r="B54" s="72"/>
      <c r="C54" s="72"/>
      <c r="D54" s="72"/>
      <c r="E54" s="72"/>
      <c r="F54" s="72"/>
      <c r="G54" s="121"/>
      <c r="H54" s="72"/>
      <c r="I54" s="72"/>
      <c r="J54" s="120"/>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row>
    <row r="55" spans="1:98" ht="16.2" thickBot="1" x14ac:dyDescent="0.35">
      <c r="A55" s="72" t="s">
        <v>111</v>
      </c>
      <c r="B55" s="72"/>
      <c r="C55" s="72"/>
      <c r="D55" s="72"/>
      <c r="E55" s="72"/>
      <c r="F55" s="72"/>
      <c r="G55" s="121"/>
      <c r="H55" s="72"/>
      <c r="I55" s="72"/>
      <c r="J55" s="120"/>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row>
    <row r="56" spans="1:98" ht="16.2" thickBot="1" x14ac:dyDescent="0.35">
      <c r="A56" s="72" t="s">
        <v>112</v>
      </c>
      <c r="B56" s="72"/>
      <c r="C56" s="72"/>
      <c r="D56" s="72"/>
      <c r="E56" s="72"/>
      <c r="F56" s="72"/>
      <c r="G56" s="121"/>
      <c r="H56" s="72"/>
      <c r="I56" s="72"/>
      <c r="J56" s="120"/>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row>
    <row r="57" spans="1:98" ht="16.2" thickBot="1" x14ac:dyDescent="0.35">
      <c r="A57" s="101" t="s">
        <v>113</v>
      </c>
      <c r="B57" s="72"/>
      <c r="C57" s="72"/>
      <c r="D57" s="72"/>
      <c r="E57" s="72"/>
      <c r="F57" s="72"/>
      <c r="G57" s="121"/>
      <c r="H57" s="72"/>
      <c r="I57" s="72"/>
      <c r="J57" s="120"/>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row>
    <row r="58" spans="1:98" ht="16.2" thickBot="1" x14ac:dyDescent="0.35">
      <c r="A58" s="72" t="s">
        <v>114</v>
      </c>
      <c r="B58" s="72"/>
      <c r="C58" s="72"/>
      <c r="D58" s="72"/>
      <c r="E58" s="72"/>
      <c r="F58" s="72"/>
      <c r="G58" s="121"/>
      <c r="H58" s="72"/>
      <c r="I58" s="72"/>
      <c r="J58" s="120"/>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row>
    <row r="59" spans="1:98" ht="16.2" thickBot="1" x14ac:dyDescent="0.35">
      <c r="A59" s="72" t="s">
        <v>115</v>
      </c>
      <c r="B59" s="72"/>
      <c r="C59" s="72"/>
      <c r="D59" s="72"/>
      <c r="E59" s="72"/>
      <c r="F59" s="72"/>
      <c r="G59" s="121"/>
      <c r="H59" s="72"/>
      <c r="I59" s="72"/>
      <c r="J59" s="120"/>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row>
    <row r="60" spans="1:98" ht="16.2" thickBot="1" x14ac:dyDescent="0.35">
      <c r="A60" s="72" t="s">
        <v>116</v>
      </c>
      <c r="B60" s="72"/>
      <c r="C60" s="72"/>
      <c r="D60" s="72"/>
      <c r="E60" s="72"/>
      <c r="F60" s="72"/>
      <c r="G60" s="121"/>
      <c r="H60" s="72"/>
      <c r="I60" s="72"/>
      <c r="J60" s="120"/>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row>
    <row r="61" spans="1:98" ht="16.2" thickBot="1" x14ac:dyDescent="0.35">
      <c r="A61" s="101" t="s">
        <v>117</v>
      </c>
      <c r="B61" s="72"/>
      <c r="C61" s="72"/>
      <c r="D61" s="72"/>
      <c r="E61" s="72"/>
      <c r="F61" s="72"/>
      <c r="G61" s="121"/>
      <c r="H61" s="72"/>
      <c r="I61" s="72"/>
      <c r="J61" s="120"/>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row>
    <row r="62" spans="1:98" ht="16.2" thickBot="1" x14ac:dyDescent="0.35">
      <c r="A62" s="72" t="s">
        <v>118</v>
      </c>
      <c r="B62" s="72"/>
      <c r="C62" s="72"/>
      <c r="D62" s="72"/>
      <c r="E62" s="72"/>
      <c r="F62" s="72"/>
      <c r="G62" s="121"/>
      <c r="H62" s="72"/>
      <c r="I62" s="72"/>
      <c r="J62" s="120"/>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row>
    <row r="63" spans="1:98" ht="16.2" thickBot="1" x14ac:dyDescent="0.35">
      <c r="A63" s="72" t="s">
        <v>119</v>
      </c>
      <c r="B63" s="72"/>
      <c r="C63" s="72"/>
      <c r="D63" s="72"/>
      <c r="E63" s="72"/>
      <c r="F63" s="72"/>
      <c r="G63" s="121"/>
      <c r="H63" s="72"/>
      <c r="I63" s="72"/>
      <c r="J63" s="120"/>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row>
    <row r="64" spans="1:98" ht="16.2" thickBot="1" x14ac:dyDescent="0.35">
      <c r="A64" s="72" t="s">
        <v>120</v>
      </c>
      <c r="B64" s="72"/>
      <c r="C64" s="72"/>
      <c r="D64" s="72"/>
      <c r="E64" s="72"/>
      <c r="F64" s="72"/>
      <c r="G64" s="121"/>
      <c r="H64" s="72"/>
      <c r="I64" s="72"/>
      <c r="J64" s="120"/>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row>
    <row r="65" spans="1:98" ht="16.2" thickBot="1" x14ac:dyDescent="0.35">
      <c r="A65" s="73" t="s">
        <v>121</v>
      </c>
      <c r="B65" s="73"/>
      <c r="C65" s="73"/>
      <c r="D65" s="73"/>
      <c r="E65" s="73"/>
      <c r="F65" s="73"/>
      <c r="G65" s="73"/>
      <c r="H65" s="73"/>
      <c r="I65" s="73"/>
      <c r="J65" s="120"/>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row>
    <row r="66" spans="1:98" s="50" customFormat="1" ht="16.2" thickBot="1" x14ac:dyDescent="0.35">
      <c r="A66" s="122" t="s">
        <v>25</v>
      </c>
      <c r="B66" s="122"/>
      <c r="C66" s="123">
        <f>C37+C23</f>
        <v>632126</v>
      </c>
      <c r="D66" s="124">
        <f>D37+D23</f>
        <v>-22874</v>
      </c>
      <c r="E66" s="124">
        <f>E37+E23</f>
        <v>655000</v>
      </c>
      <c r="F66" s="104">
        <f>F33+F25+F15</f>
        <v>656787</v>
      </c>
      <c r="G66" s="118">
        <f>G37+G23</f>
        <v>577282</v>
      </c>
      <c r="H66" s="125">
        <v>0.87</v>
      </c>
      <c r="I66" s="126">
        <f>F66+G66</f>
        <v>1234069</v>
      </c>
      <c r="J66" s="127"/>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row>
    <row r="67" spans="1:98" ht="45.6" thickBot="1" x14ac:dyDescent="0.35">
      <c r="A67" s="72" t="s">
        <v>134</v>
      </c>
      <c r="B67" s="101"/>
      <c r="C67" s="128">
        <v>37500</v>
      </c>
      <c r="D67" s="129">
        <f>15000-374</f>
        <v>14626</v>
      </c>
      <c r="E67" s="129">
        <v>14627</v>
      </c>
      <c r="F67" s="77">
        <v>32838</v>
      </c>
      <c r="G67" s="78">
        <v>37500</v>
      </c>
      <c r="H67" s="101"/>
      <c r="I67" s="100">
        <f>'[1]Budget par catégorie  Nov2020 W'!L7</f>
        <v>17603.63</v>
      </c>
      <c r="J67" s="100"/>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row>
    <row r="68" spans="1:98" ht="30.6" thickBot="1" x14ac:dyDescent="0.35">
      <c r="A68" s="72" t="s">
        <v>122</v>
      </c>
      <c r="B68" s="101"/>
      <c r="C68" s="130"/>
      <c r="D68" s="130"/>
      <c r="E68" s="130"/>
      <c r="F68" s="77"/>
      <c r="G68" s="78">
        <f>13359+4102</f>
        <v>17461</v>
      </c>
      <c r="H68" s="131"/>
      <c r="I68" s="100">
        <f>'[1]Budget par catégorie  Nov2020 W'!L13</f>
        <v>2040.53</v>
      </c>
      <c r="J68" s="120"/>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row>
    <row r="69" spans="1:98" ht="30.6" thickBot="1" x14ac:dyDescent="0.35">
      <c r="A69" s="72" t="s">
        <v>135</v>
      </c>
      <c r="B69" s="72" t="s">
        <v>123</v>
      </c>
      <c r="C69" s="82">
        <v>50000</v>
      </c>
      <c r="D69" s="82">
        <f>50000</f>
        <v>50000</v>
      </c>
      <c r="E69" s="82">
        <v>50000</v>
      </c>
      <c r="F69" s="77">
        <v>30001</v>
      </c>
      <c r="G69" s="78">
        <v>50000</v>
      </c>
      <c r="H69" s="72"/>
      <c r="I69" s="100">
        <f>'[1]Budget par catégorie  Nov2020 W'!L11+4955.73-98.44</f>
        <v>7231.5099999999993</v>
      </c>
      <c r="J69" s="100"/>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row>
    <row r="70" spans="1:98" ht="31.8" thickBot="1" x14ac:dyDescent="0.35">
      <c r="A70" s="101" t="s">
        <v>124</v>
      </c>
      <c r="B70" s="101"/>
      <c r="C70" s="131">
        <f>C66+C67+C69</f>
        <v>719626</v>
      </c>
      <c r="D70" s="131">
        <f>D69+D67+D66</f>
        <v>41752</v>
      </c>
      <c r="E70" s="132">
        <f>E69+E67+E66</f>
        <v>719627</v>
      </c>
      <c r="F70" s="104">
        <f>SUM(F66:F69)</f>
        <v>719626</v>
      </c>
      <c r="G70" s="118">
        <f>G66+G67+G68+G69</f>
        <v>682243</v>
      </c>
      <c r="H70" s="131"/>
      <c r="I70" s="133">
        <f>I66+I67+I68+I69</f>
        <v>1260944.67</v>
      </c>
      <c r="J70" s="120"/>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row>
    <row r="71" spans="1:98" ht="16.2" thickBot="1" x14ac:dyDescent="0.35">
      <c r="A71" s="134" t="s">
        <v>125</v>
      </c>
      <c r="B71" s="134"/>
      <c r="C71" s="134">
        <f t="shared" ref="C71:G71" si="3">C70/100*7</f>
        <v>50373.82</v>
      </c>
      <c r="D71" s="134">
        <f t="shared" si="3"/>
        <v>2922.64</v>
      </c>
      <c r="E71" s="134">
        <f t="shared" si="3"/>
        <v>50373.89</v>
      </c>
      <c r="F71" s="77">
        <f>F70/100*7</f>
        <v>50373.82</v>
      </c>
      <c r="G71" s="135">
        <f t="shared" si="3"/>
        <v>47757.01</v>
      </c>
      <c r="H71" s="134"/>
      <c r="I71" s="136">
        <f>I70/100*7</f>
        <v>88266.126899999988</v>
      </c>
      <c r="J71" s="120"/>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row>
    <row r="72" spans="1:98" ht="16.2" thickBot="1" x14ac:dyDescent="0.35">
      <c r="A72" s="137" t="s">
        <v>126</v>
      </c>
      <c r="B72" s="137"/>
      <c r="C72" s="137">
        <f t="shared" ref="C72:E72" si="4">C70+C71</f>
        <v>769999.82</v>
      </c>
      <c r="D72" s="137">
        <f t="shared" si="4"/>
        <v>44674.64</v>
      </c>
      <c r="E72" s="137">
        <f t="shared" si="4"/>
        <v>770000.89</v>
      </c>
      <c r="F72" s="104">
        <f>F70+F71</f>
        <v>769999.82</v>
      </c>
      <c r="G72" s="138">
        <f>SUM(G70:G71)</f>
        <v>730000.01</v>
      </c>
      <c r="H72" s="137"/>
      <c r="I72" s="119">
        <f>SUM(I70:I71)</f>
        <v>1349210.7969</v>
      </c>
      <c r="J72" s="120"/>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row>
    <row r="73" spans="1:98" ht="15.6" x14ac:dyDescent="0.3">
      <c r="G73"/>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row>
    <row r="74" spans="1:98" ht="15.6" x14ac:dyDescent="0.3">
      <c r="G74"/>
      <c r="I74" s="51"/>
      <c r="J74"/>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row>
    <row r="75" spans="1:98" ht="15.6" x14ac:dyDescent="0.3">
      <c r="G75"/>
      <c r="I75" s="52"/>
      <c r="J75"/>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row>
    <row r="76" spans="1:98" ht="15.6" x14ac:dyDescent="0.3">
      <c r="G76"/>
      <c r="I76" s="37"/>
      <c r="J76"/>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row>
    <row r="77" spans="1:98" x14ac:dyDescent="0.3">
      <c r="G77"/>
      <c r="J77"/>
    </row>
    <row r="78" spans="1:98" x14ac:dyDescent="0.3">
      <c r="G78"/>
      <c r="J78"/>
    </row>
    <row r="79" spans="1:98" x14ac:dyDescent="0.3">
      <c r="G79"/>
      <c r="J79"/>
    </row>
    <row r="80" spans="1:98" x14ac:dyDescent="0.3">
      <c r="G80"/>
      <c r="I80" s="37"/>
      <c r="J80"/>
    </row>
    <row r="81" spans="7:10" x14ac:dyDescent="0.3">
      <c r="G81"/>
      <c r="J81"/>
    </row>
    <row r="82" spans="7:10" x14ac:dyDescent="0.3">
      <c r="G82"/>
      <c r="J82"/>
    </row>
    <row r="83" spans="7:10" x14ac:dyDescent="0.3">
      <c r="G83"/>
      <c r="H83" s="56"/>
      <c r="J83"/>
    </row>
    <row r="84" spans="7:10" x14ac:dyDescent="0.3">
      <c r="G84"/>
      <c r="J84"/>
    </row>
    <row r="85" spans="7:10" x14ac:dyDescent="0.3">
      <c r="G85"/>
      <c r="J85"/>
    </row>
    <row r="86" spans="7:10" x14ac:dyDescent="0.3">
      <c r="G86"/>
      <c r="J86"/>
    </row>
    <row r="87" spans="7:10" x14ac:dyDescent="0.3">
      <c r="G87"/>
      <c r="J87"/>
    </row>
    <row r="88" spans="7:10" x14ac:dyDescent="0.3">
      <c r="G88"/>
      <c r="J88"/>
    </row>
    <row r="89" spans="7:10" x14ac:dyDescent="0.3">
      <c r="G89"/>
      <c r="J89"/>
    </row>
    <row r="90" spans="7:10" x14ac:dyDescent="0.3">
      <c r="G90"/>
      <c r="J90"/>
    </row>
    <row r="91" spans="7:10" x14ac:dyDescent="0.3">
      <c r="G91"/>
      <c r="J91"/>
    </row>
    <row r="92" spans="7:10" x14ac:dyDescent="0.3">
      <c r="G92"/>
      <c r="J92"/>
    </row>
    <row r="93" spans="7:10" x14ac:dyDescent="0.3">
      <c r="G93"/>
      <c r="J93"/>
    </row>
    <row r="94" spans="7:10" x14ac:dyDescent="0.3">
      <c r="G94"/>
      <c r="J94"/>
    </row>
    <row r="95" spans="7:10" x14ac:dyDescent="0.3">
      <c r="G95"/>
      <c r="J95"/>
    </row>
    <row r="96" spans="7:10" x14ac:dyDescent="0.3">
      <c r="G96"/>
      <c r="J96"/>
    </row>
    <row r="97" spans="7:10" x14ac:dyDescent="0.3">
      <c r="G97"/>
      <c r="J97"/>
    </row>
    <row r="98" spans="7:10" x14ac:dyDescent="0.3">
      <c r="G98"/>
      <c r="J98"/>
    </row>
    <row r="99" spans="7:10" x14ac:dyDescent="0.3">
      <c r="G99"/>
      <c r="J99"/>
    </row>
    <row r="100" spans="7:10" x14ac:dyDescent="0.3">
      <c r="G100"/>
      <c r="J100"/>
    </row>
    <row r="101" spans="7:10" x14ac:dyDescent="0.3">
      <c r="G101"/>
      <c r="J101"/>
    </row>
    <row r="102" spans="7:10" x14ac:dyDescent="0.3">
      <c r="G102"/>
      <c r="J102"/>
    </row>
    <row r="103" spans="7:10" x14ac:dyDescent="0.3">
      <c r="G103"/>
      <c r="J103"/>
    </row>
    <row r="104" spans="7:10" x14ac:dyDescent="0.3">
      <c r="G104"/>
      <c r="J104"/>
    </row>
    <row r="105" spans="7:10" x14ac:dyDescent="0.3">
      <c r="G105"/>
      <c r="J105"/>
    </row>
    <row r="106" spans="7:10" x14ac:dyDescent="0.3">
      <c r="G106"/>
      <c r="J106"/>
    </row>
    <row r="107" spans="7:10" x14ac:dyDescent="0.3">
      <c r="G107"/>
      <c r="J107"/>
    </row>
    <row r="108" spans="7:10" x14ac:dyDescent="0.3">
      <c r="G108"/>
      <c r="J108"/>
    </row>
    <row r="109" spans="7:10" x14ac:dyDescent="0.3">
      <c r="G109"/>
      <c r="J109"/>
    </row>
    <row r="110" spans="7:10" x14ac:dyDescent="0.3">
      <c r="G110"/>
      <c r="J110"/>
    </row>
    <row r="111" spans="7:10" x14ac:dyDescent="0.3">
      <c r="G111"/>
      <c r="J111"/>
    </row>
    <row r="112" spans="7:10" x14ac:dyDescent="0.3">
      <c r="G112"/>
      <c r="J112"/>
    </row>
    <row r="113" spans="7:10" x14ac:dyDescent="0.3">
      <c r="G113"/>
      <c r="J113"/>
    </row>
    <row r="114" spans="7:10" x14ac:dyDescent="0.3">
      <c r="G114"/>
      <c r="J114"/>
    </row>
    <row r="115" spans="7:10" x14ac:dyDescent="0.3">
      <c r="G115"/>
      <c r="J115"/>
    </row>
    <row r="116" spans="7:10" x14ac:dyDescent="0.3">
      <c r="G116"/>
      <c r="J116"/>
    </row>
    <row r="117" spans="7:10" x14ac:dyDescent="0.3">
      <c r="G117"/>
      <c r="J117"/>
    </row>
    <row r="118" spans="7:10" x14ac:dyDescent="0.3">
      <c r="G118"/>
      <c r="J118"/>
    </row>
    <row r="119" spans="7:10" x14ac:dyDescent="0.3">
      <c r="G119"/>
      <c r="J119"/>
    </row>
    <row r="120" spans="7:10" x14ac:dyDescent="0.3">
      <c r="G120"/>
      <c r="J120"/>
    </row>
    <row r="121" spans="7:10" x14ac:dyDescent="0.3">
      <c r="G121"/>
      <c r="J121"/>
    </row>
    <row r="122" spans="7:10" x14ac:dyDescent="0.3">
      <c r="G122"/>
      <c r="J122"/>
    </row>
    <row r="123" spans="7:10" x14ac:dyDescent="0.3">
      <c r="G123"/>
      <c r="J123"/>
    </row>
    <row r="124" spans="7:10" x14ac:dyDescent="0.3">
      <c r="G124"/>
      <c r="J124"/>
    </row>
    <row r="125" spans="7:10" x14ac:dyDescent="0.3">
      <c r="G125"/>
      <c r="J125"/>
    </row>
    <row r="126" spans="7:10" x14ac:dyDescent="0.3">
      <c r="G126"/>
      <c r="J126"/>
    </row>
    <row r="127" spans="7:10" x14ac:dyDescent="0.3">
      <c r="G127"/>
      <c r="J127"/>
    </row>
    <row r="128" spans="7:10" x14ac:dyDescent="0.3">
      <c r="G128"/>
      <c r="J128"/>
    </row>
    <row r="129" spans="7:10" x14ac:dyDescent="0.3">
      <c r="G129"/>
      <c r="J129"/>
    </row>
    <row r="130" spans="7:10" x14ac:dyDescent="0.3">
      <c r="G130"/>
      <c r="J130"/>
    </row>
    <row r="131" spans="7:10" x14ac:dyDescent="0.3">
      <c r="G131"/>
      <c r="J131"/>
    </row>
    <row r="132" spans="7:10" x14ac:dyDescent="0.3">
      <c r="G132"/>
      <c r="J132"/>
    </row>
    <row r="133" spans="7:10" x14ac:dyDescent="0.3">
      <c r="G133"/>
      <c r="J133"/>
    </row>
    <row r="134" spans="7:10" x14ac:dyDescent="0.3">
      <c r="G134"/>
      <c r="J134"/>
    </row>
    <row r="135" spans="7:10" x14ac:dyDescent="0.3">
      <c r="G135"/>
      <c r="J135"/>
    </row>
    <row r="136" spans="7:10" x14ac:dyDescent="0.3">
      <c r="G136"/>
      <c r="J136"/>
    </row>
    <row r="137" spans="7:10" x14ac:dyDescent="0.3">
      <c r="G137"/>
      <c r="J137"/>
    </row>
    <row r="138" spans="7:10" x14ac:dyDescent="0.3">
      <c r="G138"/>
      <c r="J138"/>
    </row>
    <row r="139" spans="7:10" x14ac:dyDescent="0.3">
      <c r="G139"/>
      <c r="J139"/>
    </row>
    <row r="140" spans="7:10" x14ac:dyDescent="0.3">
      <c r="G140"/>
      <c r="J140"/>
    </row>
    <row r="141" spans="7:10" x14ac:dyDescent="0.3">
      <c r="G141"/>
      <c r="J141"/>
    </row>
    <row r="142" spans="7:10" x14ac:dyDescent="0.3">
      <c r="G142"/>
      <c r="J142"/>
    </row>
    <row r="143" spans="7:10" x14ac:dyDescent="0.3">
      <c r="G143"/>
      <c r="J143"/>
    </row>
    <row r="144" spans="7:10" x14ac:dyDescent="0.3">
      <c r="G144"/>
      <c r="J144"/>
    </row>
    <row r="145" spans="7:10" x14ac:dyDescent="0.3">
      <c r="G145"/>
      <c r="J145"/>
    </row>
    <row r="146" spans="7:10" x14ac:dyDescent="0.3">
      <c r="G146"/>
      <c r="J146"/>
    </row>
    <row r="147" spans="7:10" x14ac:dyDescent="0.3">
      <c r="G147"/>
      <c r="J147"/>
    </row>
    <row r="148" spans="7:10" x14ac:dyDescent="0.3">
      <c r="G148"/>
      <c r="J148"/>
    </row>
    <row r="149" spans="7:10" x14ac:dyDescent="0.3">
      <c r="G149"/>
      <c r="J149"/>
    </row>
    <row r="150" spans="7:10" x14ac:dyDescent="0.3">
      <c r="G150"/>
      <c r="J150"/>
    </row>
    <row r="151" spans="7:10" x14ac:dyDescent="0.3">
      <c r="G151"/>
      <c r="J151"/>
    </row>
    <row r="152" spans="7:10" x14ac:dyDescent="0.3">
      <c r="G152"/>
      <c r="J152"/>
    </row>
    <row r="153" spans="7:10" x14ac:dyDescent="0.3">
      <c r="G153"/>
      <c r="J153"/>
    </row>
    <row r="154" spans="7:10" x14ac:dyDescent="0.3">
      <c r="G154"/>
      <c r="J154"/>
    </row>
    <row r="155" spans="7:10" x14ac:dyDescent="0.3">
      <c r="G155"/>
      <c r="J155"/>
    </row>
    <row r="156" spans="7:10" x14ac:dyDescent="0.3">
      <c r="G156"/>
      <c r="J156"/>
    </row>
    <row r="157" spans="7:10" x14ac:dyDescent="0.3">
      <c r="G157"/>
      <c r="J157"/>
    </row>
    <row r="158" spans="7:10" x14ac:dyDescent="0.3">
      <c r="G158"/>
      <c r="J158"/>
    </row>
    <row r="159" spans="7:10" x14ac:dyDescent="0.3">
      <c r="G159"/>
      <c r="J159"/>
    </row>
    <row r="160" spans="7:10" x14ac:dyDescent="0.3">
      <c r="G160"/>
      <c r="J160"/>
    </row>
    <row r="161" spans="7:10" x14ac:dyDescent="0.3">
      <c r="G161"/>
      <c r="J161"/>
    </row>
    <row r="162" spans="7:10" x14ac:dyDescent="0.3">
      <c r="J162"/>
    </row>
    <row r="163" spans="7:10" x14ac:dyDescent="0.3">
      <c r="J163"/>
    </row>
    <row r="164" spans="7:10" x14ac:dyDescent="0.3">
      <c r="J164"/>
    </row>
    <row r="165" spans="7:10" x14ac:dyDescent="0.3">
      <c r="J165"/>
    </row>
    <row r="166" spans="7:10" x14ac:dyDescent="0.3">
      <c r="J166"/>
    </row>
    <row r="167" spans="7:10" x14ac:dyDescent="0.3">
      <c r="J167"/>
    </row>
    <row r="168" spans="7:10" x14ac:dyDescent="0.3">
      <c r="J168"/>
    </row>
    <row r="169" spans="7:10" x14ac:dyDescent="0.3">
      <c r="J169"/>
    </row>
    <row r="170" spans="7:10" x14ac:dyDescent="0.3">
      <c r="J170"/>
    </row>
    <row r="171" spans="7:10" x14ac:dyDescent="0.3">
      <c r="J171"/>
    </row>
    <row r="172" spans="7:10" x14ac:dyDescent="0.3">
      <c r="J172"/>
    </row>
    <row r="173" spans="7:10" x14ac:dyDescent="0.3">
      <c r="J173"/>
    </row>
    <row r="174" spans="7:10" x14ac:dyDescent="0.3">
      <c r="J174"/>
    </row>
    <row r="175" spans="7:10" x14ac:dyDescent="0.3">
      <c r="J175"/>
    </row>
    <row r="176" spans="7:10" x14ac:dyDescent="0.3">
      <c r="J176"/>
    </row>
    <row r="177" spans="10:10" x14ac:dyDescent="0.3">
      <c r="J177"/>
    </row>
    <row r="178" spans="10:10" x14ac:dyDescent="0.3">
      <c r="J178"/>
    </row>
    <row r="179" spans="10:10" x14ac:dyDescent="0.3">
      <c r="J179"/>
    </row>
    <row r="180" spans="10:10" x14ac:dyDescent="0.3">
      <c r="J180"/>
    </row>
    <row r="181" spans="10:10" x14ac:dyDescent="0.3">
      <c r="J181"/>
    </row>
    <row r="182" spans="10:10" x14ac:dyDescent="0.3">
      <c r="J182"/>
    </row>
    <row r="183" spans="10:10" x14ac:dyDescent="0.3">
      <c r="J183"/>
    </row>
    <row r="184" spans="10:10" x14ac:dyDescent="0.3">
      <c r="J184"/>
    </row>
    <row r="185" spans="10:10" x14ac:dyDescent="0.3">
      <c r="J185"/>
    </row>
    <row r="186" spans="10:10" x14ac:dyDescent="0.3">
      <c r="J186"/>
    </row>
    <row r="187" spans="10:10" x14ac:dyDescent="0.3">
      <c r="J187"/>
    </row>
    <row r="188" spans="10:10" x14ac:dyDescent="0.3">
      <c r="J188"/>
    </row>
    <row r="189" spans="10:10" x14ac:dyDescent="0.3">
      <c r="J189"/>
    </row>
    <row r="190" spans="10:10" x14ac:dyDescent="0.3">
      <c r="J190"/>
    </row>
    <row r="191" spans="10:10" x14ac:dyDescent="0.3">
      <c r="J191"/>
    </row>
    <row r="192" spans="10:10" x14ac:dyDescent="0.3">
      <c r="J192"/>
    </row>
    <row r="193" spans="10:10" x14ac:dyDescent="0.3">
      <c r="J193"/>
    </row>
    <row r="194" spans="10:10" x14ac:dyDescent="0.3">
      <c r="J194"/>
    </row>
    <row r="195" spans="10:10" x14ac:dyDescent="0.3">
      <c r="J195"/>
    </row>
    <row r="196" spans="10:10" x14ac:dyDescent="0.3">
      <c r="J196"/>
    </row>
    <row r="197" spans="10:10" x14ac:dyDescent="0.3">
      <c r="J197"/>
    </row>
    <row r="198" spans="10:10" x14ac:dyDescent="0.3">
      <c r="J198"/>
    </row>
    <row r="199" spans="10:10" x14ac:dyDescent="0.3">
      <c r="J199"/>
    </row>
    <row r="200" spans="10:10" x14ac:dyDescent="0.3">
      <c r="J200"/>
    </row>
    <row r="201" spans="10:10" x14ac:dyDescent="0.3">
      <c r="J201"/>
    </row>
    <row r="202" spans="10:10" x14ac:dyDescent="0.3">
      <c r="J202"/>
    </row>
    <row r="203" spans="10:10" x14ac:dyDescent="0.3">
      <c r="J203"/>
    </row>
    <row r="204" spans="10:10" x14ac:dyDescent="0.3">
      <c r="J204"/>
    </row>
    <row r="205" spans="10:10" x14ac:dyDescent="0.3">
      <c r="J205"/>
    </row>
    <row r="206" spans="10:10" x14ac:dyDescent="0.3">
      <c r="J206"/>
    </row>
    <row r="207" spans="10:10" x14ac:dyDescent="0.3">
      <c r="J207"/>
    </row>
    <row r="208" spans="10:10" x14ac:dyDescent="0.3">
      <c r="J208"/>
    </row>
    <row r="209" spans="10:10" x14ac:dyDescent="0.3">
      <c r="J209"/>
    </row>
    <row r="210" spans="10:10" x14ac:dyDescent="0.3">
      <c r="J210"/>
    </row>
    <row r="211" spans="10:10" x14ac:dyDescent="0.3">
      <c r="J211"/>
    </row>
    <row r="212" spans="10:10" x14ac:dyDescent="0.3">
      <c r="J212"/>
    </row>
    <row r="213" spans="10:10" x14ac:dyDescent="0.3">
      <c r="J213"/>
    </row>
    <row r="214" spans="10:10" x14ac:dyDescent="0.3">
      <c r="J214"/>
    </row>
    <row r="215" spans="10:10" x14ac:dyDescent="0.3">
      <c r="J215"/>
    </row>
    <row r="216" spans="10:10" x14ac:dyDescent="0.3">
      <c r="J216"/>
    </row>
    <row r="217" spans="10:10" x14ac:dyDescent="0.3">
      <c r="J217"/>
    </row>
    <row r="218" spans="10:10" x14ac:dyDescent="0.3">
      <c r="J218"/>
    </row>
    <row r="219" spans="10:10" x14ac:dyDescent="0.3">
      <c r="J219"/>
    </row>
    <row r="220" spans="10:10" x14ac:dyDescent="0.3">
      <c r="J220"/>
    </row>
    <row r="221" spans="10:10" x14ac:dyDescent="0.3">
      <c r="J221"/>
    </row>
    <row r="222" spans="10:10" x14ac:dyDescent="0.3">
      <c r="J222"/>
    </row>
    <row r="223" spans="10:10" x14ac:dyDescent="0.3">
      <c r="J223"/>
    </row>
    <row r="224" spans="10:10" x14ac:dyDescent="0.3">
      <c r="J224"/>
    </row>
    <row r="225" spans="10:10" x14ac:dyDescent="0.3">
      <c r="J225"/>
    </row>
    <row r="226" spans="10:10" x14ac:dyDescent="0.3">
      <c r="J226"/>
    </row>
    <row r="227" spans="10:10" x14ac:dyDescent="0.3">
      <c r="J227"/>
    </row>
    <row r="228" spans="10:10" x14ac:dyDescent="0.3">
      <c r="J228"/>
    </row>
    <row r="229" spans="10:10" x14ac:dyDescent="0.3">
      <c r="J229"/>
    </row>
    <row r="230" spans="10:10" x14ac:dyDescent="0.3">
      <c r="J230"/>
    </row>
    <row r="231" spans="10:10" x14ac:dyDescent="0.3">
      <c r="J231"/>
    </row>
    <row r="232" spans="10:10" x14ac:dyDescent="0.3">
      <c r="J232"/>
    </row>
    <row r="233" spans="10:10" x14ac:dyDescent="0.3">
      <c r="J233"/>
    </row>
    <row r="234" spans="10:10" x14ac:dyDescent="0.3">
      <c r="J234"/>
    </row>
    <row r="235" spans="10:10" x14ac:dyDescent="0.3">
      <c r="J235"/>
    </row>
    <row r="236" spans="10:10" x14ac:dyDescent="0.3">
      <c r="J236"/>
    </row>
    <row r="237" spans="10:10" x14ac:dyDescent="0.3">
      <c r="J237"/>
    </row>
    <row r="238" spans="10:10" x14ac:dyDescent="0.3">
      <c r="J238"/>
    </row>
    <row r="239" spans="10:10" x14ac:dyDescent="0.3">
      <c r="J239"/>
    </row>
    <row r="240" spans="10:10" x14ac:dyDescent="0.3">
      <c r="J240"/>
    </row>
    <row r="241" spans="10:10" x14ac:dyDescent="0.3">
      <c r="J241"/>
    </row>
    <row r="242" spans="10:10" x14ac:dyDescent="0.3">
      <c r="J242"/>
    </row>
    <row r="243" spans="10:10" x14ac:dyDescent="0.3">
      <c r="J243"/>
    </row>
    <row r="244" spans="10:10" x14ac:dyDescent="0.3">
      <c r="J244"/>
    </row>
    <row r="245" spans="10:10" x14ac:dyDescent="0.3">
      <c r="J245"/>
    </row>
    <row r="246" spans="10:10" x14ac:dyDescent="0.3">
      <c r="J246"/>
    </row>
    <row r="247" spans="10:10" x14ac:dyDescent="0.3">
      <c r="J247"/>
    </row>
    <row r="248" spans="10:10" x14ac:dyDescent="0.3">
      <c r="J248"/>
    </row>
    <row r="249" spans="10:10" x14ac:dyDescent="0.3">
      <c r="J249"/>
    </row>
    <row r="250" spans="10:10" x14ac:dyDescent="0.3">
      <c r="J250"/>
    </row>
    <row r="251" spans="10:10" x14ac:dyDescent="0.3">
      <c r="J251"/>
    </row>
    <row r="252" spans="10:10" x14ac:dyDescent="0.3">
      <c r="J252"/>
    </row>
    <row r="253" spans="10:10" x14ac:dyDescent="0.3">
      <c r="J253"/>
    </row>
    <row r="254" spans="10:10" x14ac:dyDescent="0.3">
      <c r="J254"/>
    </row>
    <row r="255" spans="10:10" x14ac:dyDescent="0.3">
      <c r="J255"/>
    </row>
    <row r="256" spans="10:10" x14ac:dyDescent="0.3">
      <c r="J256"/>
    </row>
    <row r="257" spans="10:10" x14ac:dyDescent="0.3">
      <c r="J257"/>
    </row>
    <row r="258" spans="10:10" x14ac:dyDescent="0.3">
      <c r="J258"/>
    </row>
    <row r="259" spans="10:10" x14ac:dyDescent="0.3">
      <c r="J259"/>
    </row>
    <row r="260" spans="10:10" x14ac:dyDescent="0.3">
      <c r="J260"/>
    </row>
    <row r="261" spans="10:10" x14ac:dyDescent="0.3">
      <c r="J261"/>
    </row>
    <row r="262" spans="10:10" x14ac:dyDescent="0.3">
      <c r="J262"/>
    </row>
    <row r="263" spans="10:10" x14ac:dyDescent="0.3">
      <c r="J263"/>
    </row>
    <row r="264" spans="10:10" x14ac:dyDescent="0.3">
      <c r="J264"/>
    </row>
    <row r="265" spans="10:10" x14ac:dyDescent="0.3">
      <c r="J265"/>
    </row>
    <row r="266" spans="10:10" x14ac:dyDescent="0.3">
      <c r="J266"/>
    </row>
    <row r="267" spans="10:10" x14ac:dyDescent="0.3">
      <c r="J267"/>
    </row>
    <row r="268" spans="10:10" x14ac:dyDescent="0.3">
      <c r="J268"/>
    </row>
    <row r="269" spans="10:10" x14ac:dyDescent="0.3">
      <c r="J269"/>
    </row>
    <row r="270" spans="10:10" x14ac:dyDescent="0.3">
      <c r="J270"/>
    </row>
    <row r="271" spans="10:10" x14ac:dyDescent="0.3">
      <c r="J271"/>
    </row>
    <row r="272" spans="10:10" x14ac:dyDescent="0.3">
      <c r="J272"/>
    </row>
    <row r="273" spans="10:10" x14ac:dyDescent="0.3">
      <c r="J273"/>
    </row>
    <row r="274" spans="10:10" x14ac:dyDescent="0.3">
      <c r="J274"/>
    </row>
    <row r="275" spans="10:10" x14ac:dyDescent="0.3">
      <c r="J275"/>
    </row>
    <row r="276" spans="10:10" x14ac:dyDescent="0.3">
      <c r="J276"/>
    </row>
    <row r="277" spans="10:10" x14ac:dyDescent="0.3">
      <c r="J277"/>
    </row>
    <row r="278" spans="10:10" x14ac:dyDescent="0.3">
      <c r="J278"/>
    </row>
    <row r="279" spans="10:10" x14ac:dyDescent="0.3">
      <c r="J279"/>
    </row>
    <row r="280" spans="10:10" x14ac:dyDescent="0.3">
      <c r="J280"/>
    </row>
    <row r="281" spans="10:10" x14ac:dyDescent="0.3">
      <c r="J281"/>
    </row>
    <row r="282" spans="10:10" x14ac:dyDescent="0.3">
      <c r="J282"/>
    </row>
    <row r="283" spans="10:10" x14ac:dyDescent="0.3">
      <c r="J283"/>
    </row>
    <row r="284" spans="10:10" x14ac:dyDescent="0.3">
      <c r="J284"/>
    </row>
    <row r="285" spans="10:10" x14ac:dyDescent="0.3">
      <c r="J285"/>
    </row>
    <row r="286" spans="10:10" x14ac:dyDescent="0.3">
      <c r="J286"/>
    </row>
    <row r="287" spans="10:10" x14ac:dyDescent="0.3">
      <c r="J287"/>
    </row>
    <row r="288" spans="10:10" x14ac:dyDescent="0.3">
      <c r="J288"/>
    </row>
    <row r="289" spans="10:10" x14ac:dyDescent="0.3">
      <c r="J289"/>
    </row>
    <row r="290" spans="10:10" x14ac:dyDescent="0.3">
      <c r="J290"/>
    </row>
    <row r="291" spans="10:10" x14ac:dyDescent="0.3">
      <c r="J291"/>
    </row>
    <row r="292" spans="10:10" x14ac:dyDescent="0.3">
      <c r="J292"/>
    </row>
    <row r="293" spans="10:10" x14ac:dyDescent="0.3">
      <c r="J293"/>
    </row>
    <row r="294" spans="10:10" x14ac:dyDescent="0.3">
      <c r="J294"/>
    </row>
    <row r="295" spans="10:10" x14ac:dyDescent="0.3">
      <c r="J295"/>
    </row>
    <row r="296" spans="10:10" x14ac:dyDescent="0.3">
      <c r="J296"/>
    </row>
    <row r="297" spans="10:10" x14ac:dyDescent="0.3">
      <c r="J297"/>
    </row>
    <row r="298" spans="10:10" x14ac:dyDescent="0.3">
      <c r="J298"/>
    </row>
    <row r="299" spans="10:10" x14ac:dyDescent="0.3">
      <c r="J299"/>
    </row>
    <row r="300" spans="10:10" x14ac:dyDescent="0.3">
      <c r="J300"/>
    </row>
    <row r="301" spans="10:10" x14ac:dyDescent="0.3">
      <c r="J301"/>
    </row>
    <row r="302" spans="10:10" x14ac:dyDescent="0.3">
      <c r="J302"/>
    </row>
    <row r="303" spans="10:10" x14ac:dyDescent="0.3">
      <c r="J303"/>
    </row>
    <row r="304" spans="10:10" x14ac:dyDescent="0.3">
      <c r="J304"/>
    </row>
    <row r="305" spans="10:10" x14ac:dyDescent="0.3">
      <c r="J305"/>
    </row>
    <row r="306" spans="10:10" x14ac:dyDescent="0.3">
      <c r="J306"/>
    </row>
    <row r="307" spans="10:10" x14ac:dyDescent="0.3">
      <c r="J307"/>
    </row>
    <row r="308" spans="10:10" x14ac:dyDescent="0.3">
      <c r="J308"/>
    </row>
    <row r="309" spans="10:10" x14ac:dyDescent="0.3">
      <c r="J309"/>
    </row>
    <row r="310" spans="10:10" x14ac:dyDescent="0.3">
      <c r="J310"/>
    </row>
    <row r="311" spans="10:10" x14ac:dyDescent="0.3">
      <c r="J311"/>
    </row>
    <row r="312" spans="10:10" x14ac:dyDescent="0.3">
      <c r="J312"/>
    </row>
    <row r="313" spans="10:10" x14ac:dyDescent="0.3">
      <c r="J313"/>
    </row>
    <row r="314" spans="10:10" x14ac:dyDescent="0.3">
      <c r="J314"/>
    </row>
    <row r="315" spans="10:10" x14ac:dyDescent="0.3">
      <c r="J315"/>
    </row>
    <row r="316" spans="10:10" x14ac:dyDescent="0.3">
      <c r="J316"/>
    </row>
    <row r="317" spans="10:10" x14ac:dyDescent="0.3">
      <c r="J317"/>
    </row>
    <row r="318" spans="10:10" x14ac:dyDescent="0.3">
      <c r="J318"/>
    </row>
    <row r="319" spans="10:10" x14ac:dyDescent="0.3">
      <c r="J319"/>
    </row>
    <row r="320" spans="10:10" x14ac:dyDescent="0.3">
      <c r="J320"/>
    </row>
    <row r="321" spans="10:10" x14ac:dyDescent="0.3">
      <c r="J321"/>
    </row>
    <row r="322" spans="10:10" x14ac:dyDescent="0.3">
      <c r="J322"/>
    </row>
    <row r="323" spans="10:10" x14ac:dyDescent="0.3">
      <c r="J323"/>
    </row>
    <row r="324" spans="10:10" x14ac:dyDescent="0.3">
      <c r="J324"/>
    </row>
    <row r="325" spans="10:10" x14ac:dyDescent="0.3">
      <c r="J325"/>
    </row>
    <row r="326" spans="10:10" x14ac:dyDescent="0.3">
      <c r="J326"/>
    </row>
    <row r="327" spans="10:10" x14ac:dyDescent="0.3">
      <c r="J327"/>
    </row>
    <row r="328" spans="10:10" x14ac:dyDescent="0.3">
      <c r="J328"/>
    </row>
    <row r="329" spans="10:10" x14ac:dyDescent="0.3">
      <c r="J329"/>
    </row>
    <row r="330" spans="10:10" x14ac:dyDescent="0.3">
      <c r="J330"/>
    </row>
    <row r="331" spans="10:10" x14ac:dyDescent="0.3">
      <c r="J331"/>
    </row>
    <row r="332" spans="10:10" x14ac:dyDescent="0.3">
      <c r="J332"/>
    </row>
    <row r="333" spans="10:10" x14ac:dyDescent="0.3">
      <c r="J333"/>
    </row>
    <row r="334" spans="10:10" x14ac:dyDescent="0.3">
      <c r="J334"/>
    </row>
    <row r="335" spans="10:10" x14ac:dyDescent="0.3">
      <c r="J335"/>
    </row>
    <row r="336" spans="10:10" x14ac:dyDescent="0.3">
      <c r="J336"/>
    </row>
    <row r="337" spans="10:10" x14ac:dyDescent="0.3">
      <c r="J337"/>
    </row>
    <row r="338" spans="10:10" x14ac:dyDescent="0.3">
      <c r="J338"/>
    </row>
    <row r="339" spans="10:10" x14ac:dyDescent="0.3">
      <c r="J339"/>
    </row>
    <row r="340" spans="10:10" x14ac:dyDescent="0.3">
      <c r="J340"/>
    </row>
    <row r="341" spans="10:10" x14ac:dyDescent="0.3">
      <c r="J341"/>
    </row>
    <row r="342" spans="10:10" x14ac:dyDescent="0.3">
      <c r="J342"/>
    </row>
    <row r="343" spans="10:10" x14ac:dyDescent="0.3">
      <c r="J343"/>
    </row>
    <row r="344" spans="10:10" x14ac:dyDescent="0.3">
      <c r="J344"/>
    </row>
    <row r="345" spans="10:10" x14ac:dyDescent="0.3">
      <c r="J345"/>
    </row>
    <row r="346" spans="10:10" x14ac:dyDescent="0.3">
      <c r="J346"/>
    </row>
    <row r="347" spans="10:10" x14ac:dyDescent="0.3">
      <c r="J347"/>
    </row>
    <row r="348" spans="10:10" x14ac:dyDescent="0.3">
      <c r="J348"/>
    </row>
    <row r="349" spans="10:10" x14ac:dyDescent="0.3">
      <c r="J349"/>
    </row>
    <row r="350" spans="10:10" x14ac:dyDescent="0.3">
      <c r="J350"/>
    </row>
    <row r="351" spans="10:10" x14ac:dyDescent="0.3">
      <c r="J351"/>
    </row>
    <row r="352" spans="10:10" x14ac:dyDescent="0.3">
      <c r="J352"/>
    </row>
    <row r="353" spans="10:10" x14ac:dyDescent="0.3">
      <c r="J353"/>
    </row>
    <row r="354" spans="10:10" x14ac:dyDescent="0.3">
      <c r="J354"/>
    </row>
    <row r="355" spans="10:10" x14ac:dyDescent="0.3">
      <c r="J355"/>
    </row>
    <row r="356" spans="10:10" x14ac:dyDescent="0.3">
      <c r="J356"/>
    </row>
    <row r="357" spans="10:10" x14ac:dyDescent="0.3">
      <c r="J357"/>
    </row>
    <row r="358" spans="10:10" x14ac:dyDescent="0.3">
      <c r="J358"/>
    </row>
    <row r="359" spans="10:10" x14ac:dyDescent="0.3">
      <c r="J359"/>
    </row>
    <row r="360" spans="10:10" x14ac:dyDescent="0.3">
      <c r="J360"/>
    </row>
    <row r="361" spans="10:10" x14ac:dyDescent="0.3">
      <c r="J361"/>
    </row>
    <row r="362" spans="10:10" x14ac:dyDescent="0.3">
      <c r="J362"/>
    </row>
    <row r="363" spans="10:10" x14ac:dyDescent="0.3">
      <c r="J363"/>
    </row>
    <row r="364" spans="10:10" x14ac:dyDescent="0.3">
      <c r="J364"/>
    </row>
    <row r="365" spans="10:10" x14ac:dyDescent="0.3">
      <c r="J365"/>
    </row>
    <row r="366" spans="10:10" x14ac:dyDescent="0.3">
      <c r="J366"/>
    </row>
    <row r="367" spans="10:10" x14ac:dyDescent="0.3">
      <c r="J367"/>
    </row>
    <row r="368" spans="10:10" x14ac:dyDescent="0.3">
      <c r="J368"/>
    </row>
    <row r="369" spans="10:10" x14ac:dyDescent="0.3">
      <c r="J369"/>
    </row>
    <row r="370" spans="10:10" x14ac:dyDescent="0.3">
      <c r="J370"/>
    </row>
    <row r="371" spans="10:10" x14ac:dyDescent="0.3">
      <c r="J371"/>
    </row>
    <row r="372" spans="10:10" x14ac:dyDescent="0.3">
      <c r="J372"/>
    </row>
    <row r="373" spans="10:10" x14ac:dyDescent="0.3">
      <c r="J373"/>
    </row>
    <row r="374" spans="10:10" x14ac:dyDescent="0.3">
      <c r="J374"/>
    </row>
    <row r="375" spans="10:10" x14ac:dyDescent="0.3">
      <c r="J375"/>
    </row>
    <row r="376" spans="10:10" x14ac:dyDescent="0.3">
      <c r="J376"/>
    </row>
    <row r="377" spans="10:10" x14ac:dyDescent="0.3">
      <c r="J377"/>
    </row>
    <row r="378" spans="10:10" x14ac:dyDescent="0.3">
      <c r="J378"/>
    </row>
    <row r="379" spans="10:10" x14ac:dyDescent="0.3">
      <c r="J379"/>
    </row>
    <row r="380" spans="10:10" x14ac:dyDescent="0.3">
      <c r="J380"/>
    </row>
    <row r="381" spans="10:10" x14ac:dyDescent="0.3">
      <c r="J381"/>
    </row>
    <row r="382" spans="10:10" x14ac:dyDescent="0.3">
      <c r="J382"/>
    </row>
    <row r="383" spans="10:10" x14ac:dyDescent="0.3">
      <c r="J383"/>
    </row>
    <row r="384" spans="10:10" x14ac:dyDescent="0.3">
      <c r="J384"/>
    </row>
    <row r="385" spans="10:10" x14ac:dyDescent="0.3">
      <c r="J385"/>
    </row>
    <row r="386" spans="10:10" x14ac:dyDescent="0.3">
      <c r="J386"/>
    </row>
    <row r="387" spans="10:10" x14ac:dyDescent="0.3">
      <c r="J387"/>
    </row>
    <row r="388" spans="10:10" x14ac:dyDescent="0.3">
      <c r="J388"/>
    </row>
    <row r="389" spans="10:10" x14ac:dyDescent="0.3">
      <c r="J389"/>
    </row>
    <row r="390" spans="10:10" x14ac:dyDescent="0.3">
      <c r="J390"/>
    </row>
    <row r="391" spans="10:10" x14ac:dyDescent="0.3">
      <c r="J391"/>
    </row>
    <row r="392" spans="10:10" x14ac:dyDescent="0.3">
      <c r="J392"/>
    </row>
    <row r="393" spans="10:10" x14ac:dyDescent="0.3">
      <c r="J393"/>
    </row>
    <row r="394" spans="10:10" x14ac:dyDescent="0.3">
      <c r="J394"/>
    </row>
    <row r="395" spans="10:10" x14ac:dyDescent="0.3">
      <c r="J395"/>
    </row>
    <row r="396" spans="10:10" x14ac:dyDescent="0.3">
      <c r="J396"/>
    </row>
    <row r="397" spans="10:10" x14ac:dyDescent="0.3">
      <c r="J397"/>
    </row>
    <row r="398" spans="10:10" x14ac:dyDescent="0.3">
      <c r="J398"/>
    </row>
    <row r="399" spans="10:10" x14ac:dyDescent="0.3">
      <c r="J399"/>
    </row>
    <row r="400" spans="10:10" x14ac:dyDescent="0.3">
      <c r="J400"/>
    </row>
    <row r="401" spans="10:10" x14ac:dyDescent="0.3">
      <c r="J401"/>
    </row>
    <row r="402" spans="10:10" x14ac:dyDescent="0.3">
      <c r="J402"/>
    </row>
    <row r="403" spans="10:10" x14ac:dyDescent="0.3">
      <c r="J403"/>
    </row>
    <row r="404" spans="10:10" x14ac:dyDescent="0.3">
      <c r="J404"/>
    </row>
    <row r="405" spans="10:10" x14ac:dyDescent="0.3">
      <c r="J405"/>
    </row>
    <row r="406" spans="10:10" x14ac:dyDescent="0.3">
      <c r="J406"/>
    </row>
    <row r="407" spans="10:10" x14ac:dyDescent="0.3">
      <c r="J407"/>
    </row>
    <row r="408" spans="10:10" x14ac:dyDescent="0.3">
      <c r="J408"/>
    </row>
    <row r="409" spans="10:10" x14ac:dyDescent="0.3">
      <c r="J409"/>
    </row>
    <row r="410" spans="10:10" x14ac:dyDescent="0.3">
      <c r="J410"/>
    </row>
    <row r="411" spans="10:10" x14ac:dyDescent="0.3">
      <c r="J411"/>
    </row>
    <row r="412" spans="10:10" x14ac:dyDescent="0.3">
      <c r="J412"/>
    </row>
    <row r="413" spans="10:10" x14ac:dyDescent="0.3">
      <c r="J413"/>
    </row>
    <row r="414" spans="10:10" x14ac:dyDescent="0.3">
      <c r="J414"/>
    </row>
    <row r="415" spans="10:10" x14ac:dyDescent="0.3">
      <c r="J415"/>
    </row>
    <row r="416" spans="10:10" x14ac:dyDescent="0.3">
      <c r="J416"/>
    </row>
    <row r="417" spans="10:10" x14ac:dyDescent="0.3">
      <c r="J417"/>
    </row>
    <row r="418" spans="10:10" x14ac:dyDescent="0.3">
      <c r="J418"/>
    </row>
    <row r="419" spans="10:10" x14ac:dyDescent="0.3">
      <c r="J419"/>
    </row>
    <row r="420" spans="10:10" x14ac:dyDescent="0.3">
      <c r="J420"/>
    </row>
    <row r="421" spans="10:10" x14ac:dyDescent="0.3">
      <c r="J421"/>
    </row>
    <row r="422" spans="10:10" x14ac:dyDescent="0.3">
      <c r="J422"/>
    </row>
    <row r="423" spans="10:10" x14ac:dyDescent="0.3">
      <c r="J423"/>
    </row>
    <row r="424" spans="10:10" x14ac:dyDescent="0.3">
      <c r="J424"/>
    </row>
    <row r="425" spans="10:10" x14ac:dyDescent="0.3">
      <c r="J425"/>
    </row>
    <row r="426" spans="10:10" x14ac:dyDescent="0.3">
      <c r="J426"/>
    </row>
    <row r="427" spans="10:10" x14ac:dyDescent="0.3">
      <c r="J427"/>
    </row>
    <row r="428" spans="10:10" x14ac:dyDescent="0.3">
      <c r="J428"/>
    </row>
    <row r="429" spans="10:10" x14ac:dyDescent="0.3">
      <c r="J429"/>
    </row>
    <row r="430" spans="10:10" x14ac:dyDescent="0.3">
      <c r="J430"/>
    </row>
    <row r="431" spans="10:10" x14ac:dyDescent="0.3">
      <c r="J431"/>
    </row>
    <row r="432" spans="10:10" x14ac:dyDescent="0.3">
      <c r="J432"/>
    </row>
    <row r="433" spans="10:10" x14ac:dyDescent="0.3">
      <c r="J433"/>
    </row>
    <row r="434" spans="10:10" x14ac:dyDescent="0.3">
      <c r="J434"/>
    </row>
    <row r="435" spans="10:10" x14ac:dyDescent="0.3">
      <c r="J435"/>
    </row>
    <row r="436" spans="10:10" x14ac:dyDescent="0.3">
      <c r="J436"/>
    </row>
    <row r="437" spans="10:10" x14ac:dyDescent="0.3">
      <c r="J437"/>
    </row>
    <row r="438" spans="10:10" x14ac:dyDescent="0.3">
      <c r="J438"/>
    </row>
    <row r="439" spans="10:10" x14ac:dyDescent="0.3">
      <c r="J439"/>
    </row>
    <row r="440" spans="10:10" x14ac:dyDescent="0.3">
      <c r="J440"/>
    </row>
    <row r="441" spans="10:10" x14ac:dyDescent="0.3">
      <c r="J441"/>
    </row>
    <row r="442" spans="10:10" x14ac:dyDescent="0.3">
      <c r="J442"/>
    </row>
    <row r="443" spans="10:10" x14ac:dyDescent="0.3">
      <c r="J443"/>
    </row>
    <row r="444" spans="10:10" x14ac:dyDescent="0.3">
      <c r="J444"/>
    </row>
    <row r="445" spans="10:10" x14ac:dyDescent="0.3">
      <c r="J445"/>
    </row>
    <row r="446" spans="10:10" x14ac:dyDescent="0.3">
      <c r="J446"/>
    </row>
    <row r="447" spans="10:10" x14ac:dyDescent="0.3">
      <c r="J447"/>
    </row>
    <row r="448" spans="10:10" x14ac:dyDescent="0.3">
      <c r="J448"/>
    </row>
    <row r="449" spans="10:10" x14ac:dyDescent="0.3">
      <c r="J449"/>
    </row>
    <row r="450" spans="10:10" x14ac:dyDescent="0.3">
      <c r="J450"/>
    </row>
    <row r="451" spans="10:10" x14ac:dyDescent="0.3">
      <c r="J451"/>
    </row>
    <row r="452" spans="10:10" x14ac:dyDescent="0.3">
      <c r="J452"/>
    </row>
    <row r="453" spans="10:10" x14ac:dyDescent="0.3">
      <c r="J453"/>
    </row>
    <row r="454" spans="10:10" x14ac:dyDescent="0.3">
      <c r="J454"/>
    </row>
    <row r="455" spans="10:10" x14ac:dyDescent="0.3">
      <c r="J455"/>
    </row>
    <row r="456" spans="10:10" x14ac:dyDescent="0.3">
      <c r="J456"/>
    </row>
    <row r="457" spans="10:10" x14ac:dyDescent="0.3">
      <c r="J457"/>
    </row>
    <row r="458" spans="10:10" x14ac:dyDescent="0.3">
      <c r="J458"/>
    </row>
    <row r="459" spans="10:10" x14ac:dyDescent="0.3">
      <c r="J459"/>
    </row>
    <row r="460" spans="10:10" x14ac:dyDescent="0.3">
      <c r="J460"/>
    </row>
    <row r="461" spans="10:10" x14ac:dyDescent="0.3">
      <c r="J461"/>
    </row>
    <row r="462" spans="10:10" x14ac:dyDescent="0.3">
      <c r="J462"/>
    </row>
    <row r="463" spans="10:10" x14ac:dyDescent="0.3">
      <c r="J463"/>
    </row>
    <row r="464" spans="10:10" x14ac:dyDescent="0.3">
      <c r="J464"/>
    </row>
    <row r="465" spans="10:10" x14ac:dyDescent="0.3">
      <c r="J465"/>
    </row>
    <row r="466" spans="10:10" x14ac:dyDescent="0.3">
      <c r="J466"/>
    </row>
    <row r="467" spans="10:10" x14ac:dyDescent="0.3">
      <c r="J467"/>
    </row>
    <row r="468" spans="10:10" x14ac:dyDescent="0.3">
      <c r="J468"/>
    </row>
    <row r="469" spans="10:10" x14ac:dyDescent="0.3">
      <c r="J469"/>
    </row>
    <row r="470" spans="10:10" x14ac:dyDescent="0.3">
      <c r="J470"/>
    </row>
    <row r="471" spans="10:10" x14ac:dyDescent="0.3">
      <c r="J471"/>
    </row>
    <row r="472" spans="10:10" x14ac:dyDescent="0.3">
      <c r="J472"/>
    </row>
    <row r="473" spans="10:10" x14ac:dyDescent="0.3">
      <c r="J473"/>
    </row>
    <row r="474" spans="10:10" x14ac:dyDescent="0.3">
      <c r="J474"/>
    </row>
    <row r="475" spans="10:10" x14ac:dyDescent="0.3">
      <c r="J475"/>
    </row>
    <row r="476" spans="10:10" x14ac:dyDescent="0.3">
      <c r="J476"/>
    </row>
    <row r="477" spans="10:10" x14ac:dyDescent="0.3">
      <c r="J477"/>
    </row>
    <row r="478" spans="10:10" x14ac:dyDescent="0.3">
      <c r="J478"/>
    </row>
    <row r="479" spans="10:10" x14ac:dyDescent="0.3">
      <c r="J479"/>
    </row>
    <row r="480" spans="10:10" x14ac:dyDescent="0.3">
      <c r="J480"/>
    </row>
    <row r="481" spans="10:10" x14ac:dyDescent="0.3">
      <c r="J481"/>
    </row>
    <row r="482" spans="10:10" x14ac:dyDescent="0.3">
      <c r="J482"/>
    </row>
    <row r="483" spans="10:10" x14ac:dyDescent="0.3">
      <c r="J483"/>
    </row>
    <row r="484" spans="10:10" x14ac:dyDescent="0.3">
      <c r="J484"/>
    </row>
    <row r="485" spans="10:10" x14ac:dyDescent="0.3">
      <c r="J485"/>
    </row>
    <row r="486" spans="10:10" x14ac:dyDescent="0.3">
      <c r="J486"/>
    </row>
    <row r="487" spans="10:10" x14ac:dyDescent="0.3">
      <c r="J487"/>
    </row>
    <row r="488" spans="10:10" x14ac:dyDescent="0.3">
      <c r="J488"/>
    </row>
    <row r="489" spans="10:10" x14ac:dyDescent="0.3">
      <c r="J489"/>
    </row>
    <row r="490" spans="10:10" x14ac:dyDescent="0.3">
      <c r="J490"/>
    </row>
    <row r="491" spans="10:10" x14ac:dyDescent="0.3">
      <c r="J491"/>
    </row>
    <row r="492" spans="10:10" x14ac:dyDescent="0.3">
      <c r="J492"/>
    </row>
    <row r="493" spans="10:10" x14ac:dyDescent="0.3">
      <c r="J493"/>
    </row>
    <row r="494" spans="10:10" x14ac:dyDescent="0.3">
      <c r="J494"/>
    </row>
    <row r="495" spans="10:10" x14ac:dyDescent="0.3">
      <c r="J495"/>
    </row>
    <row r="496" spans="10:10" x14ac:dyDescent="0.3">
      <c r="J496"/>
    </row>
    <row r="497" spans="10:10" x14ac:dyDescent="0.3">
      <c r="J497"/>
    </row>
    <row r="498" spans="10:10" x14ac:dyDescent="0.3">
      <c r="J498"/>
    </row>
    <row r="499" spans="10:10" x14ac:dyDescent="0.3">
      <c r="J499"/>
    </row>
    <row r="500" spans="10:10" x14ac:dyDescent="0.3">
      <c r="J500"/>
    </row>
    <row r="501" spans="10:10" x14ac:dyDescent="0.3">
      <c r="J501"/>
    </row>
    <row r="502" spans="10:10" x14ac:dyDescent="0.3">
      <c r="J502"/>
    </row>
    <row r="503" spans="10:10" x14ac:dyDescent="0.3">
      <c r="J503"/>
    </row>
    <row r="504" spans="10:10" x14ac:dyDescent="0.3">
      <c r="J504"/>
    </row>
    <row r="505" spans="10:10" x14ac:dyDescent="0.3">
      <c r="J505"/>
    </row>
    <row r="506" spans="10:10" x14ac:dyDescent="0.3">
      <c r="J506"/>
    </row>
    <row r="507" spans="10:10" x14ac:dyDescent="0.3">
      <c r="J507"/>
    </row>
    <row r="508" spans="10:10" x14ac:dyDescent="0.3">
      <c r="J508"/>
    </row>
    <row r="509" spans="10:10" x14ac:dyDescent="0.3">
      <c r="J509"/>
    </row>
    <row r="510" spans="10:10" x14ac:dyDescent="0.3">
      <c r="J510"/>
    </row>
    <row r="511" spans="10:10" x14ac:dyDescent="0.3">
      <c r="J511"/>
    </row>
    <row r="512" spans="10:10" x14ac:dyDescent="0.3">
      <c r="J512"/>
    </row>
    <row r="513" spans="10:10" x14ac:dyDescent="0.3">
      <c r="J513"/>
    </row>
    <row r="514" spans="10:10" x14ac:dyDescent="0.3">
      <c r="J514"/>
    </row>
    <row r="515" spans="10:10" x14ac:dyDescent="0.3">
      <c r="J515"/>
    </row>
    <row r="516" spans="10:10" x14ac:dyDescent="0.3">
      <c r="J516"/>
    </row>
    <row r="517" spans="10:10" x14ac:dyDescent="0.3">
      <c r="J517"/>
    </row>
    <row r="518" spans="10:10" x14ac:dyDescent="0.3">
      <c r="J518"/>
    </row>
    <row r="519" spans="10:10" x14ac:dyDescent="0.3">
      <c r="J519"/>
    </row>
    <row r="520" spans="10:10" x14ac:dyDescent="0.3">
      <c r="J520"/>
    </row>
    <row r="521" spans="10:10" x14ac:dyDescent="0.3">
      <c r="J521"/>
    </row>
    <row r="522" spans="10:10" x14ac:dyDescent="0.3">
      <c r="J522"/>
    </row>
    <row r="523" spans="10:10" x14ac:dyDescent="0.3">
      <c r="J523"/>
    </row>
    <row r="524" spans="10:10" x14ac:dyDescent="0.3">
      <c r="J524"/>
    </row>
    <row r="525" spans="10:10" x14ac:dyDescent="0.3">
      <c r="J525"/>
    </row>
    <row r="526" spans="10:10" x14ac:dyDescent="0.3">
      <c r="J526"/>
    </row>
    <row r="527" spans="10:10" x14ac:dyDescent="0.3">
      <c r="J527"/>
    </row>
    <row r="528" spans="10:10" x14ac:dyDescent="0.3">
      <c r="J528"/>
    </row>
    <row r="529" spans="10:10" x14ac:dyDescent="0.3">
      <c r="J529"/>
    </row>
    <row r="530" spans="10:10" x14ac:dyDescent="0.3">
      <c r="J530"/>
    </row>
    <row r="531" spans="10:10" x14ac:dyDescent="0.3">
      <c r="J531"/>
    </row>
    <row r="532" spans="10:10" x14ac:dyDescent="0.3">
      <c r="J532"/>
    </row>
    <row r="533" spans="10:10" x14ac:dyDescent="0.3">
      <c r="J533"/>
    </row>
    <row r="534" spans="10:10" x14ac:dyDescent="0.3">
      <c r="J534"/>
    </row>
    <row r="535" spans="10:10" x14ac:dyDescent="0.3">
      <c r="J535"/>
    </row>
    <row r="536" spans="10:10" x14ac:dyDescent="0.3">
      <c r="J536"/>
    </row>
    <row r="537" spans="10:10" x14ac:dyDescent="0.3">
      <c r="J537"/>
    </row>
    <row r="538" spans="10:10" x14ac:dyDescent="0.3">
      <c r="J538"/>
    </row>
    <row r="539" spans="10:10" x14ac:dyDescent="0.3">
      <c r="J539"/>
    </row>
    <row r="540" spans="10:10" x14ac:dyDescent="0.3">
      <c r="J540"/>
    </row>
    <row r="541" spans="10:10" x14ac:dyDescent="0.3">
      <c r="J541"/>
    </row>
    <row r="542" spans="10:10" x14ac:dyDescent="0.3">
      <c r="J542"/>
    </row>
    <row r="543" spans="10:10" x14ac:dyDescent="0.3">
      <c r="J543"/>
    </row>
    <row r="544" spans="10:10" x14ac:dyDescent="0.3">
      <c r="J544"/>
    </row>
    <row r="545" spans="10:10" x14ac:dyDescent="0.3">
      <c r="J545"/>
    </row>
    <row r="546" spans="10:10" x14ac:dyDescent="0.3">
      <c r="J546"/>
    </row>
    <row r="547" spans="10:10" x14ac:dyDescent="0.3">
      <c r="J547"/>
    </row>
    <row r="548" spans="10:10" x14ac:dyDescent="0.3">
      <c r="J548"/>
    </row>
    <row r="549" spans="10:10" x14ac:dyDescent="0.3">
      <c r="J549"/>
    </row>
    <row r="550" spans="10:10" x14ac:dyDescent="0.3">
      <c r="J550"/>
    </row>
    <row r="551" spans="10:10" x14ac:dyDescent="0.3">
      <c r="J551"/>
    </row>
    <row r="552" spans="10:10" x14ac:dyDescent="0.3">
      <c r="J552"/>
    </row>
    <row r="553" spans="10:10" x14ac:dyDescent="0.3">
      <c r="J553"/>
    </row>
    <row r="554" spans="10:10" x14ac:dyDescent="0.3">
      <c r="J554"/>
    </row>
    <row r="555" spans="10:10" x14ac:dyDescent="0.3">
      <c r="J555"/>
    </row>
    <row r="556" spans="10:10" x14ac:dyDescent="0.3">
      <c r="J556"/>
    </row>
    <row r="557" spans="10:10" x14ac:dyDescent="0.3">
      <c r="J557"/>
    </row>
    <row r="558" spans="10:10" x14ac:dyDescent="0.3">
      <c r="J558"/>
    </row>
    <row r="559" spans="10:10" x14ac:dyDescent="0.3">
      <c r="J559"/>
    </row>
    <row r="560" spans="10:10" x14ac:dyDescent="0.3">
      <c r="J560"/>
    </row>
    <row r="561" spans="10:10" x14ac:dyDescent="0.3">
      <c r="J561"/>
    </row>
  </sheetData>
  <mergeCells count="6">
    <mergeCell ref="A65:I65"/>
    <mergeCell ref="A8:I8"/>
    <mergeCell ref="A24:I24"/>
    <mergeCell ref="A38:H38"/>
    <mergeCell ref="A51:I51"/>
    <mergeCell ref="A52:I5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par catégorie</vt:lpstr>
      <vt:lpstr>Budget par activité</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Secrétariat PBF</cp:lastModifiedBy>
  <cp:revision/>
  <dcterms:created xsi:type="dcterms:W3CDTF">2020-11-12T07:50:18Z</dcterms:created>
  <dcterms:modified xsi:type="dcterms:W3CDTF">2020-11-14T15:11:55Z</dcterms:modified>
  <cp:category/>
  <cp:contentStatus/>
</cp:coreProperties>
</file>