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ICT_PROVIDER\Documents\00. Hanitriniony RASON\00. PBF 2020\00. PRODOC\PROJET PBF 2020-2021\03. RAPPORT FINANCIER\Rapport annuel\06. PROSUD (avec OBS)\"/>
    </mc:Choice>
  </mc:AlternateContent>
  <xr:revisionPtr revIDLastSave="0" documentId="13_ncr:1_{224052CD-1622-4194-AC9D-1EC22B2CEFBA}" xr6:coauthVersionLast="45" xr6:coauthVersionMax="45" xr10:uidLastSave="{00000000-0000-0000-0000-000000000000}"/>
  <bookViews>
    <workbookView xWindow="-120" yWindow="-120" windowWidth="20730" windowHeight="11160" activeTab="1" xr2:uid="{00000000-000D-0000-FFFF-FFFF00000000}"/>
  </bookViews>
  <sheets>
    <sheet name="RF par produits" sheetId="3" r:id="rId1"/>
    <sheet name="2) RF - Par catégories budgétai"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6" i="3" l="1"/>
  <c r="M25" i="3"/>
  <c r="M24" i="3"/>
  <c r="M23" i="3"/>
  <c r="I71" i="3" l="1"/>
  <c r="K7" i="2" l="1"/>
  <c r="L61" i="3" l="1"/>
  <c r="C40" i="3" l="1"/>
  <c r="M11" i="2" l="1"/>
  <c r="K11" i="2"/>
  <c r="M11" i="3"/>
  <c r="L8" i="3"/>
  <c r="M63" i="3"/>
  <c r="M56" i="3"/>
  <c r="M50" i="3"/>
  <c r="M40" i="3"/>
  <c r="M34" i="3"/>
  <c r="M26" i="3"/>
  <c r="M21" i="3"/>
  <c r="L55" i="3"/>
  <c r="L54" i="3"/>
  <c r="L53" i="3"/>
  <c r="L49" i="3"/>
  <c r="L45" i="3"/>
  <c r="L44" i="3"/>
  <c r="L43" i="3"/>
  <c r="L39" i="3"/>
  <c r="L38" i="3"/>
  <c r="L37" i="3"/>
  <c r="L36" i="3"/>
  <c r="L33" i="3"/>
  <c r="L32" i="3"/>
  <c r="L31" i="3"/>
  <c r="L25" i="3"/>
  <c r="L24" i="3"/>
  <c r="L23" i="3"/>
  <c r="L20" i="3"/>
  <c r="L19" i="3"/>
  <c r="L18" i="3"/>
  <c r="L17" i="3"/>
  <c r="L16" i="3"/>
  <c r="L15" i="3"/>
  <c r="L14" i="3"/>
  <c r="L13" i="3"/>
  <c r="L9" i="3"/>
  <c r="L10" i="3"/>
  <c r="L59" i="3"/>
  <c r="L62" i="3"/>
  <c r="L60" i="3"/>
  <c r="F59" i="3"/>
  <c r="K63" i="3"/>
  <c r="J63" i="3"/>
  <c r="I63" i="3"/>
  <c r="E63" i="3"/>
  <c r="K56" i="3"/>
  <c r="J56" i="3"/>
  <c r="I56" i="3"/>
  <c r="K50" i="3"/>
  <c r="J50" i="3"/>
  <c r="I50" i="3"/>
  <c r="K46" i="3"/>
  <c r="J46" i="3"/>
  <c r="I46" i="3"/>
  <c r="K40" i="3"/>
  <c r="J40" i="3"/>
  <c r="I40" i="3"/>
  <c r="K34" i="3"/>
  <c r="J34" i="3"/>
  <c r="I34" i="3"/>
  <c r="K26" i="3"/>
  <c r="J26" i="3"/>
  <c r="I26" i="3"/>
  <c r="K21" i="3"/>
  <c r="J21" i="3"/>
  <c r="I21" i="3"/>
  <c r="K11" i="3"/>
  <c r="J11" i="3"/>
  <c r="I11" i="3"/>
  <c r="F38" i="3"/>
  <c r="F39" i="3"/>
  <c r="C26" i="3"/>
  <c r="D26" i="3"/>
  <c r="E26" i="3"/>
  <c r="C79" i="3"/>
  <c r="E69" i="3"/>
  <c r="D69" i="3"/>
  <c r="C69" i="3"/>
  <c r="D63" i="3"/>
  <c r="C63" i="3"/>
  <c r="F62" i="3"/>
  <c r="F61" i="3"/>
  <c r="F60" i="3"/>
  <c r="E56" i="3"/>
  <c r="D56" i="3"/>
  <c r="C56" i="3"/>
  <c r="F55" i="3"/>
  <c r="F54" i="3"/>
  <c r="F53" i="3"/>
  <c r="E50" i="3"/>
  <c r="D50" i="3"/>
  <c r="C50" i="3"/>
  <c r="F49" i="3"/>
  <c r="G50" i="3" s="1"/>
  <c r="E46" i="3"/>
  <c r="D46" i="3"/>
  <c r="C46" i="3"/>
  <c r="F45" i="3"/>
  <c r="F44" i="3"/>
  <c r="F43" i="3"/>
  <c r="E40" i="3"/>
  <c r="D40" i="3"/>
  <c r="F37" i="3"/>
  <c r="F36" i="3"/>
  <c r="E34" i="3"/>
  <c r="D34" i="3"/>
  <c r="C34" i="3"/>
  <c r="F33" i="3"/>
  <c r="F32" i="3"/>
  <c r="F31" i="3"/>
  <c r="F25" i="3"/>
  <c r="F24" i="3"/>
  <c r="F23" i="3"/>
  <c r="E21" i="3"/>
  <c r="D21" i="3"/>
  <c r="C21" i="3"/>
  <c r="F20" i="3"/>
  <c r="F19" i="3"/>
  <c r="F18" i="3"/>
  <c r="F17" i="3"/>
  <c r="F16" i="3"/>
  <c r="F15" i="3"/>
  <c r="F14" i="3"/>
  <c r="F13" i="3"/>
  <c r="E11" i="3"/>
  <c r="D11" i="3"/>
  <c r="C11" i="3"/>
  <c r="F10" i="3"/>
  <c r="F8" i="3"/>
  <c r="G26" i="3" l="1"/>
  <c r="C70" i="3"/>
  <c r="C71" i="3" s="1"/>
  <c r="K70" i="3"/>
  <c r="K71" i="3" s="1"/>
  <c r="E70" i="3"/>
  <c r="I70" i="3"/>
  <c r="D70" i="3"/>
  <c r="D71" i="3" s="1"/>
  <c r="J70" i="3"/>
  <c r="J71" i="3" s="1"/>
  <c r="G56" i="3"/>
  <c r="G46" i="3"/>
  <c r="G11" i="3"/>
  <c r="G34" i="3"/>
  <c r="G40" i="3"/>
  <c r="L11" i="3"/>
  <c r="L21" i="3"/>
  <c r="L26" i="3"/>
  <c r="L34" i="3"/>
  <c r="L40" i="3"/>
  <c r="L46" i="3"/>
  <c r="L50" i="3"/>
  <c r="L56" i="3"/>
  <c r="L63" i="3"/>
  <c r="F26" i="3"/>
  <c r="F34" i="3"/>
  <c r="F11" i="3"/>
  <c r="F46" i="3"/>
  <c r="F56" i="3"/>
  <c r="F63" i="3"/>
  <c r="F21" i="3"/>
  <c r="F40" i="3"/>
  <c r="F50" i="3"/>
  <c r="G21" i="3"/>
  <c r="G63" i="3"/>
  <c r="C72" i="3" l="1"/>
  <c r="I72" i="3"/>
  <c r="L71" i="3"/>
  <c r="L70" i="3"/>
  <c r="J72" i="3"/>
  <c r="K72" i="3"/>
  <c r="C76" i="3"/>
  <c r="F70" i="3"/>
  <c r="F71" i="3" s="1"/>
  <c r="F72" i="3" s="1"/>
  <c r="D72" i="3"/>
  <c r="E71" i="3"/>
  <c r="L72" i="3" l="1"/>
  <c r="C77" i="3"/>
  <c r="E72" i="3"/>
  <c r="C80" i="3"/>
  <c r="C14" i="2" l="1"/>
  <c r="L7" i="2" l="1"/>
  <c r="I14" i="2"/>
  <c r="I16" i="2" s="1"/>
  <c r="M7" i="2" l="1"/>
  <c r="C16" i="2" l="1"/>
  <c r="F14" i="2"/>
  <c r="E14" i="2"/>
  <c r="E15" i="2" s="1"/>
  <c r="L14" i="2" l="1"/>
  <c r="L8" i="2"/>
  <c r="L9" i="2"/>
  <c r="L10" i="2"/>
  <c r="L11" i="2"/>
  <c r="L12" i="2"/>
  <c r="L13" i="2"/>
  <c r="F16" i="2" l="1"/>
  <c r="L16" i="2" s="1"/>
  <c r="L15" i="2"/>
  <c r="E16" i="2" l="1"/>
  <c r="J14" i="2"/>
  <c r="H14" i="2"/>
  <c r="G14" i="2"/>
  <c r="D14" i="2"/>
  <c r="D16" i="2" s="1"/>
  <c r="B14" i="2"/>
  <c r="M13" i="2"/>
  <c r="K13" i="2"/>
  <c r="M12" i="2"/>
  <c r="K12" i="2"/>
  <c r="M10" i="2"/>
  <c r="K10" i="2"/>
  <c r="M9" i="2"/>
  <c r="K9" i="2"/>
  <c r="M8" i="2"/>
  <c r="K8" i="2"/>
  <c r="H15" i="2" l="1"/>
  <c r="H16" i="2" s="1"/>
  <c r="B15" i="2"/>
  <c r="G16" i="2"/>
  <c r="K14" i="2"/>
  <c r="M14" i="2"/>
  <c r="K15" i="2" l="1"/>
  <c r="B16" i="2"/>
  <c r="K16" i="2" s="1"/>
  <c r="J16" i="2"/>
  <c r="M16" i="2" s="1"/>
  <c r="M15" i="2"/>
</calcChain>
</file>

<file path=xl/sharedStrings.xml><?xml version="1.0" encoding="utf-8"?>
<sst xmlns="http://schemas.openxmlformats.org/spreadsheetml/2006/main" count="159" uniqueCount="125">
  <si>
    <t>Tableau 1 - Budget du projet PBF par résultat, produit et activité</t>
  </si>
  <si>
    <t>Nombre de resultat/ produit</t>
  </si>
  <si>
    <t>Formulation du resultat/ produit/activite</t>
  </si>
  <si>
    <t>Organisation recipiendiaire 1 (budget en USD)</t>
  </si>
  <si>
    <t>Organisation recipiendiaire 2 (budget en USD)</t>
  </si>
  <si>
    <t>Organisation recipiendiaire 3 (budget en USD)</t>
  </si>
  <si>
    <t>Total</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</si>
  <si>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</si>
  <si>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</si>
  <si>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PNUD</t>
  </si>
  <si>
    <t xml:space="preserve">RESULTAT 1: </t>
  </si>
  <si>
    <t>Produit 1.1:</t>
  </si>
  <si>
    <t>Activite 1.1.1:</t>
  </si>
  <si>
    <t>Activite 1.1.2:</t>
  </si>
  <si>
    <t>Activite 1.1.3:</t>
  </si>
  <si>
    <t>Produit total</t>
  </si>
  <si>
    <t>Produit 1.2:</t>
  </si>
  <si>
    <t>Activite 1.2.1</t>
  </si>
  <si>
    <t>Activite 1.2.2</t>
  </si>
  <si>
    <t>Activite 1.2.3</t>
  </si>
  <si>
    <t>Activite 1.2.4</t>
  </si>
  <si>
    <t>Activite 1.2.5</t>
  </si>
  <si>
    <t>Activite 1.2.6</t>
  </si>
  <si>
    <t>Activite 1.2.7</t>
  </si>
  <si>
    <t>Activite 1.2.8</t>
  </si>
  <si>
    <t>Produit 1.3:</t>
  </si>
  <si>
    <t>Activite 1.3.1</t>
  </si>
  <si>
    <t>Activite 1.3.2</t>
  </si>
  <si>
    <t>Activite 1.3.3</t>
  </si>
  <si>
    <t xml:space="preserve">RESULTAT 2: </t>
  </si>
  <si>
    <t>Produit 2.1</t>
  </si>
  <si>
    <t>Activite 2.1.1</t>
  </si>
  <si>
    <t>Activite 2.1.2</t>
  </si>
  <si>
    <t>Activite 2.1.3</t>
  </si>
  <si>
    <t>Produit 2.2</t>
  </si>
  <si>
    <t>Activite 2.2.1</t>
  </si>
  <si>
    <t>Activite' 2.2.2</t>
  </si>
  <si>
    <t>Activite 2.2.3</t>
  </si>
  <si>
    <t>Activite 2.2.8</t>
  </si>
  <si>
    <t xml:space="preserve">RESULTAT 3: </t>
  </si>
  <si>
    <t>Produit 3.1</t>
  </si>
  <si>
    <t>Activite 3.1.1</t>
  </si>
  <si>
    <t>Activite 3.1.2</t>
  </si>
  <si>
    <t>Activite 3.1.3</t>
  </si>
  <si>
    <t>Produit 3.2:</t>
  </si>
  <si>
    <t>Activite 3.2.1</t>
  </si>
  <si>
    <t>Produit 3.3</t>
  </si>
  <si>
    <t>Activite 3.3.1</t>
  </si>
  <si>
    <t>Activite 3.3.2</t>
  </si>
  <si>
    <t>Activite 3.3.3</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</si>
  <si>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</si>
  <si>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</si>
  <si>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</si>
  <si>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</si>
  <si>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</si>
  <si>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</si>
  <si>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Organisation recipiendiaire 1</t>
  </si>
  <si>
    <t>Organisation recipiendiaire 2</t>
  </si>
  <si>
    <t>Organisation recipiendiaire 3</t>
  </si>
  <si>
    <t>Sous-budget total du projet</t>
  </si>
  <si>
    <t>Coûts indirects (7%):</t>
  </si>
  <si>
    <t xml:space="preserve">Niveau de depense/ engagement actuel en USD (a remplir au moment des rapports de projet) </t>
  </si>
  <si>
    <t xml:space="preserve">Niveau de depense TOTAL/ engagement actuel en USD (a remplir au moment des rapports de projet) </t>
  </si>
  <si>
    <t>Tableau 1 - Budget de projet GOUDMADA par categorie de cout de l'ONU</t>
  </si>
  <si>
    <t>CATEGORIES</t>
  </si>
  <si>
    <t xml:space="preserve"> TOTAL PROJET</t>
  </si>
  <si>
    <t>Budget</t>
  </si>
  <si>
    <t>Dépense</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</si>
  <si>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</si>
  <si>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</si>
  <si>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</si>
  <si>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</si>
  <si>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</si>
  <si>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</si>
  <si>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</si>
  <si>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</si>
  <si>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</si>
  <si>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</si>
  <si>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r>
      <t>Niveau de depense/ engagement actuel en USD (a remplir au moment des rapports de projet)</t>
    </r>
    <r>
      <rPr>
        <b/>
        <sz val="11"/>
        <rFont val="Calibri"/>
        <family val="2"/>
      </rPr>
      <t xml:space="preserve"> </t>
    </r>
  </si>
  <si>
    <t xml:space="preserve">Pourcentage des  dépenses pour chaque produit ou activite reserve pour action directe sur égalité des sexes et autonomisation des femmes (GEWE) (cas echeant) </t>
  </si>
  <si>
    <t>tranche 1</t>
  </si>
  <si>
    <t>OIM</t>
  </si>
  <si>
    <t>UNFPA</t>
  </si>
  <si>
    <t>Des dispositifs de sécurisation cohérents permettant une plus grande couverture et un déploiement efficace des FDS sont opérationnels autour de la chaine d’Andriry tout en renforçant la protection et la confiance des populations locales</t>
  </si>
  <si>
    <t>Des postes avancés sont opérationnels sont opérationnels dans quatres (4) endroits stratégiques en complément les efforts déployés par la Gendarmerie pour la sécurisation des zones autour de la chaine d’Andriry</t>
  </si>
  <si>
    <t>Construction 4 PA Gendarmerie</t>
  </si>
  <si>
    <t>Opérationnalisation 4 PA Gendarmerie</t>
  </si>
  <si>
    <t>Des initiatives de rapprochement entre les FDS et la population sont mises en œuvre pour renforcer la confiance mutuelle entre eux</t>
  </si>
  <si>
    <t>Dialogues communautaires - (2 par commune pour 12 communes)</t>
  </si>
  <si>
    <t>Rituel de paix Titiky - (1 pour 12 communes)</t>
  </si>
  <si>
    <t xml:space="preserve">Evenements culturelles/sportives - (2 par commune pour 12 communes) </t>
  </si>
  <si>
    <t xml:space="preserve">Evenements intercommunales - (1 fois toutes les 4 communes) </t>
  </si>
  <si>
    <t xml:space="preserve">Activités civilo-militaires ¬- (sur base mensuelle sur les 12 communes) </t>
  </si>
  <si>
    <t>Conception d'outils de sensibilisation</t>
  </si>
  <si>
    <t xml:space="preserve">Les FDS apporteront des réponses intégrant la dimension genre dans leurs interventions pour permettre une participation inclusive des communautés </t>
  </si>
  <si>
    <t>Renforcer les capacités des FDS en matière de prise en compte du genre dans leurs interventions et d’utilisation du guide de prise en charge des victimes de VBG par la Police Judiciaire</t>
  </si>
  <si>
    <t xml:space="preserve">Doter les FDS en outils leur permettant de prendre en charge les victimes de VBG au niveau de la communauté et de les référer vers les autres services compétents selon le cas (clinique juridique, centre de santé, assistance sociale...) </t>
  </si>
  <si>
    <t>Sensibiliser les populations sur les VBG et leur faire connaître les rôles des FDS et des autres services dans leur prise en charge</t>
  </si>
  <si>
    <t>Les initiatives locales en matière de consolidation de la paix sont structurées et relayées au niveau institutionnel par des réponses coordonnées tenant compte des réalités locales et des besoins des plus vulnérables</t>
  </si>
  <si>
    <t>Des Structures Locales de Concertation sont opérationnelles au niveau des communes d’intervention, servant d’espace de participation inclusive de la population au processus de consolidation de la paix</t>
  </si>
  <si>
    <t>Renforcer les capacités des membres de cinq (5) plateformes endogènes (Tsivory, Marotsiraka, Betroka, Ivahona et Beraketa) pour siéger de manière inclusive au sein des SLC.</t>
  </si>
  <si>
    <t>Activité 2.1.2. Mettre en place cinq (5) SLC au niveau des communes de Tsivory, Marotsiraka, Begogo, Lavaraty et Soakobany</t>
  </si>
  <si>
    <t>Les communes d’intervention du projet établissent de manière inclusive leurs plans locaux de sécurité et mettent en œuvre des projets structurants sensible au genre couvrant les aspects culturels, économiques et sociaux</t>
  </si>
  <si>
    <t>Appuyer l’élaboration consensuelle et participative de dix (10) plans communaux de sécurité au niveau communale avec la participation de femmes et de jeunes</t>
  </si>
  <si>
    <t>Appuyer la mise en œuvre de dix (10) plans communaux de sécurité préalablement élaborées avec un paquet d’intervention sensible au genre couvrant les aspects culturels, économiques et sociaux</t>
  </si>
  <si>
    <t xml:space="preserve">	Le sentiment d’injustice et d’exclusion de la population sont mitigés grâce à une meilleure transparence, efficacité et redevabilité de l’administration locale</t>
  </si>
  <si>
    <t>Les agents des services publics locaux sont sensibilisés et appuyés pour améliorer la qualité et le caractère inclusif de leur prestation.</t>
  </si>
  <si>
    <t>Appuyer le renforcement des capacités (formations) et la sensibilisation des agents de l’État au niveau des collectivités territoriales décentralisées (CTD) et des services techniques déconcentrés (STD) (code d’éthique etc.)</t>
  </si>
  <si>
    <t>Appuyer au niveau des 12 communes d’intervention la mise en place des standards de service pour l’administration locale afin que celle-ci prône la transparence et le professionnalisme (CTD et STD)</t>
  </si>
  <si>
    <t>Faciliter l’accès à l’état-civil pour les catégories les plus vulnérables à travers la conduite de 10 opérations de jugement supplétif pendant les deux ans de mise en œuvre du projet</t>
  </si>
  <si>
    <t>Produit 3.2. Un mécanisme transparent est mis en place dans l’octroi des Fiches Individuelles des bovidés pour assurer la traçabilité des troupeaux au sein de la zone d’intervention</t>
  </si>
  <si>
    <t>Soutenir la transparence dans la gestion et l’utilisation des fiches d’identification de bovidés (FIB) pour améliorer leur traçabilité</t>
  </si>
  <si>
    <t>Les acquis pour promouvoir une justice de proximité dans la zone d’intervention sont renforcés.</t>
  </si>
  <si>
    <t>Appuyer les Tribunaux de Première Instance (TPI) dans le traitement des dossiers en instance au niveau de ces juridictions.</t>
  </si>
  <si>
    <t>Appuyer les initiatives de la société civile pour promouvoir l’accès à la justice pour les catégories les plus vulnérables de la population</t>
  </si>
  <si>
    <t>Voir liste complète dans le document de projet</t>
  </si>
  <si>
    <t>Bureau commun de Betroka, carburant, fournitures de bureau, communication…</t>
  </si>
  <si>
    <t xml:space="preserve">Enquête de perception, missions de suivi trimestrielles et visites du comité de pilotage, réunion du comité technique du projet, évaluation finale </t>
  </si>
  <si>
    <t>$ alloué à GEWE</t>
  </si>
  <si>
    <t>% alloué à GEWE</t>
  </si>
  <si>
    <t>$ alloué à S&amp;E</t>
  </si>
  <si>
    <t>% alloué à S&amp;E</t>
  </si>
  <si>
    <r>
      <t xml:space="preserve">Note: Le PBF n'accepte pas les projets avec moins de 5% pour le S&amp;E et moins 15% pour le GEWE. Ces chiffres apparaîtront </t>
    </r>
    <r>
      <rPr>
        <sz val="11"/>
        <color rgb="FFFF0000"/>
        <rFont val="Calibri"/>
        <family val="2"/>
      </rPr>
      <t>en</t>
    </r>
    <r>
      <rPr>
        <sz val="11"/>
        <color theme="1"/>
        <rFont val="Calibri"/>
        <family val="2"/>
        <scheme val="minor"/>
      </rPr>
      <t xml:space="preserve"> </t>
    </r>
    <r>
      <rPr>
        <sz val="11"/>
        <color rgb="FFFF0000"/>
        <rFont val="Calibri"/>
        <family val="2"/>
      </rPr>
      <t>rouge</t>
    </r>
    <r>
      <rPr>
        <sz val="11"/>
        <color theme="1"/>
        <rFont val="Calibri"/>
        <family val="2"/>
        <scheme val="minor"/>
      </rPr>
      <t xml:space="preserve"> si ce seuil minimum n'est pas atteint.</t>
    </r>
  </si>
  <si>
    <t xml:space="preserve">Campagne d'éducation civique et citoyenne </t>
  </si>
  <si>
    <t>Appui socio-économique d’urgence en réponse à la situation induite par la sécheresse et le COVID afin de limiter leur impact sur les tensions et conflits dans le Sud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</si>
</sst>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0.00_);_(&quot;$&quot;* \(#,##0.00\);_(&quot;$&quot;* &quot;-&quot;??_);_(@_)"/>
    <numFmt numFmtId="165" formatCode="_-* #,##0.00\ _€_-;\-* #,##0.00\ _€_-;_-* &quot;-&quot;??\ _€_-;_-@_-"/>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20"/>
      <color theme="1"/>
      <name val="Calibri"/>
      <family val="2"/>
      <scheme val="minor"/>
    </font>
    <font>
      <sz val="12"/>
      <color theme="1"/>
      <name val="Calibri"/>
      <family val="2"/>
      <scheme val="minor"/>
    </font>
    <font>
      <sz val="11"/>
      <name val="Calibri"/>
      <family val="2"/>
    </font>
    <font>
      <b/>
      <sz val="11"/>
      <name val="Calibri"/>
      <family val="2"/>
    </font>
    <font>
      <b/>
      <sz val="11"/>
      <color rgb="FF000000"/>
      <name val="Calibri"/>
      <family val="2"/>
    </font>
    <font>
      <sz val="11"/>
      <color rgb="FF000000"/>
      <name val="Calibri"/>
      <family val="2"/>
    </font>
    <font>
      <b/>
      <sz val="11"/>
      <name val="Calibri"/>
      <family val="2"/>
      <scheme val="minor"/>
    </font>
    <font>
      <b/>
      <sz val="12"/>
      <color rgb="FF000000"/>
      <name val="Calibri"/>
      <family val="2"/>
    </font>
    <font>
      <sz val="12"/>
      <color rgb="FF000000"/>
      <name val="Calibri"/>
      <family val="2"/>
    </font>
    <font>
      <sz val="11"/>
      <color theme="1"/>
      <name val="Calibri"/>
      <family val="2"/>
    </font>
    <font>
      <sz val="11"/>
      <color rgb="FFFF0000"/>
      <name val="Calibri"/>
      <family val="2"/>
    </font>
  </fonts>
  <fills count="1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rgb="FF00B0F0"/>
        <bgColor indexed="64"/>
      </patternFill>
    </fill>
    <fill>
      <patternFill patternType="solid">
        <fgColor rgb="FFE7E6E6"/>
        <bgColor rgb="FF000000"/>
      </patternFill>
    </fill>
    <fill>
      <patternFill patternType="solid">
        <fgColor rgb="FFFFFFFF"/>
        <bgColor rgb="FF000000"/>
      </patternFill>
    </fill>
    <fill>
      <patternFill patternType="solid">
        <fgColor rgb="FFD9D9D9"/>
        <bgColor rgb="FF000000"/>
      </patternFill>
    </fill>
    <fill>
      <patternFill patternType="solid">
        <fgColor rgb="FFF2F2F2"/>
        <bgColor rgb="FF000000"/>
      </patternFill>
    </fill>
    <fill>
      <patternFill patternType="solid">
        <fgColor rgb="FFD0CECE"/>
        <bgColor rgb="FF000000"/>
      </patternFill>
    </fill>
    <fill>
      <patternFill patternType="solid">
        <fgColor rgb="FFFFD966"/>
        <bgColor rgb="FF000000"/>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72">
    <xf numFmtId="0" fontId="0" fillId="0" borderId="0" xfId="0"/>
    <xf numFmtId="0" fontId="3"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4" xfId="0" applyFont="1" applyFill="1" applyBorder="1" applyAlignment="1">
      <alignment horizontal="center" vertical="center"/>
    </xf>
    <xf numFmtId="0" fontId="3" fillId="3" borderId="4" xfId="0" applyFont="1" applyFill="1" applyBorder="1" applyAlignment="1" applyProtection="1">
      <alignment horizontal="center" vertical="center" wrapText="1"/>
      <protection locked="0"/>
    </xf>
    <xf numFmtId="0" fontId="2" fillId="0" borderId="0" xfId="0" applyFont="1"/>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wrapText="1"/>
    </xf>
    <xf numFmtId="0" fontId="0" fillId="3" borderId="0" xfId="0" applyFill="1" applyAlignment="1">
      <alignment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3" fillId="0" borderId="4" xfId="0" applyFont="1" applyFill="1" applyBorder="1" applyAlignment="1" applyProtection="1">
      <alignment horizontal="center" vertical="center" wrapText="1"/>
      <protection locked="0"/>
    </xf>
    <xf numFmtId="9" fontId="0" fillId="0" borderId="0" xfId="3" applyFont="1"/>
    <xf numFmtId="0" fontId="3" fillId="4" borderId="23" xfId="0" applyFont="1" applyFill="1" applyBorder="1" applyAlignment="1">
      <alignment horizontal="center" vertical="center" wrapText="1"/>
    </xf>
    <xf numFmtId="0" fontId="3" fillId="4" borderId="24" xfId="0" applyFont="1" applyFill="1" applyBorder="1" applyAlignment="1">
      <alignment horizontal="center" vertical="center"/>
    </xf>
    <xf numFmtId="0" fontId="3" fillId="4" borderId="24" xfId="0" applyFont="1" applyFill="1" applyBorder="1" applyAlignment="1">
      <alignment horizontal="center" vertical="center" wrapText="1"/>
    </xf>
    <xf numFmtId="0" fontId="3" fillId="2" borderId="24" xfId="0" applyFont="1" applyFill="1" applyBorder="1" applyAlignment="1">
      <alignment horizontal="center" vertical="center" wrapText="1"/>
    </xf>
    <xf numFmtId="43" fontId="6" fillId="6" borderId="24" xfId="1" applyFont="1" applyFill="1" applyBorder="1" applyAlignment="1">
      <alignment vertical="center" wrapText="1"/>
    </xf>
    <xf numFmtId="0" fontId="3" fillId="5" borderId="24" xfId="0" applyFont="1" applyFill="1" applyBorder="1" applyAlignment="1">
      <alignment horizontal="center" vertical="center" wrapText="1"/>
    </xf>
    <xf numFmtId="0" fontId="8" fillId="6" borderId="24" xfId="0" applyFont="1" applyFill="1" applyBorder="1" applyAlignment="1">
      <alignment vertical="center" wrapText="1"/>
    </xf>
    <xf numFmtId="0" fontId="9" fillId="0" borderId="25" xfId="0" applyFont="1" applyBorder="1" applyAlignment="1">
      <alignment vertical="center" wrapText="1"/>
    </xf>
    <xf numFmtId="0" fontId="5" fillId="4" borderId="16" xfId="0" applyFont="1" applyFill="1" applyBorder="1" applyAlignment="1">
      <alignment horizontal="center" vertical="center" wrapText="1"/>
    </xf>
    <xf numFmtId="0" fontId="0" fillId="6" borderId="4" xfId="0" applyFill="1" applyBorder="1" applyAlignment="1">
      <alignment vertical="center" wrapText="1"/>
    </xf>
    <xf numFmtId="0" fontId="0" fillId="0" borderId="17" xfId="0" applyBorder="1" applyAlignment="1">
      <alignment vertical="center" wrapText="1"/>
    </xf>
    <xf numFmtId="0" fontId="0" fillId="0" borderId="0" xfId="0" applyFont="1"/>
    <xf numFmtId="166" fontId="0" fillId="0" borderId="0" xfId="0" applyNumberFormat="1" applyFont="1"/>
    <xf numFmtId="0" fontId="2" fillId="8" borderId="4" xfId="0" applyFont="1" applyFill="1" applyBorder="1" applyAlignment="1">
      <alignment horizontal="center" vertical="center" wrapText="1"/>
    </xf>
    <xf numFmtId="0" fontId="2" fillId="7" borderId="4" xfId="0" applyFont="1" applyFill="1" applyBorder="1" applyAlignment="1">
      <alignment horizontal="center" vertical="center" wrapText="1"/>
    </xf>
    <xf numFmtId="166" fontId="0" fillId="0" borderId="4" xfId="4" applyNumberFormat="1" applyFont="1" applyBorder="1" applyAlignment="1">
      <alignment horizontal="right" vertical="center"/>
    </xf>
    <xf numFmtId="166" fontId="0" fillId="0" borderId="4" xfId="4" applyNumberFormat="1" applyFont="1" applyBorder="1" applyAlignment="1">
      <alignment horizontal="center" vertical="center" wrapText="1"/>
    </xf>
    <xf numFmtId="166" fontId="2" fillId="9" borderId="4" xfId="4" applyNumberFormat="1" applyFont="1" applyFill="1" applyBorder="1" applyAlignment="1">
      <alignment horizontal="center" vertical="center" wrapText="1"/>
    </xf>
    <xf numFmtId="0" fontId="2" fillId="8" borderId="17" xfId="0" applyFont="1" applyFill="1" applyBorder="1" applyAlignment="1">
      <alignment horizontal="center" vertical="center" wrapText="1"/>
    </xf>
    <xf numFmtId="166" fontId="0" fillId="0" borderId="17" xfId="4" applyNumberFormat="1" applyFont="1" applyBorder="1" applyAlignment="1">
      <alignment horizontal="right" vertical="center"/>
    </xf>
    <xf numFmtId="166" fontId="2" fillId="9" borderId="19" xfId="4" applyNumberFormat="1" applyFont="1" applyFill="1" applyBorder="1" applyAlignment="1">
      <alignment horizontal="center" vertical="center" wrapText="1"/>
    </xf>
    <xf numFmtId="0" fontId="0" fillId="0" borderId="27" xfId="0" applyFont="1" applyBorder="1" applyAlignment="1">
      <alignment vertical="center" wrapText="1"/>
    </xf>
    <xf numFmtId="0" fontId="2" fillId="9" borderId="27" xfId="0" applyFont="1" applyFill="1" applyBorder="1" applyAlignment="1">
      <alignment vertical="center" wrapText="1"/>
    </xf>
    <xf numFmtId="0" fontId="2" fillId="9" borderId="28" xfId="0" applyFont="1" applyFill="1" applyBorder="1" applyAlignment="1">
      <alignment vertical="center" wrapText="1"/>
    </xf>
    <xf numFmtId="0" fontId="2" fillId="8" borderId="7" xfId="0" applyFont="1" applyFill="1" applyBorder="1" applyAlignment="1">
      <alignment horizontal="center" vertical="center" wrapText="1"/>
    </xf>
    <xf numFmtId="166" fontId="0" fillId="0" borderId="7" xfId="4" applyNumberFormat="1" applyFont="1" applyBorder="1" applyAlignment="1">
      <alignment horizontal="center" vertical="center" wrapText="1"/>
    </xf>
    <xf numFmtId="166" fontId="0" fillId="0" borderId="7" xfId="4" applyNumberFormat="1" applyFont="1" applyBorder="1" applyAlignment="1">
      <alignment horizontal="right" vertical="center"/>
    </xf>
    <xf numFmtId="166" fontId="2" fillId="9" borderId="7" xfId="4" applyNumberFormat="1" applyFont="1" applyFill="1" applyBorder="1" applyAlignment="1">
      <alignment horizontal="center" vertical="center" wrapText="1"/>
    </xf>
    <xf numFmtId="166" fontId="2" fillId="9" borderId="30" xfId="4" applyNumberFormat="1" applyFont="1" applyFill="1" applyBorder="1" applyAlignment="1">
      <alignment horizontal="center" vertical="center" wrapText="1"/>
    </xf>
    <xf numFmtId="0" fontId="2" fillId="8" borderId="16" xfId="0" applyFont="1" applyFill="1" applyBorder="1" applyAlignment="1">
      <alignment horizontal="center" vertical="center" wrapText="1"/>
    </xf>
    <xf numFmtId="166" fontId="0" fillId="0" borderId="16" xfId="4" applyNumberFormat="1" applyFont="1" applyBorder="1" applyAlignment="1">
      <alignment horizontal="right" vertical="center"/>
    </xf>
    <xf numFmtId="166" fontId="2" fillId="9" borderId="16" xfId="4" applyNumberFormat="1" applyFont="1" applyFill="1" applyBorder="1" applyAlignment="1">
      <alignment horizontal="center" vertical="center" wrapText="1"/>
    </xf>
    <xf numFmtId="166" fontId="2" fillId="9" borderId="17" xfId="4" applyNumberFormat="1" applyFont="1" applyFill="1" applyBorder="1" applyAlignment="1">
      <alignment horizontal="center" vertical="center" wrapText="1"/>
    </xf>
    <xf numFmtId="166" fontId="0" fillId="0" borderId="16" xfId="4" applyNumberFormat="1" applyFont="1" applyBorder="1" applyAlignment="1">
      <alignment horizontal="center" vertical="center" wrapText="1"/>
    </xf>
    <xf numFmtId="166" fontId="0" fillId="0" borderId="17" xfId="4" applyNumberFormat="1" applyFont="1" applyBorder="1" applyAlignment="1">
      <alignment horizontal="center" vertical="center" wrapText="1"/>
    </xf>
    <xf numFmtId="166" fontId="2" fillId="9" borderId="18" xfId="4" applyNumberFormat="1" applyFont="1" applyFill="1" applyBorder="1" applyAlignment="1">
      <alignment horizontal="center" vertical="center" wrapText="1"/>
    </xf>
    <xf numFmtId="166" fontId="2" fillId="9" borderId="20" xfId="4" applyNumberFormat="1" applyFont="1" applyFill="1" applyBorder="1" applyAlignment="1">
      <alignment horizontal="center" vertical="center" wrapText="1"/>
    </xf>
    <xf numFmtId="0" fontId="2" fillId="8" borderId="21" xfId="0" applyFont="1" applyFill="1" applyBorder="1" applyAlignment="1">
      <alignment horizontal="center" vertical="center" wrapText="1"/>
    </xf>
    <xf numFmtId="166" fontId="0" fillId="0" borderId="21" xfId="4" applyNumberFormat="1" applyFont="1" applyBorder="1" applyAlignment="1">
      <alignment horizontal="center" vertical="center" wrapText="1"/>
    </xf>
    <xf numFmtId="166" fontId="0" fillId="0" borderId="21" xfId="4" applyNumberFormat="1" applyFont="1" applyBorder="1" applyAlignment="1">
      <alignment horizontal="right" vertical="center"/>
    </xf>
    <xf numFmtId="166" fontId="2" fillId="9" borderId="21" xfId="4" applyNumberFormat="1" applyFont="1" applyFill="1" applyBorder="1" applyAlignment="1">
      <alignment horizontal="center" vertical="center" wrapText="1"/>
    </xf>
    <xf numFmtId="166" fontId="2" fillId="9" borderId="32" xfId="4" applyNumberFormat="1" applyFont="1" applyFill="1" applyBorder="1" applyAlignment="1">
      <alignment horizontal="center" vertical="center" wrapText="1"/>
    </xf>
    <xf numFmtId="0" fontId="2" fillId="7" borderId="7" xfId="0" applyFont="1" applyFill="1" applyBorder="1" applyAlignment="1">
      <alignment horizontal="center" vertical="center" wrapText="1"/>
    </xf>
    <xf numFmtId="166" fontId="0" fillId="0" borderId="16" xfId="4" applyNumberFormat="1" applyFont="1" applyFill="1" applyBorder="1" applyAlignment="1">
      <alignment horizontal="right" vertical="center"/>
    </xf>
    <xf numFmtId="166" fontId="2" fillId="4" borderId="19" xfId="4" applyNumberFormat="1" applyFont="1" applyFill="1" applyBorder="1" applyAlignment="1">
      <alignment horizontal="center" vertical="center" wrapText="1"/>
    </xf>
    <xf numFmtId="166" fontId="2" fillId="10" borderId="30" xfId="4" applyNumberFormat="1" applyFont="1" applyFill="1" applyBorder="1" applyAlignment="1">
      <alignment horizontal="right" vertical="center"/>
    </xf>
    <xf numFmtId="166" fontId="10" fillId="10" borderId="19" xfId="4" applyNumberFormat="1" applyFont="1" applyFill="1" applyBorder="1" applyAlignment="1">
      <alignment horizontal="right" vertical="center"/>
    </xf>
    <xf numFmtId="166" fontId="2" fillId="10" borderId="20" xfId="4" applyNumberFormat="1" applyFont="1" applyFill="1" applyBorder="1" applyAlignment="1">
      <alignment horizontal="right" vertical="center"/>
    </xf>
    <xf numFmtId="166" fontId="2" fillId="10" borderId="7" xfId="4" applyNumberFormat="1" applyFont="1" applyFill="1" applyBorder="1" applyAlignment="1">
      <alignment horizontal="right" vertical="center"/>
    </xf>
    <xf numFmtId="166" fontId="2" fillId="10" borderId="4" xfId="4" applyNumberFormat="1" applyFont="1" applyFill="1" applyBorder="1" applyAlignment="1">
      <alignment horizontal="right" vertical="center"/>
    </xf>
    <xf numFmtId="166" fontId="2" fillId="10" borderId="17" xfId="4" applyNumberFormat="1" applyFont="1" applyFill="1" applyBorder="1" applyAlignment="1">
      <alignment horizontal="right" vertical="center"/>
    </xf>
    <xf numFmtId="0" fontId="11" fillId="11" borderId="4" xfId="0" applyFont="1" applyFill="1" applyBorder="1" applyAlignment="1" applyProtection="1">
      <alignment vertical="center" wrapText="1"/>
    </xf>
    <xf numFmtId="0" fontId="12" fillId="11" borderId="4" xfId="0" applyFont="1" applyFill="1" applyBorder="1" applyAlignment="1" applyProtection="1">
      <alignment vertical="center" wrapText="1"/>
    </xf>
    <xf numFmtId="0" fontId="12" fillId="0" borderId="4" xfId="0" applyFont="1" applyFill="1" applyBorder="1" applyAlignment="1" applyProtection="1">
      <alignment horizontal="left" vertical="top" wrapText="1"/>
      <protection locked="0"/>
    </xf>
    <xf numFmtId="164" fontId="12" fillId="0" borderId="4" xfId="2" applyNumberFormat="1" applyFont="1" applyFill="1" applyBorder="1" applyAlignment="1" applyProtection="1">
      <alignment horizontal="center" vertical="center" wrapText="1"/>
      <protection locked="0"/>
    </xf>
    <xf numFmtId="164" fontId="12" fillId="13" borderId="4" xfId="2" applyNumberFormat="1" applyFont="1" applyFill="1" applyBorder="1" applyAlignment="1" applyProtection="1">
      <alignment horizontal="center" vertical="center" wrapText="1"/>
    </xf>
    <xf numFmtId="9" fontId="12" fillId="0" borderId="4" xfId="3" applyFont="1" applyFill="1" applyBorder="1" applyAlignment="1" applyProtection="1">
      <alignment horizontal="center" vertical="center" wrapText="1"/>
      <protection locked="0"/>
    </xf>
    <xf numFmtId="49" fontId="12" fillId="0" borderId="4" xfId="2" applyNumberFormat="1" applyFont="1" applyFill="1" applyBorder="1" applyAlignment="1" applyProtection="1">
      <alignment horizontal="left" vertical="top" wrapText="1"/>
      <protection locked="0"/>
    </xf>
    <xf numFmtId="49" fontId="12" fillId="0" borderId="4" xfId="2" applyNumberFormat="1" applyFont="1" applyFill="1" applyBorder="1" applyAlignment="1" applyProtection="1">
      <alignment horizontal="left" wrapText="1"/>
      <protection locked="0"/>
    </xf>
    <xf numFmtId="0" fontId="12" fillId="12" borderId="4" xfId="0" applyFont="1" applyFill="1" applyBorder="1" applyAlignment="1" applyProtection="1">
      <alignment horizontal="left" vertical="top" wrapText="1"/>
      <protection locked="0"/>
    </xf>
    <xf numFmtId="164" fontId="12" fillId="12" borderId="4" xfId="2" applyNumberFormat="1" applyFont="1" applyFill="1" applyBorder="1" applyAlignment="1" applyProtection="1">
      <alignment horizontal="center" vertical="center" wrapText="1"/>
      <protection locked="0"/>
    </xf>
    <xf numFmtId="9" fontId="12" fillId="12" borderId="4" xfId="3" applyFont="1" applyFill="1" applyBorder="1" applyAlignment="1" applyProtection="1">
      <alignment horizontal="center" vertical="center" wrapText="1"/>
      <protection locked="0"/>
    </xf>
    <xf numFmtId="49" fontId="12" fillId="12" borderId="4" xfId="2" applyNumberFormat="1" applyFont="1" applyFill="1" applyBorder="1" applyAlignment="1" applyProtection="1">
      <alignment horizontal="left" wrapText="1"/>
      <protection locked="0"/>
    </xf>
    <xf numFmtId="0" fontId="13" fillId="0" borderId="0" xfId="0" applyFont="1" applyFill="1" applyBorder="1" applyAlignment="1">
      <alignment wrapText="1"/>
    </xf>
    <xf numFmtId="0" fontId="11" fillId="13" borderId="4" xfId="0" applyFont="1" applyFill="1" applyBorder="1" applyAlignment="1" applyProtection="1">
      <alignment vertical="center" wrapText="1"/>
    </xf>
    <xf numFmtId="164" fontId="11" fillId="13" borderId="4" xfId="2" applyNumberFormat="1" applyFont="1" applyFill="1" applyBorder="1" applyAlignment="1" applyProtection="1">
      <alignment horizontal="center" vertical="center" wrapText="1"/>
    </xf>
    <xf numFmtId="164" fontId="11" fillId="13" borderId="4" xfId="2" applyFont="1" applyFill="1" applyBorder="1" applyAlignment="1" applyProtection="1">
      <alignment horizontal="center" vertical="center" wrapText="1"/>
    </xf>
    <xf numFmtId="164" fontId="11" fillId="13" borderId="5" xfId="2" applyNumberFormat="1" applyFont="1" applyFill="1" applyBorder="1" applyAlignment="1" applyProtection="1">
      <alignment horizontal="center" vertical="center" wrapText="1"/>
    </xf>
    <xf numFmtId="0" fontId="12" fillId="12" borderId="0" xfId="0" applyFont="1" applyFill="1" applyBorder="1" applyAlignment="1" applyProtection="1">
      <alignment vertical="center" wrapText="1"/>
      <protection locked="0"/>
    </xf>
    <xf numFmtId="0" fontId="11" fillId="12" borderId="0" xfId="0" applyFont="1" applyFill="1" applyBorder="1" applyAlignment="1" applyProtection="1">
      <alignment vertical="center" wrapText="1"/>
    </xf>
    <xf numFmtId="164" fontId="12" fillId="12" borderId="0" xfId="2" applyFont="1" applyFill="1" applyBorder="1" applyAlignment="1" applyProtection="1">
      <alignment vertical="center" wrapText="1"/>
      <protection locked="0"/>
    </xf>
    <xf numFmtId="0" fontId="11" fillId="14" borderId="4" xfId="0" applyFont="1" applyFill="1" applyBorder="1" applyAlignment="1" applyProtection="1">
      <alignment vertical="center" wrapText="1"/>
    </xf>
    <xf numFmtId="0" fontId="12" fillId="12" borderId="4" xfId="0" applyFont="1" applyFill="1" applyBorder="1" applyAlignment="1" applyProtection="1">
      <alignment vertical="center" wrapText="1"/>
      <protection locked="0"/>
    </xf>
    <xf numFmtId="164" fontId="12" fillId="0" borderId="4" xfId="2" applyFont="1" applyFill="1" applyBorder="1" applyAlignment="1" applyProtection="1">
      <alignment vertical="center" wrapText="1"/>
      <protection locked="0"/>
    </xf>
    <xf numFmtId="164" fontId="12" fillId="13" borderId="4" xfId="2" applyFont="1" applyFill="1" applyBorder="1" applyAlignment="1" applyProtection="1">
      <alignment vertical="center" wrapText="1"/>
    </xf>
    <xf numFmtId="9" fontId="12" fillId="0" borderId="4" xfId="3" applyFont="1" applyFill="1" applyBorder="1" applyAlignment="1" applyProtection="1">
      <alignment vertical="center" wrapText="1"/>
      <protection locked="0"/>
    </xf>
    <xf numFmtId="49" fontId="12" fillId="0" borderId="4" xfId="0" applyNumberFormat="1" applyFont="1" applyFill="1" applyBorder="1" applyAlignment="1" applyProtection="1">
      <alignment horizontal="left" wrapText="1"/>
      <protection locked="0"/>
    </xf>
    <xf numFmtId="0" fontId="12" fillId="12" borderId="7" xfId="0" applyFont="1" applyFill="1" applyBorder="1" applyAlignment="1" applyProtection="1">
      <alignment vertical="center" wrapText="1"/>
      <protection locked="0"/>
    </xf>
    <xf numFmtId="0" fontId="11" fillId="13" borderId="8" xfId="0" applyFont="1" applyFill="1" applyBorder="1" applyAlignment="1" applyProtection="1">
      <alignment vertical="center" wrapText="1"/>
    </xf>
    <xf numFmtId="0" fontId="11" fillId="15" borderId="4" xfId="0" applyFont="1" applyFill="1" applyBorder="1" applyAlignment="1" applyProtection="1">
      <alignment vertical="center" wrapText="1"/>
      <protection locked="0"/>
    </xf>
    <xf numFmtId="164" fontId="11" fillId="15" borderId="4" xfId="2" applyFont="1" applyFill="1" applyBorder="1" applyAlignment="1" applyProtection="1">
      <alignment vertical="center" wrapText="1"/>
    </xf>
    <xf numFmtId="0" fontId="11" fillId="12" borderId="0" xfId="0" applyFont="1" applyFill="1" applyBorder="1" applyAlignment="1" applyProtection="1">
      <alignment vertical="center" wrapText="1"/>
      <protection locked="0"/>
    </xf>
    <xf numFmtId="0" fontId="11" fillId="13" borderId="4" xfId="2" applyNumberFormat="1" applyFont="1" applyFill="1" applyBorder="1" applyAlignment="1" applyProtection="1">
      <alignment horizontal="center" vertical="center" wrapText="1"/>
    </xf>
    <xf numFmtId="0" fontId="12" fillId="12" borderId="0" xfId="0" applyFont="1" applyFill="1" applyBorder="1" applyAlignment="1" applyProtection="1">
      <alignment vertical="center" wrapText="1"/>
    </xf>
    <xf numFmtId="0" fontId="12" fillId="13" borderId="16" xfId="0" applyFont="1" applyFill="1" applyBorder="1" applyAlignment="1" applyProtection="1">
      <alignment vertical="center" wrapText="1"/>
    </xf>
    <xf numFmtId="164" fontId="12" fillId="13" borderId="4" xfId="0" applyNumberFormat="1" applyFont="1" applyFill="1" applyBorder="1" applyAlignment="1" applyProtection="1">
      <alignment vertical="center" wrapText="1"/>
    </xf>
    <xf numFmtId="164" fontId="12" fillId="13" borderId="17" xfId="0" applyNumberFormat="1" applyFont="1" applyFill="1" applyBorder="1" applyAlignment="1" applyProtection="1">
      <alignment vertical="center" wrapText="1"/>
    </xf>
    <xf numFmtId="0" fontId="12" fillId="12" borderId="0" xfId="0" applyFont="1" applyFill="1" applyBorder="1" applyAlignment="1">
      <alignment vertical="center" wrapText="1"/>
    </xf>
    <xf numFmtId="0" fontId="12" fillId="0" borderId="0" xfId="0" applyFont="1" applyFill="1" applyBorder="1" applyAlignment="1" applyProtection="1">
      <alignment vertical="center" wrapText="1"/>
      <protection locked="0"/>
    </xf>
    <xf numFmtId="0" fontId="12" fillId="0" borderId="0" xfId="0" applyFont="1" applyFill="1" applyBorder="1" applyAlignment="1">
      <alignment vertical="center" wrapText="1"/>
    </xf>
    <xf numFmtId="0" fontId="11" fillId="13" borderId="18" xfId="0" applyFont="1" applyFill="1" applyBorder="1" applyAlignment="1" applyProtection="1">
      <alignment vertical="center" wrapText="1"/>
    </xf>
    <xf numFmtId="164" fontId="11" fillId="13" borderId="19" xfId="2" applyFont="1" applyFill="1" applyBorder="1" applyAlignment="1" applyProtection="1">
      <alignment vertical="center" wrapText="1"/>
    </xf>
    <xf numFmtId="164" fontId="11" fillId="13" borderId="20" xfId="2" applyFont="1" applyFill="1" applyBorder="1" applyAlignment="1" applyProtection="1">
      <alignment vertical="center" wrapText="1"/>
    </xf>
    <xf numFmtId="0" fontId="11" fillId="0" borderId="0" xfId="0" applyFont="1" applyFill="1" applyBorder="1" applyAlignment="1" applyProtection="1">
      <alignment vertical="center" wrapText="1"/>
      <protection locked="0"/>
    </xf>
    <xf numFmtId="0" fontId="11" fillId="12" borderId="0" xfId="0" applyFont="1" applyFill="1" applyBorder="1" applyAlignment="1">
      <alignment vertical="center" wrapText="1"/>
    </xf>
    <xf numFmtId="164" fontId="11" fillId="12" borderId="0" xfId="0" applyNumberFormat="1" applyFont="1" applyFill="1" applyBorder="1" applyAlignment="1">
      <alignment vertical="center" wrapText="1"/>
    </xf>
    <xf numFmtId="0" fontId="11" fillId="0" borderId="0" xfId="0" applyFont="1" applyFill="1" applyBorder="1" applyAlignment="1">
      <alignment vertical="center" wrapText="1"/>
    </xf>
    <xf numFmtId="164" fontId="11" fillId="0" borderId="0" xfId="0" applyNumberFormat="1" applyFont="1" applyFill="1" applyBorder="1" applyAlignment="1">
      <alignment vertical="center" wrapText="1"/>
    </xf>
    <xf numFmtId="0" fontId="8" fillId="13" borderId="23" xfId="0" applyFont="1" applyFill="1" applyBorder="1" applyAlignment="1" applyProtection="1">
      <alignment horizontal="left" vertical="center" wrapText="1"/>
    </xf>
    <xf numFmtId="164" fontId="11" fillId="13" borderId="25" xfId="0" applyNumberFormat="1" applyFont="1" applyFill="1" applyBorder="1" applyAlignment="1" applyProtection="1">
      <alignment vertical="center" wrapText="1"/>
    </xf>
    <xf numFmtId="0" fontId="8" fillId="13" borderId="16" xfId="0" applyFont="1" applyFill="1" applyBorder="1" applyAlignment="1" applyProtection="1">
      <alignment horizontal="left" vertical="center" wrapText="1"/>
    </xf>
    <xf numFmtId="9" fontId="11" fillId="13" borderId="17" xfId="3" applyFont="1" applyFill="1" applyBorder="1" applyAlignment="1" applyProtection="1">
      <alignment wrapText="1"/>
    </xf>
    <xf numFmtId="9" fontId="11" fillId="12" borderId="0" xfId="3" applyFont="1" applyFill="1" applyBorder="1" applyAlignment="1">
      <alignment wrapText="1"/>
    </xf>
    <xf numFmtId="0" fontId="8" fillId="12" borderId="0" xfId="0" applyFont="1" applyFill="1" applyBorder="1" applyAlignment="1">
      <alignment horizontal="center" vertical="center" wrapText="1"/>
    </xf>
    <xf numFmtId="164" fontId="11" fillId="13" borderId="17" xfId="3" applyNumberFormat="1" applyFont="1" applyFill="1" applyBorder="1" applyAlignment="1" applyProtection="1">
      <alignment wrapText="1"/>
    </xf>
    <xf numFmtId="164" fontId="11" fillId="12" borderId="0" xfId="3" applyNumberFormat="1" applyFont="1" applyFill="1" applyBorder="1" applyAlignment="1">
      <alignment wrapText="1"/>
    </xf>
    <xf numFmtId="0" fontId="13" fillId="12" borderId="0" xfId="0" applyFont="1" applyFill="1" applyBorder="1" applyAlignment="1">
      <alignment horizontal="center" vertical="center" wrapText="1"/>
    </xf>
    <xf numFmtId="164" fontId="11" fillId="13" borderId="13" xfId="2" applyFont="1" applyFill="1" applyBorder="1" applyAlignment="1" applyProtection="1">
      <alignment horizontal="center" vertical="center" wrapText="1"/>
    </xf>
    <xf numFmtId="164" fontId="11" fillId="13" borderId="15" xfId="2" applyFont="1" applyFill="1" applyBorder="1" applyAlignment="1" applyProtection="1">
      <alignment horizontal="center" vertical="center" wrapText="1"/>
    </xf>
    <xf numFmtId="0" fontId="0" fillId="0" borderId="4" xfId="0" applyBorder="1"/>
    <xf numFmtId="0" fontId="12" fillId="0" borderId="8" xfId="0" applyFont="1" applyFill="1" applyBorder="1" applyAlignment="1" applyProtection="1">
      <alignment horizontal="left" vertical="top" wrapText="1"/>
      <protection locked="0"/>
    </xf>
    <xf numFmtId="164" fontId="12" fillId="0" borderId="8" xfId="2" applyNumberFormat="1" applyFont="1" applyFill="1" applyBorder="1" applyAlignment="1" applyProtection="1">
      <alignment horizontal="center" vertical="center" wrapText="1"/>
      <protection locked="0"/>
    </xf>
    <xf numFmtId="164" fontId="12" fillId="13" borderId="8" xfId="2" applyNumberFormat="1" applyFont="1" applyFill="1" applyBorder="1" applyAlignment="1" applyProtection="1">
      <alignment horizontal="center" vertical="center" wrapText="1"/>
    </xf>
    <xf numFmtId="9" fontId="12" fillId="0" borderId="8" xfId="3" applyFont="1" applyFill="1" applyBorder="1" applyAlignment="1" applyProtection="1">
      <alignment horizontal="center" vertical="center" wrapText="1"/>
      <protection locked="0"/>
    </xf>
    <xf numFmtId="49" fontId="12" fillId="0" borderId="8" xfId="2" applyNumberFormat="1" applyFont="1" applyFill="1" applyBorder="1" applyAlignment="1" applyProtection="1">
      <alignment horizontal="left" vertical="top" wrapText="1"/>
      <protection locked="0"/>
    </xf>
    <xf numFmtId="49" fontId="12" fillId="0" borderId="8" xfId="2" applyNumberFormat="1" applyFont="1" applyFill="1" applyBorder="1" applyAlignment="1" applyProtection="1">
      <alignment horizontal="left" wrapText="1"/>
      <protection locked="0"/>
    </xf>
    <xf numFmtId="43" fontId="11" fillId="13" borderId="4" xfId="2" applyNumberFormat="1" applyFont="1" applyFill="1" applyBorder="1" applyAlignment="1" applyProtection="1">
      <alignment horizontal="center" vertical="center" wrapText="1"/>
    </xf>
    <xf numFmtId="0" fontId="11" fillId="13" borderId="21" xfId="0" applyFont="1" applyFill="1" applyBorder="1" applyAlignment="1" applyProtection="1">
      <alignment vertical="center" wrapText="1"/>
    </xf>
    <xf numFmtId="164" fontId="11" fillId="13" borderId="26" xfId="2" applyNumberFormat="1" applyFont="1" applyFill="1" applyBorder="1" applyAlignment="1" applyProtection="1">
      <alignment horizontal="center" vertical="center" wrapText="1"/>
    </xf>
    <xf numFmtId="164" fontId="11" fillId="13" borderId="6" xfId="2" applyFont="1" applyFill="1" applyBorder="1" applyAlignment="1" applyProtection="1">
      <alignment horizontal="center" vertical="center" wrapText="1"/>
    </xf>
    <xf numFmtId="164" fontId="11" fillId="13" borderId="6" xfId="2" applyNumberFormat="1" applyFont="1" applyFill="1" applyBorder="1" applyAlignment="1" applyProtection="1">
      <alignment horizontal="center" vertical="center" wrapText="1"/>
    </xf>
    <xf numFmtId="164" fontId="12" fillId="13" borderId="7" xfId="2" applyNumberFormat="1" applyFont="1" applyFill="1" applyBorder="1" applyAlignment="1" applyProtection="1">
      <alignment horizontal="center" vertical="center" wrapText="1"/>
    </xf>
    <xf numFmtId="0" fontId="11" fillId="13" borderId="22" xfId="0" applyFont="1" applyFill="1" applyBorder="1" applyAlignment="1" applyProtection="1">
      <alignment vertical="center" wrapText="1"/>
    </xf>
    <xf numFmtId="164" fontId="11" fillId="13" borderId="26" xfId="2" applyFont="1" applyFill="1" applyBorder="1" applyAlignment="1" applyProtection="1">
      <alignment horizontal="center" vertical="center" wrapText="1"/>
    </xf>
    <xf numFmtId="164" fontId="12" fillId="13" borderId="26" xfId="2" applyNumberFormat="1" applyFont="1" applyFill="1" applyBorder="1" applyAlignment="1" applyProtection="1">
      <alignment horizontal="center" vertical="center" wrapText="1"/>
    </xf>
    <xf numFmtId="9" fontId="12" fillId="0" borderId="4" xfId="2" applyNumberFormat="1"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8" fillId="13" borderId="27" xfId="0" applyFont="1" applyFill="1" applyBorder="1" applyAlignment="1" applyProtection="1">
      <alignment horizontal="center" vertical="center" wrapText="1"/>
    </xf>
    <xf numFmtId="0" fontId="8" fillId="13" borderId="33" xfId="0" applyFont="1" applyFill="1" applyBorder="1" applyAlignment="1" applyProtection="1">
      <alignment horizontal="center" vertical="center" wrapText="1"/>
    </xf>
    <xf numFmtId="0" fontId="13" fillId="16" borderId="18" xfId="0" applyFont="1" applyFill="1" applyBorder="1" applyAlignment="1" applyProtection="1">
      <alignment horizontal="center" vertical="center" wrapText="1"/>
    </xf>
    <xf numFmtId="0" fontId="13" fillId="16" borderId="20" xfId="0" applyFont="1" applyFill="1" applyBorder="1" applyAlignment="1" applyProtection="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1" fillId="12" borderId="21" xfId="0" applyNumberFormat="1" applyFont="1" applyFill="1" applyBorder="1" applyAlignment="1" applyProtection="1">
      <alignment horizontal="left" vertical="top" wrapText="1"/>
      <protection locked="0"/>
    </xf>
    <xf numFmtId="0" fontId="11" fillId="12" borderId="6" xfId="0" applyNumberFormat="1" applyFont="1" applyFill="1" applyBorder="1" applyAlignment="1" applyProtection="1">
      <alignment horizontal="left" vertical="top" wrapText="1"/>
      <protection locked="0"/>
    </xf>
    <xf numFmtId="0" fontId="11" fillId="12" borderId="7" xfId="0" applyNumberFormat="1" applyFont="1" applyFill="1" applyBorder="1" applyAlignment="1" applyProtection="1">
      <alignment horizontal="left" vertical="top" wrapText="1"/>
      <protection locked="0"/>
    </xf>
    <xf numFmtId="0" fontId="12" fillId="12" borderId="4" xfId="0" applyFont="1" applyFill="1" applyBorder="1" applyAlignment="1" applyProtection="1">
      <alignment horizontal="left" vertical="top" wrapText="1"/>
      <protection locked="0"/>
    </xf>
    <xf numFmtId="0" fontId="11" fillId="15" borderId="9" xfId="0" applyFont="1" applyFill="1" applyBorder="1" applyAlignment="1" applyProtection="1">
      <alignment horizontal="center" vertical="center" wrapText="1"/>
    </xf>
    <xf numFmtId="0" fontId="11" fillId="15" borderId="10" xfId="0" applyFont="1" applyFill="1" applyBorder="1" applyAlignment="1" applyProtection="1">
      <alignment horizontal="center" vertical="center" wrapText="1"/>
    </xf>
    <xf numFmtId="0" fontId="11" fillId="15" borderId="11" xfId="0" applyFont="1" applyFill="1" applyBorder="1" applyAlignment="1" applyProtection="1">
      <alignment horizontal="center" vertical="center" wrapText="1"/>
    </xf>
    <xf numFmtId="0" fontId="12" fillId="13" borderId="12" xfId="0" applyFont="1" applyFill="1" applyBorder="1" applyAlignment="1" applyProtection="1">
      <alignment horizontal="center" vertical="center" wrapText="1"/>
    </xf>
    <xf numFmtId="0" fontId="12" fillId="13" borderId="14" xfId="0" applyFont="1" applyFill="1" applyBorder="1" applyAlignment="1" applyProtection="1">
      <alignment horizontal="center" vertical="center" wrapText="1"/>
    </xf>
    <xf numFmtId="164" fontId="11" fillId="13" borderId="13" xfId="2" applyFont="1" applyFill="1" applyBorder="1" applyAlignment="1" applyProtection="1">
      <alignment horizontal="center" vertical="center" wrapText="1"/>
    </xf>
    <xf numFmtId="164" fontId="11" fillId="13" borderId="15" xfId="2" applyFont="1" applyFill="1" applyBorder="1" applyAlignment="1" applyProtection="1">
      <alignment horizontal="center" vertical="center" wrapText="1"/>
    </xf>
    <xf numFmtId="0" fontId="11" fillId="12" borderId="4" xfId="0" applyFont="1" applyFill="1" applyBorder="1" applyAlignment="1" applyProtection="1">
      <alignment horizontal="left" vertical="top" wrapText="1"/>
      <protection locked="0"/>
    </xf>
    <xf numFmtId="0" fontId="12" fillId="12" borderId="22" xfId="0" applyFont="1" applyFill="1" applyBorder="1" applyAlignment="1" applyProtection="1">
      <alignment horizontal="left" vertical="top" wrapText="1"/>
      <protection locked="0"/>
    </xf>
    <xf numFmtId="0" fontId="12" fillId="12" borderId="26" xfId="0" applyFont="1" applyFill="1" applyBorder="1" applyAlignment="1" applyProtection="1">
      <alignment horizontal="left" vertical="top" wrapText="1"/>
      <protection locked="0"/>
    </xf>
    <xf numFmtId="49" fontId="11" fillId="12" borderId="4" xfId="0" applyNumberFormat="1" applyFont="1" applyFill="1" applyBorder="1" applyAlignment="1" applyProtection="1">
      <alignment horizontal="left" vertical="top" wrapText="1"/>
      <protection locked="0"/>
    </xf>
    <xf numFmtId="49" fontId="12" fillId="12" borderId="4" xfId="0" applyNumberFormat="1" applyFont="1" applyFill="1" applyBorder="1" applyAlignment="1" applyProtection="1">
      <alignment horizontal="left" vertical="top" wrapText="1"/>
      <protection locked="0"/>
    </xf>
    <xf numFmtId="0" fontId="11" fillId="15" borderId="4" xfId="0" applyFont="1" applyFill="1" applyBorder="1" applyAlignment="1" applyProtection="1">
      <alignment horizontal="center" vertical="center" wrapText="1"/>
    </xf>
    <xf numFmtId="0" fontId="2" fillId="7" borderId="9"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2" fillId="7" borderId="31" xfId="0" applyFont="1" applyFill="1" applyBorder="1" applyAlignment="1">
      <alignment horizontal="center" vertical="center" wrapText="1"/>
    </xf>
  </cellXfs>
  <cellStyles count="5">
    <cellStyle name="Milliers" xfId="1" builtinId="3"/>
    <cellStyle name="Milliers 2" xfId="4" xr:uid="{00000000-0005-0000-0000-000001000000}"/>
    <cellStyle name="Monétaire" xfId="2" builtinId="4"/>
    <cellStyle name="Normal" xfId="0" builtinId="0"/>
    <cellStyle name="Pourcentage" xfId="3"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6"/>
  <sheetViews>
    <sheetView zoomScale="75" zoomScaleNormal="75" workbookViewId="0">
      <pane xSplit="2" ySplit="4" topLeftCell="H66" activePane="bottomRight" state="frozen"/>
      <selection pane="topRight" activeCell="C1" sqref="C1"/>
      <selection pane="bottomLeft" activeCell="A5" sqref="A5"/>
      <selection pane="bottomRight" activeCell="J63" sqref="J63"/>
    </sheetView>
  </sheetViews>
  <sheetFormatPr baseColWidth="10" defaultRowHeight="15" x14ac:dyDescent="0.25"/>
  <cols>
    <col min="1" max="1" width="30.7109375" customWidth="1"/>
    <col min="2" max="2" width="90.7109375" customWidth="1"/>
    <col min="3" max="4" width="23.28515625" bestFit="1" customWidth="1"/>
    <col min="5" max="6" width="23.140625" customWidth="1"/>
    <col min="7" max="7" width="22.5703125" customWidth="1"/>
    <col min="8" max="8" width="14.28515625" customWidth="1"/>
    <col min="9" max="9" width="18.85546875" bestFit="1" customWidth="1"/>
    <col min="10" max="10" width="18.5703125" bestFit="1" customWidth="1"/>
    <col min="11" max="11" width="17.7109375" customWidth="1"/>
    <col min="12" max="12" width="26.5703125" customWidth="1"/>
    <col min="13" max="13" width="17.7109375" customWidth="1"/>
    <col min="14" max="14" width="22.5703125" customWidth="1"/>
  </cols>
  <sheetData>
    <row r="1" spans="1:14" ht="27" thickBot="1" x14ac:dyDescent="0.3">
      <c r="A1" s="145" t="s">
        <v>0</v>
      </c>
      <c r="B1" s="146"/>
      <c r="C1" s="146"/>
      <c r="D1" s="146"/>
      <c r="E1" s="146"/>
      <c r="F1" s="146"/>
      <c r="G1" s="147"/>
      <c r="H1" s="6"/>
      <c r="I1" s="6"/>
      <c r="J1" s="10"/>
      <c r="K1" s="6"/>
      <c r="L1" s="6"/>
      <c r="M1" s="6"/>
      <c r="N1" s="6"/>
    </row>
    <row r="2" spans="1:14" x14ac:dyDescent="0.25">
      <c r="A2" s="6"/>
      <c r="B2" s="7"/>
      <c r="C2" s="6"/>
      <c r="D2" s="10"/>
      <c r="E2" s="6"/>
      <c r="F2" s="6"/>
      <c r="G2" s="6"/>
      <c r="H2" s="6"/>
      <c r="I2" s="6"/>
      <c r="J2" s="10"/>
      <c r="K2" s="6"/>
      <c r="L2" s="6"/>
      <c r="M2" s="6"/>
      <c r="N2" s="6"/>
    </row>
    <row r="3" spans="1:14" ht="15.75" thickBot="1" x14ac:dyDescent="0.3">
      <c r="A3" s="6"/>
      <c r="B3" s="7"/>
      <c r="C3" s="8"/>
      <c r="D3" s="11"/>
      <c r="E3" s="8"/>
      <c r="F3" s="8"/>
      <c r="G3" s="6"/>
      <c r="H3" s="9"/>
      <c r="I3" s="9"/>
      <c r="J3" s="10"/>
      <c r="K3" s="6"/>
      <c r="L3" s="6"/>
      <c r="M3" s="6"/>
      <c r="N3" s="6"/>
    </row>
    <row r="4" spans="1:14" ht="202.5" customHeight="1" x14ac:dyDescent="0.25">
      <c r="A4" s="14" t="s">
        <v>1</v>
      </c>
      <c r="B4" s="15" t="s">
        <v>2</v>
      </c>
      <c r="C4" s="16" t="s">
        <v>3</v>
      </c>
      <c r="D4" s="16" t="s">
        <v>4</v>
      </c>
      <c r="E4" s="16" t="s">
        <v>5</v>
      </c>
      <c r="F4" s="16" t="s">
        <v>6</v>
      </c>
      <c r="G4" s="16" t="s">
        <v>7</v>
      </c>
      <c r="H4" s="17" t="s">
        <v>8</v>
      </c>
      <c r="I4" s="18" t="s">
        <v>61</v>
      </c>
      <c r="J4" s="18" t="s">
        <v>78</v>
      </c>
      <c r="K4" s="18" t="s">
        <v>61</v>
      </c>
      <c r="L4" s="20" t="s">
        <v>62</v>
      </c>
      <c r="M4" s="19" t="s">
        <v>79</v>
      </c>
      <c r="N4" s="21" t="s">
        <v>8</v>
      </c>
    </row>
    <row r="5" spans="1:14" ht="15.75" x14ac:dyDescent="0.25">
      <c r="A5" s="22"/>
      <c r="B5" s="3"/>
      <c r="C5" s="4" t="s">
        <v>9</v>
      </c>
      <c r="D5" s="12" t="s">
        <v>81</v>
      </c>
      <c r="E5" s="4" t="s">
        <v>82</v>
      </c>
      <c r="F5" s="1"/>
      <c r="G5" s="2"/>
      <c r="H5" s="2"/>
      <c r="I5" s="4" t="s">
        <v>9</v>
      </c>
      <c r="J5" s="12" t="s">
        <v>81</v>
      </c>
      <c r="K5" s="4" t="s">
        <v>82</v>
      </c>
      <c r="L5" s="23"/>
      <c r="M5" s="4"/>
      <c r="N5" s="24"/>
    </row>
    <row r="6" spans="1:14" ht="15.75" customHeight="1" x14ac:dyDescent="0.25">
      <c r="A6" s="65" t="s">
        <v>10</v>
      </c>
      <c r="B6" s="162" t="s">
        <v>83</v>
      </c>
      <c r="C6" s="162"/>
      <c r="D6" s="162"/>
      <c r="E6" s="162"/>
      <c r="F6" s="162"/>
      <c r="G6" s="162"/>
      <c r="H6" s="162"/>
      <c r="I6" s="162"/>
      <c r="J6" s="162"/>
      <c r="K6" s="162"/>
      <c r="L6" s="162"/>
      <c r="M6" s="162"/>
      <c r="N6" s="162"/>
    </row>
    <row r="7" spans="1:14" ht="15.75" customHeight="1" x14ac:dyDescent="0.25">
      <c r="A7" s="65" t="s">
        <v>11</v>
      </c>
      <c r="B7" s="163" t="s">
        <v>84</v>
      </c>
      <c r="C7" s="163"/>
      <c r="D7" s="163"/>
      <c r="E7" s="163"/>
      <c r="F7" s="163"/>
      <c r="G7" s="163"/>
      <c r="H7" s="163"/>
      <c r="I7" s="163"/>
      <c r="J7" s="163"/>
      <c r="K7" s="163"/>
      <c r="L7" s="163"/>
      <c r="M7" s="163"/>
      <c r="N7" s="163"/>
    </row>
    <row r="8" spans="1:14" ht="15.75" x14ac:dyDescent="0.25">
      <c r="A8" s="66" t="s">
        <v>12</v>
      </c>
      <c r="B8" s="67" t="s">
        <v>85</v>
      </c>
      <c r="C8" s="68"/>
      <c r="D8" s="68">
        <v>600000</v>
      </c>
      <c r="E8" s="68"/>
      <c r="F8" s="69">
        <f>SUM(C8:E8)</f>
        <v>600000</v>
      </c>
      <c r="G8" s="70">
        <v>0.08</v>
      </c>
      <c r="H8" s="71"/>
      <c r="I8" s="68"/>
      <c r="J8" s="68">
        <v>10308.880000000001</v>
      </c>
      <c r="K8" s="68"/>
      <c r="L8" s="69">
        <f>SUM(I8:K8)</f>
        <v>10308.880000000001</v>
      </c>
      <c r="M8" s="68"/>
      <c r="N8" s="123"/>
    </row>
    <row r="9" spans="1:14" ht="15.75" x14ac:dyDescent="0.25">
      <c r="A9" s="66" t="s">
        <v>13</v>
      </c>
      <c r="B9" s="67" t="s">
        <v>86</v>
      </c>
      <c r="C9" s="68"/>
      <c r="D9" s="68">
        <v>120000</v>
      </c>
      <c r="E9" s="68"/>
      <c r="F9" s="69">
        <v>120000</v>
      </c>
      <c r="G9" s="70"/>
      <c r="H9" s="71"/>
      <c r="I9" s="68"/>
      <c r="J9" s="68"/>
      <c r="K9" s="68"/>
      <c r="L9" s="69">
        <f t="shared" ref="L9:L10" si="0">SUM(I9:K9)</f>
        <v>0</v>
      </c>
      <c r="M9" s="68"/>
      <c r="N9" s="123"/>
    </row>
    <row r="10" spans="1:14" ht="15.75" x14ac:dyDescent="0.25">
      <c r="A10" s="66" t="s">
        <v>14</v>
      </c>
      <c r="B10" s="67"/>
      <c r="C10" s="68"/>
      <c r="D10" s="68"/>
      <c r="E10" s="68"/>
      <c r="F10" s="69">
        <f t="shared" ref="F10" si="1">SUM(C10:E10)</f>
        <v>0</v>
      </c>
      <c r="G10" s="70"/>
      <c r="H10" s="72"/>
      <c r="I10" s="68"/>
      <c r="J10" s="68"/>
      <c r="K10" s="68"/>
      <c r="L10" s="69">
        <f t="shared" si="0"/>
        <v>0</v>
      </c>
      <c r="M10" s="68"/>
      <c r="N10" s="123"/>
    </row>
    <row r="11" spans="1:14" ht="15.75" x14ac:dyDescent="0.25">
      <c r="A11" s="77"/>
      <c r="B11" s="78" t="s">
        <v>15</v>
      </c>
      <c r="C11" s="79">
        <f>SUM(C8:C10)</f>
        <v>0</v>
      </c>
      <c r="D11" s="79">
        <f>SUM(D8:D10)</f>
        <v>720000</v>
      </c>
      <c r="E11" s="79">
        <f>SUM(E8:E10)</f>
        <v>0</v>
      </c>
      <c r="F11" s="79">
        <f>SUM(F8:F10)</f>
        <v>720000</v>
      </c>
      <c r="G11" s="80">
        <f>(G8*F8)+(G9*F9)+(G10*F10)</f>
        <v>48000</v>
      </c>
      <c r="H11" s="80"/>
      <c r="I11" s="79">
        <f>SUM(I8:I10)</f>
        <v>0</v>
      </c>
      <c r="J11" s="79">
        <f>SUM(J8:J10)</f>
        <v>10308.880000000001</v>
      </c>
      <c r="K11" s="79">
        <f>SUM(K8:K10)</f>
        <v>0</v>
      </c>
      <c r="L11" s="79">
        <f>SUM(L8:L10)</f>
        <v>10308.880000000001</v>
      </c>
      <c r="M11" s="79">
        <f>SUM(M8:M10)</f>
        <v>0</v>
      </c>
      <c r="N11" s="79"/>
    </row>
    <row r="12" spans="1:14" ht="15.75" customHeight="1" x14ac:dyDescent="0.25">
      <c r="A12" s="65" t="s">
        <v>16</v>
      </c>
      <c r="B12" s="151" t="s">
        <v>87</v>
      </c>
      <c r="C12" s="151"/>
      <c r="D12" s="151"/>
      <c r="E12" s="151"/>
      <c r="F12" s="151"/>
      <c r="G12" s="151"/>
      <c r="H12" s="151"/>
      <c r="I12" s="151"/>
      <c r="J12" s="151"/>
      <c r="K12" s="151"/>
      <c r="L12" s="151"/>
      <c r="M12" s="151"/>
      <c r="N12" s="151"/>
    </row>
    <row r="13" spans="1:14" ht="15.75" x14ac:dyDescent="0.25">
      <c r="A13" s="66" t="s">
        <v>17</v>
      </c>
      <c r="B13" s="124" t="s">
        <v>88</v>
      </c>
      <c r="C13" s="125"/>
      <c r="D13" s="125">
        <v>14000</v>
      </c>
      <c r="E13" s="125"/>
      <c r="F13" s="126">
        <f>SUM(C13:E13)</f>
        <v>14000</v>
      </c>
      <c r="G13" s="127">
        <v>0.5</v>
      </c>
      <c r="H13" s="128"/>
      <c r="I13" s="125"/>
      <c r="J13" s="125">
        <v>2935.74</v>
      </c>
      <c r="K13" s="125"/>
      <c r="L13" s="69">
        <f>SUM(I13:K13)</f>
        <v>2935.74</v>
      </c>
      <c r="M13" s="125"/>
      <c r="N13" s="123"/>
    </row>
    <row r="14" spans="1:14" ht="15.75" x14ac:dyDescent="0.25">
      <c r="A14" s="66" t="s">
        <v>18</v>
      </c>
      <c r="B14" s="67" t="s">
        <v>89</v>
      </c>
      <c r="C14" s="68"/>
      <c r="D14" s="68">
        <v>5000</v>
      </c>
      <c r="E14" s="68"/>
      <c r="F14" s="69">
        <f t="shared" ref="F14:F20" si="2">SUM(C14:E14)</f>
        <v>5000</v>
      </c>
      <c r="G14" s="70">
        <v>0.3</v>
      </c>
      <c r="H14" s="71"/>
      <c r="I14" s="68"/>
      <c r="J14" s="68">
        <v>1042.01</v>
      </c>
      <c r="K14" s="68"/>
      <c r="L14" s="69">
        <f t="shared" ref="L14:L20" si="3">SUM(I14:K14)</f>
        <v>1042.01</v>
      </c>
      <c r="M14" s="68"/>
      <c r="N14" s="123"/>
    </row>
    <row r="15" spans="1:14" ht="15.75" x14ac:dyDescent="0.25">
      <c r="A15" s="66" t="s">
        <v>19</v>
      </c>
      <c r="B15" s="67" t="s">
        <v>90</v>
      </c>
      <c r="C15" s="68"/>
      <c r="D15" s="68">
        <v>20000</v>
      </c>
      <c r="E15" s="68"/>
      <c r="F15" s="69">
        <f t="shared" si="2"/>
        <v>20000</v>
      </c>
      <c r="G15" s="70">
        <v>0.3</v>
      </c>
      <c r="H15" s="71"/>
      <c r="I15" s="68"/>
      <c r="J15" s="68">
        <v>4195.21</v>
      </c>
      <c r="K15" s="68"/>
      <c r="L15" s="69">
        <f t="shared" si="3"/>
        <v>4195.21</v>
      </c>
      <c r="M15" s="68"/>
      <c r="N15" s="123"/>
    </row>
    <row r="16" spans="1:14" ht="15.75" x14ac:dyDescent="0.25">
      <c r="A16" s="66" t="s">
        <v>20</v>
      </c>
      <c r="B16" s="67" t="s">
        <v>91</v>
      </c>
      <c r="C16" s="68"/>
      <c r="D16" s="68">
        <v>9000</v>
      </c>
      <c r="E16" s="68"/>
      <c r="F16" s="69">
        <f t="shared" si="2"/>
        <v>9000</v>
      </c>
      <c r="G16" s="70">
        <v>0.3</v>
      </c>
      <c r="H16" s="72"/>
      <c r="I16" s="68"/>
      <c r="J16" s="68"/>
      <c r="K16" s="68"/>
      <c r="L16" s="69">
        <f t="shared" si="3"/>
        <v>0</v>
      </c>
      <c r="M16" s="68"/>
      <c r="N16" s="123"/>
    </row>
    <row r="17" spans="1:14" ht="15.75" x14ac:dyDescent="0.25">
      <c r="A17" s="66" t="s">
        <v>21</v>
      </c>
      <c r="B17" s="67" t="s">
        <v>92</v>
      </c>
      <c r="C17" s="68"/>
      <c r="D17" s="68">
        <v>87000</v>
      </c>
      <c r="E17" s="68"/>
      <c r="F17" s="69">
        <f t="shared" si="2"/>
        <v>87000</v>
      </c>
      <c r="G17" s="70">
        <v>0.3</v>
      </c>
      <c r="H17" s="72"/>
      <c r="I17" s="68"/>
      <c r="J17" s="68">
        <v>887.97</v>
      </c>
      <c r="K17" s="68"/>
      <c r="L17" s="69">
        <f t="shared" si="3"/>
        <v>887.97</v>
      </c>
      <c r="M17" s="68"/>
      <c r="N17" s="123"/>
    </row>
    <row r="18" spans="1:14" ht="15.75" x14ac:dyDescent="0.25">
      <c r="A18" s="66" t="s">
        <v>22</v>
      </c>
      <c r="B18" s="67" t="s">
        <v>93</v>
      </c>
      <c r="C18" s="68"/>
      <c r="D18" s="68">
        <v>15000</v>
      </c>
      <c r="E18" s="68"/>
      <c r="F18" s="69">
        <f t="shared" si="2"/>
        <v>15000</v>
      </c>
      <c r="G18" s="70">
        <v>0.3</v>
      </c>
      <c r="H18" s="72"/>
      <c r="I18" s="68"/>
      <c r="J18" s="68"/>
      <c r="K18" s="68"/>
      <c r="L18" s="69">
        <f t="shared" si="3"/>
        <v>0</v>
      </c>
      <c r="M18" s="68"/>
      <c r="N18" s="123"/>
    </row>
    <row r="19" spans="1:14" ht="15.75" x14ac:dyDescent="0.25">
      <c r="A19" s="66" t="s">
        <v>23</v>
      </c>
      <c r="B19" s="73" t="s">
        <v>123</v>
      </c>
      <c r="C19" s="74"/>
      <c r="D19" s="74">
        <v>20000</v>
      </c>
      <c r="E19" s="74"/>
      <c r="F19" s="69">
        <f t="shared" si="2"/>
        <v>20000</v>
      </c>
      <c r="G19" s="70">
        <v>0.3</v>
      </c>
      <c r="H19" s="76"/>
      <c r="I19" s="74"/>
      <c r="J19" s="74"/>
      <c r="K19" s="74"/>
      <c r="L19" s="69">
        <f t="shared" si="3"/>
        <v>0</v>
      </c>
      <c r="M19" s="74"/>
      <c r="N19" s="123"/>
    </row>
    <row r="20" spans="1:14" ht="15.75" x14ac:dyDescent="0.25">
      <c r="A20" s="66" t="s">
        <v>24</v>
      </c>
      <c r="B20" s="73"/>
      <c r="C20" s="74"/>
      <c r="D20" s="74"/>
      <c r="E20" s="74"/>
      <c r="F20" s="69">
        <f t="shared" si="2"/>
        <v>0</v>
      </c>
      <c r="G20" s="75"/>
      <c r="H20" s="76"/>
      <c r="I20" s="74"/>
      <c r="J20" s="74"/>
      <c r="K20" s="74"/>
      <c r="L20" s="69">
        <f t="shared" si="3"/>
        <v>0</v>
      </c>
      <c r="M20" s="74"/>
      <c r="N20" s="123"/>
    </row>
    <row r="21" spans="1:14" ht="15.75" x14ac:dyDescent="0.25">
      <c r="A21" s="77"/>
      <c r="B21" s="78" t="s">
        <v>15</v>
      </c>
      <c r="C21" s="81">
        <f>SUM(C13:C20)</f>
        <v>0</v>
      </c>
      <c r="D21" s="81">
        <f>SUM(D13:D20)</f>
        <v>170000</v>
      </c>
      <c r="E21" s="81">
        <f>SUM(E13:E20)</f>
        <v>0</v>
      </c>
      <c r="F21" s="81">
        <f>SUM(F13:F20)</f>
        <v>170000</v>
      </c>
      <c r="G21" s="80">
        <f>(G13*F13)+(G14*F14)+(G15*F15)+(G16*F16)+(G17*F17)+(G18*F18)+(G19*F19)+(G20*F20)</f>
        <v>53800</v>
      </c>
      <c r="H21" s="80"/>
      <c r="I21" s="79">
        <f>SUM(I13:I20)</f>
        <v>0</v>
      </c>
      <c r="J21" s="79">
        <f>SUM(J13:J20)</f>
        <v>9060.93</v>
      </c>
      <c r="K21" s="79">
        <f>SUM(K13:K20)</f>
        <v>0</v>
      </c>
      <c r="L21" s="79">
        <f>SUM(L13:L20)</f>
        <v>9060.93</v>
      </c>
      <c r="M21" s="79">
        <f>SUM(M13:M20)</f>
        <v>0</v>
      </c>
      <c r="N21" s="69"/>
    </row>
    <row r="22" spans="1:14" ht="15.75" customHeight="1" x14ac:dyDescent="0.25">
      <c r="A22" s="65" t="s">
        <v>25</v>
      </c>
      <c r="B22" s="151" t="s">
        <v>94</v>
      </c>
      <c r="C22" s="151"/>
      <c r="D22" s="151"/>
      <c r="E22" s="151"/>
      <c r="F22" s="151"/>
      <c r="G22" s="151"/>
      <c r="H22" s="151"/>
      <c r="I22" s="151"/>
      <c r="J22" s="151"/>
      <c r="K22" s="151"/>
      <c r="L22" s="151"/>
      <c r="M22" s="151"/>
      <c r="N22" s="151"/>
    </row>
    <row r="23" spans="1:14" ht="47.25" x14ac:dyDescent="0.25">
      <c r="A23" s="66" t="s">
        <v>26</v>
      </c>
      <c r="B23" s="67" t="s">
        <v>95</v>
      </c>
      <c r="C23" s="68"/>
      <c r="D23" s="68"/>
      <c r="E23" s="68">
        <v>10000</v>
      </c>
      <c r="F23" s="69">
        <f>SUM(C23:E23)</f>
        <v>10000</v>
      </c>
      <c r="G23" s="70">
        <v>1</v>
      </c>
      <c r="H23" s="72"/>
      <c r="I23" s="68"/>
      <c r="J23" s="68"/>
      <c r="K23" s="68">
        <v>9174.98</v>
      </c>
      <c r="L23" s="69">
        <f>SUM(I23:K23)</f>
        <v>9174.98</v>
      </c>
      <c r="M23" s="70">
        <f>+K23/E23</f>
        <v>0.91749799999999992</v>
      </c>
      <c r="N23" s="123"/>
    </row>
    <row r="24" spans="1:14" ht="47.25" x14ac:dyDescent="0.25">
      <c r="A24" s="66" t="s">
        <v>27</v>
      </c>
      <c r="B24" s="67" t="s">
        <v>96</v>
      </c>
      <c r="C24" s="68"/>
      <c r="D24" s="68"/>
      <c r="E24" s="68">
        <v>25000</v>
      </c>
      <c r="F24" s="69">
        <f t="shared" ref="F24:F25" si="4">SUM(C24:E24)</f>
        <v>25000</v>
      </c>
      <c r="G24" s="70">
        <v>1</v>
      </c>
      <c r="H24" s="72"/>
      <c r="I24" s="68"/>
      <c r="J24" s="68"/>
      <c r="K24" s="68">
        <v>22150.81</v>
      </c>
      <c r="L24" s="69">
        <f t="shared" ref="L24:L25" si="5">SUM(I24:K24)</f>
        <v>22150.81</v>
      </c>
      <c r="M24" s="70">
        <f t="shared" ref="M24:M25" si="6">+K24/E24</f>
        <v>0.88603240000000005</v>
      </c>
      <c r="N24" s="123"/>
    </row>
    <row r="25" spans="1:14" ht="31.5" x14ac:dyDescent="0.25">
      <c r="A25" s="66" t="s">
        <v>28</v>
      </c>
      <c r="B25" s="67" t="s">
        <v>97</v>
      </c>
      <c r="C25" s="68"/>
      <c r="D25" s="68"/>
      <c r="E25" s="68">
        <v>15000</v>
      </c>
      <c r="F25" s="69">
        <f t="shared" si="4"/>
        <v>15000</v>
      </c>
      <c r="G25" s="70">
        <v>1</v>
      </c>
      <c r="H25" s="72"/>
      <c r="I25" s="68"/>
      <c r="J25" s="68"/>
      <c r="K25" s="68">
        <v>6407.11</v>
      </c>
      <c r="L25" s="69">
        <f t="shared" si="5"/>
        <v>6407.11</v>
      </c>
      <c r="M25" s="70">
        <f t="shared" si="6"/>
        <v>0.42714066666666667</v>
      </c>
      <c r="N25" s="123"/>
    </row>
    <row r="26" spans="1:14" ht="15.75" x14ac:dyDescent="0.25">
      <c r="A26" s="77"/>
      <c r="B26" s="78" t="s">
        <v>15</v>
      </c>
      <c r="C26" s="81">
        <f>SUM(C23:C25)</f>
        <v>0</v>
      </c>
      <c r="D26" s="81">
        <f>SUM(D23:D25)</f>
        <v>0</v>
      </c>
      <c r="E26" s="81">
        <f>SUM(E23:E25)</f>
        <v>50000</v>
      </c>
      <c r="F26" s="81">
        <f>SUM(F23:F25)</f>
        <v>50000</v>
      </c>
      <c r="G26" s="80">
        <f>(G23*F23)+(G24*F24)+(G25*F25)</f>
        <v>50000</v>
      </c>
      <c r="H26" s="80"/>
      <c r="I26" s="79">
        <f>SUM(I23:I25)</f>
        <v>0</v>
      </c>
      <c r="J26" s="79">
        <f>SUM(J23:J25)</f>
        <v>0</v>
      </c>
      <c r="K26" s="79">
        <f>SUM(K23:K25)</f>
        <v>37732.9</v>
      </c>
      <c r="L26" s="79">
        <f>SUM(L23:L25)</f>
        <v>37732.9</v>
      </c>
      <c r="M26" s="79">
        <f>SUM(M23:M25)</f>
        <v>2.2306710666666669</v>
      </c>
      <c r="N26" s="69"/>
    </row>
    <row r="27" spans="1:14" ht="15.75" x14ac:dyDescent="0.25">
      <c r="A27" s="77"/>
      <c r="B27" s="131"/>
      <c r="C27" s="132"/>
      <c r="D27" s="132"/>
      <c r="E27" s="132"/>
      <c r="F27" s="132"/>
      <c r="G27" s="133"/>
      <c r="H27" s="133"/>
      <c r="I27" s="134"/>
      <c r="J27" s="134"/>
      <c r="K27" s="134"/>
      <c r="L27" s="134"/>
      <c r="M27" s="134"/>
      <c r="N27" s="135"/>
    </row>
    <row r="28" spans="1:14" ht="15.75" x14ac:dyDescent="0.25">
      <c r="A28" s="77"/>
      <c r="B28" s="131"/>
      <c r="C28" s="132"/>
      <c r="D28" s="132"/>
      <c r="E28" s="132"/>
      <c r="F28" s="132"/>
      <c r="G28" s="133"/>
      <c r="H28" s="133"/>
      <c r="I28" s="134"/>
      <c r="J28" s="134"/>
      <c r="K28" s="134"/>
      <c r="L28" s="134"/>
      <c r="M28" s="134"/>
      <c r="N28" s="135"/>
    </row>
    <row r="29" spans="1:14" ht="15.75" customHeight="1" x14ac:dyDescent="0.25">
      <c r="A29" s="78" t="s">
        <v>29</v>
      </c>
      <c r="B29" s="148" t="s">
        <v>98</v>
      </c>
      <c r="C29" s="149"/>
      <c r="D29" s="149"/>
      <c r="E29" s="149"/>
      <c r="F29" s="149"/>
      <c r="G29" s="149"/>
      <c r="H29" s="149"/>
      <c r="I29" s="149"/>
      <c r="J29" s="149"/>
      <c r="K29" s="149"/>
      <c r="L29" s="149"/>
      <c r="M29" s="149"/>
      <c r="N29" s="150"/>
    </row>
    <row r="30" spans="1:14" ht="15.75" customHeight="1" x14ac:dyDescent="0.25">
      <c r="A30" s="65" t="s">
        <v>30</v>
      </c>
      <c r="B30" s="151" t="s">
        <v>99</v>
      </c>
      <c r="C30" s="151"/>
      <c r="D30" s="151"/>
      <c r="E30" s="151"/>
      <c r="F30" s="151"/>
      <c r="G30" s="151"/>
      <c r="H30" s="151"/>
      <c r="I30" s="151"/>
      <c r="J30" s="151"/>
      <c r="K30" s="151"/>
      <c r="L30" s="151"/>
      <c r="M30" s="151"/>
      <c r="N30" s="151"/>
    </row>
    <row r="31" spans="1:14" ht="31.5" x14ac:dyDescent="0.25">
      <c r="A31" s="66" t="s">
        <v>31</v>
      </c>
      <c r="B31" s="124" t="s">
        <v>100</v>
      </c>
      <c r="C31" s="125">
        <v>25000</v>
      </c>
      <c r="D31" s="125"/>
      <c r="E31" s="125"/>
      <c r="F31" s="126">
        <f>SUM(C31:E31)</f>
        <v>25000</v>
      </c>
      <c r="G31" s="127">
        <v>0.5</v>
      </c>
      <c r="H31" s="128"/>
      <c r="I31" s="125">
        <v>20000</v>
      </c>
      <c r="J31" s="125"/>
      <c r="K31" s="125"/>
      <c r="L31" s="69">
        <f>SUM(I31:K31)</f>
        <v>20000</v>
      </c>
      <c r="M31" s="127">
        <v>0.5</v>
      </c>
      <c r="N31" s="123"/>
    </row>
    <row r="32" spans="1:14" ht="31.5" x14ac:dyDescent="0.25">
      <c r="A32" s="66" t="s">
        <v>32</v>
      </c>
      <c r="B32" s="67" t="s">
        <v>101</v>
      </c>
      <c r="C32" s="68">
        <v>25000</v>
      </c>
      <c r="D32" s="68"/>
      <c r="E32" s="68"/>
      <c r="F32" s="69">
        <f t="shared" ref="F32:F33" si="7">SUM(C32:E32)</f>
        <v>25000</v>
      </c>
      <c r="G32" s="70">
        <v>0.5</v>
      </c>
      <c r="H32" s="71"/>
      <c r="I32" s="68">
        <v>24838</v>
      </c>
      <c r="J32" s="68"/>
      <c r="K32" s="68"/>
      <c r="L32" s="69">
        <f t="shared" ref="L32:L33" si="8">SUM(I32:K32)</f>
        <v>24838</v>
      </c>
      <c r="M32" s="70">
        <v>0.5</v>
      </c>
      <c r="N32" s="123"/>
    </row>
    <row r="33" spans="1:14" ht="15.75" x14ac:dyDescent="0.25">
      <c r="A33" s="66" t="s">
        <v>33</v>
      </c>
      <c r="B33" s="67"/>
      <c r="C33" s="68"/>
      <c r="D33" s="68"/>
      <c r="E33" s="68"/>
      <c r="F33" s="69">
        <f t="shared" si="7"/>
        <v>0</v>
      </c>
      <c r="G33" s="70"/>
      <c r="H33" s="72"/>
      <c r="I33" s="68"/>
      <c r="J33" s="68"/>
      <c r="K33" s="68"/>
      <c r="L33" s="69">
        <f t="shared" si="8"/>
        <v>0</v>
      </c>
      <c r="M33" s="68"/>
      <c r="N33" s="123"/>
    </row>
    <row r="34" spans="1:14" ht="15.75" x14ac:dyDescent="0.25">
      <c r="A34" s="77"/>
      <c r="B34" s="78" t="s">
        <v>15</v>
      </c>
      <c r="C34" s="79">
        <f>SUM(C31:C33)</f>
        <v>50000</v>
      </c>
      <c r="D34" s="79">
        <f>SUM(D31:D33)</f>
        <v>0</v>
      </c>
      <c r="E34" s="79">
        <f>SUM(E31:E33)</f>
        <v>0</v>
      </c>
      <c r="F34" s="81">
        <f>SUM(F31:F33)</f>
        <v>50000</v>
      </c>
      <c r="G34" s="80">
        <f>(G31*F31)+(G32*F32)+(G33*F33)</f>
        <v>25000</v>
      </c>
      <c r="H34" s="80"/>
      <c r="I34" s="79">
        <f>SUM(I31:I33)</f>
        <v>44838</v>
      </c>
      <c r="J34" s="79">
        <f>SUM(J31:J33)</f>
        <v>0</v>
      </c>
      <c r="K34" s="79">
        <f>SUM(K31:K33)</f>
        <v>0</v>
      </c>
      <c r="L34" s="79">
        <f>SUM(L31:L33)</f>
        <v>44838</v>
      </c>
      <c r="M34" s="79">
        <f>SUM(M31:M33)</f>
        <v>1</v>
      </c>
      <c r="N34" s="69"/>
    </row>
    <row r="35" spans="1:14" ht="15.75" x14ac:dyDescent="0.25">
      <c r="A35" s="65" t="s">
        <v>34</v>
      </c>
      <c r="B35" s="151" t="s">
        <v>102</v>
      </c>
      <c r="C35" s="151"/>
      <c r="D35" s="151"/>
      <c r="E35" s="151"/>
      <c r="F35" s="151"/>
      <c r="G35" s="151"/>
      <c r="H35" s="151"/>
    </row>
    <row r="36" spans="1:14" ht="31.5" x14ac:dyDescent="0.25">
      <c r="A36" s="66" t="s">
        <v>35</v>
      </c>
      <c r="B36" s="67" t="s">
        <v>103</v>
      </c>
      <c r="C36" s="68">
        <v>50000</v>
      </c>
      <c r="D36" s="68"/>
      <c r="E36" s="68"/>
      <c r="F36" s="69">
        <f>SUM(C36:E36)</f>
        <v>50000</v>
      </c>
      <c r="G36" s="70">
        <v>0.3</v>
      </c>
      <c r="H36" s="71"/>
      <c r="I36" s="68">
        <v>60</v>
      </c>
      <c r="J36" s="68"/>
      <c r="K36" s="68"/>
      <c r="L36" s="69">
        <f>SUM(I36:K36)</f>
        <v>60</v>
      </c>
      <c r="M36" s="68"/>
      <c r="N36" s="123"/>
    </row>
    <row r="37" spans="1:14" ht="47.25" x14ac:dyDescent="0.25">
      <c r="A37" s="66" t="s">
        <v>36</v>
      </c>
      <c r="B37" s="67" t="s">
        <v>104</v>
      </c>
      <c r="C37" s="68">
        <v>750000</v>
      </c>
      <c r="D37" s="68"/>
      <c r="E37" s="68">
        <v>200000</v>
      </c>
      <c r="F37" s="69">
        <f t="shared" ref="F37:F39" si="9">SUM(C37:E37)</f>
        <v>950000</v>
      </c>
      <c r="G37" s="70">
        <v>0.4</v>
      </c>
      <c r="H37" s="71"/>
      <c r="I37" s="68">
        <v>0</v>
      </c>
      <c r="J37" s="68"/>
      <c r="K37" s="68"/>
      <c r="L37" s="69">
        <f t="shared" ref="L37:L39" si="10">SUM(I37:K37)</f>
        <v>0</v>
      </c>
      <c r="M37" s="68"/>
      <c r="N37" s="123"/>
    </row>
    <row r="38" spans="1:14" ht="36.75" customHeight="1" x14ac:dyDescent="0.25">
      <c r="A38" s="66" t="s">
        <v>37</v>
      </c>
      <c r="B38" s="67" t="s">
        <v>124</v>
      </c>
      <c r="C38" s="68"/>
      <c r="D38" s="68"/>
      <c r="E38" s="68"/>
      <c r="F38" s="69">
        <f t="shared" si="9"/>
        <v>0</v>
      </c>
      <c r="G38" s="70">
        <v>0.4</v>
      </c>
      <c r="H38" s="72"/>
      <c r="I38" s="68">
        <v>0</v>
      </c>
      <c r="J38" s="68"/>
      <c r="K38" s="68"/>
      <c r="L38" s="69">
        <f t="shared" si="10"/>
        <v>0</v>
      </c>
      <c r="M38" s="68"/>
      <c r="N38" s="123"/>
    </row>
    <row r="39" spans="1:14" ht="15.75" x14ac:dyDescent="0.25">
      <c r="A39" s="66" t="s">
        <v>38</v>
      </c>
      <c r="B39" s="73"/>
      <c r="C39" s="74"/>
      <c r="D39" s="74"/>
      <c r="E39" s="74"/>
      <c r="F39" s="69">
        <f t="shared" si="9"/>
        <v>0</v>
      </c>
      <c r="G39" s="75"/>
      <c r="H39" s="76"/>
      <c r="I39" s="74"/>
      <c r="J39" s="74"/>
      <c r="K39" s="74"/>
      <c r="L39" s="69">
        <f t="shared" si="10"/>
        <v>0</v>
      </c>
      <c r="M39" s="74"/>
      <c r="N39" s="123"/>
    </row>
    <row r="40" spans="1:14" ht="22.5" customHeight="1" x14ac:dyDescent="0.25">
      <c r="A40" s="77"/>
      <c r="B40" s="78" t="s">
        <v>15</v>
      </c>
      <c r="C40" s="81">
        <f>SUM(C36:C39)</f>
        <v>800000</v>
      </c>
      <c r="D40" s="81">
        <f>SUM(D36:D39)</f>
        <v>0</v>
      </c>
      <c r="E40" s="81">
        <f>SUM(E36:E39)</f>
        <v>200000</v>
      </c>
      <c r="F40" s="81">
        <f>SUM(F36:F39)</f>
        <v>1000000</v>
      </c>
      <c r="G40" s="80">
        <f>(G36*F36)+(G37*F37)+(G38*F38)+(G39*F39)</f>
        <v>395000</v>
      </c>
      <c r="H40" s="80"/>
      <c r="I40" s="79">
        <f>SUM(I36:I39)</f>
        <v>60</v>
      </c>
      <c r="J40" s="79">
        <f>SUM(J36:J39)</f>
        <v>0</v>
      </c>
      <c r="K40" s="79">
        <f>SUM(K36:K39)</f>
        <v>0</v>
      </c>
      <c r="L40" s="79">
        <f>SUM(L36:L39)</f>
        <v>60</v>
      </c>
      <c r="M40" s="79">
        <f>SUM(M36:M39)</f>
        <v>0</v>
      </c>
      <c r="N40" s="69"/>
    </row>
    <row r="41" spans="1:14" ht="15.75" customHeight="1" x14ac:dyDescent="0.25">
      <c r="A41" s="78" t="s">
        <v>39</v>
      </c>
      <c r="B41" s="159" t="s">
        <v>105</v>
      </c>
      <c r="C41" s="159"/>
      <c r="D41" s="159"/>
      <c r="E41" s="159"/>
      <c r="F41" s="159"/>
      <c r="G41" s="159"/>
      <c r="H41" s="159"/>
      <c r="I41" s="159"/>
      <c r="J41" s="159"/>
      <c r="K41" s="159"/>
      <c r="L41" s="159"/>
      <c r="M41" s="159"/>
      <c r="N41" s="159"/>
    </row>
    <row r="42" spans="1:14" ht="15.75" customHeight="1" x14ac:dyDescent="0.25">
      <c r="A42" s="65" t="s">
        <v>40</v>
      </c>
      <c r="B42" s="151" t="s">
        <v>106</v>
      </c>
      <c r="C42" s="151"/>
      <c r="D42" s="151"/>
      <c r="E42" s="151"/>
      <c r="F42" s="151"/>
      <c r="G42" s="151"/>
      <c r="H42" s="151"/>
      <c r="I42" s="151"/>
      <c r="J42" s="151"/>
      <c r="K42" s="151"/>
      <c r="L42" s="151"/>
      <c r="M42" s="151"/>
      <c r="N42" s="151"/>
    </row>
    <row r="43" spans="1:14" ht="47.25" x14ac:dyDescent="0.25">
      <c r="A43" s="66" t="s">
        <v>41</v>
      </c>
      <c r="B43" s="124" t="s">
        <v>107</v>
      </c>
      <c r="C43" s="125">
        <v>30000</v>
      </c>
      <c r="D43" s="125"/>
      <c r="E43" s="125"/>
      <c r="F43" s="126">
        <f>SUM(C43:E43)</f>
        <v>30000</v>
      </c>
      <c r="G43" s="127">
        <v>0.1</v>
      </c>
      <c r="H43" s="128"/>
      <c r="I43" s="125">
        <v>0</v>
      </c>
      <c r="J43" s="125"/>
      <c r="K43" s="125"/>
      <c r="L43" s="69">
        <f>SUM(I43:K43)</f>
        <v>0</v>
      </c>
      <c r="M43" s="125"/>
      <c r="N43" s="123"/>
    </row>
    <row r="44" spans="1:14" ht="47.25" x14ac:dyDescent="0.25">
      <c r="A44" s="66" t="s">
        <v>42</v>
      </c>
      <c r="B44" s="67" t="s">
        <v>108</v>
      </c>
      <c r="C44" s="68">
        <v>90000</v>
      </c>
      <c r="D44" s="68"/>
      <c r="E44" s="68"/>
      <c r="F44" s="69">
        <f t="shared" ref="F44:F45" si="11">SUM(C44:E44)</f>
        <v>90000</v>
      </c>
      <c r="G44" s="70">
        <v>0.1</v>
      </c>
      <c r="H44" s="71"/>
      <c r="I44" s="68">
        <v>16967</v>
      </c>
      <c r="J44" s="68"/>
      <c r="K44" s="68"/>
      <c r="L44" s="69">
        <f t="shared" ref="L44:L45" si="12">SUM(I44:K44)</f>
        <v>16967</v>
      </c>
      <c r="M44" s="139">
        <v>0.3</v>
      </c>
      <c r="N44" s="123"/>
    </row>
    <row r="45" spans="1:14" ht="31.5" x14ac:dyDescent="0.25">
      <c r="A45" s="66" t="s">
        <v>43</v>
      </c>
      <c r="B45" s="67" t="s">
        <v>109</v>
      </c>
      <c r="C45" s="68">
        <v>50000</v>
      </c>
      <c r="D45" s="68"/>
      <c r="E45" s="68"/>
      <c r="F45" s="69">
        <f t="shared" si="11"/>
        <v>50000</v>
      </c>
      <c r="G45" s="70">
        <v>0.6</v>
      </c>
      <c r="H45" s="72"/>
      <c r="I45" s="68">
        <v>0</v>
      </c>
      <c r="J45" s="68"/>
      <c r="K45" s="68"/>
      <c r="L45" s="69">
        <f t="shared" si="12"/>
        <v>0</v>
      </c>
      <c r="M45" s="68"/>
      <c r="N45" s="123"/>
    </row>
    <row r="46" spans="1:14" ht="15.75" x14ac:dyDescent="0.25">
      <c r="A46" s="77"/>
      <c r="B46" s="78" t="s">
        <v>15</v>
      </c>
      <c r="C46" s="79">
        <f>SUM(C43:C45)</f>
        <v>170000</v>
      </c>
      <c r="D46" s="79">
        <f>SUM(D43:D45)</f>
        <v>0</v>
      </c>
      <c r="E46" s="79">
        <f>SUM(E43:E45)</f>
        <v>0</v>
      </c>
      <c r="F46" s="81">
        <f>SUM(F43:F45)</f>
        <v>170000</v>
      </c>
      <c r="G46" s="80">
        <f>(G43*F43)+(G44*F44)+(G45*F45)</f>
        <v>42000</v>
      </c>
      <c r="H46" s="80"/>
      <c r="I46" s="79">
        <f>SUM(I43:I45)</f>
        <v>16967</v>
      </c>
      <c r="J46" s="79">
        <f>SUM(J43:J45)</f>
        <v>0</v>
      </c>
      <c r="K46" s="79">
        <f>SUM(K43:K45)</f>
        <v>0</v>
      </c>
      <c r="L46" s="79">
        <f>SUM(L43:L45)</f>
        <v>16967</v>
      </c>
      <c r="M46" s="79">
        <f>SUM(M43:M45)</f>
        <v>0.3</v>
      </c>
      <c r="N46" s="69"/>
    </row>
    <row r="47" spans="1:14" ht="15.75" x14ac:dyDescent="0.25">
      <c r="A47" s="77"/>
      <c r="B47" s="136"/>
      <c r="C47" s="132"/>
      <c r="D47" s="132"/>
      <c r="E47" s="132"/>
      <c r="F47" s="132"/>
      <c r="G47" s="137"/>
      <c r="H47" s="137"/>
      <c r="I47" s="132"/>
      <c r="J47" s="132"/>
      <c r="K47" s="132"/>
      <c r="L47" s="132"/>
      <c r="M47" s="132"/>
      <c r="N47" s="138"/>
    </row>
    <row r="48" spans="1:14" ht="15.75" customHeight="1" x14ac:dyDescent="0.25">
      <c r="A48" s="65" t="s">
        <v>44</v>
      </c>
      <c r="B48" s="160" t="s">
        <v>110</v>
      </c>
      <c r="C48" s="161"/>
      <c r="D48" s="161"/>
      <c r="E48" s="161"/>
      <c r="F48" s="161"/>
      <c r="G48" s="161"/>
      <c r="H48" s="161"/>
      <c r="I48" s="161"/>
      <c r="J48" s="161"/>
      <c r="K48" s="161"/>
      <c r="L48" s="161"/>
      <c r="M48" s="161"/>
      <c r="N48" s="161"/>
    </row>
    <row r="49" spans="1:14" ht="31.5" x14ac:dyDescent="0.25">
      <c r="A49" s="66" t="s">
        <v>45</v>
      </c>
      <c r="B49" s="67" t="s">
        <v>111</v>
      </c>
      <c r="C49" s="68">
        <v>200000</v>
      </c>
      <c r="D49" s="68"/>
      <c r="E49" s="68"/>
      <c r="F49" s="69">
        <f>SUM(C49:E49)</f>
        <v>200000</v>
      </c>
      <c r="G49" s="70"/>
      <c r="H49" s="72"/>
      <c r="I49" s="68">
        <v>0</v>
      </c>
      <c r="J49" s="68"/>
      <c r="K49" s="68"/>
      <c r="L49" s="69">
        <f>SUM(I49:K49)</f>
        <v>0</v>
      </c>
      <c r="M49" s="68"/>
      <c r="N49" s="123"/>
    </row>
    <row r="50" spans="1:14" ht="15.75" x14ac:dyDescent="0.25">
      <c r="A50" s="77"/>
      <c r="B50" s="78" t="s">
        <v>15</v>
      </c>
      <c r="C50" s="81">
        <f>SUM(C49:C49)</f>
        <v>200000</v>
      </c>
      <c r="D50" s="81">
        <f>SUM(D49:D49)</f>
        <v>0</v>
      </c>
      <c r="E50" s="81">
        <f>SUM(E49:E49)</f>
        <v>0</v>
      </c>
      <c r="F50" s="81">
        <f>SUM(F49:F49)</f>
        <v>200000</v>
      </c>
      <c r="G50" s="80">
        <f>(G49*F49)</f>
        <v>0</v>
      </c>
      <c r="H50" s="80"/>
      <c r="I50" s="79">
        <f>SUM(I49:I49)</f>
        <v>0</v>
      </c>
      <c r="J50" s="79">
        <f>SUM(J49:J49)</f>
        <v>0</v>
      </c>
      <c r="K50" s="79">
        <f>SUM(K49:K49)</f>
        <v>0</v>
      </c>
      <c r="L50" s="79">
        <f>SUM(L49:L49)</f>
        <v>0</v>
      </c>
      <c r="M50" s="79">
        <f>SUM(M49:M49)</f>
        <v>0</v>
      </c>
      <c r="N50" s="69"/>
    </row>
    <row r="51" spans="1:14" ht="15.75" x14ac:dyDescent="0.25">
      <c r="A51" s="77"/>
      <c r="B51" s="78"/>
      <c r="C51" s="81"/>
      <c r="D51" s="81"/>
      <c r="E51" s="81"/>
      <c r="F51" s="81"/>
      <c r="G51" s="80"/>
      <c r="H51" s="80"/>
      <c r="I51" s="79"/>
      <c r="J51" s="79"/>
      <c r="K51" s="79"/>
      <c r="L51" s="79"/>
      <c r="M51" s="79"/>
      <c r="N51" s="69"/>
    </row>
    <row r="52" spans="1:14" ht="15.75" customHeight="1" x14ac:dyDescent="0.25">
      <c r="A52" s="85" t="s">
        <v>46</v>
      </c>
      <c r="B52" s="151" t="s">
        <v>112</v>
      </c>
      <c r="C52" s="151"/>
      <c r="D52" s="151"/>
      <c r="E52" s="151"/>
      <c r="F52" s="151"/>
      <c r="G52" s="151"/>
      <c r="H52" s="151"/>
      <c r="I52" s="151"/>
      <c r="J52" s="151"/>
      <c r="K52" s="151"/>
      <c r="L52" s="151"/>
      <c r="M52" s="151"/>
      <c r="N52" s="151"/>
    </row>
    <row r="53" spans="1:14" ht="31.5" x14ac:dyDescent="0.25">
      <c r="A53" s="66" t="s">
        <v>47</v>
      </c>
      <c r="B53" s="124" t="s">
        <v>113</v>
      </c>
      <c r="C53" s="125">
        <v>75000</v>
      </c>
      <c r="D53" s="125"/>
      <c r="E53" s="125"/>
      <c r="F53" s="126">
        <f>SUM(C53:E53)</f>
        <v>75000</v>
      </c>
      <c r="G53" s="127"/>
      <c r="H53" s="129"/>
      <c r="I53" s="125"/>
      <c r="J53" s="125"/>
      <c r="K53" s="125"/>
      <c r="L53" s="69">
        <f>SUM(I53:K53)</f>
        <v>0</v>
      </c>
      <c r="M53" s="125"/>
      <c r="N53" s="123"/>
    </row>
    <row r="54" spans="1:14" ht="31.5" x14ac:dyDescent="0.25">
      <c r="A54" s="66" t="s">
        <v>48</v>
      </c>
      <c r="B54" s="67" t="s">
        <v>114</v>
      </c>
      <c r="C54" s="68">
        <v>60000</v>
      </c>
      <c r="D54" s="68"/>
      <c r="E54" s="68"/>
      <c r="F54" s="69">
        <f t="shared" ref="F54:F55" si="13">SUM(C54:E54)</f>
        <v>60000</v>
      </c>
      <c r="G54" s="70">
        <v>0.5</v>
      </c>
      <c r="H54" s="71"/>
      <c r="I54" s="68">
        <v>19181</v>
      </c>
      <c r="J54" s="68"/>
      <c r="K54" s="68"/>
      <c r="L54" s="69">
        <f t="shared" ref="L54:L55" si="14">SUM(I54:K54)</f>
        <v>19181</v>
      </c>
      <c r="M54" s="70">
        <v>0.5</v>
      </c>
      <c r="N54" s="123"/>
    </row>
    <row r="55" spans="1:14" ht="15.75" x14ac:dyDescent="0.25">
      <c r="A55" s="66" t="s">
        <v>49</v>
      </c>
      <c r="B55" s="67"/>
      <c r="C55" s="68"/>
      <c r="D55" s="68"/>
      <c r="E55" s="68"/>
      <c r="F55" s="69">
        <f t="shared" si="13"/>
        <v>0</v>
      </c>
      <c r="G55" s="70"/>
      <c r="H55" s="72"/>
      <c r="I55" s="68"/>
      <c r="J55" s="68"/>
      <c r="K55" s="68"/>
      <c r="L55" s="69">
        <f t="shared" si="14"/>
        <v>0</v>
      </c>
      <c r="M55" s="68"/>
      <c r="N55" s="123"/>
    </row>
    <row r="56" spans="1:14" ht="15.75" x14ac:dyDescent="0.25">
      <c r="A56" s="77"/>
      <c r="B56" s="78" t="s">
        <v>15</v>
      </c>
      <c r="C56" s="79">
        <f>SUM(C53:C55)</f>
        <v>135000</v>
      </c>
      <c r="D56" s="79">
        <f>SUM(D53:D55)</f>
        <v>0</v>
      </c>
      <c r="E56" s="79">
        <f>SUM(E53:E55)</f>
        <v>0</v>
      </c>
      <c r="F56" s="79">
        <f>SUM(F53:F55)</f>
        <v>135000</v>
      </c>
      <c r="G56" s="80">
        <f>(G53*F53)+(G54*F54)+(G55*F55)</f>
        <v>30000</v>
      </c>
      <c r="H56" s="80"/>
      <c r="I56" s="79">
        <f>SUM(I53:I55)</f>
        <v>19181</v>
      </c>
      <c r="J56" s="79">
        <f>SUM(J53:J55)</f>
        <v>0</v>
      </c>
      <c r="K56" s="79">
        <f>SUM(K53:K55)</f>
        <v>0</v>
      </c>
      <c r="L56" s="79">
        <f>SUM(L53:L55)</f>
        <v>19181</v>
      </c>
      <c r="M56" s="79">
        <f>SUM(M53:M55)</f>
        <v>0.5</v>
      </c>
      <c r="N56" s="69"/>
    </row>
    <row r="57" spans="1:14" ht="15.75" x14ac:dyDescent="0.25">
      <c r="A57" s="83"/>
      <c r="B57" s="82"/>
      <c r="C57" s="84"/>
      <c r="D57" s="84"/>
      <c r="E57" s="84"/>
      <c r="F57" s="84"/>
      <c r="G57" s="84"/>
      <c r="H57" s="82"/>
    </row>
    <row r="58" spans="1:14" ht="15.75" x14ac:dyDescent="0.25">
      <c r="A58" s="83"/>
      <c r="B58" s="82"/>
      <c r="C58" s="84"/>
      <c r="D58" s="84"/>
      <c r="E58" s="84"/>
      <c r="F58" s="84"/>
      <c r="G58" s="84"/>
      <c r="H58" s="82"/>
    </row>
    <row r="59" spans="1:14" ht="47.25" x14ac:dyDescent="0.25">
      <c r="A59" s="78" t="s">
        <v>50</v>
      </c>
      <c r="B59" s="86" t="s">
        <v>115</v>
      </c>
      <c r="C59" s="87">
        <v>194000</v>
      </c>
      <c r="D59" s="87">
        <v>206160</v>
      </c>
      <c r="E59" s="87">
        <v>79730</v>
      </c>
      <c r="F59" s="88">
        <f>SUM(C59:E59)</f>
        <v>479890</v>
      </c>
      <c r="G59" s="89">
        <v>0.16</v>
      </c>
      <c r="H59" s="90"/>
      <c r="I59" s="87">
        <v>59532</v>
      </c>
      <c r="J59" s="87">
        <v>50627.03</v>
      </c>
      <c r="K59" s="87">
        <v>29092</v>
      </c>
      <c r="L59" s="88">
        <f>SUM(I59:K59)</f>
        <v>139251.03</v>
      </c>
      <c r="M59" s="89">
        <v>0.16</v>
      </c>
    </row>
    <row r="60" spans="1:14" ht="47.25" x14ac:dyDescent="0.25">
      <c r="A60" s="78" t="s">
        <v>51</v>
      </c>
      <c r="B60" s="86" t="s">
        <v>116</v>
      </c>
      <c r="C60" s="87">
        <v>67300</v>
      </c>
      <c r="D60" s="87">
        <v>65000</v>
      </c>
      <c r="E60" s="87">
        <v>6000</v>
      </c>
      <c r="F60" s="88">
        <f>SUM(C60:E60)</f>
        <v>138300</v>
      </c>
      <c r="G60" s="89"/>
      <c r="H60" s="90"/>
      <c r="I60" s="87">
        <v>11455</v>
      </c>
      <c r="J60" s="87">
        <v>18834.419999999998</v>
      </c>
      <c r="K60" s="87">
        <v>0</v>
      </c>
      <c r="L60" s="88">
        <f>SUM(I60:K60)</f>
        <v>30289.42</v>
      </c>
      <c r="M60" s="123"/>
    </row>
    <row r="61" spans="1:14" ht="31.5" x14ac:dyDescent="0.25">
      <c r="A61" s="78" t="s">
        <v>52</v>
      </c>
      <c r="B61" s="91" t="s">
        <v>117</v>
      </c>
      <c r="C61" s="87">
        <v>65500</v>
      </c>
      <c r="D61" s="87">
        <v>42335</v>
      </c>
      <c r="E61" s="87">
        <v>15000</v>
      </c>
      <c r="F61" s="88">
        <f>SUM(C61:E61)</f>
        <v>122835</v>
      </c>
      <c r="G61" s="89">
        <v>0.15</v>
      </c>
      <c r="H61" s="90"/>
      <c r="I61" s="87">
        <v>0</v>
      </c>
      <c r="J61" s="87">
        <v>3239.82</v>
      </c>
      <c r="K61" s="87">
        <v>0</v>
      </c>
      <c r="L61" s="88">
        <f>SUM(I61:K61)</f>
        <v>3239.82</v>
      </c>
      <c r="M61" s="123"/>
    </row>
    <row r="62" spans="1:14" ht="31.5" x14ac:dyDescent="0.25">
      <c r="A62" s="92" t="s">
        <v>53</v>
      </c>
      <c r="B62" s="86"/>
      <c r="C62" s="87">
        <v>55000</v>
      </c>
      <c r="D62" s="87">
        <v>0</v>
      </c>
      <c r="E62" s="87">
        <v>0</v>
      </c>
      <c r="F62" s="88">
        <f>SUM(C62:E62)</f>
        <v>55000</v>
      </c>
      <c r="G62" s="89"/>
      <c r="H62" s="90"/>
      <c r="I62" s="87">
        <v>0</v>
      </c>
      <c r="J62" s="87"/>
      <c r="K62" s="87"/>
      <c r="L62" s="88">
        <f>SUM(I62:K62)</f>
        <v>0</v>
      </c>
      <c r="M62" s="123"/>
    </row>
    <row r="63" spans="1:14" ht="15.75" x14ac:dyDescent="0.25">
      <c r="A63" s="83"/>
      <c r="B63" s="93" t="s">
        <v>54</v>
      </c>
      <c r="C63" s="94">
        <f>SUM(C59:C62)</f>
        <v>381800</v>
      </c>
      <c r="D63" s="94">
        <f>SUM(D59:D62)</f>
        <v>313495</v>
      </c>
      <c r="E63" s="94">
        <f>SUM(E59:E62)</f>
        <v>100730</v>
      </c>
      <c r="F63" s="94">
        <f>SUM(F59:F62)</f>
        <v>796025</v>
      </c>
      <c r="G63" s="80">
        <f>(G59*F59)+(G60*F60)+(G61*F61)+(G62*F62)</f>
        <v>95207.650000000009</v>
      </c>
      <c r="H63" s="80"/>
      <c r="I63" s="94">
        <f>SUM(I59:I62)</f>
        <v>70987</v>
      </c>
      <c r="J63" s="94">
        <f>SUM(J59:J62)</f>
        <v>72701.27</v>
      </c>
      <c r="K63" s="94">
        <f>SUM(K59:K62)</f>
        <v>29092</v>
      </c>
      <c r="L63" s="94">
        <f>SUM(L59:L62)</f>
        <v>172780.27000000002</v>
      </c>
      <c r="M63" s="94">
        <f>SUM(M59:M62)</f>
        <v>0.16</v>
      </c>
    </row>
    <row r="64" spans="1:14" ht="15.75" x14ac:dyDescent="0.25">
      <c r="A64" s="83"/>
      <c r="B64" s="82"/>
      <c r="C64" s="84"/>
      <c r="D64" s="84"/>
      <c r="E64" s="84"/>
      <c r="F64" s="84"/>
      <c r="G64" s="84"/>
      <c r="H64" s="82"/>
    </row>
    <row r="65" spans="1:12" ht="15.75" x14ac:dyDescent="0.25">
      <c r="A65" s="83"/>
      <c r="B65" s="82"/>
      <c r="C65" s="84"/>
      <c r="D65" s="84"/>
      <c r="E65" s="84"/>
      <c r="F65" s="84"/>
      <c r="G65" s="84"/>
      <c r="H65" s="82"/>
    </row>
    <row r="66" spans="1:12" ht="16.5" thickBot="1" x14ac:dyDescent="0.3">
      <c r="A66" s="83"/>
      <c r="B66" s="82"/>
      <c r="C66" s="84"/>
      <c r="D66" s="84"/>
      <c r="E66" s="84"/>
      <c r="F66" s="84"/>
      <c r="G66" s="84"/>
      <c r="H66" s="82"/>
    </row>
    <row r="67" spans="1:12" ht="15.75" x14ac:dyDescent="0.25">
      <c r="A67" s="83"/>
      <c r="B67" s="152" t="s">
        <v>55</v>
      </c>
      <c r="C67" s="153"/>
      <c r="D67" s="153"/>
      <c r="E67" s="153"/>
      <c r="F67" s="154"/>
      <c r="G67" s="95"/>
      <c r="H67" s="95"/>
      <c r="I67" s="164" t="s">
        <v>55</v>
      </c>
      <c r="J67" s="164"/>
      <c r="K67" s="164"/>
      <c r="L67" s="164"/>
    </row>
    <row r="68" spans="1:12" ht="31.5" x14ac:dyDescent="0.25">
      <c r="A68" s="83"/>
      <c r="B68" s="155"/>
      <c r="C68" s="80" t="s">
        <v>56</v>
      </c>
      <c r="D68" s="80" t="s">
        <v>57</v>
      </c>
      <c r="E68" s="80" t="s">
        <v>58</v>
      </c>
      <c r="F68" s="157" t="s">
        <v>6</v>
      </c>
      <c r="G68" s="82"/>
      <c r="H68" s="95"/>
      <c r="I68" s="80" t="s">
        <v>56</v>
      </c>
      <c r="J68" s="80" t="s">
        <v>57</v>
      </c>
      <c r="K68" s="80" t="s">
        <v>58</v>
      </c>
      <c r="L68" s="121" t="s">
        <v>6</v>
      </c>
    </row>
    <row r="69" spans="1:12" ht="15.75" x14ac:dyDescent="0.25">
      <c r="A69" s="83"/>
      <c r="B69" s="156"/>
      <c r="C69" s="96" t="str">
        <f>C5</f>
        <v>PNUD</v>
      </c>
      <c r="D69" s="96" t="str">
        <f>D5</f>
        <v>OIM</v>
      </c>
      <c r="E69" s="96" t="str">
        <f>E5</f>
        <v>UNFPA</v>
      </c>
      <c r="F69" s="158"/>
      <c r="G69" s="82"/>
      <c r="H69" s="95"/>
      <c r="I69" s="96" t="s">
        <v>9</v>
      </c>
      <c r="J69" s="96" t="s">
        <v>81</v>
      </c>
      <c r="K69" s="130" t="s">
        <v>82</v>
      </c>
      <c r="L69" s="122"/>
    </row>
    <row r="70" spans="1:12" ht="15.75" x14ac:dyDescent="0.25">
      <c r="A70" s="97"/>
      <c r="B70" s="98" t="s">
        <v>59</v>
      </c>
      <c r="C70" s="99">
        <f>SUM(C11,C21,C26,,C34,C40,,C46,C50,C56,,C59,C60,C61,C62)</f>
        <v>1736800</v>
      </c>
      <c r="D70" s="99">
        <f>SUM(D11,D21,D26,,D34,D40,,D46,D50,D56,D59,D60,D61,D62)</f>
        <v>1203495</v>
      </c>
      <c r="E70" s="99">
        <f>SUM(E11,E21,E26,,E34,E40,E46,E50,E56,E59,E60,E61,E62)</f>
        <v>350730</v>
      </c>
      <c r="F70" s="100">
        <f>SUM(C70:E70)</f>
        <v>3291025</v>
      </c>
      <c r="G70" s="82"/>
      <c r="H70" s="101"/>
      <c r="I70" s="99">
        <f>SUM(I11,I21,I26,,I34,I40,,I46,I50,I56,,I59,I60,I61,I62)</f>
        <v>152033</v>
      </c>
      <c r="J70" s="99">
        <f>SUM(J11,J21,J26,,J34,J40,,J46,J50,J56,,J59,J60,J61,J62)</f>
        <v>92071.08</v>
      </c>
      <c r="K70" s="99">
        <f>SUM(K11,K21,K26,,K34,K40,,K46,K50,K56,,K59,K60,K61,K62)</f>
        <v>66824.899999999994</v>
      </c>
      <c r="L70" s="100">
        <f>SUM(I70:K70)</f>
        <v>310928.98</v>
      </c>
    </row>
    <row r="71" spans="1:12" ht="15.75" x14ac:dyDescent="0.25">
      <c r="A71" s="102"/>
      <c r="B71" s="98" t="s">
        <v>60</v>
      </c>
      <c r="C71" s="99">
        <f>C70*0.07</f>
        <v>121576.00000000001</v>
      </c>
      <c r="D71" s="99">
        <f>D70*0.07</f>
        <v>84244.650000000009</v>
      </c>
      <c r="E71" s="99">
        <f>E70*0.07</f>
        <v>24551.100000000002</v>
      </c>
      <c r="F71" s="100">
        <f>F70*0.07</f>
        <v>230371.75000000003</v>
      </c>
      <c r="G71" s="102"/>
      <c r="H71" s="103"/>
      <c r="I71" s="99">
        <f>7274</f>
        <v>7274</v>
      </c>
      <c r="J71" s="99">
        <f>J70*0.07</f>
        <v>6444.9756000000007</v>
      </c>
      <c r="K71" s="99">
        <f>K70*0.07</f>
        <v>4677.7430000000004</v>
      </c>
      <c r="L71" s="100">
        <f t="shared" ref="L71:L72" si="15">SUM(I71:K71)</f>
        <v>18396.7186</v>
      </c>
    </row>
    <row r="72" spans="1:12" ht="16.5" thickBot="1" x14ac:dyDescent="0.3">
      <c r="A72" s="102"/>
      <c r="B72" s="104" t="s">
        <v>6</v>
      </c>
      <c r="C72" s="105">
        <f>SUM(C70:C71)</f>
        <v>1858376</v>
      </c>
      <c r="D72" s="105">
        <f>SUM(D70:D71)</f>
        <v>1287739.6499999999</v>
      </c>
      <c r="E72" s="105">
        <f>SUM(E70:E71)</f>
        <v>375281.1</v>
      </c>
      <c r="F72" s="106">
        <f>SUM(F70:F71)</f>
        <v>3521396.75</v>
      </c>
      <c r="G72" s="102"/>
      <c r="H72" s="103"/>
      <c r="I72" s="105">
        <f>SUM(I70:I71)</f>
        <v>159307</v>
      </c>
      <c r="J72" s="105">
        <f>SUM(J70:J71)</f>
        <v>98516.055600000007</v>
      </c>
      <c r="K72" s="105">
        <f>SUM(K70:K71)</f>
        <v>71502.642999999996</v>
      </c>
      <c r="L72" s="100">
        <f t="shared" si="15"/>
        <v>329325.6986</v>
      </c>
    </row>
    <row r="73" spans="1:12" ht="15.75" x14ac:dyDescent="0.25">
      <c r="A73" s="102"/>
      <c r="B73" s="77"/>
      <c r="C73" s="77"/>
      <c r="D73" s="77"/>
      <c r="E73" s="77"/>
      <c r="F73" s="77"/>
      <c r="G73" s="77"/>
      <c r="H73" s="107"/>
    </row>
    <row r="74" spans="1:12" ht="15.75" x14ac:dyDescent="0.25">
      <c r="A74" s="82"/>
      <c r="B74" s="108"/>
      <c r="C74" s="109"/>
      <c r="D74" s="109"/>
      <c r="E74" s="109"/>
      <c r="F74" s="109"/>
      <c r="G74" s="109"/>
      <c r="H74" s="95"/>
    </row>
    <row r="75" spans="1:12" ht="15.75" x14ac:dyDescent="0.25">
      <c r="A75" s="140"/>
      <c r="B75" s="110"/>
      <c r="C75" s="111"/>
      <c r="D75" s="111"/>
      <c r="E75" s="111"/>
      <c r="F75" s="111"/>
      <c r="G75" s="111"/>
      <c r="H75" s="77"/>
    </row>
    <row r="76" spans="1:12" ht="15.75" hidden="1" x14ac:dyDescent="0.25">
      <c r="A76" s="140"/>
      <c r="B76" s="112" t="s">
        <v>118</v>
      </c>
      <c r="C76" s="113" t="e">
        <f>SUM(G11,G21,G26,#REF!,G34,G40,#REF!,#REF!,G46,G50,G56,#REF!,#REF!,#REF!,#REF!,#REF!,G63)*1.07</f>
        <v>#REF!</v>
      </c>
      <c r="D76" s="109"/>
      <c r="E76" s="109"/>
      <c r="F76" s="109"/>
      <c r="G76" s="111"/>
      <c r="H76" s="77"/>
    </row>
    <row r="77" spans="1:12" ht="15.75" hidden="1" x14ac:dyDescent="0.25">
      <c r="A77" s="140"/>
      <c r="B77" s="114" t="s">
        <v>119</v>
      </c>
      <c r="C77" s="115" t="e">
        <f>C76/F72</f>
        <v>#REF!</v>
      </c>
      <c r="D77" s="116"/>
      <c r="E77" s="116"/>
      <c r="F77" s="116"/>
      <c r="G77" s="77"/>
      <c r="H77" s="77"/>
    </row>
    <row r="78" spans="1:12" hidden="1" x14ac:dyDescent="0.25">
      <c r="A78" s="140"/>
      <c r="B78" s="141"/>
      <c r="C78" s="142"/>
      <c r="D78" s="117"/>
      <c r="E78" s="117"/>
      <c r="F78" s="117"/>
      <c r="G78" s="77"/>
      <c r="H78" s="77"/>
    </row>
    <row r="79" spans="1:12" ht="15.75" hidden="1" x14ac:dyDescent="0.25">
      <c r="A79" s="140"/>
      <c r="B79" s="114" t="s">
        <v>120</v>
      </c>
      <c r="C79" s="118">
        <f>SUM(C61:E62)</f>
        <v>177835</v>
      </c>
      <c r="D79" s="119"/>
      <c r="E79" s="119"/>
      <c r="F79" s="119"/>
      <c r="G79" s="77"/>
      <c r="H79" s="77"/>
    </row>
    <row r="80" spans="1:12" ht="15.75" hidden="1" x14ac:dyDescent="0.25">
      <c r="A80" s="140"/>
      <c r="B80" s="114" t="s">
        <v>121</v>
      </c>
      <c r="C80" s="115">
        <f>C79/F72</f>
        <v>5.0501267714295472E-2</v>
      </c>
      <c r="D80" s="119"/>
      <c r="E80" s="119"/>
      <c r="F80" s="119"/>
      <c r="G80" s="77"/>
      <c r="H80" s="77"/>
    </row>
    <row r="81" spans="1:8" ht="15.75" hidden="1" thickBot="1" x14ac:dyDescent="0.3">
      <c r="A81" s="140"/>
      <c r="B81" s="143" t="s">
        <v>122</v>
      </c>
      <c r="C81" s="144"/>
      <c r="D81" s="120"/>
      <c r="E81" s="120"/>
      <c r="F81" s="120"/>
      <c r="G81" s="77"/>
      <c r="H81" s="77"/>
    </row>
    <row r="82" spans="1:8" hidden="1" x14ac:dyDescent="0.25">
      <c r="A82" s="140"/>
      <c r="B82" s="77"/>
      <c r="C82" s="77"/>
      <c r="D82" s="77"/>
      <c r="E82" s="77"/>
      <c r="F82" s="77"/>
      <c r="G82" s="77"/>
      <c r="H82" s="77"/>
    </row>
    <row r="83" spans="1:8" hidden="1" x14ac:dyDescent="0.25">
      <c r="A83" s="140"/>
      <c r="B83" s="77"/>
      <c r="C83" s="77"/>
      <c r="D83" s="77"/>
      <c r="E83" s="77"/>
      <c r="F83" s="77"/>
      <c r="G83" s="77"/>
      <c r="H83" s="77"/>
    </row>
    <row r="84" spans="1:8" hidden="1" x14ac:dyDescent="0.25">
      <c r="A84" s="140"/>
      <c r="B84" s="77"/>
      <c r="C84" s="77"/>
      <c r="D84" s="77"/>
      <c r="E84" s="77"/>
      <c r="F84" s="77"/>
      <c r="G84" s="77"/>
      <c r="H84" s="77"/>
    </row>
    <row r="85" spans="1:8" x14ac:dyDescent="0.25">
      <c r="A85" s="140"/>
      <c r="B85" s="77"/>
      <c r="C85" s="77"/>
      <c r="D85" s="77"/>
      <c r="E85" s="77"/>
      <c r="F85" s="77"/>
      <c r="G85" s="77"/>
      <c r="H85" s="77"/>
    </row>
    <row r="86" spans="1:8" x14ac:dyDescent="0.25">
      <c r="A86" s="140"/>
      <c r="B86" s="77"/>
      <c r="C86" s="77"/>
      <c r="D86" s="77"/>
      <c r="E86" s="77"/>
      <c r="F86" s="77"/>
      <c r="G86" s="77"/>
      <c r="H86" s="77"/>
    </row>
  </sheetData>
  <mergeCells count="19">
    <mergeCell ref="B12:N12"/>
    <mergeCell ref="B22:N22"/>
    <mergeCell ref="I67:L67"/>
    <mergeCell ref="A75:A86"/>
    <mergeCell ref="B78:C78"/>
    <mergeCell ref="B81:C81"/>
    <mergeCell ref="A1:G1"/>
    <mergeCell ref="B29:N29"/>
    <mergeCell ref="B30:N30"/>
    <mergeCell ref="B67:F67"/>
    <mergeCell ref="B68:B69"/>
    <mergeCell ref="F68:F69"/>
    <mergeCell ref="B41:N41"/>
    <mergeCell ref="B42:N42"/>
    <mergeCell ref="B48:N48"/>
    <mergeCell ref="B52:N52"/>
    <mergeCell ref="B35:H35"/>
    <mergeCell ref="B6:N6"/>
    <mergeCell ref="B7:N7"/>
  </mergeCells>
  <conditionalFormatting sqref="C77">
    <cfRule type="cellIs" dxfId="1" priority="3" operator="lessThan">
      <formula>0.15</formula>
    </cfRule>
  </conditionalFormatting>
  <conditionalFormatting sqref="C80">
    <cfRule type="cellIs" dxfId="0" priority="2" operator="lessThan">
      <formula>0.05</formula>
    </cfRule>
  </conditionalFormatting>
  <dataValidations count="7">
    <dataValidation allowBlank="1" showInputMessage="1" showErrorMessage="1" prompt="Insert name of recipient agency here _x000a_" sqref="C5:F5 I5:K5 M5" xr:uid="{00000000-0002-0000-0000-000000000000}"/>
    <dataValidation allowBlank="1" showErrorMessage="1" prompt="% Towards Gender Equality and Women's Empowerment Must be Higher than 15%_x000a_" sqref="C79:F79" xr:uid="{00000000-0002-0000-0000-000001000000}"/>
    <dataValidation allowBlank="1" showInputMessage="1" showErrorMessage="1" prompt="Insert *text* description of Activity here" sqref="B8 B13 B23 B31 B36 B43 B49 B53" xr:uid="{00000000-0002-0000-0000-000002000000}"/>
    <dataValidation allowBlank="1" showInputMessage="1" showErrorMessage="1" prompt="Insert *text* description of Output here" sqref="B7 B12 B22 B30 B35 B42 B48 B52" xr:uid="{00000000-0002-0000-0000-000003000000}"/>
    <dataValidation allowBlank="1" showInputMessage="1" showErrorMessage="1" prompt="Insert *text* description of Outcome here" sqref="B41 B6 B29" xr:uid="{00000000-0002-0000-0000-000004000000}"/>
    <dataValidation allowBlank="1" showInputMessage="1" showErrorMessage="1" prompt="M&amp;E Budget Cannot be Less than 5%_x000a_" sqref="C80:F80" xr:uid="{00000000-0002-0000-0000-000005000000}"/>
    <dataValidation allowBlank="1" showInputMessage="1" showErrorMessage="1" prompt="% Towards Gender Equality and Women's Empowerment Must be Higher than 15%_x000a_" sqref="C77:F77" xr:uid="{00000000-0002-0000-0000-000006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N19"/>
  <sheetViews>
    <sheetView tabSelected="1" topLeftCell="A4" zoomScale="85" zoomScaleNormal="85" workbookViewId="0">
      <pane xSplit="1" ySplit="3" topLeftCell="B10" activePane="bottomRight" state="frozen"/>
      <selection activeCell="A4" sqref="A4"/>
      <selection pane="topRight" activeCell="B4" sqref="B4"/>
      <selection pane="bottomLeft" activeCell="A7" sqref="A7"/>
      <selection pane="bottomRight" activeCell="E13" sqref="E13"/>
    </sheetView>
  </sheetViews>
  <sheetFormatPr baseColWidth="10" defaultColWidth="8.85546875" defaultRowHeight="15" x14ac:dyDescent="0.25"/>
  <cols>
    <col min="1" max="1" width="37.28515625" style="25" customWidth="1"/>
    <col min="2" max="13" width="13.28515625" style="25" customWidth="1"/>
    <col min="14" max="14" width="9" style="25" bestFit="1" customWidth="1"/>
    <col min="15" max="16384" width="8.85546875" style="25"/>
  </cols>
  <sheetData>
    <row r="2" spans="1:14" x14ac:dyDescent="0.25">
      <c r="A2" s="5" t="s">
        <v>63</v>
      </c>
      <c r="B2" s="5"/>
      <c r="C2" s="5"/>
      <c r="D2" s="5"/>
      <c r="E2" s="5"/>
      <c r="F2" s="5"/>
    </row>
    <row r="3" spans="1:14" x14ac:dyDescent="0.25">
      <c r="A3" s="5"/>
      <c r="B3" s="5"/>
      <c r="C3" s="5"/>
      <c r="D3" s="5"/>
      <c r="E3" s="5"/>
      <c r="F3" s="5"/>
    </row>
    <row r="4" spans="1:14" ht="15.75" thickBot="1" x14ac:dyDescent="0.3"/>
    <row r="5" spans="1:14" x14ac:dyDescent="0.25">
      <c r="A5" s="165" t="s">
        <v>64</v>
      </c>
      <c r="B5" s="167" t="s">
        <v>9</v>
      </c>
      <c r="C5" s="168"/>
      <c r="D5" s="169"/>
      <c r="E5" s="170" t="s">
        <v>81</v>
      </c>
      <c r="F5" s="168"/>
      <c r="G5" s="171"/>
      <c r="H5" s="167" t="s">
        <v>82</v>
      </c>
      <c r="I5" s="168"/>
      <c r="J5" s="169"/>
      <c r="K5" s="170" t="s">
        <v>65</v>
      </c>
      <c r="L5" s="168"/>
      <c r="M5" s="169"/>
    </row>
    <row r="6" spans="1:14" x14ac:dyDescent="0.25">
      <c r="A6" s="166"/>
      <c r="B6" s="43" t="s">
        <v>66</v>
      </c>
      <c r="C6" s="27" t="s">
        <v>80</v>
      </c>
      <c r="D6" s="32" t="s">
        <v>67</v>
      </c>
      <c r="E6" s="38" t="s">
        <v>66</v>
      </c>
      <c r="F6" s="27" t="s">
        <v>80</v>
      </c>
      <c r="G6" s="51" t="s">
        <v>67</v>
      </c>
      <c r="H6" s="43" t="s">
        <v>66</v>
      </c>
      <c r="I6" s="27" t="s">
        <v>80</v>
      </c>
      <c r="J6" s="32" t="s">
        <v>67</v>
      </c>
      <c r="K6" s="56" t="s">
        <v>66</v>
      </c>
      <c r="L6" s="28" t="s">
        <v>80</v>
      </c>
      <c r="M6" s="32" t="s">
        <v>67</v>
      </c>
    </row>
    <row r="7" spans="1:14" ht="33" customHeight="1" x14ac:dyDescent="0.25">
      <c r="A7" s="35" t="s">
        <v>68</v>
      </c>
      <c r="B7" s="57">
        <v>80000</v>
      </c>
      <c r="C7" s="29"/>
      <c r="D7" s="33">
        <v>34012</v>
      </c>
      <c r="E7" s="39">
        <v>206160</v>
      </c>
      <c r="F7" s="30"/>
      <c r="G7" s="52">
        <v>50627.02</v>
      </c>
      <c r="H7" s="44">
        <v>26880</v>
      </c>
      <c r="I7" s="29"/>
      <c r="J7" s="33">
        <v>29092.18</v>
      </c>
      <c r="K7" s="40">
        <f>+B7+E7+H7</f>
        <v>313040</v>
      </c>
      <c r="L7" s="29">
        <f>+C7+F7+I7</f>
        <v>0</v>
      </c>
      <c r="M7" s="33">
        <f>+D7+G7+J7</f>
        <v>113731.19999999998</v>
      </c>
    </row>
    <row r="8" spans="1:14" ht="42" customHeight="1" x14ac:dyDescent="0.25">
      <c r="A8" s="35" t="s">
        <v>69</v>
      </c>
      <c r="B8" s="57">
        <v>55500</v>
      </c>
      <c r="C8" s="29"/>
      <c r="D8" s="33">
        <v>4091</v>
      </c>
      <c r="E8" s="39">
        <v>0</v>
      </c>
      <c r="F8" s="30"/>
      <c r="G8" s="52">
        <v>0</v>
      </c>
      <c r="H8" s="44">
        <v>22000</v>
      </c>
      <c r="I8" s="29"/>
      <c r="J8" s="33">
        <v>9174.98</v>
      </c>
      <c r="K8" s="40">
        <f t="shared" ref="K8:K16" si="0">+B8+E8+H8</f>
        <v>77500</v>
      </c>
      <c r="L8" s="29">
        <f t="shared" ref="L8:L16" si="1">+C8+F8+I8</f>
        <v>0</v>
      </c>
      <c r="M8" s="33">
        <f t="shared" ref="M8:M16" si="2">+D8+G8+J8</f>
        <v>13265.98</v>
      </c>
    </row>
    <row r="9" spans="1:14" ht="39.75" customHeight="1" x14ac:dyDescent="0.25">
      <c r="A9" s="35" t="s">
        <v>70</v>
      </c>
      <c r="B9" s="57">
        <v>167300</v>
      </c>
      <c r="C9" s="29"/>
      <c r="D9" s="33">
        <v>10508</v>
      </c>
      <c r="E9" s="39">
        <v>96000</v>
      </c>
      <c r="F9" s="30"/>
      <c r="G9" s="52">
        <v>0</v>
      </c>
      <c r="H9" s="44">
        <v>100000</v>
      </c>
      <c r="I9" s="29"/>
      <c r="J9" s="33">
        <v>22150.81</v>
      </c>
      <c r="K9" s="40">
        <f t="shared" si="0"/>
        <v>363300</v>
      </c>
      <c r="L9" s="29">
        <f t="shared" si="1"/>
        <v>0</v>
      </c>
      <c r="M9" s="33">
        <f t="shared" si="2"/>
        <v>32658.81</v>
      </c>
    </row>
    <row r="10" spans="1:14" ht="33" customHeight="1" x14ac:dyDescent="0.25">
      <c r="A10" s="35" t="s">
        <v>71</v>
      </c>
      <c r="B10" s="57">
        <v>584000</v>
      </c>
      <c r="C10" s="29"/>
      <c r="D10" s="33">
        <v>35114</v>
      </c>
      <c r="E10" s="39">
        <v>672000</v>
      </c>
      <c r="F10" s="30"/>
      <c r="G10" s="52">
        <v>2039.13</v>
      </c>
      <c r="H10" s="44">
        <v>64605</v>
      </c>
      <c r="I10" s="29"/>
      <c r="J10" s="33">
        <v>6406.11</v>
      </c>
      <c r="K10" s="40">
        <f t="shared" si="0"/>
        <v>1320605</v>
      </c>
      <c r="L10" s="29">
        <f t="shared" si="1"/>
        <v>0</v>
      </c>
      <c r="M10" s="33">
        <f t="shared" si="2"/>
        <v>43559.24</v>
      </c>
    </row>
    <row r="11" spans="1:14" ht="33" customHeight="1" x14ac:dyDescent="0.25">
      <c r="A11" s="35" t="s">
        <v>72</v>
      </c>
      <c r="B11" s="57">
        <v>137400</v>
      </c>
      <c r="C11" s="29"/>
      <c r="D11" s="33">
        <v>17272</v>
      </c>
      <c r="E11" s="39">
        <v>42335</v>
      </c>
      <c r="F11" s="30"/>
      <c r="G11" s="52">
        <v>3239.82</v>
      </c>
      <c r="H11" s="44">
        <v>63245</v>
      </c>
      <c r="I11" s="29"/>
      <c r="J11" s="33">
        <v>0</v>
      </c>
      <c r="K11" s="40">
        <f>+B11+E11+H11</f>
        <v>242980</v>
      </c>
      <c r="L11" s="29">
        <f t="shared" si="1"/>
        <v>0</v>
      </c>
      <c r="M11" s="33">
        <f>+D11+G11+J11</f>
        <v>20511.82</v>
      </c>
    </row>
    <row r="12" spans="1:14" ht="39" customHeight="1" x14ac:dyDescent="0.25">
      <c r="A12" s="35" t="s">
        <v>73</v>
      </c>
      <c r="B12" s="57">
        <v>642600</v>
      </c>
      <c r="C12" s="29"/>
      <c r="D12" s="33">
        <v>44102</v>
      </c>
      <c r="E12" s="39">
        <v>63000</v>
      </c>
      <c r="F12" s="30"/>
      <c r="G12" s="52">
        <v>9060.93</v>
      </c>
      <c r="H12" s="44">
        <v>0</v>
      </c>
      <c r="I12" s="29"/>
      <c r="J12" s="33">
        <v>0</v>
      </c>
      <c r="K12" s="40">
        <f t="shared" si="0"/>
        <v>705600</v>
      </c>
      <c r="L12" s="29">
        <f t="shared" si="1"/>
        <v>0</v>
      </c>
      <c r="M12" s="33">
        <f t="shared" si="2"/>
        <v>53162.93</v>
      </c>
    </row>
    <row r="13" spans="1:14" ht="45" customHeight="1" x14ac:dyDescent="0.25">
      <c r="A13" s="35" t="s">
        <v>74</v>
      </c>
      <c r="B13" s="57">
        <v>70000</v>
      </c>
      <c r="C13" s="29"/>
      <c r="D13" s="33">
        <v>6934</v>
      </c>
      <c r="E13" s="40">
        <v>124000</v>
      </c>
      <c r="F13" s="30"/>
      <c r="G13" s="53">
        <v>27104.17</v>
      </c>
      <c r="H13" s="44">
        <v>74000</v>
      </c>
      <c r="I13" s="29"/>
      <c r="J13" s="33">
        <v>0</v>
      </c>
      <c r="K13" s="40">
        <f t="shared" si="0"/>
        <v>268000</v>
      </c>
      <c r="L13" s="29">
        <f t="shared" si="1"/>
        <v>0</v>
      </c>
      <c r="M13" s="33">
        <f t="shared" si="2"/>
        <v>34038.17</v>
      </c>
    </row>
    <row r="14" spans="1:14" ht="33" customHeight="1" x14ac:dyDescent="0.25">
      <c r="A14" s="36" t="s">
        <v>75</v>
      </c>
      <c r="B14" s="45">
        <f>SUM(B7:B13)</f>
        <v>1736800</v>
      </c>
      <c r="C14" s="31">
        <f>SUM(C7:C13)</f>
        <v>0</v>
      </c>
      <c r="D14" s="46">
        <f t="shared" ref="D14:H14" si="3">SUM(D7:D13)</f>
        <v>152033</v>
      </c>
      <c r="E14" s="41">
        <f t="shared" si="3"/>
        <v>1203495</v>
      </c>
      <c r="F14" s="31">
        <f t="shared" si="3"/>
        <v>0</v>
      </c>
      <c r="G14" s="54">
        <f>SUM(G7:G13)</f>
        <v>92071.069999999992</v>
      </c>
      <c r="H14" s="45">
        <f t="shared" si="3"/>
        <v>350730</v>
      </c>
      <c r="I14" s="31">
        <f>SUM(I7:I13)</f>
        <v>0</v>
      </c>
      <c r="J14" s="46">
        <f>SUM(J7:J13)</f>
        <v>66824.08</v>
      </c>
      <c r="K14" s="62">
        <f t="shared" si="0"/>
        <v>3291025</v>
      </c>
      <c r="L14" s="63">
        <f>+C14+F14+I14</f>
        <v>0</v>
      </c>
      <c r="M14" s="64">
        <f t="shared" si="2"/>
        <v>310928.15000000002</v>
      </c>
    </row>
    <row r="15" spans="1:14" ht="33" customHeight="1" x14ac:dyDescent="0.25">
      <c r="A15" s="35" t="s">
        <v>76</v>
      </c>
      <c r="B15" s="47">
        <f>+B14*0.07</f>
        <v>121576.00000000001</v>
      </c>
      <c r="C15" s="30"/>
      <c r="D15" s="48">
        <v>7274</v>
      </c>
      <c r="E15" s="39">
        <f>+E14*0.07</f>
        <v>84244.650000000009</v>
      </c>
      <c r="F15" s="30"/>
      <c r="G15" s="52">
        <v>6444.95</v>
      </c>
      <c r="H15" s="47">
        <f>+H14*0.07</f>
        <v>24551.100000000002</v>
      </c>
      <c r="I15" s="30"/>
      <c r="J15" s="48">
        <v>4677.7556000000004</v>
      </c>
      <c r="K15" s="40">
        <f>+B15+E15+H15</f>
        <v>230371.75000000003</v>
      </c>
      <c r="L15" s="29">
        <f>+C15+F15+I15</f>
        <v>0</v>
      </c>
      <c r="M15" s="33">
        <f t="shared" si="2"/>
        <v>18396.705600000001</v>
      </c>
    </row>
    <row r="16" spans="1:14" ht="33" customHeight="1" thickBot="1" x14ac:dyDescent="0.3">
      <c r="A16" s="37" t="s">
        <v>77</v>
      </c>
      <c r="B16" s="49">
        <f>+B14+B15</f>
        <v>1858376</v>
      </c>
      <c r="C16" s="58">
        <f>+C14+C15</f>
        <v>0</v>
      </c>
      <c r="D16" s="50">
        <f t="shared" ref="D16:H16" si="4">+D14+D15</f>
        <v>159307</v>
      </c>
      <c r="E16" s="42">
        <f>SUM(E14:E15)</f>
        <v>1287739.6499999999</v>
      </c>
      <c r="F16" s="34">
        <f>SUM(F14:F15)</f>
        <v>0</v>
      </c>
      <c r="G16" s="55">
        <f>SUM(G14:G15)</f>
        <v>98516.01999999999</v>
      </c>
      <c r="H16" s="49">
        <f t="shared" si="4"/>
        <v>375281.1</v>
      </c>
      <c r="I16" s="34">
        <f>+I14+I15</f>
        <v>0</v>
      </c>
      <c r="J16" s="50">
        <f>+J14+J15</f>
        <v>71501.835600000006</v>
      </c>
      <c r="K16" s="59">
        <f t="shared" si="0"/>
        <v>3521396.75</v>
      </c>
      <c r="L16" s="60">
        <f t="shared" si="1"/>
        <v>0</v>
      </c>
      <c r="M16" s="61">
        <f t="shared" si="2"/>
        <v>329324.85560000001</v>
      </c>
      <c r="N16" s="13"/>
    </row>
    <row r="17" spans="3:14" x14ac:dyDescent="0.25">
      <c r="N17" s="13"/>
    </row>
    <row r="18" spans="3:14" x14ac:dyDescent="0.25">
      <c r="C18" s="26"/>
    </row>
    <row r="19" spans="3:14" x14ac:dyDescent="0.25">
      <c r="C19" s="26"/>
    </row>
  </sheetData>
  <mergeCells count="5">
    <mergeCell ref="A5:A6"/>
    <mergeCell ref="B5:D5"/>
    <mergeCell ref="E5:G5"/>
    <mergeCell ref="H5:J5"/>
    <mergeCell ref="K5:M5"/>
  </mergeCells>
  <pageMargins left="0.70866141732283472" right="0.70866141732283472" top="0.74803149606299213" bottom="0.74803149606299213" header="0.31496062992125984" footer="0.31496062992125984"/>
  <pageSetup paperSize="9" scale="66" orientation="landscape" r:id="rId1"/>
  <ignoredErrors>
    <ignoredError sqref="C1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RF par produits</vt:lpstr>
      <vt:lpstr>2) RF - Par catégories budgétai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Herizo Randriamampia</dc:creator>
  <cp:lastModifiedBy>ICT_PROVIDER</cp:lastModifiedBy>
  <cp:lastPrinted>2020-06-15T07:10:23Z</cp:lastPrinted>
  <dcterms:created xsi:type="dcterms:W3CDTF">2020-05-05T05:58:38Z</dcterms:created>
  <dcterms:modified xsi:type="dcterms:W3CDTF">2020-11-24T11:53:04Z</dcterms:modified>
</cp:coreProperties>
</file>