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28" yWindow="65428" windowWidth="30936" windowHeight="16896" tabRatio="894" activeTab="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<sst xmlns="http://schemas.openxmlformats.org/spreadsheetml/2006/main" count="881" uniqueCount="662">
  <si>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</si>
  <si>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</si>
  <si>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</si>
  <si>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</si>
  <si>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</si>
  <si>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</si>
  <si>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</si>
  <si>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</si>
  <si>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</si>
  <si>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</si>
  <si>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</si>
  <si>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</si>
  <si>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</si>
  <si>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</si>
  <si>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</si>
  <si>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</si>
  <si>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</si>
  <si>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</si>
  <si>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</si>
  <si>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</si>
  <si>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</si>
  <si>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</si>
  <si>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</si>
  <si>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</si>
  <si>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</si>
  <si>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</si>
  <si>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</si>
  <si>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</si>
  <si>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</si>
  <si>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</si>
  <si>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</si>
  <si>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</si>
  <si>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</si>
  <si>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</si>
  <si>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</si>
  <si>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</si>
  <si>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</si>
  <si>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</si>
  <si>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</si>
  <si>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</si>
  <si>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</si>
  <si>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</si>
  <si>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</si>
  <si>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</si>
  <si>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</si>
  <si>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</si>
  <si>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</si>
  <si>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</si>
  <si>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</si>
  <si>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</si>
  <si>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</si>
  <si>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</si>
  <si>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</si>
  <si>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</si>
  <si>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</si>
  <si>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</si>
  <si>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</si>
  <si>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</si>
  <si>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</si>
  <si>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</si>
  <si>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</si>
  <si>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</si>
  <si>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</si>
  <si>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</si>
  <si>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</si>
  <si>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</si>
  <si>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</si>
  <si>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</si>
  <si>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</si>
  <si>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</si>
  <si>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</si>
  <si>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</si>
  <si>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</si>
  <si>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</si>
  <si>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</si>
  <si>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</si>
  <si>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</si>
  <si>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</si>
  <si>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</si>
  <si>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</si>
  <si>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</si>
  <si>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</si>
  <si>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</si>
  <si>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</si>
  <si>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</si>
  <si>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</si>
  <si>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</si>
  <si>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</si>
  <si>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</si>
  <si>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</si>
  <si>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</si>
  <si>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</si>
  <si>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</si>
  <si>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</si>
  <si>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</si>
  <si>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</si>
  <si>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</si>
  <si>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</si>
  <si>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</si>
  <si>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</si>
  <si>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</si>
  <si>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</si>
  <si>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</si>
  <si>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</si>
  <si>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</si>
  <si>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</si>
  <si>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</si>
  <si>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</si>
  <si>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</si>
  <si>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</si>
  <si>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</si>
  <si>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</si>
  <si>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</si>
  <si>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</si>
  <si>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</si>
  <si>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</si>
  <si>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</si>
  <si>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</si>
  <si>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</si>
  <si>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</si>
  <si>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</si>
  <si>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</si>
  <si>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</si>
  <si>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</si>
  <si>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</si>
  <si>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</si>
  <si>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</si>
  <si>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</si>
  <si>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</si>
  <si>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</si>
  <si>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</si>
  <si>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</si>
  <si>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</si>
  <si>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</si>
  <si>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</si>
  <si>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</si>
  <si>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</si>
  <si>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</si>
  <si>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</si>
  <si>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</si>
  <si>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</si>
  <si>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</si>
  <si>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</si>
  <si>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</si>
  <si>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</si>
  <si>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</si>
  <si>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</si>
  <si>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</si>
  <si>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</si>
  <si>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</si>
  <si>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</si>
  <si>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</si>
  <si>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</si>
  <si>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</si>
  <si>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</si>
  <si>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</si>
  <si>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</si>
  <si>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</si>
  <si>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</si>
  <si>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</si>
  <si>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</si>
  <si>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</si>
  <si>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</si>
  <si>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</si>
  <si>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</si>
  <si>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</si>
  <si>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</si>
  <si>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</si>
  <si>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</si>
  <si>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</si>
  <si>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</si>
  <si>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</si>
  <si>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</si>
  <si>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</si>
  <si>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</si>
  <si>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</si>
  <si>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</si>
  <si>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</si>
  <si>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</si>
  <si>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</si>
  <si>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</si>
  <si>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</si>
  <si>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</si>
  <si>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</si>
  <si>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</si>
  <si>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</si>
  <si>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</si>
  <si>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</si>
  <si>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</si>
  <si>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</si>
  <si>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</si>
  <si>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</si>
  <si>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</si>
  <si>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</si>
  <si>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</si>
  <si>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</si>
  <si>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</si>
  <si>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</si>
  <si>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</si>
  <si>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</si>
  <si>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</si>
  <si>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</si>
  <si>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</si>
  <si>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</si>
  <si>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</si>
  <si>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</si>
  <si>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</si>
  <si>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</si>
  <si>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</si>
  <si>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</si>
  <si>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</si>
  <si>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</si>
  <si>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</si>
  <si>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</si>
  <si>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</si>
  <si>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</si>
  <si>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</si>
  <si>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</si>
  <si>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</si>
  <si>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</si>
  <si>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</si>
  <si>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</si>
  <si>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</si>
  <si>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</si>
  <si>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</si>
  <si>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</si>
  <si>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</si>
  <si>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</si>
  <si>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</si>
  <si>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</si>
  <si>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</si>
  <si>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</si>
  <si>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</si>
  <si>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</si>
  <si>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</si>
  <si>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</si>
  <si>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</si>
  <si>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</si>
  <si>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</si>
  <si>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</si>
  <si>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</si>
  <si>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</si>
  <si>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</si>
  <si>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</si>
  <si>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</si>
  <si>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</si>
  <si>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</si>
  <si>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</si>
  <si>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</si>
  <si>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</si>
  <si>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</si>
  <si>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</si>
  <si>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</si>
  <si>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</si>
  <si>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</si>
  <si>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</si>
  <si>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</si>
  <si>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</si>
  <si>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</si>
  <si>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</si>
  <si>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</si>
  <si>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</si>
  <si>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</si>
  <si>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</si>
  <si>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</si>
  <si>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</si>
  <si>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</si>
  <si>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</si>
  <si>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</si>
  <si>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</si>
  <si>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</si>
  <si>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</si>
  <si>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</si>
  <si>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</si>
  <si>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</si>
  <si>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</si>
  <si>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</si>
  <si>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</si>
  <si>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</si>
  <si>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</si>
  <si>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</si>
  <si>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</si>
  <si>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</si>
  <si>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</si>
  <si>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</si>
  <si>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</si>
  <si>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</si>
  <si>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</si>
  <si>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</si>
  <si>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</si>
  <si>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</si>
  <si>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</si>
  <si>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</si>
  <si>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</si>
  <si>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</si>
  <si>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</si>
  <si>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</si>
  <si>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</si>
  <si>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</si>
  <si>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</si>
  <si>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</si>
  <si>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</si>
  <si>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</si>
  <si>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</si>
  <si>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</si>
  <si>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</si>
  <si>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</si>
  <si>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</si>
  <si>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</si>
  <si>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</si>
  <si>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</si>
  <si>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</si>
  <si>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</si>
  <si>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</si>
  <si>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</si>
  <si>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</si>
  <si>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</si>
  <si>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</si>
  <si>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</si>
  <si>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</si>
  <si>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</si>
  <si>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</si>
  <si>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</si>
  <si>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</si>
  <si>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</si>
  <si>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</si>
  <si>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</si>
  <si>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</si>
  <si>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</si>
  <si>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</si>
  <si>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</si>
  <si>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</si>
  <si>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</si>
  <si>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</si>
  <si>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</si>
  <si>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</si>
  <si>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</si>
  <si>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</si>
  <si>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</si>
  <si>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</si>
  <si>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</si>
  <si>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</si>
  <si>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</si>
  <si>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</si>
  <si>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</si>
  <si>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</si>
  <si>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</si>
  <si>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</si>
  <si>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</si>
  <si>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</si>
  <si>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</si>
  <si>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</si>
  <si>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</si>
  <si>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</si>
  <si>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</si>
  <si>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</si>
  <si>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</si>
  <si>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</si>
  <si>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</si>
  <si>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</si>
  <si>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</si>
  <si>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</si>
  <si>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</si>
  <si>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</si>
  <si>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</si>
  <si>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</si>
  <si>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</si>
  <si>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</si>
  <si>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</si>
  <si>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</si>
  <si>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</si>
  <si>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</si>
  <si>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</si>
  <si>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</si>
  <si>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</si>
  <si>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Activite 1.1.1:</t>
  </si>
  <si>
    <t>Activite 1.1.2:</t>
  </si>
  <si>
    <t>Activite 1.1.3:</t>
  </si>
  <si>
    <t>Activite 1.1.4</t>
  </si>
  <si>
    <t>Activite 1.1.5</t>
  </si>
  <si>
    <t>Activite 1.1.6</t>
  </si>
  <si>
    <t>Activite 1.1.7</t>
  </si>
  <si>
    <t>Activite 1.1.8</t>
  </si>
  <si>
    <t>Activite 1.2.1</t>
  </si>
  <si>
    <t>Activite 1.2.2</t>
  </si>
  <si>
    <t>Activite 1.2.3</t>
  </si>
  <si>
    <t>Activite 1.2.4</t>
  </si>
  <si>
    <t>Activite 1.2.5</t>
  </si>
  <si>
    <t>Activite 1.2.6</t>
  </si>
  <si>
    <t>Activite 1.2.7</t>
  </si>
  <si>
    <t>Activite 1.2.8</t>
  </si>
  <si>
    <t>Activite 1.3.1</t>
  </si>
  <si>
    <t>Activite 1.3.2</t>
  </si>
  <si>
    <t>Activite 1.3.3</t>
  </si>
  <si>
    <t>Activite 1.3.4</t>
  </si>
  <si>
    <t>Activite 1.3.5</t>
  </si>
  <si>
    <t>Activite 1.3.6</t>
  </si>
  <si>
    <t>Activite 1.3.7</t>
  </si>
  <si>
    <t>Activite 1.3.8</t>
  </si>
  <si>
    <t>Activite 1.4.1</t>
  </si>
  <si>
    <t>Activite 1.4.2</t>
  </si>
  <si>
    <t>Activite 1.4.3</t>
  </si>
  <si>
    <t>Activite 1.4.4</t>
  </si>
  <si>
    <t>Activite 1.4.5</t>
  </si>
  <si>
    <t>Activite 1.4.6</t>
  </si>
  <si>
    <t>Activite 1.4.7</t>
  </si>
  <si>
    <t>Activite 1.4.8</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</si>
  <si>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</si>
  <si>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</si>
  <si>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</si>
  <si>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</si>
  <si>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</si>
  <si>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</si>
  <si>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</si>
  <si>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</si>
  <si>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</si>
  <si>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</si>
  <si>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</si>
  <si>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</si>
  <si>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</si>
  <si>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</si>
  <si>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</si>
  <si>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</si>
  <si>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</si>
  <si>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</si>
  <si>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</si>
  <si>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</si>
  <si>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</si>
  <si>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</si>
  <si>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</si>
  <si>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</si>
  <si>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</si>
  <si>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</si>
  <si>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</si>
  <si>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</si>
  <si>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</si>
  <si>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</si>
  <si>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</si>
  <si>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</si>
  <si>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</si>
  <si>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</si>
  <si>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</si>
  <si>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</si>
  <si>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Produit 3.1</t>
  </si>
  <si>
    <t>Activite 3.1.1</t>
  </si>
  <si>
    <t>Activite 3.1.2</t>
  </si>
  <si>
    <t>Activite 3.1.3</t>
  </si>
  <si>
    <t>Activite 3.1.4</t>
  </si>
  <si>
    <t>Activite 3.1.5</t>
  </si>
  <si>
    <t>Activite 3.1.6</t>
  </si>
  <si>
    <t>Activite 3.1.7</t>
  </si>
  <si>
    <t>Activite 3.1.8</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</si>
  <si>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</si>
  <si>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</si>
  <si>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</si>
  <si>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</si>
  <si>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</si>
  <si>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</si>
  <si>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</si>
  <si>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</si>
  <si>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</si>
  <si>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</si>
  <si>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</si>
  <si>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</si>
  <si>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</si>
  <si>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</si>
  <si>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</si>
  <si>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</si>
  <si>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</si>
  <si>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</si>
  <si>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</si>
  <si>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</si>
  <si>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</si>
  <si>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</si>
  <si>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</si>
  <si>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</si>
  <si>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</si>
  <si>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</si>
  <si>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</si>
  <si>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</si>
  <si>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</si>
  <si>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</si>
  <si>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</si>
  <si>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</si>
  <si>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</si>
  <si>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</si>
  <si>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</si>
  <si>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</si>
  <si>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</si>
  <si>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</si>
  <si>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</si>
  <si>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</si>
  <si>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</si>
  <si>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</si>
  <si>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</si>
  <si>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</si>
  <si>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</si>
  <si>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</si>
  <si>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</si>
  <si>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</si>
  <si>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</si>
  <si>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</si>
  <si>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</si>
  <si>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</si>
  <si>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</si>
  <si>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</si>
  <si>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</si>
  <si>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</si>
  <si>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</si>
  <si>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</si>
  <si>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</si>
  <si>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</si>
  <si>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</si>
  <si>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</si>
  <si>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</si>
  <si>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</si>
  <si>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</si>
  <si>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</si>
  <si>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</si>
  <si>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</si>
  <si>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</si>
  <si>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</si>
  <si>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</si>
  <si>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</si>
  <si>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</si>
  <si>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</si>
  <si>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</si>
  <si>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</si>
  <si>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</si>
  <si>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</si>
  <si>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</si>
  <si>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</si>
  <si>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</si>
  <si>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</si>
  <si>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</si>
  <si>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</si>
  <si>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</si>
  <si>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</si>
  <si>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GEWE</t>
  </si>
  <si>
    <t>$ alloué à S&amp;E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</si>
  <si>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</si>
  <si>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</si>
  <si>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</si>
  <si>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</si>
  <si>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</si>
  <si>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</si>
  <si>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</si>
  <si>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</si>
  <si>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</si>
  <si>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</si>
  <si>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</si>
  <si>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</si>
  <si>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</si>
  <si>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</si>
  <si>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</si>
  <si>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</si>
  <si>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</si>
  <si>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</si>
  <si>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</si>
  <si>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</si>
  <si>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</si>
  <si>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</si>
  <si>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</si>
  <si>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</si>
  <si>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</si>
  <si>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</si>
  <si>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</si>
  <si>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</si>
  <si>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</si>
  <si>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</si>
  <si>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</si>
  <si>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</si>
  <si>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</si>
  <si>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</si>
  <si>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</si>
  <si>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</si>
  <si>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</si>
  <si>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</si>
  <si>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</si>
  <si>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</si>
  <si>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</si>
  <si>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</si>
  <si>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</si>
  <si>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</si>
  <si>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</si>
  <si>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</si>
  <si>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</si>
  <si>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</si>
  <si>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Réaliser une étude de démarrage du projet dans l’espace transfrontalier BBT sur les dynamiques de conflit et les moteurs de l’extrémisme violent (avec un accent sur les dynamiques transfrontalières)</t>
  </si>
  <si>
    <t>Former les membres des mécanismes locaux de prévention et de gestion des conflits sur les mécanismes de prévention et de résolution pacifique des conflits ;</t>
  </si>
  <si>
    <t>Appuyer le fonctionnement des mécanismes locaux de dialogue, de prévention et de résolution des conflits (élaboration et mise en œuvre de plans d’actions annuels) ;</t>
  </si>
  <si>
    <t>Réviser et diffuser les guides pertinents de gestion des conflits</t>
  </si>
  <si>
    <t xml:space="preserve">Mettre en place des comités locaux de prévention </t>
  </si>
  <si>
    <t xml:space="preserve">Former les membres des comités locaux de prévention </t>
  </si>
  <si>
    <t>Mettre en réseau les comités locaux de prévention</t>
  </si>
  <si>
    <t xml:space="preserve">Installer et former des points focaux de l’ONAFAR dans la zone d’intervention </t>
  </si>
  <si>
    <t>Organiser des sessions de sensibilisation des leaders religieux sur la cohésion sociale et le vivre ensemble</t>
  </si>
  <si>
    <t>Organiser avec les leaders communautaires notamment les jeunes et les femmes, des caravanes pour la paix</t>
  </si>
  <si>
    <t>Diffuser et partager à travers les médias locaux les bonnes pratiques en matière de gestion des conflits et de prévention de l’extrémisme violent dans les localités frontalières ciblées</t>
  </si>
  <si>
    <t>Mettre en place un mécanisme transfrontalier d’alerte précoce des conflits communautaires, des risques de radicalisation et d’extrémisme violent.</t>
  </si>
  <si>
    <t>Mettre en place un cadre transfrontalier de concertations entre les communautés de l’espace BBT</t>
  </si>
  <si>
    <t>Mener des dialogues communautaires transfrontaliers sur les questions liées aux conflits communautaires et les défis communs, à travers des fora avec les groupes cibles (jeunes, femmes, leaders politiques, coutumiers, religieux, etc.).</t>
  </si>
  <si>
    <t>Mettre en place des cadres communaux/départementaux de promotion de dialogue inter-religieux dans l’espace du projet</t>
  </si>
  <si>
    <t xml:space="preserve">Organiser des journées des communautés vivant dans l’espace du projet pour la promotion du dialogue social </t>
  </si>
  <si>
    <t>Orienter les jeunes et femmes dans la définition de leurs projets de vie</t>
  </si>
  <si>
    <t xml:space="preserve">Développer des curricula de formation adaptés aux besoins des femmes et jeunes </t>
  </si>
  <si>
    <t>Former les femmes et les jeunes sur les métiers choisis, en entreprenariat, plaidoyer et leadership.</t>
  </si>
  <si>
    <t>Octroyer des kits d’installation et accompagner l’insertion professionnelle des jeunes et femmes</t>
  </si>
  <si>
    <t xml:space="preserve">Réaliser une cartographie des secteurs porteurs dans les zones cibles </t>
  </si>
  <si>
    <t>Mettre en place des centres secondaires d’Etat civil pour renforcer le maillage de la zone du projet ;</t>
  </si>
  <si>
    <t xml:space="preserve">Organiser des audiences foraines (opération d’établissement de CNIB, d’actes de naissance et de jugement) </t>
  </si>
  <si>
    <t>Doter les services d’Etat civil en équipements informatiques et péri-informatiques</t>
  </si>
  <si>
    <t xml:space="preserve">Organiser des journées portes-ouvertes sur les rôles et missions des FDS au profit des populations </t>
  </si>
  <si>
    <t>Organiser des journées de cohésion sociale entre les populations civiles et FDS (activités sportives, culturelles, débats radiodiffusés)</t>
  </si>
  <si>
    <t>Organiser des campagnes de soins gratuits pilotés par les FDS au profit des populations</t>
  </si>
  <si>
    <t>Identifier les lieux publics à risque et les besoins des populations en matière de sécurité.</t>
  </si>
  <si>
    <t xml:space="preserve">Acquérir des kits solaires pour éclairage publiques </t>
  </si>
  <si>
    <t>Installer les kits solaires dans lieux publiques à risque par des activités de Cash for Work au bénéfice des jeunes et des femmes.</t>
  </si>
  <si>
    <t>OIM BURKINA FASO</t>
  </si>
  <si>
    <t>OIM BENIN</t>
  </si>
  <si>
    <t>PNUD BENIN</t>
  </si>
  <si>
    <t>OIM TOGO</t>
  </si>
  <si>
    <t>PNUD TOGO</t>
  </si>
  <si>
    <t>Organisation recipiendiaire 4 (budget en USD)</t>
  </si>
  <si>
    <t>Organisation recipiendiaire 5 (budget en USD)</t>
  </si>
  <si>
    <t>Organisation recipiendiaire 4</t>
  </si>
  <si>
    <t>Organisation recipiendiaire 5</t>
  </si>
  <si>
    <t>Appui à la prise en charge des enfants et adultes vulnérables victimes ou exposés à la traite et au trafic des êtres humains</t>
  </si>
  <si>
    <t>Vulgarisation des textes et des guides d'accès aux prestations administratives et judiciaires à l'endroit des populations</t>
  </si>
  <si>
    <t>Les mécanismes locaux de dialogue, de prévention et de résolution des conflits sont renforcés pour une meilleure prise en charge des facteurs et risques de mobilisation par les groupes extrémistes.</t>
  </si>
  <si>
    <t xml:space="preserve">RESULTAT 1: </t>
  </si>
  <si>
    <t>Produit 1.1:</t>
  </si>
  <si>
    <t>Des mécanismes endogènes inclusifs de dialogue, de prévention et de résolution des conflits communautaires sont fonctionnels et efficaces OIM Burkina Faso; PNUD Bénin , PNUD Togo</t>
  </si>
  <si>
    <t>Produit 1.2:</t>
  </si>
  <si>
    <t>L’Administration, les FDS et les populations de la zone coopèrent de façon efficace dans la prévention de l’extrémisme violent et du radicalisme. OIM Burkina Faso; PNUD Bénin</t>
  </si>
  <si>
    <t>Produit 1.3:</t>
  </si>
  <si>
    <t>Les populations de la zone d’intervention sont plus résilientes face aux facteurs et risques de radicalisation et d’extrémisme violent à travers des actions d’information, de sensibilisation et de communication. OIM Burkina Faso, PNUD – Benin</t>
  </si>
  <si>
    <t>Produit 1.4:</t>
  </si>
  <si>
    <t xml:space="preserve">Un mécanisme transfrontalier d’alerte précoce et d’intervention sur les facteurs de conflits communautaires et les risques de radicalisation et d’extrémisme violent est opérationnel. OIM – Benin, OIM Burkina Faso, OIM Togo
PNUD Togo </t>
  </si>
  <si>
    <t>RESULTAT 2:</t>
  </si>
  <si>
    <t xml:space="preserve"> Les populations les plus vulnérables, en particulier les jeunes et les femmes, sont appuyés pour renforcer leur résilience socioéconomique.</t>
  </si>
  <si>
    <t xml:space="preserve">Produit 2.1 </t>
  </si>
  <si>
    <t xml:space="preserve"> Les femmes et les jeunes sont plus autonomes à travers l’accès à la formation et le renforcement de leurs capacités à développer des activités génératrices de revenus et à améliorer leur employabilité.  OIM – Benin, OIM Burkina Faso, OIM Togo
PNUD-Togo</t>
  </si>
  <si>
    <t xml:space="preserve">Produit 2.2 </t>
  </si>
  <si>
    <t>Les populations des zones d’intervention ont un meilleur accès à l’État civil et la justice.  OIM – Burkina Faso ; PNUD – Benin, PNUD Togo</t>
  </si>
  <si>
    <t xml:space="preserve">RESULTAT 3: </t>
  </si>
  <si>
    <t>La perception de l’insécurité est réduite grâce à un environnement plus sûr</t>
  </si>
  <si>
    <t xml:space="preserve">Produit 3.1 </t>
  </si>
  <si>
    <t xml:space="preserve">La confiance mutuelle et la coopération entre les populations, les autorités et les FDS sont renforcées à travers des mécanismes de dialogue permanents. PNUD – Benin, PNUD Togo </t>
  </si>
  <si>
    <t xml:space="preserve">Produit 3.2: </t>
  </si>
  <si>
    <t>Les communautés perçoivent une amélioration dans la sécurité des personnes et des biens dans les lieux publics à risques de l’espace BBT par l’amélioration de l’éclairage public OIM – Benin, Burkina Faso, Togo</t>
  </si>
  <si>
    <t>Recipient Agency 4</t>
  </si>
  <si>
    <t>Recipient Agency 5</t>
  </si>
  <si>
    <t>Recip Agency 4</t>
  </si>
  <si>
    <t>Recip Agency 5</t>
  </si>
  <si>
    <t>Sub-Total</t>
  </si>
  <si>
    <t>7% Indirect Costs</t>
  </si>
  <si>
    <t>Third Tranche:</t>
  </si>
  <si>
    <t>Niveau de depense/ engagement actuel 
(a remplir au moment des rapports de projet)</t>
  </si>
  <si>
    <t>Total
Expenditure &amp; Commitments
31.05.2020</t>
  </si>
  <si>
    <t>Organisation récipiendaire 3</t>
  </si>
  <si>
    <t>Organisation récipiendaire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</si>
</sst>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_(&quot;$&quot;* #,##0.00_);_(&quot;$&quot;* \(#,##0.00\);_(&quot;$&quot;* &quot;-&quot;??_);_(@_)"/>
    <numFmt numFmtId="165" formatCode="_(* #,##0.00_);_(* \(#,##0.00\);_(* &quot;-&quot;??_);_(@_)"/>
    <numFmt numFmtId="166" formatCode="_(&quot;$&quot;* #,##0_);_(&quot;$&quot;* \(#,##0\);_(&quot;$&quot;* &quot;-&quot;??_);_(@_)"/>
    <numFmt numFmtId="167" formatCode="_-* #,##0.00\ _C_F_A_-;\-* #,##0.00\ _C_F_A_-;_-* &quot;-&quot;??\ _C_F_A_-;_-@_-"/>
    <numFmt numFmtId="168" formatCode="_-* #,##0.00_-;\-* #,##0.00_-;_-* &quot;-&quot;_-;_-@_-"/>
  </numFmts>
  <fonts count="23">
    <font>
      <sz val="11"/>
      <color theme="1"/>
      <name val="Calibri"/>
      <family val="2"/>
      <scheme val="minor"/>
    </font>
    <font>
      <sz val="10"/>
      <name val="Arial"/>
      <family val="2"/>
    </font>
    <font>
      <b/>
      <sz val="12"/>
      <color theme="1"/>
      <name val="Calibri"/>
      <family val="2"/>
      <scheme val="minor"/>
    </font>
    <font>
      <b/>
      <sz val="11"/>
      <color theme="1"/>
      <name val="Calibri"/>
      <family val="2"/>
      <scheme val="minor"/>
    </font>
    <font>
      <b/>
      <sz val="16"/>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1"/>
      <color rgb="FF9C5700"/>
      <name val="Calibri"/>
      <family val="2"/>
      <scheme val="minor"/>
    </font>
    <font>
      <sz val="8"/>
      <name val="Calibri"/>
      <family val="2"/>
      <scheme val="minor"/>
    </font>
  </fonts>
  <fills count="13">
    <fill>
      <patternFill/>
    </fill>
    <fill>
      <patternFill patternType="gray125"/>
    </fill>
    <fill>
      <patternFill patternType="solid">
        <fgColor rgb="FFFFEB9C"/>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2"/>
        <bgColor indexed="64"/>
      </patternFill>
    </fill>
    <fill>
      <patternFill patternType="solid">
        <fgColor theme="8" tint="0.7999799847602844"/>
        <bgColor indexed="64"/>
      </patternFill>
    </fill>
    <fill>
      <patternFill patternType="solid">
        <fgColor rgb="FF00B0F0"/>
        <bgColor indexed="64"/>
      </patternFill>
    </fill>
    <fill>
      <patternFill patternType="solid">
        <fgColor theme="6" tint="0.39998000860214233"/>
        <bgColor indexed="64"/>
      </patternFill>
    </fill>
    <fill>
      <patternFill patternType="solid">
        <fgColor theme="6" tint="0.5999900102615356"/>
        <bgColor indexed="64"/>
      </patternFill>
    </fill>
    <fill>
      <patternFill patternType="solid">
        <fgColor theme="0" tint="-0.24997000396251678"/>
        <bgColor indexed="64"/>
      </patternFill>
    </fill>
    <fill>
      <patternFill patternType="solid">
        <fgColor theme="7" tint="0.39998000860214233"/>
        <bgColor indexed="64"/>
      </patternFill>
    </fill>
  </fills>
  <borders count="56">
    <border>
      <left/>
      <right/>
      <top/>
      <bottom/>
      <diagonal/>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medium"/>
      <right style="thin"/>
      <top style="thin"/>
      <bottom style="thin"/>
    </border>
    <border>
      <left style="thin"/>
      <right style="thin"/>
      <top style="thin"/>
      <bottom/>
    </border>
    <border>
      <left style="thin"/>
      <right style="thin"/>
      <top style="thin"/>
      <bottom style="mediu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medium"/>
      <top/>
      <bottom style="thin"/>
    </border>
    <border>
      <left style="medium"/>
      <right/>
      <top/>
      <bottom/>
    </border>
    <border>
      <left style="medium"/>
      <right style="thin"/>
      <top/>
      <bottom style="medium"/>
    </border>
    <border>
      <left style="thin"/>
      <right style="thin"/>
      <top/>
      <bottom style="medium"/>
    </border>
    <border>
      <left style="thin"/>
      <right style="medium"/>
      <top/>
      <bottom style="medium"/>
    </border>
    <border>
      <left style="medium"/>
      <right style="thin"/>
      <top/>
      <bottom style="thin"/>
    </border>
    <border>
      <left style="medium"/>
      <right/>
      <top style="medium"/>
      <bottom/>
    </border>
    <border>
      <left style="medium"/>
      <right style="thin"/>
      <top style="thin"/>
      <bottom/>
    </border>
    <border>
      <left style="thin"/>
      <right/>
      <top style="thin"/>
      <bottom/>
    </border>
    <border>
      <left style="thin"/>
      <right style="medium"/>
      <top style="thin"/>
      <bottom/>
    </border>
    <border>
      <left/>
      <right/>
      <top style="medium"/>
      <bottom/>
    </border>
    <border>
      <left/>
      <right style="medium"/>
      <top style="medium"/>
      <bottom/>
    </border>
    <border>
      <left style="medium"/>
      <right style="medium"/>
      <top/>
      <bottom style="thin"/>
    </border>
    <border>
      <left style="medium"/>
      <right style="medium"/>
      <top style="thin"/>
      <bottom style="thin"/>
    </border>
    <border>
      <left style="medium"/>
      <right style="medium"/>
      <top/>
      <bottom/>
    </border>
    <border>
      <left style="medium"/>
      <right style="medium"/>
      <top/>
      <bottom style="medium"/>
    </border>
    <border>
      <left style="medium"/>
      <right style="medium"/>
      <top style="medium"/>
      <bottom style="medium"/>
    </border>
    <border>
      <left style="medium"/>
      <right style="thin"/>
      <top style="medium"/>
      <bottom style="thin"/>
    </border>
    <border>
      <left/>
      <right/>
      <top style="medium"/>
      <bottom style="thin"/>
    </border>
    <border>
      <left style="thin"/>
      <right style="medium"/>
      <top style="medium"/>
      <bottom style="thin"/>
    </border>
    <border>
      <left style="medium"/>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right style="thin"/>
      <top style="medium"/>
      <bottom style="thin"/>
    </border>
    <border>
      <left style="thin"/>
      <right style="thin"/>
      <top style="medium"/>
      <bottom style="thin"/>
    </border>
    <border>
      <left style="thin"/>
      <right/>
      <top style="medium"/>
      <bottom style="thin"/>
    </border>
    <border>
      <left/>
      <right/>
      <top style="thin"/>
      <bottom style="medium"/>
    </border>
    <border>
      <left style="medium"/>
      <right/>
      <top style="thin"/>
      <bottom style="thin"/>
    </border>
    <border>
      <left/>
      <right style="medium"/>
      <top style="thin"/>
      <bottom style="thin"/>
    </border>
    <border>
      <left/>
      <right style="thick"/>
      <top style="medium"/>
      <bottom/>
    </border>
    <border>
      <left style="thin"/>
      <right/>
      <top/>
      <bottom style="thin"/>
    </border>
    <border>
      <left/>
      <right/>
      <top/>
      <bottom style="thin"/>
    </border>
    <border>
      <left/>
      <right style="thin"/>
      <top/>
      <bottom style="thin"/>
    </border>
    <border>
      <left style="thin"/>
      <right style="medium"/>
      <top/>
      <bottom/>
    </border>
    <border>
      <left/>
      <right style="thick"/>
      <top/>
      <bottom/>
    </border>
    <border>
      <left/>
      <right style="thick"/>
      <top/>
      <bottom style="medium"/>
    </border>
    <border>
      <left/>
      <right style="medium"/>
      <top/>
      <bottom style="thin"/>
    </border>
    <border>
      <left style="medium"/>
      <right/>
      <top style="thin"/>
      <bottom style="medium"/>
    </border>
    <border>
      <left/>
      <right style="medium"/>
      <top style="thin"/>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21" fillId="2"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cellStyleXfs>
  <cellXfs count="404">
    <xf numFmtId="0" fontId="0" fillId="0" borderId="0" xfId="0"/>
    <xf numFmtId="0" fontId="0" fillId="0" borderId="0" xfId="0" applyBorder="1"/>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2" fillId="3" borderId="0" xfId="0" applyFont="1" applyFill="1" applyBorder="1" applyAlignment="1" applyProtection="1">
      <alignment vertical="center" wrapText="1"/>
      <protection/>
    </xf>
    <xf numFmtId="164" fontId="2" fillId="0" borderId="0" xfId="0" applyNumberFormat="1" applyFont="1" applyFill="1" applyBorder="1" applyAlignment="1">
      <alignment vertical="center" wrapText="1"/>
    </xf>
    <xf numFmtId="9" fontId="2" fillId="4" borderId="1" xfId="21" applyFont="1" applyFill="1" applyBorder="1" applyAlignment="1">
      <alignment vertical="center" wrapText="1"/>
    </xf>
    <xf numFmtId="0" fontId="2" fillId="4" borderId="2" xfId="0" applyFont="1" applyFill="1" applyBorder="1" applyAlignment="1">
      <alignment vertical="center" wrapText="1"/>
    </xf>
    <xf numFmtId="9" fontId="2" fillId="4" borderId="3" xfId="21" applyFont="1" applyFill="1" applyBorder="1" applyAlignment="1">
      <alignment vertical="center" wrapText="1"/>
    </xf>
    <xf numFmtId="164" fontId="5" fillId="3" borderId="0" xfId="20"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4" xfId="0" applyFont="1" applyFill="1" applyBorder="1" applyAlignment="1" applyProtection="1">
      <alignment vertical="center" wrapText="1"/>
      <protection locked="0"/>
    </xf>
    <xf numFmtId="0" fontId="5" fillId="0" borderId="4" xfId="0" applyFont="1" applyBorder="1" applyAlignment="1" applyProtection="1">
      <alignment horizontal="left" vertical="top" wrapText="1"/>
      <protection locked="0"/>
    </xf>
    <xf numFmtId="164" fontId="10" fillId="0" borderId="0" xfId="20" applyFont="1" applyFill="1" applyBorder="1" applyAlignment="1" applyProtection="1">
      <alignment vertical="center" wrapText="1"/>
      <protection/>
    </xf>
    <xf numFmtId="164" fontId="5" fillId="0" borderId="4" xfId="20" applyNumberFormat="1" applyFont="1" applyBorder="1" applyAlignment="1" applyProtection="1">
      <alignment horizontal="center" vertical="center" wrapText="1"/>
      <protection locked="0"/>
    </xf>
    <xf numFmtId="164" fontId="5" fillId="3" borderId="4" xfId="20" applyNumberFormat="1" applyFont="1" applyFill="1" applyBorder="1" applyAlignment="1" applyProtection="1">
      <alignment horizontal="center" vertical="center" wrapText="1"/>
      <protection locked="0"/>
    </xf>
    <xf numFmtId="164" fontId="2" fillId="4" borderId="4" xfId="20" applyNumberFormat="1" applyFont="1" applyFill="1" applyBorder="1" applyAlignment="1" applyProtection="1">
      <alignment horizontal="center" vertical="center" wrapText="1"/>
      <protection/>
    </xf>
    <xf numFmtId="0" fontId="7" fillId="4" borderId="5" xfId="0" applyFont="1" applyFill="1" applyBorder="1" applyAlignment="1" applyProtection="1">
      <alignment vertical="center" wrapText="1"/>
      <protection/>
    </xf>
    <xf numFmtId="164" fontId="7" fillId="3" borderId="0" xfId="20" applyFont="1" applyFill="1" applyBorder="1" applyAlignment="1" applyProtection="1">
      <alignment vertical="center" wrapText="1"/>
      <protection/>
    </xf>
    <xf numFmtId="164" fontId="2" fillId="4" borderId="6" xfId="20" applyNumberFormat="1" applyFont="1" applyFill="1" applyBorder="1" applyAlignment="1" applyProtection="1">
      <alignment horizontal="center" vertical="center" wrapText="1"/>
      <protection/>
    </xf>
    <xf numFmtId="164" fontId="5" fillId="3" borderId="0" xfId="20" applyFont="1" applyFill="1" applyBorder="1" applyAlignment="1" applyProtection="1">
      <alignment vertical="center" wrapText="1"/>
      <protection/>
    </xf>
    <xf numFmtId="164" fontId="5" fillId="3" borderId="0" xfId="20" applyFont="1" applyFill="1" applyBorder="1" applyAlignment="1" applyProtection="1">
      <alignment vertical="center" wrapText="1"/>
      <protection locked="0"/>
    </xf>
    <xf numFmtId="0" fontId="5" fillId="3" borderId="0" xfId="0" applyFont="1" applyFill="1" applyBorder="1" applyAlignment="1" applyProtection="1">
      <alignment vertical="center" wrapText="1"/>
      <protection/>
    </xf>
    <xf numFmtId="164" fontId="2" fillId="4" borderId="4" xfId="20" applyFont="1" applyFill="1" applyBorder="1" applyAlignment="1">
      <alignment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vertical="center" wrapText="1"/>
    </xf>
    <xf numFmtId="0" fontId="2" fillId="4" borderId="5" xfId="0" applyFont="1" applyFill="1" applyBorder="1" applyAlignment="1">
      <alignment horizontal="center" vertical="center" wrapText="1"/>
    </xf>
    <xf numFmtId="0" fontId="2" fillId="4" borderId="1" xfId="0" applyFont="1" applyFill="1" applyBorder="1" applyAlignment="1">
      <alignment horizontal="center" vertical="center" wrapText="1"/>
    </xf>
    <xf numFmtId="164" fontId="2" fillId="4" borderId="7" xfId="20" applyFont="1" applyFill="1" applyBorder="1" applyAlignment="1">
      <alignment vertical="center" wrapText="1"/>
    </xf>
    <xf numFmtId="0" fontId="2" fillId="4" borderId="5" xfId="0" applyFont="1" applyFill="1" applyBorder="1" applyAlignment="1" applyProtection="1">
      <alignment vertical="center" wrapText="1"/>
      <protection/>
    </xf>
    <xf numFmtId="0" fontId="2" fillId="4" borderId="2" xfId="0" applyFont="1" applyFill="1" applyBorder="1" applyAlignment="1" applyProtection="1">
      <alignment vertical="center" wrapText="1"/>
      <protection/>
    </xf>
    <xf numFmtId="0" fontId="7" fillId="4" borderId="2" xfId="0" applyFont="1" applyFill="1" applyBorder="1" applyAlignment="1" applyProtection="1">
      <alignment vertical="center" wrapText="1"/>
      <protection/>
    </xf>
    <xf numFmtId="0" fontId="7" fillId="4" borderId="5"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1" applyFont="1" applyFill="1" applyBorder="1" applyAlignment="1">
      <alignment wrapText="1"/>
    </xf>
    <xf numFmtId="0" fontId="3" fillId="3" borderId="0" xfId="0" applyFont="1" applyFill="1" applyBorder="1" applyAlignment="1">
      <alignment horizontal="center" vertical="center" wrapText="1"/>
    </xf>
    <xf numFmtId="164" fontId="2" fillId="3" borderId="0" xfId="21" applyNumberFormat="1" applyFont="1" applyFill="1" applyBorder="1" applyAlignment="1">
      <alignment wrapText="1"/>
    </xf>
    <xf numFmtId="0" fontId="5" fillId="3" borderId="4" xfId="0" applyFont="1" applyFill="1" applyBorder="1" applyAlignment="1" applyProtection="1">
      <alignment horizontal="left" vertical="top" wrapText="1"/>
      <protection locked="0"/>
    </xf>
    <xf numFmtId="0" fontId="9" fillId="0" borderId="0" xfId="0" applyFont="1" applyFill="1" applyBorder="1" applyAlignment="1" applyProtection="1">
      <alignment horizontal="center" vertical="center" wrapText="1"/>
      <protection/>
    </xf>
    <xf numFmtId="0" fontId="5" fillId="4" borderId="4" xfId="0" applyFont="1" applyFill="1" applyBorder="1" applyAlignment="1" applyProtection="1">
      <alignment horizontal="center" vertical="center" wrapText="1"/>
      <protection/>
    </xf>
    <xf numFmtId="0" fontId="2" fillId="3" borderId="0" xfId="0" applyFont="1" applyFill="1" applyBorder="1" applyAlignment="1">
      <alignment horizontal="left" wrapText="1"/>
    </xf>
    <xf numFmtId="164" fontId="2" fillId="0" borderId="0" xfId="20" applyFont="1" applyFill="1" applyBorder="1" applyAlignment="1" applyProtection="1">
      <alignment vertical="center" wrapText="1"/>
      <protection/>
    </xf>
    <xf numFmtId="164" fontId="5" fillId="0" borderId="0" xfId="20" applyNumberFormat="1" applyFont="1" applyFill="1" applyBorder="1" applyAlignment="1" applyProtection="1">
      <alignment horizontal="center" vertical="center" wrapText="1"/>
      <protection/>
    </xf>
    <xf numFmtId="164" fontId="5" fillId="0" borderId="0" xfId="20" applyFont="1" applyFill="1" applyBorder="1" applyAlignment="1" applyProtection="1">
      <alignment horizontal="center" vertical="center" wrapText="1"/>
      <protection/>
    </xf>
    <xf numFmtId="164" fontId="2" fillId="0" borderId="0" xfId="20" applyFont="1" applyFill="1" applyBorder="1" applyAlignment="1" applyProtection="1">
      <alignment horizontal="center" vertical="center" wrapText="1"/>
      <protection/>
    </xf>
    <xf numFmtId="0" fontId="6" fillId="4" borderId="4" xfId="0" applyFont="1" applyFill="1" applyBorder="1" applyAlignment="1" applyProtection="1">
      <alignment vertical="center" wrapText="1"/>
      <protection/>
    </xf>
    <xf numFmtId="0" fontId="6" fillId="4" borderId="4" xfId="0" applyFont="1" applyFill="1" applyBorder="1" applyAlignment="1" applyProtection="1">
      <alignment vertical="center" wrapText="1"/>
      <protection locked="0"/>
    </xf>
    <xf numFmtId="0" fontId="5" fillId="0" borderId="0" xfId="0" applyFont="1" applyBorder="1" applyAlignment="1">
      <alignment wrapText="1"/>
    </xf>
    <xf numFmtId="164" fontId="2" fillId="4" borderId="4" xfId="0" applyNumberFormat="1" applyFont="1" applyFill="1" applyBorder="1" applyAlignment="1">
      <alignment horizontal="center" wrapText="1"/>
    </xf>
    <xf numFmtId="0" fontId="5" fillId="3" borderId="0" xfId="0" applyFont="1" applyFill="1" applyBorder="1" applyAlignment="1">
      <alignment wrapText="1"/>
    </xf>
    <xf numFmtId="164" fontId="2" fillId="5" borderId="4" xfId="20" applyFont="1" applyFill="1" applyBorder="1" applyAlignment="1" applyProtection="1">
      <alignment wrapText="1"/>
      <protection/>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6" fillId="0" borderId="0" xfId="20" applyFont="1" applyFill="1" applyBorder="1" applyAlignment="1">
      <alignment horizontal="right" vertical="center" wrapText="1"/>
    </xf>
    <xf numFmtId="0" fontId="2" fillId="4" borderId="8" xfId="0" applyFont="1" applyFill="1" applyBorder="1" applyAlignment="1">
      <alignment horizontal="center" wrapText="1"/>
    </xf>
    <xf numFmtId="164" fontId="2" fillId="4" borderId="4" xfId="0" applyNumberFormat="1" applyFont="1" applyFill="1" applyBorder="1" applyAlignment="1">
      <alignment wrapText="1"/>
    </xf>
    <xf numFmtId="0" fontId="6" fillId="4" borderId="8" xfId="0" applyFont="1" applyFill="1" applyBorder="1" applyAlignment="1" applyProtection="1">
      <alignment vertical="center" wrapText="1"/>
      <protection/>
    </xf>
    <xf numFmtId="164" fontId="2" fillId="4" borderId="8" xfId="0" applyNumberFormat="1" applyFont="1" applyFill="1" applyBorder="1" applyAlignment="1">
      <alignment wrapText="1"/>
    </xf>
    <xf numFmtId="0" fontId="2" fillId="4" borderId="7" xfId="0" applyFont="1" applyFill="1" applyBorder="1" applyAlignment="1">
      <alignment horizontal="left" wrapText="1"/>
    </xf>
    <xf numFmtId="164" fontId="2" fillId="4" borderId="7" xfId="0" applyNumberFormat="1" applyFont="1" applyFill="1" applyBorder="1" applyAlignment="1">
      <alignment horizontal="center" wrapText="1"/>
    </xf>
    <xf numFmtId="164" fontId="2" fillId="4" borderId="7" xfId="0" applyNumberFormat="1" applyFont="1" applyFill="1" applyBorder="1" applyAlignment="1">
      <alignment wrapText="1"/>
    </xf>
    <xf numFmtId="164" fontId="2" fillId="5" borderId="4" xfId="20" applyNumberFormat="1" applyFont="1" applyFill="1" applyBorder="1" applyAlignment="1">
      <alignment wrapText="1"/>
    </xf>
    <xf numFmtId="164" fontId="2" fillId="3" borderId="9" xfId="20" applyFont="1" applyFill="1" applyBorder="1" applyAlignment="1" applyProtection="1">
      <alignment wrapText="1"/>
      <protection/>
    </xf>
    <xf numFmtId="164" fontId="2" fillId="3" borderId="10" xfId="20" applyNumberFormat="1" applyFont="1" applyFill="1" applyBorder="1" applyAlignment="1">
      <alignment wrapText="1"/>
    </xf>
    <xf numFmtId="164" fontId="2" fillId="3" borderId="11" xfId="0" applyNumberFormat="1" applyFont="1" applyFill="1" applyBorder="1" applyAlignment="1">
      <alignment wrapText="1"/>
    </xf>
    <xf numFmtId="164" fontId="2" fillId="3" borderId="10" xfId="20" applyFont="1" applyFill="1" applyBorder="1" applyAlignment="1" applyProtection="1">
      <alignment wrapText="1"/>
      <protection/>
    </xf>
    <xf numFmtId="164" fontId="2" fillId="4" borderId="12" xfId="0" applyNumberFormat="1" applyFont="1" applyFill="1" applyBorder="1" applyAlignment="1">
      <alignment wrapText="1"/>
    </xf>
    <xf numFmtId="164" fontId="2" fillId="4" borderId="1" xfId="0" applyNumberFormat="1" applyFont="1" applyFill="1" applyBorder="1" applyAlignment="1">
      <alignment wrapText="1"/>
    </xf>
    <xf numFmtId="164" fontId="2" fillId="4" borderId="3" xfId="0" applyNumberFormat="1" applyFont="1" applyFill="1" applyBorder="1" applyAlignment="1">
      <alignment wrapText="1"/>
    </xf>
    <xf numFmtId="0" fontId="2" fillId="4" borderId="13" xfId="0" applyFont="1" applyFill="1" applyBorder="1" applyAlignment="1">
      <alignment horizontal="center" wrapText="1"/>
    </xf>
    <xf numFmtId="164" fontId="5" fillId="4" borderId="8" xfId="0" applyNumberFormat="1" applyFont="1" applyFill="1" applyBorder="1" applyAlignment="1">
      <alignment wrapText="1"/>
    </xf>
    <xf numFmtId="164" fontId="2" fillId="4" borderId="14" xfId="20" applyFont="1" applyFill="1" applyBorder="1" applyAlignment="1" applyProtection="1">
      <alignment wrapText="1"/>
      <protection/>
    </xf>
    <xf numFmtId="164" fontId="2" fillId="4" borderId="15" xfId="20" applyNumberFormat="1" applyFont="1" applyFill="1" applyBorder="1" applyAlignment="1">
      <alignment wrapText="1"/>
    </xf>
    <xf numFmtId="164" fontId="2" fillId="4" borderId="16" xfId="0" applyNumberFormat="1" applyFont="1" applyFill="1" applyBorder="1" applyAlignment="1">
      <alignment wrapText="1"/>
    </xf>
    <xf numFmtId="164" fontId="5" fillId="4" borderId="7" xfId="0" applyNumberFormat="1" applyFont="1" applyFill="1" applyBorder="1" applyAlignment="1">
      <alignment wrapText="1"/>
    </xf>
    <xf numFmtId="0" fontId="5" fillId="0" borderId="0" xfId="0" applyFont="1"/>
    <xf numFmtId="0" fontId="16" fillId="0" borderId="0" xfId="0" applyFont="1" applyAlignment="1">
      <alignment/>
    </xf>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3" fillId="4" borderId="17" xfId="0" applyFont="1" applyFill="1" applyBorder="1" applyAlignment="1">
      <alignment/>
    </xf>
    <xf numFmtId="0" fontId="3" fillId="4" borderId="5" xfId="0" applyFont="1" applyFill="1" applyBorder="1"/>
    <xf numFmtId="0" fontId="3" fillId="4" borderId="4" xfId="0" applyFont="1" applyFill="1" applyBorder="1"/>
    <xf numFmtId="0" fontId="3" fillId="4" borderId="1" xfId="0" applyFont="1" applyFill="1" applyBorder="1" applyAlignment="1">
      <alignment/>
    </xf>
    <xf numFmtId="0" fontId="0" fillId="4" borderId="5" xfId="0" applyFill="1" applyBorder="1" applyAlignment="1">
      <alignment vertical="center" wrapText="1"/>
    </xf>
    <xf numFmtId="9" fontId="0" fillId="4" borderId="4" xfId="21" applyFont="1" applyFill="1" applyBorder="1" applyAlignment="1">
      <alignment vertical="center"/>
    </xf>
    <xf numFmtId="164" fontId="0" fillId="4" borderId="1" xfId="0" applyNumberFormat="1" applyFill="1" applyBorder="1" applyAlignment="1">
      <alignment vertical="center"/>
    </xf>
    <xf numFmtId="0" fontId="0" fillId="4" borderId="5" xfId="0" applyFill="1" applyBorder="1" applyAlignment="1">
      <alignment wrapText="1"/>
    </xf>
    <xf numFmtId="0" fontId="0" fillId="4" borderId="5" xfId="0" applyFill="1" applyBorder="1"/>
    <xf numFmtId="0" fontId="0" fillId="4" borderId="2" xfId="0" applyFill="1" applyBorder="1"/>
    <xf numFmtId="164" fontId="0" fillId="4" borderId="3" xfId="0" applyNumberFormat="1" applyFill="1" applyBorder="1" applyAlignment="1">
      <alignment vertical="center"/>
    </xf>
    <xf numFmtId="164" fontId="5" fillId="0" borderId="8" xfId="0" applyNumberFormat="1" applyFont="1" applyBorder="1" applyAlignment="1" applyProtection="1">
      <alignment wrapText="1"/>
      <protection locked="0"/>
    </xf>
    <xf numFmtId="164" fontId="5" fillId="3" borderId="8" xfId="20" applyNumberFormat="1" applyFont="1" applyFill="1" applyBorder="1" applyAlignment="1" applyProtection="1">
      <alignment horizontal="center" vertical="center" wrapText="1"/>
      <protection locked="0"/>
    </xf>
    <xf numFmtId="164" fontId="5" fillId="0" borderId="4" xfId="0" applyNumberFormat="1" applyFont="1" applyBorder="1" applyAlignment="1" applyProtection="1">
      <alignment wrapText="1"/>
      <protection locked="0"/>
    </xf>
    <xf numFmtId="0" fontId="2" fillId="6" borderId="4" xfId="0" applyFont="1" applyFill="1" applyBorder="1" applyAlignment="1" applyProtection="1">
      <alignment vertical="center" wrapText="1"/>
      <protection/>
    </xf>
    <xf numFmtId="0" fontId="5" fillId="6" borderId="4" xfId="0" applyFont="1" applyFill="1" applyBorder="1" applyAlignment="1" applyProtection="1">
      <alignment vertical="center" wrapText="1"/>
      <protection/>
    </xf>
    <xf numFmtId="0" fontId="2" fillId="4" borderId="4" xfId="0" applyFont="1" applyFill="1" applyBorder="1" applyAlignment="1" applyProtection="1">
      <alignment vertical="center" wrapText="1"/>
      <protection/>
    </xf>
    <xf numFmtId="0" fontId="2" fillId="3" borderId="4" xfId="0" applyFont="1" applyFill="1" applyBorder="1" applyAlignment="1" applyProtection="1">
      <alignment vertical="center" wrapText="1"/>
      <protection/>
    </xf>
    <xf numFmtId="164" fontId="5" fillId="4" borderId="4" xfId="0" applyNumberFormat="1" applyFont="1" applyFill="1" applyBorder="1" applyAlignment="1" applyProtection="1">
      <alignment vertical="center" wrapText="1"/>
      <protection/>
    </xf>
    <xf numFmtId="0" fontId="2" fillId="4" borderId="5" xfId="0" applyFont="1" applyFill="1" applyBorder="1" applyAlignment="1" applyProtection="1">
      <alignment horizontal="center" vertical="center" wrapText="1"/>
      <protection/>
    </xf>
    <xf numFmtId="0" fontId="2" fillId="4" borderId="4" xfId="0" applyFont="1" applyFill="1" applyBorder="1" applyAlignment="1" applyProtection="1">
      <alignment horizontal="center" vertical="center" wrapText="1"/>
      <protection/>
    </xf>
    <xf numFmtId="164" fontId="2" fillId="4" borderId="9" xfId="20" applyFont="1" applyFill="1" applyBorder="1" applyAlignment="1" applyProtection="1">
      <alignment vertical="center" wrapText="1"/>
      <protection/>
    </xf>
    <xf numFmtId="164" fontId="2" fillId="4" borderId="7" xfId="20" applyFont="1" applyFill="1" applyBorder="1" applyAlignment="1" applyProtection="1">
      <alignment vertical="center" wrapText="1"/>
      <protection/>
    </xf>
    <xf numFmtId="9" fontId="2" fillId="4" borderId="3" xfId="21" applyFont="1" applyFill="1" applyBorder="1" applyAlignment="1" applyProtection="1">
      <alignment vertical="center" wrapText="1"/>
      <protection/>
    </xf>
    <xf numFmtId="0" fontId="2" fillId="4" borderId="4" xfId="20" applyNumberFormat="1" applyFont="1" applyFill="1" applyBorder="1" applyAlignment="1" applyProtection="1">
      <alignment horizontal="center" vertical="center" wrapText="1"/>
      <protection/>
    </xf>
    <xf numFmtId="0" fontId="0" fillId="4" borderId="5" xfId="0" applyFill="1" applyBorder="1" applyAlignment="1">
      <alignment vertical="top" wrapText="1"/>
    </xf>
    <xf numFmtId="0" fontId="0" fillId="4" borderId="5" xfId="0" applyFill="1" applyBorder="1" applyAlignment="1">
      <alignment vertical="top"/>
    </xf>
    <xf numFmtId="0" fontId="0" fillId="4" borderId="2" xfId="0" applyFill="1" applyBorder="1" applyAlignment="1">
      <alignment vertical="top"/>
    </xf>
    <xf numFmtId="49" fontId="5" fillId="0" borderId="4" xfId="20" applyNumberFormat="1" applyFont="1" applyBorder="1" applyAlignment="1" applyProtection="1">
      <alignment horizontal="left" wrapText="1"/>
      <protection locked="0"/>
    </xf>
    <xf numFmtId="49" fontId="5" fillId="3" borderId="4" xfId="20" applyNumberFormat="1" applyFont="1" applyFill="1" applyBorder="1" applyAlignment="1" applyProtection="1">
      <alignment horizontal="left" wrapText="1"/>
      <protection locked="0"/>
    </xf>
    <xf numFmtId="0" fontId="11" fillId="7" borderId="18" xfId="0" applyFont="1" applyFill="1" applyBorder="1" applyAlignment="1">
      <alignment wrapText="1"/>
    </xf>
    <xf numFmtId="164" fontId="2" fillId="4" borderId="4" xfId="20" applyFont="1" applyFill="1" applyBorder="1" applyAlignment="1" applyProtection="1">
      <alignment horizontal="center" vertical="center" wrapText="1"/>
      <protection/>
    </xf>
    <xf numFmtId="0" fontId="5" fillId="4" borderId="5" xfId="0" applyFont="1" applyFill="1" applyBorder="1" applyAlignment="1" applyProtection="1">
      <alignment vertical="center" wrapText="1"/>
      <protection/>
    </xf>
    <xf numFmtId="49" fontId="5" fillId="0" borderId="4" xfId="0" applyNumberFormat="1" applyFont="1" applyBorder="1" applyAlignment="1" applyProtection="1">
      <alignment horizontal="left" wrapText="1"/>
      <protection locked="0"/>
    </xf>
    <xf numFmtId="0" fontId="5" fillId="3" borderId="11" xfId="0" applyFont="1" applyFill="1" applyBorder="1" applyAlignment="1" applyProtection="1">
      <alignment vertical="center" wrapText="1"/>
      <protection locked="0"/>
    </xf>
    <xf numFmtId="0" fontId="2" fillId="4" borderId="8" xfId="0" applyFont="1" applyFill="1" applyBorder="1" applyAlignment="1" applyProtection="1">
      <alignment vertical="center" wrapText="1"/>
      <protection/>
    </xf>
    <xf numFmtId="0" fontId="2" fillId="5" borderId="4" xfId="0" applyFont="1" applyFill="1" applyBorder="1" applyAlignment="1" applyProtection="1">
      <alignment vertical="center" wrapText="1"/>
      <protection locked="0"/>
    </xf>
    <xf numFmtId="0" fontId="2" fillId="4" borderId="19" xfId="0" applyFont="1" applyFill="1" applyBorder="1" applyAlignment="1" applyProtection="1">
      <alignment vertical="center" wrapText="1"/>
      <protection/>
    </xf>
    <xf numFmtId="164" fontId="2" fillId="4" borderId="20" xfId="20" applyFont="1" applyFill="1" applyBorder="1" applyAlignment="1" applyProtection="1">
      <alignment vertical="center" wrapText="1"/>
      <protection/>
    </xf>
    <xf numFmtId="9" fontId="5" fillId="0" borderId="4" xfId="21" applyFont="1" applyBorder="1" applyAlignment="1" applyProtection="1">
      <alignment horizontal="center" vertical="center" wrapText="1"/>
      <protection locked="0"/>
    </xf>
    <xf numFmtId="9" fontId="5" fillId="3" borderId="4" xfId="21" applyFont="1" applyFill="1" applyBorder="1" applyAlignment="1" applyProtection="1">
      <alignment horizontal="center" vertical="center" wrapText="1"/>
      <protection locked="0"/>
    </xf>
    <xf numFmtId="9" fontId="5" fillId="0" borderId="4" xfId="21" applyFont="1" applyBorder="1" applyAlignment="1" applyProtection="1">
      <alignment vertical="center" wrapText="1"/>
      <protection locked="0"/>
    </xf>
    <xf numFmtId="164" fontId="2" fillId="5" borderId="4" xfId="20" applyFont="1" applyFill="1" applyBorder="1" applyAlignment="1" applyProtection="1">
      <alignment vertical="center" wrapText="1"/>
      <protection/>
    </xf>
    <xf numFmtId="164" fontId="2" fillId="4" borderId="9" xfId="0" applyNumberFormat="1" applyFont="1" applyFill="1" applyBorder="1" applyAlignment="1">
      <alignment wrapText="1"/>
    </xf>
    <xf numFmtId="164" fontId="2" fillId="3" borderId="10" xfId="0" applyNumberFormat="1" applyFont="1" applyFill="1" applyBorder="1" applyAlignment="1">
      <alignment wrapText="1"/>
    </xf>
    <xf numFmtId="164" fontId="5" fillId="4" borderId="4" xfId="0" applyNumberFormat="1" applyFont="1" applyFill="1" applyBorder="1" applyAlignment="1">
      <alignment wrapText="1"/>
    </xf>
    <xf numFmtId="164" fontId="5" fillId="4" borderId="4" xfId="20" applyNumberFormat="1" applyFont="1" applyFill="1" applyBorder="1" applyAlignment="1">
      <alignment wrapText="1"/>
    </xf>
    <xf numFmtId="164" fontId="5" fillId="4" borderId="1" xfId="0" applyNumberFormat="1" applyFont="1" applyFill="1" applyBorder="1" applyAlignment="1">
      <alignment wrapText="1"/>
    </xf>
    <xf numFmtId="0" fontId="2" fillId="4" borderId="14" xfId="0" applyFont="1" applyFill="1" applyBorder="1" applyAlignment="1">
      <alignment wrapText="1"/>
    </xf>
    <xf numFmtId="164" fontId="2" fillId="4" borderId="15" xfId="0" applyNumberFormat="1" applyFont="1" applyFill="1" applyBorder="1" applyAlignment="1">
      <alignment wrapText="1"/>
    </xf>
    <xf numFmtId="164" fontId="5" fillId="4" borderId="3" xfId="0" applyNumberFormat="1" applyFont="1" applyFill="1" applyBorder="1" applyAlignment="1">
      <alignment wrapText="1"/>
    </xf>
    <xf numFmtId="9" fontId="2" fillId="3" borderId="1" xfId="21" applyFont="1" applyFill="1" applyBorder="1" applyAlignment="1" applyProtection="1">
      <alignment vertical="center" wrapText="1"/>
      <protection locked="0"/>
    </xf>
    <xf numFmtId="9" fontId="2" fillId="3" borderId="21" xfId="21" applyFont="1" applyFill="1" applyBorder="1" applyAlignment="1" applyProtection="1">
      <alignment vertical="center" wrapText="1"/>
      <protection locked="0"/>
    </xf>
    <xf numFmtId="9" fontId="2" fillId="3" borderId="21" xfId="21" applyFont="1" applyFill="1" applyBorder="1" applyAlignment="1" applyProtection="1">
      <alignment horizontal="right" vertical="center" wrapText="1"/>
      <protection locked="0"/>
    </xf>
    <xf numFmtId="164" fontId="2" fillId="4" borderId="6" xfId="20" applyNumberFormat="1" applyFont="1" applyFill="1" applyBorder="1" applyAlignment="1" applyProtection="1">
      <alignment vertical="center" wrapText="1"/>
      <protection/>
    </xf>
    <xf numFmtId="9" fontId="0" fillId="0" borderId="0" xfId="21" applyFont="1"/>
    <xf numFmtId="164" fontId="2" fillId="5" borderId="6" xfId="20" applyFont="1" applyFill="1" applyBorder="1" applyAlignment="1" applyProtection="1">
      <alignment wrapText="1"/>
      <protection/>
    </xf>
    <xf numFmtId="164" fontId="2" fillId="5" borderId="6" xfId="20" applyNumberFormat="1" applyFont="1" applyFill="1" applyBorder="1" applyAlignment="1">
      <alignment wrapText="1"/>
    </xf>
    <xf numFmtId="164" fontId="2" fillId="4" borderId="6" xfId="0" applyNumberFormat="1" applyFont="1" applyFill="1" applyBorder="1" applyAlignment="1">
      <alignment wrapText="1"/>
    </xf>
    <xf numFmtId="0" fontId="5" fillId="0" borderId="9" xfId="0" applyFont="1" applyBorder="1" applyAlignment="1">
      <alignment wrapText="1"/>
    </xf>
    <xf numFmtId="0" fontId="5" fillId="3" borderId="10" xfId="0" applyFont="1" applyFill="1" applyBorder="1" applyAlignment="1">
      <alignment wrapText="1"/>
    </xf>
    <xf numFmtId="0" fontId="5" fillId="0" borderId="11" xfId="0" applyFont="1" applyBorder="1" applyAlignment="1">
      <alignment wrapText="1"/>
    </xf>
    <xf numFmtId="0" fontId="5" fillId="3" borderId="4" xfId="0" applyFont="1" applyFill="1" applyBorder="1" applyAlignment="1" applyProtection="1">
      <alignment horizontal="left" vertical="top" wrapText="1"/>
      <protection locked="0"/>
    </xf>
    <xf numFmtId="0" fontId="20" fillId="0" borderId="0" xfId="0" applyFont="1" applyBorder="1" applyAlignment="1">
      <alignment wrapText="1"/>
    </xf>
    <xf numFmtId="0" fontId="11" fillId="7" borderId="22" xfId="0" applyFont="1" applyFill="1" applyBorder="1" applyAlignment="1">
      <alignment wrapText="1"/>
    </xf>
    <xf numFmtId="0" fontId="11" fillId="7" borderId="23" xfId="0" applyFont="1" applyFill="1" applyBorder="1" applyAlignment="1">
      <alignment wrapText="1"/>
    </xf>
    <xf numFmtId="0" fontId="7" fillId="4" borderId="24" xfId="0" applyFont="1" applyFill="1" applyBorder="1" applyAlignment="1" applyProtection="1">
      <alignment vertical="center" wrapText="1"/>
      <protection/>
    </xf>
    <xf numFmtId="0" fontId="7" fillId="4" borderId="25" xfId="0" applyFont="1" applyFill="1" applyBorder="1" applyAlignment="1" applyProtection="1">
      <alignment vertical="center" wrapText="1"/>
      <protection/>
    </xf>
    <xf numFmtId="0" fontId="7" fillId="4" borderId="25" xfId="0" applyFont="1" applyFill="1" applyBorder="1" applyAlignment="1" applyProtection="1">
      <alignment vertical="center" wrapText="1"/>
      <protection locked="0"/>
    </xf>
    <xf numFmtId="0" fontId="2" fillId="4" borderId="17" xfId="0" applyFont="1" applyFill="1" applyBorder="1" applyAlignment="1">
      <alignment horizontal="center" wrapText="1"/>
    </xf>
    <xf numFmtId="0" fontId="3" fillId="4" borderId="26" xfId="0" applyFont="1" applyFill="1" applyBorder="1" applyAlignment="1">
      <alignment wrapText="1"/>
    </xf>
    <xf numFmtId="0" fontId="0" fillId="4" borderId="26" xfId="0" applyFill="1" applyBorder="1" applyAlignment="1">
      <alignment wrapText="1"/>
    </xf>
    <xf numFmtId="0" fontId="3" fillId="4" borderId="27" xfId="0" applyFont="1" applyFill="1" applyBorder="1" applyAlignment="1">
      <alignment wrapText="1"/>
    </xf>
    <xf numFmtId="0" fontId="3" fillId="4" borderId="28" xfId="0" applyFont="1" applyFill="1" applyBorder="1" applyAlignment="1">
      <alignment horizontal="center" vertical="center"/>
    </xf>
    <xf numFmtId="0" fontId="3" fillId="4" borderId="26" xfId="0" applyFont="1" applyFill="1" applyBorder="1" applyAlignment="1">
      <alignment vertical="center" wrapText="1"/>
    </xf>
    <xf numFmtId="0" fontId="2" fillId="6" borderId="4" xfId="0" applyFont="1" applyFill="1" applyBorder="1" applyAlignment="1" applyProtection="1">
      <alignment vertical="top" wrapText="1"/>
      <protection/>
    </xf>
    <xf numFmtId="0" fontId="2" fillId="4" borderId="6" xfId="0" applyFont="1" applyFill="1" applyBorder="1" applyAlignment="1" applyProtection="1">
      <alignment vertical="center" wrapText="1"/>
      <protection/>
    </xf>
    <xf numFmtId="0" fontId="2" fillId="8" borderId="4" xfId="0" applyFont="1" applyFill="1" applyBorder="1" applyAlignment="1" applyProtection="1">
      <alignment horizontal="center" vertical="center" wrapText="1"/>
      <protection/>
    </xf>
    <xf numFmtId="0" fontId="2" fillId="8" borderId="4" xfId="0" applyFont="1" applyFill="1" applyBorder="1" applyAlignment="1" applyProtection="1">
      <alignment horizontal="center" vertical="center" wrapText="1"/>
      <protection locked="0"/>
    </xf>
    <xf numFmtId="0" fontId="17" fillId="0" borderId="0" xfId="22" applyFont="1" applyFill="1" applyBorder="1" applyAlignment="1">
      <alignment wrapText="1"/>
    </xf>
    <xf numFmtId="0" fontId="17" fillId="0" borderId="4" xfId="22" applyFont="1" applyFill="1" applyBorder="1" applyAlignment="1" applyProtection="1">
      <alignment vertical="center" wrapText="1"/>
      <protection/>
    </xf>
    <xf numFmtId="0" fontId="17" fillId="0" borderId="4" xfId="22" applyFont="1" applyFill="1" applyBorder="1" applyAlignment="1" applyProtection="1">
      <alignment horizontal="left" vertical="top" wrapText="1"/>
      <protection locked="0"/>
    </xf>
    <xf numFmtId="164" fontId="17" fillId="0" borderId="4" xfId="22" applyNumberFormat="1" applyFont="1" applyFill="1" applyBorder="1" applyAlignment="1" applyProtection="1">
      <alignment horizontal="center" vertical="center" wrapText="1"/>
      <protection locked="0"/>
    </xf>
    <xf numFmtId="9" fontId="17" fillId="0" borderId="4" xfId="22" applyNumberFormat="1" applyFont="1" applyFill="1" applyBorder="1" applyAlignment="1" applyProtection="1">
      <alignment horizontal="center" vertical="center" wrapText="1"/>
      <protection locked="0"/>
    </xf>
    <xf numFmtId="49" fontId="17" fillId="0" borderId="4" xfId="22" applyNumberFormat="1" applyFont="1" applyFill="1" applyBorder="1" applyAlignment="1" applyProtection="1">
      <alignment horizontal="left" wrapText="1"/>
      <protection locked="0"/>
    </xf>
    <xf numFmtId="49" fontId="5" fillId="0" borderId="4" xfId="20" applyNumberFormat="1" applyFont="1" applyFill="1" applyBorder="1" applyAlignment="1" applyProtection="1">
      <alignment horizontal="left" wrapText="1"/>
      <protection locked="0"/>
    </xf>
    <xf numFmtId="164" fontId="5" fillId="0" borderId="0" xfId="20" applyFont="1" applyFill="1" applyBorder="1" applyAlignment="1" applyProtection="1">
      <alignment vertical="center" wrapText="1"/>
      <protection locked="0"/>
    </xf>
    <xf numFmtId="9" fontId="2" fillId="0" borderId="0" xfId="21" applyFont="1" applyFill="1" applyBorder="1" applyAlignment="1">
      <alignment wrapText="1"/>
    </xf>
    <xf numFmtId="0" fontId="3" fillId="0" borderId="0" xfId="0" applyFont="1" applyFill="1" applyBorder="1" applyAlignment="1">
      <alignment horizontal="center" vertical="center" wrapText="1"/>
    </xf>
    <xf numFmtId="164" fontId="2" fillId="0" borderId="0" xfId="21" applyNumberFormat="1" applyFont="1" applyFill="1" applyBorder="1" applyAlignment="1">
      <alignment wrapText="1"/>
    </xf>
    <xf numFmtId="0" fontId="0" fillId="0" borderId="0" xfId="0" applyFont="1" applyFill="1" applyBorder="1" applyAlignment="1">
      <alignment horizontal="center" vertical="center" wrapText="1"/>
    </xf>
    <xf numFmtId="164" fontId="5" fillId="0" borderId="4" xfId="20" applyNumberFormat="1" applyFont="1" applyFill="1" applyBorder="1" applyAlignment="1" applyProtection="1">
      <alignment horizontal="center" vertical="center" wrapText="1"/>
      <protection locked="0"/>
    </xf>
    <xf numFmtId="164" fontId="5" fillId="0" borderId="0" xfId="20" applyFont="1" applyFill="1" applyBorder="1" applyAlignment="1" applyProtection="1">
      <alignment horizontal="center" vertical="center" wrapText="1"/>
      <protection locked="0"/>
    </xf>
    <xf numFmtId="164" fontId="2" fillId="9" borderId="4" xfId="20" applyFont="1" applyFill="1" applyBorder="1" applyAlignment="1" applyProtection="1">
      <alignment vertical="center" wrapText="1"/>
      <protection/>
    </xf>
    <xf numFmtId="164" fontId="2" fillId="10" borderId="4" xfId="20" applyNumberFormat="1" applyFont="1" applyFill="1" applyBorder="1" applyAlignment="1" applyProtection="1">
      <alignment horizontal="center" vertical="center" wrapText="1"/>
      <protection/>
    </xf>
    <xf numFmtId="0" fontId="2" fillId="10" borderId="4" xfId="0" applyFont="1" applyFill="1" applyBorder="1" applyAlignment="1" applyProtection="1">
      <alignment horizontal="center" vertical="center" wrapText="1"/>
      <protection/>
    </xf>
    <xf numFmtId="0" fontId="2" fillId="9" borderId="4" xfId="0" applyFont="1" applyFill="1" applyBorder="1" applyAlignment="1" applyProtection="1">
      <alignment vertical="center" wrapText="1"/>
      <protection/>
    </xf>
    <xf numFmtId="164" fontId="2" fillId="9" borderId="4" xfId="20" applyNumberFormat="1" applyFont="1" applyFill="1" applyBorder="1" applyAlignment="1" applyProtection="1">
      <alignment horizontal="center" vertical="center" wrapText="1"/>
      <protection/>
    </xf>
    <xf numFmtId="164" fontId="2" fillId="9" borderId="4" xfId="20" applyFont="1" applyFill="1" applyBorder="1" applyAlignment="1" applyProtection="1">
      <alignment horizontal="center" vertical="center" wrapText="1"/>
      <protection/>
    </xf>
    <xf numFmtId="164" fontId="2" fillId="9" borderId="6" xfId="20" applyNumberFormat="1" applyFont="1" applyFill="1" applyBorder="1" applyAlignment="1" applyProtection="1">
      <alignment horizontal="center" vertical="center" wrapText="1"/>
      <protection/>
    </xf>
    <xf numFmtId="164" fontId="2" fillId="10" borderId="4" xfId="20" applyFont="1" applyFill="1" applyBorder="1" applyAlignment="1" applyProtection="1">
      <alignment horizontal="center" vertical="center" wrapText="1"/>
      <protection/>
    </xf>
    <xf numFmtId="164" fontId="5" fillId="10" borderId="4" xfId="0" applyNumberFormat="1" applyFont="1" applyFill="1" applyBorder="1" applyAlignment="1" applyProtection="1">
      <alignment vertical="center" wrapText="1"/>
      <protection/>
    </xf>
    <xf numFmtId="164" fontId="2" fillId="10" borderId="7" xfId="20" applyFont="1" applyFill="1" applyBorder="1" applyAlignment="1" applyProtection="1">
      <alignment vertical="center" wrapText="1"/>
      <protection/>
    </xf>
    <xf numFmtId="164" fontId="2" fillId="10" borderId="4" xfId="20" applyFont="1" applyFill="1" applyBorder="1" applyAlignment="1" applyProtection="1">
      <alignment vertical="center" wrapText="1"/>
      <protection/>
    </xf>
    <xf numFmtId="164" fontId="2" fillId="10" borderId="6" xfId="20" applyFont="1" applyFill="1" applyBorder="1" applyAlignment="1" applyProtection="1">
      <alignment vertical="center" wrapText="1"/>
      <protection/>
    </xf>
    <xf numFmtId="164" fontId="2" fillId="10" borderId="20" xfId="20" applyFont="1" applyFill="1" applyBorder="1" applyAlignment="1" applyProtection="1">
      <alignment vertical="center" wrapText="1"/>
      <protection/>
    </xf>
    <xf numFmtId="164" fontId="2" fillId="10" borderId="6" xfId="20" applyNumberFormat="1" applyFont="1" applyFill="1" applyBorder="1" applyAlignment="1" applyProtection="1">
      <alignment vertical="center" wrapText="1"/>
      <protection/>
    </xf>
    <xf numFmtId="0" fontId="3" fillId="10" borderId="29" xfId="0" applyFont="1" applyFill="1" applyBorder="1" applyAlignment="1" applyProtection="1">
      <alignment horizontal="left" vertical="center" wrapText="1"/>
      <protection/>
    </xf>
    <xf numFmtId="0" fontId="3" fillId="10" borderId="30" xfId="0" applyFont="1" applyFill="1" applyBorder="1" applyAlignment="1" applyProtection="1">
      <alignment horizontal="left" vertical="center" wrapText="1"/>
      <protection/>
    </xf>
    <xf numFmtId="164" fontId="2" fillId="10" borderId="31" xfId="0" applyNumberFormat="1" applyFont="1" applyFill="1" applyBorder="1" applyAlignment="1" applyProtection="1">
      <alignment vertical="center" wrapText="1"/>
      <protection/>
    </xf>
    <xf numFmtId="0" fontId="3" fillId="10" borderId="5" xfId="0" applyFont="1" applyFill="1" applyBorder="1" applyAlignment="1" applyProtection="1">
      <alignment horizontal="left" vertical="center" wrapText="1"/>
      <protection/>
    </xf>
    <xf numFmtId="0" fontId="3" fillId="10" borderId="10" xfId="0" applyFont="1" applyFill="1" applyBorder="1" applyAlignment="1" applyProtection="1">
      <alignment horizontal="left" vertical="center" wrapText="1"/>
      <protection/>
    </xf>
    <xf numFmtId="9" fontId="2" fillId="10" borderId="1" xfId="21" applyFont="1" applyFill="1" applyBorder="1" applyAlignment="1" applyProtection="1">
      <alignment wrapText="1"/>
      <protection/>
    </xf>
    <xf numFmtId="164" fontId="2" fillId="10" borderId="1" xfId="21" applyNumberFormat="1" applyFont="1" applyFill="1" applyBorder="1" applyAlignment="1" applyProtection="1">
      <alignment wrapText="1"/>
      <protection/>
    </xf>
    <xf numFmtId="9" fontId="5" fillId="0" borderId="4" xfId="21" applyFont="1" applyFill="1" applyBorder="1" applyAlignment="1" applyProtection="1">
      <alignment horizontal="center" vertical="center" wrapText="1"/>
      <protection locked="0"/>
    </xf>
    <xf numFmtId="0" fontId="2" fillId="8" borderId="4" xfId="20" applyNumberFormat="1" applyFont="1" applyFill="1" applyBorder="1" applyAlignment="1" applyProtection="1">
      <alignment horizontal="center" vertical="center" wrapText="1"/>
      <protection/>
    </xf>
    <xf numFmtId="0" fontId="2" fillId="8" borderId="4" xfId="0" applyFont="1" applyFill="1" applyBorder="1" applyAlignment="1" applyProtection="1">
      <alignment horizontal="center" vertical="center" wrapText="1"/>
      <protection/>
    </xf>
    <xf numFmtId="0" fontId="5" fillId="0" borderId="4" xfId="0" applyFont="1" applyBorder="1" applyAlignment="1" applyProtection="1">
      <alignment horizontal="center" vertical="center" wrapText="1"/>
      <protection locked="0"/>
    </xf>
    <xf numFmtId="0" fontId="2" fillId="8" borderId="11" xfId="0" applyFont="1" applyFill="1" applyBorder="1" applyAlignment="1" applyProtection="1">
      <alignment horizontal="center" vertical="center" wrapText="1"/>
      <protection/>
    </xf>
    <xf numFmtId="0" fontId="5" fillId="0" borderId="4" xfId="0" applyFont="1" applyFill="1" applyBorder="1" applyAlignment="1" applyProtection="1">
      <alignment horizontal="left" vertical="top" wrapText="1"/>
      <protection locked="0"/>
    </xf>
    <xf numFmtId="0" fontId="2" fillId="0" borderId="4" xfId="0" applyFont="1" applyFill="1" applyBorder="1" applyAlignment="1" applyProtection="1">
      <alignment vertical="center" wrapText="1"/>
      <protection/>
    </xf>
    <xf numFmtId="164" fontId="2" fillId="0" borderId="6" xfId="20" applyNumberFormat="1" applyFont="1" applyFill="1" applyBorder="1" applyAlignment="1" applyProtection="1">
      <alignment horizontal="center" vertical="center" wrapText="1"/>
      <protection/>
    </xf>
    <xf numFmtId="164" fontId="2" fillId="0" borderId="4" xfId="20" applyFont="1" applyFill="1" applyBorder="1" applyAlignment="1" applyProtection="1">
      <alignment horizontal="center" vertical="center" wrapText="1"/>
      <protection/>
    </xf>
    <xf numFmtId="164" fontId="2" fillId="0" borderId="4" xfId="20" applyNumberFormat="1" applyFont="1" applyFill="1" applyBorder="1" applyAlignment="1" applyProtection="1">
      <alignment horizontal="center" vertical="center" wrapText="1"/>
      <protection/>
    </xf>
    <xf numFmtId="0" fontId="5" fillId="0" borderId="10" xfId="0" applyFont="1" applyFill="1" applyBorder="1" applyAlignment="1" applyProtection="1">
      <alignment vertical="center" wrapText="1"/>
      <protection locked="0"/>
    </xf>
    <xf numFmtId="0" fontId="0" fillId="0" borderId="0" xfId="0" applyAlignment="1">
      <alignment wrapText="1"/>
    </xf>
    <xf numFmtId="0" fontId="2" fillId="6" borderId="4" xfId="0" applyFont="1" applyFill="1" applyBorder="1" applyAlignment="1">
      <alignment vertical="center" wrapText="1"/>
    </xf>
    <xf numFmtId="164" fontId="2" fillId="0" borderId="0" xfId="20" applyFont="1" applyAlignment="1">
      <alignment vertical="center" wrapText="1"/>
    </xf>
    <xf numFmtId="164" fontId="5" fillId="0" borderId="4" xfId="20" applyFont="1" applyBorder="1" applyAlignment="1" applyProtection="1">
      <alignment horizontal="center" vertical="center" wrapText="1"/>
      <protection locked="0"/>
    </xf>
    <xf numFmtId="164" fontId="2" fillId="4" borderId="4" xfId="20" applyFont="1" applyFill="1" applyBorder="1" applyAlignment="1">
      <alignment horizontal="center" vertical="center" wrapText="1"/>
    </xf>
    <xf numFmtId="0" fontId="3" fillId="3" borderId="0" xfId="0" applyFont="1" applyFill="1" applyBorder="1" applyAlignment="1">
      <alignment wrapText="1"/>
    </xf>
    <xf numFmtId="166" fontId="5" fillId="0" borderId="4" xfId="20" applyNumberFormat="1" applyFont="1" applyBorder="1" applyAlignment="1" applyProtection="1">
      <alignment vertical="center" wrapText="1"/>
      <protection locked="0"/>
    </xf>
    <xf numFmtId="164" fontId="5" fillId="4" borderId="14" xfId="20" applyFont="1" applyFill="1" applyBorder="1" applyAlignment="1" applyProtection="1">
      <alignment wrapText="1"/>
      <protection/>
    </xf>
    <xf numFmtId="164" fontId="5" fillId="4" borderId="15" xfId="20" applyNumberFormat="1" applyFont="1" applyFill="1" applyBorder="1" applyAlignment="1">
      <alignment wrapText="1"/>
    </xf>
    <xf numFmtId="164" fontId="5" fillId="4" borderId="16" xfId="0" applyNumberFormat="1" applyFont="1" applyFill="1" applyBorder="1" applyAlignment="1">
      <alignment wrapText="1"/>
    </xf>
    <xf numFmtId="166" fontId="5" fillId="0" borderId="4" xfId="20" applyNumberFormat="1" applyFont="1" applyFill="1" applyBorder="1" applyAlignment="1" applyProtection="1">
      <alignment vertical="center" wrapText="1"/>
      <protection locked="0"/>
    </xf>
    <xf numFmtId="166" fontId="5" fillId="3" borderId="0" xfId="0" applyNumberFormat="1" applyFont="1" applyFill="1" applyBorder="1" applyAlignment="1" applyProtection="1">
      <alignment vertical="center" wrapText="1"/>
      <protection locked="0"/>
    </xf>
    <xf numFmtId="0" fontId="13" fillId="7" borderId="0" xfId="0" applyFont="1" applyFill="1" applyBorder="1" applyAlignment="1">
      <alignment horizontal="left" wrapText="1"/>
    </xf>
    <xf numFmtId="0" fontId="2" fillId="4" borderId="0" xfId="0" applyFont="1" applyFill="1" applyBorder="1" applyAlignment="1" applyProtection="1">
      <alignment horizontal="center" vertical="center" wrapText="1"/>
      <protection/>
    </xf>
    <xf numFmtId="9" fontId="2" fillId="3" borderId="0" xfId="21" applyFont="1" applyFill="1" applyBorder="1" applyAlignment="1" applyProtection="1">
      <alignment vertical="center" wrapText="1"/>
      <protection locked="0"/>
    </xf>
    <xf numFmtId="9" fontId="2" fillId="3" borderId="0" xfId="21" applyFont="1" applyFill="1" applyBorder="1" applyAlignment="1" applyProtection="1">
      <alignment horizontal="right" vertical="center" wrapText="1"/>
      <protection locked="0"/>
    </xf>
    <xf numFmtId="9" fontId="2" fillId="4" borderId="0" xfId="21" applyFont="1" applyFill="1" applyBorder="1" applyAlignment="1" applyProtection="1">
      <alignment vertical="center" wrapText="1"/>
      <protection/>
    </xf>
    <xf numFmtId="0" fontId="0" fillId="11" borderId="0" xfId="0" applyFont="1" applyFill="1" applyBorder="1" applyAlignment="1">
      <alignment wrapText="1"/>
    </xf>
    <xf numFmtId="0" fontId="14" fillId="11" borderId="0" xfId="0" applyFont="1" applyFill="1" applyBorder="1" applyAlignment="1">
      <alignment wrapText="1"/>
    </xf>
    <xf numFmtId="0" fontId="11" fillId="11" borderId="22" xfId="0" applyFont="1" applyFill="1" applyBorder="1" applyAlignment="1">
      <alignment wrapText="1"/>
    </xf>
    <xf numFmtId="0" fontId="0" fillId="11" borderId="0" xfId="0" applyFont="1" applyFill="1" applyBorder="1" applyAlignment="1">
      <alignment horizontal="center" wrapText="1"/>
    </xf>
    <xf numFmtId="0" fontId="2" fillId="11" borderId="4" xfId="0" applyFont="1" applyFill="1" applyBorder="1" applyAlignment="1" applyProtection="1">
      <alignment horizontal="center" vertical="center" wrapText="1"/>
      <protection/>
    </xf>
    <xf numFmtId="164" fontId="5" fillId="11" borderId="4" xfId="20" applyNumberFormat="1" applyFont="1" applyFill="1" applyBorder="1" applyAlignment="1" applyProtection="1">
      <alignment horizontal="center" vertical="center" wrapText="1"/>
      <protection/>
    </xf>
    <xf numFmtId="164" fontId="2" fillId="11" borderId="4" xfId="20" applyNumberFormat="1" applyFont="1" applyFill="1" applyBorder="1" applyAlignment="1" applyProtection="1">
      <alignment horizontal="center" vertical="center" wrapText="1"/>
      <protection/>
    </xf>
    <xf numFmtId="164" fontId="17" fillId="11" borderId="4" xfId="22" applyNumberFormat="1" applyFont="1" applyFill="1" applyBorder="1" applyAlignment="1" applyProtection="1">
      <alignment horizontal="center" vertical="center" wrapText="1"/>
      <protection/>
    </xf>
    <xf numFmtId="164" fontId="2" fillId="11" borderId="6" xfId="20" applyNumberFormat="1" applyFont="1" applyFill="1" applyBorder="1" applyAlignment="1" applyProtection="1">
      <alignment horizontal="center" vertical="center" wrapText="1"/>
      <protection/>
    </xf>
    <xf numFmtId="164" fontId="5" fillId="11" borderId="0" xfId="20" applyFont="1" applyFill="1" applyBorder="1" applyAlignment="1" applyProtection="1">
      <alignment horizontal="center" vertical="center" wrapText="1"/>
      <protection locked="0"/>
    </xf>
    <xf numFmtId="164" fontId="2" fillId="11" borderId="4" xfId="20" applyFont="1" applyFill="1" applyBorder="1" applyAlignment="1" applyProtection="1">
      <alignment horizontal="center" vertical="center" wrapText="1"/>
      <protection/>
    </xf>
    <xf numFmtId="164" fontId="5" fillId="11" borderId="0" xfId="20" applyFont="1" applyFill="1" applyBorder="1" applyAlignment="1" applyProtection="1">
      <alignment vertical="center" wrapText="1"/>
      <protection locked="0"/>
    </xf>
    <xf numFmtId="164" fontId="5" fillId="11" borderId="4" xfId="20" applyFont="1" applyFill="1" applyBorder="1" applyAlignment="1" applyProtection="1">
      <alignment vertical="center" wrapText="1"/>
      <protection/>
    </xf>
    <xf numFmtId="164" fontId="2" fillId="11" borderId="4" xfId="20" applyFont="1" applyFill="1" applyBorder="1" applyAlignment="1" applyProtection="1">
      <alignment vertical="center" wrapText="1"/>
      <protection/>
    </xf>
    <xf numFmtId="164" fontId="5" fillId="11" borderId="1" xfId="0" applyNumberFormat="1" applyFont="1" applyFill="1" applyBorder="1" applyAlignment="1" applyProtection="1">
      <alignment vertical="center" wrapText="1"/>
      <protection/>
    </xf>
    <xf numFmtId="164" fontId="2" fillId="11" borderId="3" xfId="20" applyFont="1" applyFill="1" applyBorder="1" applyAlignment="1" applyProtection="1">
      <alignment vertical="center" wrapText="1"/>
      <protection/>
    </xf>
    <xf numFmtId="164" fontId="2" fillId="11" borderId="0" xfId="0" applyNumberFormat="1" applyFont="1" applyFill="1" applyBorder="1" applyAlignment="1">
      <alignment vertical="center" wrapText="1"/>
    </xf>
    <xf numFmtId="164" fontId="2" fillId="11" borderId="9" xfId="20" applyFont="1" applyFill="1" applyBorder="1" applyAlignment="1" applyProtection="1">
      <alignment vertical="center" wrapText="1"/>
      <protection/>
    </xf>
    <xf numFmtId="164" fontId="2" fillId="11" borderId="7" xfId="20" applyFont="1" applyFill="1" applyBorder="1" applyAlignment="1" applyProtection="1">
      <alignment vertical="center" wrapText="1"/>
      <protection/>
    </xf>
    <xf numFmtId="9" fontId="2" fillId="11" borderId="0" xfId="21" applyFont="1" applyFill="1" applyBorder="1" applyAlignment="1">
      <alignment wrapText="1"/>
    </xf>
    <xf numFmtId="0" fontId="3" fillId="11" borderId="0" xfId="0" applyFont="1" applyFill="1" applyBorder="1" applyAlignment="1">
      <alignment horizontal="center" vertical="center" wrapText="1"/>
    </xf>
    <xf numFmtId="164" fontId="2" fillId="11" borderId="0" xfId="21" applyNumberFormat="1" applyFont="1" applyFill="1" applyBorder="1" applyAlignment="1">
      <alignment wrapText="1"/>
    </xf>
    <xf numFmtId="0" fontId="0" fillId="11" borderId="0" xfId="0" applyFont="1" applyFill="1" applyBorder="1" applyAlignment="1">
      <alignment horizontal="center" vertical="center" wrapText="1"/>
    </xf>
    <xf numFmtId="0" fontId="15" fillId="11" borderId="0" xfId="0" applyFont="1" applyFill="1" applyBorder="1" applyAlignment="1">
      <alignment wrapText="1"/>
    </xf>
    <xf numFmtId="0" fontId="13" fillId="11" borderId="0" xfId="0" applyFont="1" applyFill="1" applyBorder="1" applyAlignment="1">
      <alignment horizontal="left" wrapText="1"/>
    </xf>
    <xf numFmtId="0" fontId="2" fillId="11" borderId="4" xfId="0" applyFont="1" applyFill="1" applyBorder="1" applyAlignment="1">
      <alignment horizontal="center" vertical="center" wrapText="1"/>
    </xf>
    <xf numFmtId="0" fontId="2" fillId="11" borderId="4" xfId="0" applyFont="1" applyFill="1" applyBorder="1" applyAlignment="1" applyProtection="1">
      <alignment horizontal="center" vertical="center" wrapText="1"/>
      <protection locked="0"/>
    </xf>
    <xf numFmtId="9" fontId="5" fillId="11" borderId="4" xfId="21" applyFont="1" applyFill="1" applyBorder="1" applyAlignment="1" applyProtection="1">
      <alignment horizontal="center" vertical="center" wrapText="1"/>
      <protection locked="0"/>
    </xf>
    <xf numFmtId="9" fontId="17" fillId="11" borderId="4" xfId="22" applyNumberFormat="1" applyFont="1" applyFill="1" applyBorder="1" applyAlignment="1" applyProtection="1">
      <alignment horizontal="center" vertical="center" wrapText="1"/>
      <protection locked="0"/>
    </xf>
    <xf numFmtId="0" fontId="2" fillId="11" borderId="0" xfId="0" applyFont="1" applyFill="1" applyBorder="1" applyAlignment="1" applyProtection="1">
      <alignment vertical="center" wrapText="1"/>
      <protection locked="0"/>
    </xf>
    <xf numFmtId="0" fontId="2" fillId="11" borderId="0" xfId="0" applyFont="1" applyFill="1" applyBorder="1" applyAlignment="1" applyProtection="1">
      <alignment horizontal="center" vertical="center" wrapText="1"/>
      <protection/>
    </xf>
    <xf numFmtId="9" fontId="2" fillId="11" borderId="0" xfId="21" applyFont="1" applyFill="1" applyBorder="1" applyAlignment="1" applyProtection="1">
      <alignment vertical="center" wrapText="1"/>
      <protection locked="0"/>
    </xf>
    <xf numFmtId="9" fontId="2" fillId="11" borderId="0" xfId="21" applyFont="1" applyFill="1" applyBorder="1" applyAlignment="1" applyProtection="1">
      <alignment horizontal="right" vertical="center" wrapText="1"/>
      <protection locked="0"/>
    </xf>
    <xf numFmtId="9" fontId="2" fillId="11" borderId="0" xfId="21" applyFont="1" applyFill="1" applyBorder="1" applyAlignment="1" applyProtection="1">
      <alignment vertical="center" wrapText="1"/>
      <protection/>
    </xf>
    <xf numFmtId="4" fontId="0" fillId="11" borderId="4" xfId="0" applyNumberFormat="1" applyFill="1" applyBorder="1"/>
    <xf numFmtId="4" fontId="0" fillId="4" borderId="4" xfId="0" applyNumberFormat="1" applyFill="1" applyBorder="1"/>
    <xf numFmtId="165" fontId="5" fillId="4" borderId="4" xfId="23" applyFont="1" applyFill="1" applyBorder="1" applyAlignment="1" applyProtection="1">
      <alignment vertical="center" wrapText="1"/>
      <protection locked="0"/>
    </xf>
    <xf numFmtId="4" fontId="0" fillId="4" borderId="0" xfId="0" applyNumberFormat="1" applyFill="1"/>
    <xf numFmtId="9" fontId="5" fillId="4" borderId="4" xfId="21" applyFont="1" applyFill="1" applyBorder="1" applyAlignment="1" applyProtection="1">
      <alignment vertical="center" wrapText="1"/>
      <protection locked="0"/>
    </xf>
    <xf numFmtId="0" fontId="5" fillId="0" borderId="4" xfId="21" applyNumberFormat="1" applyFont="1" applyBorder="1" applyAlignment="1" applyProtection="1">
      <alignment vertical="center" wrapText="1"/>
      <protection locked="0"/>
    </xf>
    <xf numFmtId="0" fontId="5" fillId="0" borderId="4" xfId="21" applyNumberFormat="1" applyFont="1" applyBorder="1" applyAlignment="1" applyProtection="1">
      <alignment horizontal="center" vertical="center" wrapText="1"/>
      <protection locked="0"/>
    </xf>
    <xf numFmtId="0" fontId="0" fillId="0" borderId="0" xfId="0" applyNumberFormat="1"/>
    <xf numFmtId="0" fontId="5" fillId="3" borderId="4" xfId="21" applyNumberFormat="1" applyFont="1" applyFill="1" applyBorder="1" applyAlignment="1" applyProtection="1">
      <alignment horizontal="center" vertical="center" wrapText="1"/>
      <protection locked="0"/>
    </xf>
    <xf numFmtId="0" fontId="2" fillId="9" borderId="4" xfId="20" applyNumberFormat="1" applyFont="1" applyFill="1" applyBorder="1" applyAlignment="1" applyProtection="1">
      <alignment horizontal="center" vertical="center" wrapText="1"/>
      <protection/>
    </xf>
    <xf numFmtId="0" fontId="17" fillId="0" borderId="4" xfId="22" applyNumberFormat="1" applyFont="1" applyFill="1" applyBorder="1" applyAlignment="1" applyProtection="1">
      <alignment horizontal="center" vertical="center" wrapText="1"/>
      <protection locked="0"/>
    </xf>
    <xf numFmtId="0" fontId="5" fillId="0" borderId="4" xfId="20" applyNumberFormat="1" applyFont="1" applyBorder="1" applyAlignment="1" applyProtection="1">
      <alignment horizontal="center" vertical="center" wrapText="1"/>
      <protection locked="0"/>
    </xf>
    <xf numFmtId="0" fontId="0" fillId="0" borderId="4" xfId="0" applyNumberFormat="1" applyBorder="1"/>
    <xf numFmtId="0" fontId="5" fillId="0" borderId="4" xfId="21" applyNumberFormat="1" applyFont="1" applyFill="1" applyBorder="1" applyAlignment="1" applyProtection="1">
      <alignment horizontal="center" vertical="center" wrapText="1"/>
      <protection locked="0"/>
    </xf>
    <xf numFmtId="0" fontId="15" fillId="3" borderId="0" xfId="0" applyFont="1" applyFill="1" applyBorder="1" applyAlignment="1">
      <alignment wrapText="1"/>
    </xf>
    <xf numFmtId="0" fontId="11" fillId="3" borderId="22" xfId="0" applyFont="1" applyFill="1" applyBorder="1" applyAlignment="1">
      <alignment wrapText="1"/>
    </xf>
    <xf numFmtId="0" fontId="13" fillId="3" borderId="0" xfId="0" applyFont="1" applyFill="1" applyBorder="1" applyAlignment="1">
      <alignment horizontal="left" wrapText="1"/>
    </xf>
    <xf numFmtId="164" fontId="2" fillId="3" borderId="4" xfId="20" applyFont="1" applyFill="1" applyBorder="1" applyAlignment="1" applyProtection="1">
      <alignment horizontal="center" vertical="center" wrapText="1"/>
      <protection/>
    </xf>
    <xf numFmtId="0" fontId="17" fillId="3" borderId="4" xfId="22" applyNumberFormat="1" applyFont="1" applyFill="1" applyBorder="1" applyAlignment="1" applyProtection="1">
      <alignment horizontal="center" vertical="center" wrapText="1"/>
      <protection locked="0"/>
    </xf>
    <xf numFmtId="0" fontId="5" fillId="3" borderId="4" xfId="20" applyNumberFormat="1"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wrapText="1"/>
      <protection/>
    </xf>
    <xf numFmtId="9" fontId="2" fillId="3" borderId="0" xfId="21" applyFont="1" applyFill="1" applyBorder="1" applyAlignment="1" applyProtection="1">
      <alignment vertical="center" wrapText="1"/>
      <protection/>
    </xf>
    <xf numFmtId="0" fontId="2" fillId="5" borderId="4" xfId="0" applyFont="1" applyFill="1" applyBorder="1" applyAlignment="1">
      <alignment horizontal="center" vertical="center" wrapText="1"/>
    </xf>
    <xf numFmtId="164" fontId="2" fillId="5" borderId="4" xfId="20" applyFont="1" applyFill="1" applyBorder="1" applyAlignment="1" applyProtection="1">
      <alignment horizontal="center" vertical="center" wrapText="1"/>
      <protection/>
    </xf>
    <xf numFmtId="167" fontId="5" fillId="3" borderId="0" xfId="0" applyNumberFormat="1" applyFont="1" applyFill="1" applyBorder="1" applyAlignment="1" applyProtection="1">
      <alignment vertical="center" wrapText="1"/>
      <protection locked="0"/>
    </xf>
    <xf numFmtId="168" fontId="5" fillId="0" borderId="4" xfId="24" applyNumberFormat="1" applyFont="1" applyBorder="1" applyAlignment="1" applyProtection="1">
      <alignment horizontal="center" vertical="center" wrapText="1"/>
      <protection locked="0"/>
    </xf>
    <xf numFmtId="168" fontId="5" fillId="3" borderId="4" xfId="24" applyNumberFormat="1" applyFont="1" applyFill="1" applyBorder="1" applyAlignment="1" applyProtection="1">
      <alignment horizontal="center" vertical="center" wrapText="1"/>
      <protection locked="0"/>
    </xf>
    <xf numFmtId="168" fontId="5" fillId="0" borderId="4" xfId="24" applyNumberFormat="1" applyFont="1" applyBorder="1" applyAlignment="1" applyProtection="1">
      <alignment vertical="center" wrapText="1"/>
      <protection locked="0"/>
    </xf>
    <xf numFmtId="168" fontId="5" fillId="3" borderId="4" xfId="24" applyNumberFormat="1" applyFont="1" applyFill="1" applyBorder="1" applyAlignment="1" applyProtection="1">
      <alignment vertical="center" wrapText="1"/>
      <protection locked="0"/>
    </xf>
    <xf numFmtId="168" fontId="0" fillId="0" borderId="0" xfId="24" applyNumberFormat="1" applyFont="1"/>
    <xf numFmtId="168" fontId="5" fillId="11" borderId="4" xfId="24" applyNumberFormat="1" applyFont="1" applyFill="1" applyBorder="1" applyAlignment="1" applyProtection="1">
      <alignment horizontal="center" vertical="center" wrapText="1"/>
      <protection locked="0"/>
    </xf>
    <xf numFmtId="168" fontId="17" fillId="0" borderId="4" xfId="24" applyNumberFormat="1" applyFont="1" applyFill="1" applyBorder="1" applyAlignment="1" applyProtection="1">
      <alignment horizontal="center" vertical="center" wrapText="1"/>
      <protection locked="0"/>
    </xf>
    <xf numFmtId="164" fontId="2" fillId="11" borderId="21" xfId="20" applyFont="1" applyFill="1" applyBorder="1" applyAlignment="1" applyProtection="1">
      <alignment horizontal="center" vertical="center" wrapText="1"/>
      <protection/>
    </xf>
    <xf numFmtId="164" fontId="2" fillId="11" borderId="12" xfId="20" applyFont="1" applyFill="1" applyBorder="1" applyAlignment="1" applyProtection="1">
      <alignment horizontal="center" vertical="center" wrapText="1"/>
      <protection/>
    </xf>
    <xf numFmtId="0" fontId="2" fillId="3" borderId="4"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top" wrapText="1"/>
      <protection locked="0"/>
    </xf>
    <xf numFmtId="0" fontId="5" fillId="0" borderId="4" xfId="0" applyFont="1" applyFill="1" applyBorder="1" applyAlignment="1" applyProtection="1">
      <alignment horizontal="left" vertical="top" wrapText="1"/>
      <protection locked="0"/>
    </xf>
    <xf numFmtId="0" fontId="2" fillId="5" borderId="32"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wrapText="1"/>
      <protection/>
    </xf>
    <xf numFmtId="0" fontId="2" fillId="5" borderId="33" xfId="0" applyFont="1" applyFill="1" applyBorder="1" applyAlignment="1" applyProtection="1">
      <alignment horizontal="center" vertical="center" wrapText="1"/>
      <protection/>
    </xf>
    <xf numFmtId="0" fontId="5" fillId="0" borderId="9"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2" fillId="0" borderId="9"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18" fillId="0" borderId="0" xfId="0" applyFont="1" applyBorder="1" applyAlignment="1">
      <alignment horizontal="left" vertical="top" wrapText="1"/>
    </xf>
    <xf numFmtId="0" fontId="13" fillId="7" borderId="34" xfId="0" applyFont="1" applyFill="1" applyBorder="1" applyAlignment="1">
      <alignment horizontal="left" wrapText="1"/>
    </xf>
    <xf numFmtId="0" fontId="13" fillId="7" borderId="35" xfId="0" applyFont="1" applyFill="1" applyBorder="1" applyAlignment="1">
      <alignment horizontal="left" wrapText="1"/>
    </xf>
    <xf numFmtId="0" fontId="13" fillId="7" borderId="36" xfId="0" applyFont="1" applyFill="1" applyBorder="1" applyAlignment="1">
      <alignment horizontal="left" wrapText="1"/>
    </xf>
    <xf numFmtId="49" fontId="2" fillId="3" borderId="4" xfId="0" applyNumberFormat="1" applyFont="1" applyFill="1" applyBorder="1" applyAlignment="1" applyProtection="1">
      <alignment horizontal="left" vertical="top" wrapText="1"/>
      <protection locked="0"/>
    </xf>
    <xf numFmtId="0" fontId="2" fillId="3" borderId="4" xfId="0" applyNumberFormat="1" applyFont="1" applyFill="1" applyBorder="1" applyAlignment="1" applyProtection="1">
      <alignment horizontal="left" vertical="top" wrapText="1"/>
      <protection locked="0"/>
    </xf>
    <xf numFmtId="0" fontId="4" fillId="7" borderId="37" xfId="0" applyFont="1" applyFill="1" applyBorder="1" applyAlignment="1">
      <alignment horizontal="left" wrapText="1"/>
    </xf>
    <xf numFmtId="0" fontId="4" fillId="7" borderId="38" xfId="0" applyFont="1" applyFill="1" applyBorder="1" applyAlignment="1">
      <alignment horizontal="left" wrapText="1"/>
    </xf>
    <xf numFmtId="0" fontId="4" fillId="7" borderId="39" xfId="0" applyFont="1" applyFill="1" applyBorder="1" applyAlignment="1">
      <alignment horizontal="left" wrapText="1"/>
    </xf>
    <xf numFmtId="0" fontId="2" fillId="0" borderId="0" xfId="0" applyFont="1" applyFill="1" applyBorder="1" applyAlignment="1">
      <alignment horizontal="center" vertical="center" wrapText="1"/>
    </xf>
    <xf numFmtId="0" fontId="2" fillId="4" borderId="29" xfId="0" applyFont="1" applyFill="1" applyBorder="1" applyAlignment="1" applyProtection="1">
      <alignment horizontal="center" vertical="center" wrapText="1"/>
      <protection/>
    </xf>
    <xf numFmtId="0" fontId="2" fillId="4" borderId="40" xfId="0" applyFont="1" applyFill="1" applyBorder="1" applyAlignment="1" applyProtection="1">
      <alignment horizontal="center" vertical="center" wrapText="1"/>
      <protection/>
    </xf>
    <xf numFmtId="0" fontId="2" fillId="4" borderId="41" xfId="0" applyFont="1" applyFill="1" applyBorder="1" applyAlignment="1" applyProtection="1">
      <alignment horizontal="center" vertical="center" wrapText="1"/>
      <protection/>
    </xf>
    <xf numFmtId="0" fontId="2" fillId="4" borderId="42" xfId="0" applyFont="1" applyFill="1" applyBorder="1" applyAlignment="1" applyProtection="1">
      <alignment horizontal="center" vertical="center" wrapText="1"/>
      <protection/>
    </xf>
    <xf numFmtId="0" fontId="2" fillId="4" borderId="31" xfId="0" applyFont="1" applyFill="1" applyBorder="1" applyAlignment="1" applyProtection="1">
      <alignment horizontal="center" vertical="center" wrapText="1"/>
      <protection/>
    </xf>
    <xf numFmtId="0" fontId="0" fillId="12" borderId="2" xfId="0" applyFont="1" applyFill="1" applyBorder="1" applyAlignment="1" applyProtection="1">
      <alignment horizontal="center" vertical="center" wrapText="1"/>
      <protection/>
    </xf>
    <xf numFmtId="0" fontId="0" fillId="12" borderId="43" xfId="0" applyFont="1" applyFill="1" applyBorder="1" applyAlignment="1" applyProtection="1">
      <alignment horizontal="center" vertical="center" wrapText="1"/>
      <protection/>
    </xf>
    <xf numFmtId="0" fontId="0" fillId="12" borderId="3" xfId="0" applyFont="1" applyFill="1" applyBorder="1" applyAlignment="1" applyProtection="1">
      <alignment horizontal="center" vertical="center" wrapText="1"/>
      <protection/>
    </xf>
    <xf numFmtId="0" fontId="5" fillId="4" borderId="19" xfId="0" applyFont="1" applyFill="1" applyBorder="1" applyAlignment="1" applyProtection="1">
      <alignment horizontal="center" vertical="center" wrapText="1"/>
      <protection/>
    </xf>
    <xf numFmtId="0" fontId="5" fillId="4" borderId="17" xfId="0" applyFont="1" applyFill="1" applyBorder="1" applyAlignment="1" applyProtection="1">
      <alignment horizontal="center" vertical="center" wrapText="1"/>
      <protection/>
    </xf>
    <xf numFmtId="0" fontId="2" fillId="11" borderId="6" xfId="0" applyFont="1" applyFill="1" applyBorder="1" applyAlignment="1" applyProtection="1">
      <alignment horizontal="center" vertical="center" wrapText="1"/>
      <protection/>
    </xf>
    <xf numFmtId="0" fontId="2" fillId="11" borderId="8" xfId="0" applyFont="1" applyFill="1" applyBorder="1" applyAlignment="1" applyProtection="1">
      <alignment horizontal="center" vertical="center" wrapText="1"/>
      <protection/>
    </xf>
    <xf numFmtId="0" fontId="2" fillId="4" borderId="21" xfId="0" applyFont="1" applyFill="1" applyBorder="1" applyAlignment="1" applyProtection="1">
      <alignment horizontal="center" vertical="center" wrapText="1"/>
      <protection/>
    </xf>
    <xf numFmtId="0" fontId="2" fillId="4" borderId="12" xfId="0" applyFont="1" applyFill="1" applyBorder="1" applyAlignment="1" applyProtection="1">
      <alignment horizontal="center" vertical="center" wrapText="1"/>
      <protection/>
    </xf>
    <xf numFmtId="0" fontId="3" fillId="10" borderId="44" xfId="0" applyFont="1" applyFill="1" applyBorder="1" applyAlignment="1" applyProtection="1">
      <alignment horizontal="center" vertical="center" wrapText="1"/>
      <protection/>
    </xf>
    <xf numFmtId="0" fontId="3" fillId="10" borderId="10" xfId="0" applyFont="1" applyFill="1" applyBorder="1" applyAlignment="1" applyProtection="1">
      <alignment horizontal="center" vertical="center" wrapText="1"/>
      <protection/>
    </xf>
    <xf numFmtId="0" fontId="3" fillId="10" borderId="45" xfId="0" applyFont="1" applyFill="1" applyBorder="1" applyAlignment="1" applyProtection="1">
      <alignment horizontal="center" vertical="center" wrapText="1"/>
      <protection/>
    </xf>
    <xf numFmtId="0" fontId="2" fillId="4" borderId="9" xfId="0" applyFont="1" applyFill="1" applyBorder="1" applyAlignment="1">
      <alignment horizontal="left" wrapText="1"/>
    </xf>
    <xf numFmtId="0" fontId="2" fillId="4" borderId="10" xfId="0" applyFont="1" applyFill="1" applyBorder="1" applyAlignment="1">
      <alignment horizontal="left" wrapText="1"/>
    </xf>
    <xf numFmtId="0" fontId="2" fillId="4" borderId="11" xfId="0" applyFont="1" applyFill="1" applyBorder="1" applyAlignment="1">
      <alignment horizontal="left" wrapText="1"/>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11" fillId="7" borderId="18" xfId="0" applyFont="1" applyFill="1" applyBorder="1" applyAlignment="1">
      <alignment horizontal="left" wrapText="1"/>
    </xf>
    <xf numFmtId="0" fontId="11" fillId="7" borderId="22" xfId="0" applyFont="1" applyFill="1" applyBorder="1" applyAlignment="1">
      <alignment horizontal="left" wrapText="1"/>
    </xf>
    <xf numFmtId="0" fontId="11" fillId="7" borderId="46" xfId="0" applyFont="1" applyFill="1" applyBorder="1" applyAlignment="1">
      <alignment horizontal="left" wrapText="1"/>
    </xf>
    <xf numFmtId="0" fontId="2" fillId="4" borderId="47" xfId="0" applyFont="1" applyFill="1" applyBorder="1" applyAlignment="1">
      <alignment horizontal="left" wrapText="1"/>
    </xf>
    <xf numFmtId="0" fontId="2" fillId="4" borderId="48" xfId="0" applyFont="1" applyFill="1" applyBorder="1" applyAlignment="1">
      <alignment horizontal="left" wrapText="1"/>
    </xf>
    <xf numFmtId="0" fontId="2" fillId="4" borderId="49" xfId="0" applyFont="1" applyFill="1" applyBorder="1" applyAlignment="1">
      <alignment horizontal="left" wrapText="1"/>
    </xf>
    <xf numFmtId="0" fontId="2" fillId="4" borderId="50"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4" fillId="7" borderId="13"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51" xfId="0" applyFont="1" applyFill="1" applyBorder="1" applyAlignment="1">
      <alignment horizontal="left" vertical="center" wrapText="1"/>
    </xf>
    <xf numFmtId="0" fontId="4" fillId="7" borderId="37" xfId="0" applyFont="1" applyFill="1" applyBorder="1" applyAlignment="1">
      <alignment horizontal="left" vertical="center" wrapText="1"/>
    </xf>
    <xf numFmtId="0" fontId="4" fillId="7" borderId="38" xfId="0" applyFont="1" applyFill="1" applyBorder="1" applyAlignment="1">
      <alignment horizontal="left" vertical="center" wrapText="1"/>
    </xf>
    <xf numFmtId="0" fontId="4" fillId="7" borderId="52" xfId="0" applyFont="1" applyFill="1" applyBorder="1" applyAlignment="1">
      <alignment horizontal="left" vertical="center" wrapText="1"/>
    </xf>
    <xf numFmtId="0" fontId="2" fillId="4" borderId="34" xfId="0" applyFont="1" applyFill="1" applyBorder="1" applyAlignment="1">
      <alignment horizontal="center" wrapText="1"/>
    </xf>
    <xf numFmtId="0" fontId="2" fillId="4" borderId="35" xfId="0" applyFont="1" applyFill="1" applyBorder="1" applyAlignment="1">
      <alignment horizontal="center" wrapText="1"/>
    </xf>
    <xf numFmtId="0" fontId="2" fillId="4" borderId="36" xfId="0" applyFont="1" applyFill="1" applyBorder="1" applyAlignment="1">
      <alignment horizontal="center" wrapText="1"/>
    </xf>
    <xf numFmtId="164" fontId="3" fillId="4" borderId="9" xfId="0" applyNumberFormat="1" applyFont="1" applyFill="1" applyBorder="1" applyAlignment="1">
      <alignment horizontal="center"/>
    </xf>
    <xf numFmtId="164" fontId="3" fillId="4" borderId="45" xfId="0" applyNumberFormat="1" applyFont="1" applyFill="1" applyBorder="1" applyAlignment="1">
      <alignment horizontal="center"/>
    </xf>
    <xf numFmtId="164" fontId="3" fillId="4" borderId="47" xfId="0" applyNumberFormat="1" applyFont="1" applyFill="1" applyBorder="1" applyAlignment="1">
      <alignment horizontal="center"/>
    </xf>
    <xf numFmtId="164" fontId="3" fillId="4" borderId="53" xfId="0" applyNumberFormat="1" applyFont="1" applyFill="1" applyBorder="1" applyAlignment="1">
      <alignment horizontal="center"/>
    </xf>
    <xf numFmtId="0" fontId="3" fillId="4" borderId="32" xfId="0" applyFont="1" applyFill="1" applyBorder="1" applyAlignment="1">
      <alignment horizontal="left"/>
    </xf>
    <xf numFmtId="0" fontId="3" fillId="4" borderId="30" xfId="0" applyFont="1" applyFill="1" applyBorder="1" applyAlignment="1">
      <alignment horizontal="left"/>
    </xf>
    <xf numFmtId="0" fontId="3" fillId="4" borderId="33" xfId="0" applyFont="1" applyFill="1" applyBorder="1" applyAlignment="1">
      <alignment horizontal="left"/>
    </xf>
    <xf numFmtId="49" fontId="0" fillId="4" borderId="54" xfId="0" applyNumberFormat="1" applyFill="1" applyBorder="1" applyAlignment="1">
      <alignment horizontal="center" wrapText="1"/>
    </xf>
    <xf numFmtId="49" fontId="0" fillId="4" borderId="43" xfId="0" applyNumberFormat="1" applyFill="1" applyBorder="1" applyAlignment="1">
      <alignment horizontal="center" wrapText="1"/>
    </xf>
    <xf numFmtId="49" fontId="0" fillId="4" borderId="55" xfId="0" applyNumberFormat="1" applyFill="1" applyBorder="1" applyAlignment="1">
      <alignment horizontal="center" wrapText="1"/>
    </xf>
    <xf numFmtId="0" fontId="0" fillId="4" borderId="54" xfId="0" applyNumberFormat="1" applyFill="1" applyBorder="1" applyAlignment="1">
      <alignment horizontal="center" wrapText="1"/>
    </xf>
    <xf numFmtId="0" fontId="0" fillId="4" borderId="43" xfId="0" applyNumberFormat="1" applyFill="1" applyBorder="1" applyAlignment="1">
      <alignment horizontal="center" wrapText="1"/>
    </xf>
    <xf numFmtId="0" fontId="0" fillId="4" borderId="55" xfId="0" applyNumberFormat="1" applyFill="1" applyBorder="1" applyAlignment="1">
      <alignment horizontal="center" wrapText="1"/>
    </xf>
    <xf numFmtId="0" fontId="3" fillId="7" borderId="18" xfId="0" applyFont="1" applyFill="1" applyBorder="1" applyAlignment="1">
      <alignment horizontal="center" vertical="center"/>
    </xf>
    <xf numFmtId="0" fontId="3" fillId="7" borderId="22" xfId="0" applyFont="1" applyFill="1" applyBorder="1" applyAlignment="1">
      <alignment horizontal="center" vertical="center"/>
    </xf>
    <xf numFmtId="0" fontId="3" fillId="7" borderId="23" xfId="0" applyFont="1" applyFill="1" applyBorder="1" applyAlignment="1">
      <alignment horizontal="center" vertical="center"/>
    </xf>
    <xf numFmtId="0" fontId="3" fillId="7" borderId="37" xfId="0" applyFont="1" applyFill="1" applyBorder="1" applyAlignment="1">
      <alignment horizontal="center" vertical="center"/>
    </xf>
    <xf numFmtId="0" fontId="3" fillId="7" borderId="38" xfId="0" applyFont="1" applyFill="1" applyBorder="1" applyAlignment="1">
      <alignment horizontal="center" vertical="center"/>
    </xf>
    <xf numFmtId="0" fontId="3" fillId="7" borderId="39" xfId="0" applyFont="1" applyFill="1" applyBorder="1" applyAlignment="1">
      <alignment horizontal="center" vertical="center"/>
    </xf>
    <xf numFmtId="0" fontId="2" fillId="4" borderId="29"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7" borderId="18" xfId="0" applyFont="1" applyFill="1" applyBorder="1" applyAlignment="1">
      <alignment horizontal="center" vertical="center"/>
    </xf>
    <xf numFmtId="0" fontId="2" fillId="7" borderId="22" xfId="0" applyFont="1" applyFill="1" applyBorder="1" applyAlignment="1">
      <alignment horizontal="center" vertical="center"/>
    </xf>
    <xf numFmtId="0" fontId="2" fillId="7" borderId="23" xfId="0" applyFont="1" applyFill="1" applyBorder="1" applyAlignment="1">
      <alignment horizontal="center" vertical="center"/>
    </xf>
    <xf numFmtId="0" fontId="2" fillId="7" borderId="37" xfId="0" applyFont="1" applyFill="1" applyBorder="1" applyAlignment="1">
      <alignment horizontal="center" vertical="center"/>
    </xf>
    <xf numFmtId="0" fontId="2" fillId="7" borderId="38" xfId="0" applyFont="1" applyFill="1" applyBorder="1" applyAlignment="1">
      <alignment horizontal="center" vertical="center"/>
    </xf>
    <xf numFmtId="0" fontId="2" fillId="7" borderId="39" xfId="0" applyFont="1" applyFill="1" applyBorder="1" applyAlignment="1">
      <alignment horizontal="center" vertical="center"/>
    </xf>
    <xf numFmtId="168" fontId="0" fillId="11" borderId="0" xfId="24" applyNumberFormat="1" applyFont="1" applyFill="1"/>
    <xf numFmtId="168" fontId="0" fillId="0" borderId="4" xfId="24" applyNumberFormat="1" applyFont="1" applyBorder="1"/>
    <xf numFmtId="168" fontId="5" fillId="0" borderId="4" xfId="24" applyNumberFormat="1" applyFont="1" applyFill="1" applyBorder="1" applyAlignment="1" applyProtection="1">
      <alignment horizontal="center" vertical="center" wrapText="1"/>
      <protection locked="0"/>
    </xf>
  </cellXfs>
  <cellStyles count="11">
    <cellStyle name="Normal" xfId="0"/>
    <cellStyle name="Percent" xfId="15"/>
    <cellStyle name="Currency" xfId="16"/>
    <cellStyle name="Currency [0]" xfId="17"/>
    <cellStyle name="Comma" xfId="18"/>
    <cellStyle name="Comma [0]" xfId="19"/>
    <cellStyle name="Monétaire" xfId="20"/>
    <cellStyle name="Pourcentage" xfId="21"/>
    <cellStyle name="Neutre" xfId="22"/>
    <cellStyle name="Milliers" xfId="23"/>
    <cellStyle name="Milliers [0]" xfId="24"/>
  </cellStyles>
  <dxfs count="27">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T221"/>
  <sheetViews>
    <sheetView showGridLines="0" showZeros="0" tabSelected="1" zoomScale="70" zoomScaleNormal="70" zoomScaleSheetLayoutView="50" workbookViewId="0" topLeftCell="B7">
      <pane ySplit="7" topLeftCell="A161" activePane="bottomLeft" state="frozen"/>
      <selection pane="topLeft" activeCell="A7" sqref="A7"/>
      <selection pane="bottomLeft" activeCell="M60" sqref="M60"/>
    </sheetView>
  </sheetViews>
  <sheetFormatPr defaultColWidth="9.28125" defaultRowHeight="15"/>
  <cols>
    <col min="1" max="1" width="11.7109375" style="45" customWidth="1"/>
    <col min="2" max="2" width="30.7109375" style="45" customWidth="1"/>
    <col min="3" max="3" width="47.28125" style="45" customWidth="1"/>
    <col min="4" max="4" width="30.7109375" style="45" customWidth="1"/>
    <col min="5" max="5" width="30.57421875" style="45" customWidth="1"/>
    <col min="6" max="7" width="23.28125" style="47" customWidth="1"/>
    <col min="8" max="8" width="23.28125" style="45" customWidth="1"/>
    <col min="9" max="9" width="23.28125" style="243" customWidth="1"/>
    <col min="10" max="12" width="22.421875" style="45" customWidth="1"/>
    <col min="13" max="13" width="14.421875" style="45" customWidth="1"/>
    <col min="14" max="14" width="22.421875" style="46" customWidth="1"/>
    <col min="15" max="15" width="22.421875" style="45" customWidth="1"/>
    <col min="16" max="16" width="22.421875" style="243" customWidth="1"/>
    <col min="17" max="17" width="30.28125" style="45" customWidth="1"/>
    <col min="18" max="18" width="18.7109375" style="45" customWidth="1"/>
    <col min="19" max="19" width="9.28125" style="45" customWidth="1"/>
    <col min="20" max="20" width="17.7109375" style="45" customWidth="1"/>
    <col min="21" max="21" width="26.421875" style="45" customWidth="1"/>
    <col min="22" max="22" width="22.421875" style="45" customWidth="1"/>
    <col min="23" max="23" width="29.7109375" style="45" customWidth="1"/>
    <col min="24" max="24" width="23.421875" style="45" customWidth="1"/>
    <col min="25" max="25" width="18.421875" style="45" customWidth="1"/>
    <col min="26" max="26" width="17.421875" style="45" customWidth="1"/>
    <col min="27" max="27" width="25.28125" style="45" customWidth="1"/>
    <col min="28" max="16384" width="9.28125" style="45" customWidth="1"/>
  </cols>
  <sheetData>
    <row r="2" spans="2:17" ht="46.2">
      <c r="B2" s="323" t="s">
        <v>519</v>
      </c>
      <c r="C2" s="323"/>
      <c r="D2" s="323"/>
      <c r="E2" s="323"/>
      <c r="F2" s="323"/>
      <c r="G2" s="323"/>
      <c r="H2" s="43"/>
      <c r="I2" s="244"/>
      <c r="J2" s="44"/>
      <c r="K2" s="44"/>
      <c r="L2" s="44"/>
      <c r="M2" s="44"/>
      <c r="N2" s="291"/>
      <c r="O2" s="44"/>
      <c r="P2" s="266"/>
      <c r="Q2" s="44"/>
    </row>
    <row r="3" ht="15.6">
      <c r="B3" s="164"/>
    </row>
    <row r="4" ht="16.2" thickBot="1">
      <c r="B4" s="48"/>
    </row>
    <row r="5" spans="2:20" ht="36.6">
      <c r="B5" s="131" t="s">
        <v>5</v>
      </c>
      <c r="C5" s="165"/>
      <c r="D5" s="165"/>
      <c r="E5" s="165"/>
      <c r="F5" s="165"/>
      <c r="G5" s="165"/>
      <c r="H5" s="165"/>
      <c r="I5" s="245"/>
      <c r="J5" s="165"/>
      <c r="K5" s="165"/>
      <c r="L5" s="165"/>
      <c r="M5" s="165"/>
      <c r="N5" s="292"/>
      <c r="O5" s="165"/>
      <c r="P5" s="245"/>
      <c r="Q5" s="165"/>
      <c r="R5" s="165"/>
      <c r="S5" s="165"/>
      <c r="T5" s="166"/>
    </row>
    <row r="6" spans="2:20" ht="21.6" thickBot="1">
      <c r="B6" s="329" t="s">
        <v>581</v>
      </c>
      <c r="C6" s="330"/>
      <c r="D6" s="330"/>
      <c r="E6" s="330"/>
      <c r="F6" s="330"/>
      <c r="G6" s="330"/>
      <c r="H6" s="330"/>
      <c r="I6" s="330"/>
      <c r="J6" s="330"/>
      <c r="K6" s="330"/>
      <c r="L6" s="330"/>
      <c r="M6" s="330"/>
      <c r="N6" s="330"/>
      <c r="O6" s="330"/>
      <c r="P6" s="330"/>
      <c r="Q6" s="330"/>
      <c r="R6" s="330"/>
      <c r="S6" s="330"/>
      <c r="T6" s="331"/>
    </row>
    <row r="7" ht="15">
      <c r="B7" s="49"/>
    </row>
    <row r="8" ht="15" thickBot="1"/>
    <row r="9" spans="2:16" ht="26.4" thickBot="1">
      <c r="B9" s="324" t="s">
        <v>373</v>
      </c>
      <c r="C9" s="325"/>
      <c r="D9" s="325"/>
      <c r="E9" s="325"/>
      <c r="F9" s="325"/>
      <c r="G9" s="325"/>
      <c r="H9" s="325"/>
      <c r="I9" s="325"/>
      <c r="J9" s="326"/>
      <c r="K9" s="238"/>
      <c r="L9" s="238"/>
      <c r="M9" s="238"/>
      <c r="N9" s="293"/>
      <c r="O9" s="238"/>
      <c r="P9" s="267"/>
    </row>
    <row r="11" spans="6:18" ht="15">
      <c r="F11" s="50"/>
      <c r="G11" s="50"/>
      <c r="H11" s="50"/>
      <c r="I11" s="246"/>
      <c r="J11" s="47"/>
      <c r="K11" s="47"/>
      <c r="L11" s="47"/>
      <c r="M11" s="47"/>
      <c r="O11" s="47"/>
      <c r="Q11" s="46"/>
      <c r="R11" s="46"/>
    </row>
    <row r="12" spans="2:18" ht="140.4">
      <c r="B12" s="121" t="s">
        <v>374</v>
      </c>
      <c r="C12" s="121" t="s">
        <v>520</v>
      </c>
      <c r="D12" s="121" t="s">
        <v>521</v>
      </c>
      <c r="E12" s="121" t="s">
        <v>522</v>
      </c>
      <c r="F12" s="196" t="s">
        <v>523</v>
      </c>
      <c r="G12" s="196" t="s">
        <v>623</v>
      </c>
      <c r="H12" s="121" t="s">
        <v>624</v>
      </c>
      <c r="I12" s="247" t="s">
        <v>13</v>
      </c>
      <c r="J12" s="121" t="s">
        <v>524</v>
      </c>
      <c r="K12" s="31" t="s">
        <v>658</v>
      </c>
      <c r="L12" s="31" t="s">
        <v>658</v>
      </c>
      <c r="M12" s="31" t="s">
        <v>658</v>
      </c>
      <c r="N12" s="299" t="s">
        <v>658</v>
      </c>
      <c r="O12" s="31" t="s">
        <v>658</v>
      </c>
      <c r="P12" s="268" t="s">
        <v>659</v>
      </c>
      <c r="Q12" s="121" t="s">
        <v>525</v>
      </c>
      <c r="R12" s="56"/>
    </row>
    <row r="13" spans="2:18" ht="15.6">
      <c r="B13" s="57"/>
      <c r="C13" s="57"/>
      <c r="D13" s="178" t="s">
        <v>618</v>
      </c>
      <c r="E13" s="178" t="s">
        <v>619</v>
      </c>
      <c r="F13" s="179" t="s">
        <v>620</v>
      </c>
      <c r="G13" s="179" t="s">
        <v>621</v>
      </c>
      <c r="H13" s="179" t="s">
        <v>622</v>
      </c>
      <c r="I13" s="247"/>
      <c r="J13" s="57"/>
      <c r="K13" s="217" t="s">
        <v>618</v>
      </c>
      <c r="L13" s="217" t="s">
        <v>619</v>
      </c>
      <c r="M13" s="217" t="s">
        <v>620</v>
      </c>
      <c r="N13" s="217" t="s">
        <v>622</v>
      </c>
      <c r="O13" s="179" t="s">
        <v>621</v>
      </c>
      <c r="P13" s="269"/>
      <c r="Q13" s="57"/>
      <c r="R13" s="56"/>
    </row>
    <row r="14" spans="2:18" ht="15.6">
      <c r="B14" s="115" t="s">
        <v>630</v>
      </c>
      <c r="C14" s="327" t="s">
        <v>629</v>
      </c>
      <c r="D14" s="327"/>
      <c r="E14" s="327"/>
      <c r="F14" s="327"/>
      <c r="G14" s="327"/>
      <c r="H14" s="327"/>
      <c r="I14" s="327"/>
      <c r="J14" s="327"/>
      <c r="K14" s="327"/>
      <c r="L14" s="327"/>
      <c r="M14" s="327"/>
      <c r="N14" s="327"/>
      <c r="O14" s="327"/>
      <c r="P14" s="327"/>
      <c r="Q14" s="327"/>
      <c r="R14" s="20"/>
    </row>
    <row r="15" spans="2:18" s="226" customFormat="1" ht="15.6">
      <c r="B15" s="227" t="s">
        <v>631</v>
      </c>
      <c r="C15" s="327" t="s">
        <v>632</v>
      </c>
      <c r="D15" s="327"/>
      <c r="E15" s="327"/>
      <c r="F15" s="327"/>
      <c r="G15" s="327"/>
      <c r="H15" s="327"/>
      <c r="I15" s="327"/>
      <c r="J15" s="327"/>
      <c r="K15" s="327"/>
      <c r="L15" s="327"/>
      <c r="M15" s="327"/>
      <c r="N15" s="327"/>
      <c r="O15" s="327"/>
      <c r="P15" s="327"/>
      <c r="Q15" s="327"/>
      <c r="R15" s="228"/>
    </row>
    <row r="16" spans="2:18" ht="78">
      <c r="B16" s="116" t="s">
        <v>375</v>
      </c>
      <c r="C16" s="19" t="s">
        <v>588</v>
      </c>
      <c r="D16" s="192">
        <v>15000</v>
      </c>
      <c r="E16" s="19"/>
      <c r="F16" s="192">
        <v>40000</v>
      </c>
      <c r="G16" s="192">
        <v>0</v>
      </c>
      <c r="H16" s="21">
        <v>10000</v>
      </c>
      <c r="I16" s="248">
        <f>SUM(D16:H16)</f>
        <v>65000</v>
      </c>
      <c r="J16" s="140">
        <v>0.3</v>
      </c>
      <c r="K16" s="283"/>
      <c r="L16" s="283"/>
      <c r="M16" s="302">
        <v>40000</v>
      </c>
      <c r="N16" s="302">
        <v>3515</v>
      </c>
      <c r="O16" s="283"/>
      <c r="P16" s="278">
        <f>SUM(K16:O16)</f>
        <v>43515</v>
      </c>
      <c r="Q16" s="129"/>
      <c r="R16" s="60"/>
    </row>
    <row r="17" spans="2:18" ht="72" customHeight="1">
      <c r="B17" s="116" t="s">
        <v>376</v>
      </c>
      <c r="C17" s="19" t="s">
        <v>589</v>
      </c>
      <c r="D17" s="192">
        <v>20000</v>
      </c>
      <c r="E17" s="19"/>
      <c r="F17" s="192">
        <v>35000</v>
      </c>
      <c r="G17" s="192"/>
      <c r="H17" s="192">
        <v>20000</v>
      </c>
      <c r="I17" s="248">
        <f aca="true" t="shared" si="0" ref="I17:I19">SUM(D17:H17)</f>
        <v>75000</v>
      </c>
      <c r="J17" s="140">
        <v>0.3</v>
      </c>
      <c r="K17" s="284">
        <v>15276.83</v>
      </c>
      <c r="L17" s="283"/>
      <c r="M17" s="302">
        <v>35000</v>
      </c>
      <c r="N17" s="302">
        <v>9569.53</v>
      </c>
      <c r="O17" s="283"/>
      <c r="P17" s="278">
        <f aca="true" t="shared" si="1" ref="P17:P23">SUM(K17:O17)</f>
        <v>59846.36</v>
      </c>
      <c r="Q17" s="129"/>
      <c r="R17" s="60"/>
    </row>
    <row r="18" spans="2:18" ht="62.4">
      <c r="B18" s="116" t="s">
        <v>377</v>
      </c>
      <c r="C18" s="19" t="s">
        <v>590</v>
      </c>
      <c r="D18" s="192">
        <v>15000</v>
      </c>
      <c r="E18" s="19"/>
      <c r="F18" s="192">
        <v>20000</v>
      </c>
      <c r="G18" s="192"/>
      <c r="H18" s="21"/>
      <c r="I18" s="248">
        <f t="shared" si="0"/>
        <v>35000</v>
      </c>
      <c r="J18" s="140"/>
      <c r="K18" s="283"/>
      <c r="L18" s="283"/>
      <c r="M18" s="302">
        <v>15000</v>
      </c>
      <c r="N18" s="303"/>
      <c r="O18" s="283"/>
      <c r="P18" s="278">
        <f t="shared" si="1"/>
        <v>15000</v>
      </c>
      <c r="Q18" s="129"/>
      <c r="R18" s="60"/>
    </row>
    <row r="19" spans="2:18" ht="36.75" customHeight="1">
      <c r="B19" s="116" t="s">
        <v>378</v>
      </c>
      <c r="C19" s="19" t="s">
        <v>591</v>
      </c>
      <c r="D19" s="192">
        <v>15000</v>
      </c>
      <c r="E19" s="19"/>
      <c r="F19" s="192">
        <v>35000</v>
      </c>
      <c r="G19" s="192"/>
      <c r="H19" s="21"/>
      <c r="I19" s="248">
        <f t="shared" si="0"/>
        <v>50000</v>
      </c>
      <c r="J19" s="140"/>
      <c r="K19" s="283"/>
      <c r="L19" s="283"/>
      <c r="M19" s="302"/>
      <c r="N19" s="303"/>
      <c r="O19" s="283"/>
      <c r="P19" s="278">
        <f t="shared" si="1"/>
        <v>0</v>
      </c>
      <c r="Q19" s="129"/>
      <c r="R19" s="60"/>
    </row>
    <row r="20" spans="2:18" ht="15.6">
      <c r="B20" s="116" t="s">
        <v>379</v>
      </c>
      <c r="C20" s="19"/>
      <c r="D20" s="19"/>
      <c r="E20" s="19"/>
      <c r="F20" s="192"/>
      <c r="G20" s="192"/>
      <c r="H20" s="21"/>
      <c r="I20" s="248">
        <f aca="true" t="shared" si="2" ref="I20:I23">SUM(F20:H20)</f>
        <v>0</v>
      </c>
      <c r="J20" s="140"/>
      <c r="K20" s="283"/>
      <c r="L20" s="283"/>
      <c r="M20" s="302"/>
      <c r="N20" s="303"/>
      <c r="O20" s="283"/>
      <c r="P20" s="278">
        <f t="shared" si="1"/>
        <v>0</v>
      </c>
      <c r="Q20" s="129"/>
      <c r="R20" s="60"/>
    </row>
    <row r="21" spans="2:18" ht="15.6">
      <c r="B21" s="116" t="s">
        <v>380</v>
      </c>
      <c r="C21" s="19"/>
      <c r="D21" s="19"/>
      <c r="E21" s="19"/>
      <c r="F21" s="192"/>
      <c r="G21" s="192"/>
      <c r="H21" s="21"/>
      <c r="I21" s="248">
        <f t="shared" si="2"/>
        <v>0</v>
      </c>
      <c r="J21" s="140"/>
      <c r="K21" s="283"/>
      <c r="L21" s="283"/>
      <c r="M21" s="302"/>
      <c r="N21" s="303"/>
      <c r="O21" s="283"/>
      <c r="P21" s="278">
        <f t="shared" si="1"/>
        <v>0</v>
      </c>
      <c r="Q21" s="129"/>
      <c r="R21" s="60"/>
    </row>
    <row r="22" spans="2:18" ht="15.6">
      <c r="B22" s="116" t="s">
        <v>381</v>
      </c>
      <c r="C22" s="55"/>
      <c r="D22" s="163"/>
      <c r="E22" s="163"/>
      <c r="F22" s="192"/>
      <c r="G22" s="192"/>
      <c r="H22" s="22"/>
      <c r="I22" s="248">
        <f t="shared" si="2"/>
        <v>0</v>
      </c>
      <c r="J22" s="141"/>
      <c r="K22" s="285"/>
      <c r="L22" s="285"/>
      <c r="M22" s="303"/>
      <c r="N22" s="303"/>
      <c r="O22" s="285"/>
      <c r="P22" s="278">
        <f t="shared" si="1"/>
        <v>0</v>
      </c>
      <c r="Q22" s="130"/>
      <c r="R22" s="60"/>
    </row>
    <row r="23" spans="1:18" ht="15.6">
      <c r="A23" s="46"/>
      <c r="B23" s="116" t="s">
        <v>382</v>
      </c>
      <c r="C23" s="55"/>
      <c r="D23" s="163"/>
      <c r="E23" s="163"/>
      <c r="F23" s="192"/>
      <c r="G23" s="192"/>
      <c r="H23" s="22"/>
      <c r="I23" s="248">
        <f t="shared" si="2"/>
        <v>0</v>
      </c>
      <c r="J23" s="141"/>
      <c r="K23" s="285"/>
      <c r="L23" s="285"/>
      <c r="M23" s="285"/>
      <c r="N23" s="285"/>
      <c r="O23" s="285"/>
      <c r="P23" s="270">
        <f t="shared" si="1"/>
        <v>0</v>
      </c>
      <c r="Q23" s="130"/>
      <c r="R23" s="47"/>
    </row>
    <row r="24" spans="1:18" ht="15.6">
      <c r="A24" s="46"/>
      <c r="C24" s="117" t="s">
        <v>526</v>
      </c>
      <c r="D24" s="230">
        <f>SUM(D16:D23)</f>
        <v>65000</v>
      </c>
      <c r="E24" s="197"/>
      <c r="F24" s="198">
        <f>SUM(F16:F23)</f>
        <v>130000</v>
      </c>
      <c r="G24" s="198">
        <f>SUM(G16:G23)</f>
        <v>0</v>
      </c>
      <c r="H24" s="198">
        <f>SUM(H16:H23)</f>
        <v>30000</v>
      </c>
      <c r="I24" s="249">
        <f>SUM(I16:I23)</f>
        <v>225000</v>
      </c>
      <c r="J24" s="199">
        <f>(J16*I16)+(J17*I17)+(J18*I18)+(J19*I19)+(J20*I20)+(J21*I21)+(J22*I22)+(J23*I23)</f>
        <v>42000</v>
      </c>
      <c r="K24" s="286">
        <f>SUM(K16:K23)</f>
        <v>15276.83</v>
      </c>
      <c r="L24" s="199">
        <f aca="true" t="shared" si="3" ref="L24:O24">SUM(L16:L23)</f>
        <v>0</v>
      </c>
      <c r="M24" s="199">
        <f t="shared" si="3"/>
        <v>90000</v>
      </c>
      <c r="N24" s="199">
        <f t="shared" si="3"/>
        <v>13084.53</v>
      </c>
      <c r="O24" s="199">
        <f t="shared" si="3"/>
        <v>0</v>
      </c>
      <c r="P24" s="253">
        <f>SUM(P16:P23)</f>
        <v>118361.36</v>
      </c>
      <c r="Q24" s="130"/>
      <c r="R24" s="62"/>
    </row>
    <row r="25" spans="1:18" ht="15.6">
      <c r="A25" s="46"/>
      <c r="B25" s="115" t="s">
        <v>633</v>
      </c>
      <c r="C25" s="311" t="s">
        <v>634</v>
      </c>
      <c r="D25" s="311"/>
      <c r="E25" s="311"/>
      <c r="F25" s="311"/>
      <c r="G25" s="311"/>
      <c r="H25" s="311"/>
      <c r="I25" s="311"/>
      <c r="J25" s="311"/>
      <c r="K25" s="311"/>
      <c r="L25" s="311"/>
      <c r="M25" s="311"/>
      <c r="N25" s="311"/>
      <c r="O25" s="311"/>
      <c r="P25" s="311"/>
      <c r="Q25" s="311"/>
      <c r="R25" s="59"/>
    </row>
    <row r="26" spans="1:18" ht="33.75" customHeight="1">
      <c r="A26" s="46"/>
      <c r="B26" s="116" t="s">
        <v>383</v>
      </c>
      <c r="C26" s="19" t="s">
        <v>592</v>
      </c>
      <c r="D26" s="229">
        <v>15000</v>
      </c>
      <c r="E26" s="19"/>
      <c r="F26" s="192">
        <v>25000</v>
      </c>
      <c r="G26" s="192"/>
      <c r="H26" s="21"/>
      <c r="I26" s="248">
        <f>SUM(D26:H26)</f>
        <v>40000</v>
      </c>
      <c r="J26" s="140"/>
      <c r="K26" s="283"/>
      <c r="L26" s="283"/>
      <c r="M26" s="302">
        <v>15000</v>
      </c>
      <c r="N26" s="285"/>
      <c r="O26" s="283"/>
      <c r="P26" s="307">
        <f aca="true" t="shared" si="4" ref="P26:P33">SUM(K26:O26)</f>
        <v>15000</v>
      </c>
      <c r="Q26" s="129"/>
      <c r="R26" s="60"/>
    </row>
    <row r="27" spans="1:18" ht="39" customHeight="1">
      <c r="A27" s="46"/>
      <c r="B27" s="116" t="s">
        <v>384</v>
      </c>
      <c r="C27" s="19" t="s">
        <v>593</v>
      </c>
      <c r="D27" s="229">
        <v>20000</v>
      </c>
      <c r="E27" s="19"/>
      <c r="F27" s="192">
        <v>25000</v>
      </c>
      <c r="G27" s="192"/>
      <c r="H27" s="21"/>
      <c r="I27" s="248">
        <f>SUM(D27:H27)</f>
        <v>45000</v>
      </c>
      <c r="J27" s="140"/>
      <c r="K27" s="283"/>
      <c r="L27" s="283"/>
      <c r="M27" s="302">
        <v>15000</v>
      </c>
      <c r="N27" s="285"/>
      <c r="O27" s="283"/>
      <c r="P27" s="307">
        <f t="shared" si="4"/>
        <v>15000</v>
      </c>
      <c r="Q27" s="129"/>
      <c r="R27" s="60"/>
    </row>
    <row r="28" spans="1:18" ht="33.75" customHeight="1">
      <c r="A28" s="46"/>
      <c r="B28" s="116" t="s">
        <v>385</v>
      </c>
      <c r="C28" s="19" t="s">
        <v>594</v>
      </c>
      <c r="D28" s="229">
        <v>15000</v>
      </c>
      <c r="E28" s="19"/>
      <c r="F28" s="192">
        <v>10000</v>
      </c>
      <c r="G28" s="192"/>
      <c r="H28" s="21"/>
      <c r="I28" s="248">
        <f>SUM(D28:H28)</f>
        <v>25000</v>
      </c>
      <c r="J28" s="140"/>
      <c r="K28" s="283"/>
      <c r="L28" s="283"/>
      <c r="M28" s="302"/>
      <c r="N28" s="285"/>
      <c r="O28" s="283"/>
      <c r="P28" s="270">
        <f t="shared" si="4"/>
        <v>0</v>
      </c>
      <c r="Q28" s="129"/>
      <c r="R28" s="60"/>
    </row>
    <row r="29" spans="1:18" ht="15.6">
      <c r="A29" s="180"/>
      <c r="B29" s="181" t="s">
        <v>386</v>
      </c>
      <c r="C29" s="182"/>
      <c r="D29" s="182"/>
      <c r="E29" s="182"/>
      <c r="F29" s="183"/>
      <c r="G29" s="183"/>
      <c r="H29" s="183"/>
      <c r="I29" s="250"/>
      <c r="J29" s="184"/>
      <c r="K29" s="287"/>
      <c r="L29" s="287"/>
      <c r="M29" s="308"/>
      <c r="N29" s="295"/>
      <c r="O29" s="287"/>
      <c r="P29" s="271">
        <f t="shared" si="4"/>
        <v>0</v>
      </c>
      <c r="Q29" s="185"/>
      <c r="R29" s="60"/>
    </row>
    <row r="30" spans="1:18" ht="15.6">
      <c r="A30" s="180"/>
      <c r="B30" s="181" t="s">
        <v>387</v>
      </c>
      <c r="C30" s="182"/>
      <c r="D30" s="182"/>
      <c r="E30" s="182"/>
      <c r="F30" s="183"/>
      <c r="G30" s="183"/>
      <c r="H30" s="183"/>
      <c r="I30" s="250"/>
      <c r="J30" s="184"/>
      <c r="K30" s="287"/>
      <c r="L30" s="287"/>
      <c r="M30" s="308"/>
      <c r="N30" s="295"/>
      <c r="O30" s="287"/>
      <c r="P30" s="271">
        <f t="shared" si="4"/>
        <v>0</v>
      </c>
      <c r="Q30" s="186"/>
      <c r="R30" s="60"/>
    </row>
    <row r="31" spans="1:18" ht="15.6">
      <c r="A31" s="46"/>
      <c r="B31" s="116" t="s">
        <v>388</v>
      </c>
      <c r="C31" s="19"/>
      <c r="D31" s="19"/>
      <c r="E31" s="19"/>
      <c r="F31" s="192"/>
      <c r="G31" s="192"/>
      <c r="H31" s="21"/>
      <c r="I31" s="248">
        <f aca="true" t="shared" si="5" ref="I31:I33">SUM(F31:H31)</f>
        <v>0</v>
      </c>
      <c r="J31" s="140"/>
      <c r="K31" s="283"/>
      <c r="L31" s="283"/>
      <c r="M31" s="302"/>
      <c r="N31" s="285"/>
      <c r="O31" s="283"/>
      <c r="P31" s="270">
        <f t="shared" si="4"/>
        <v>0</v>
      </c>
      <c r="Q31" s="129"/>
      <c r="R31" s="60"/>
    </row>
    <row r="32" spans="1:18" ht="15.6">
      <c r="A32" s="46"/>
      <c r="B32" s="116" t="s">
        <v>389</v>
      </c>
      <c r="C32" s="55"/>
      <c r="D32" s="163"/>
      <c r="E32" s="163"/>
      <c r="F32" s="192"/>
      <c r="G32" s="192"/>
      <c r="H32" s="22"/>
      <c r="I32" s="248">
        <f t="shared" si="5"/>
        <v>0</v>
      </c>
      <c r="J32" s="141"/>
      <c r="K32" s="285"/>
      <c r="L32" s="285"/>
      <c r="M32" s="285"/>
      <c r="N32" s="285"/>
      <c r="O32" s="285"/>
      <c r="P32" s="270">
        <f t="shared" si="4"/>
        <v>0</v>
      </c>
      <c r="Q32" s="130"/>
      <c r="R32" s="60"/>
    </row>
    <row r="33" spans="1:18" ht="15.6">
      <c r="A33" s="46"/>
      <c r="B33" s="116" t="s">
        <v>390</v>
      </c>
      <c r="C33" s="55"/>
      <c r="D33" s="163"/>
      <c r="E33" s="163"/>
      <c r="F33" s="192"/>
      <c r="G33" s="192"/>
      <c r="H33" s="22"/>
      <c r="I33" s="248">
        <f t="shared" si="5"/>
        <v>0</v>
      </c>
      <c r="J33" s="141"/>
      <c r="K33" s="285"/>
      <c r="L33" s="285"/>
      <c r="M33" s="285"/>
      <c r="N33" s="285"/>
      <c r="O33" s="285"/>
      <c r="P33" s="270">
        <f t="shared" si="4"/>
        <v>0</v>
      </c>
      <c r="Q33" s="130"/>
      <c r="R33" s="60"/>
    </row>
    <row r="34" spans="1:18" ht="15.6">
      <c r="A34" s="46"/>
      <c r="C34" s="117" t="s">
        <v>526</v>
      </c>
      <c r="D34" s="230">
        <f>SUM(D26:D33)</f>
        <v>50000</v>
      </c>
      <c r="E34" s="177"/>
      <c r="F34" s="200">
        <f>SUM(F26:F33)</f>
        <v>60000</v>
      </c>
      <c r="G34" s="200">
        <f>SUM(G26:G33)</f>
        <v>0</v>
      </c>
      <c r="H34" s="200">
        <f>SUM(H26:H33)</f>
        <v>0</v>
      </c>
      <c r="I34" s="251">
        <f>SUM(I26:I33)</f>
        <v>110000</v>
      </c>
      <c r="J34" s="199">
        <f aca="true" t="shared" si="6" ref="J34:P34">SUM(J26:J33)</f>
        <v>0</v>
      </c>
      <c r="K34" s="199">
        <f t="shared" si="6"/>
        <v>0</v>
      </c>
      <c r="L34" s="199">
        <f t="shared" si="6"/>
        <v>0</v>
      </c>
      <c r="M34" s="199">
        <f t="shared" si="6"/>
        <v>30000</v>
      </c>
      <c r="N34" s="199">
        <f t="shared" si="6"/>
        <v>0</v>
      </c>
      <c r="O34" s="199">
        <f t="shared" si="6"/>
        <v>0</v>
      </c>
      <c r="P34" s="253">
        <f t="shared" si="6"/>
        <v>30000</v>
      </c>
      <c r="Q34" s="130"/>
      <c r="R34" s="62"/>
    </row>
    <row r="35" spans="1:18" s="49" customFormat="1" ht="15.6">
      <c r="A35" s="231"/>
      <c r="B35" s="115" t="s">
        <v>635</v>
      </c>
      <c r="C35" s="311" t="s">
        <v>636</v>
      </c>
      <c r="D35" s="311"/>
      <c r="E35" s="311"/>
      <c r="F35" s="311"/>
      <c r="G35" s="311"/>
      <c r="H35" s="311"/>
      <c r="I35" s="311"/>
      <c r="J35" s="311"/>
      <c r="K35" s="311"/>
      <c r="L35" s="311"/>
      <c r="M35" s="311"/>
      <c r="N35" s="311"/>
      <c r="O35" s="311"/>
      <c r="P35" s="311"/>
      <c r="Q35" s="311"/>
      <c r="R35" s="59"/>
    </row>
    <row r="36" spans="1:18" ht="40.5" customHeight="1">
      <c r="A36" s="46"/>
      <c r="B36" s="116" t="s">
        <v>391</v>
      </c>
      <c r="C36" s="19" t="s">
        <v>595</v>
      </c>
      <c r="D36" s="229">
        <v>15000</v>
      </c>
      <c r="E36" s="19"/>
      <c r="F36" s="192"/>
      <c r="G36" s="192"/>
      <c r="H36" s="21"/>
      <c r="I36" s="248">
        <f>SUM(D36:H36)</f>
        <v>15000</v>
      </c>
      <c r="J36" s="140"/>
      <c r="K36" s="283"/>
      <c r="L36" s="283"/>
      <c r="M36" s="283"/>
      <c r="N36" s="285"/>
      <c r="O36" s="283"/>
      <c r="P36" s="270">
        <f aca="true" t="shared" si="7" ref="P36:P43">SUM(K36:O36)</f>
        <v>0</v>
      </c>
      <c r="Q36" s="129"/>
      <c r="R36" s="60"/>
    </row>
    <row r="37" spans="1:18" ht="49.5" customHeight="1">
      <c r="A37" s="46"/>
      <c r="B37" s="116" t="s">
        <v>392</v>
      </c>
      <c r="C37" s="19" t="s">
        <v>596</v>
      </c>
      <c r="D37" s="229">
        <v>20000</v>
      </c>
      <c r="E37" s="19"/>
      <c r="F37" s="192">
        <v>25000</v>
      </c>
      <c r="G37" s="192"/>
      <c r="H37" s="21"/>
      <c r="I37" s="248">
        <f aca="true" t="shared" si="8" ref="I37:I39">SUM(D37:H37)</f>
        <v>45000</v>
      </c>
      <c r="J37" s="140"/>
      <c r="K37" s="283"/>
      <c r="L37" s="283"/>
      <c r="M37" s="302">
        <v>15000</v>
      </c>
      <c r="N37" s="303"/>
      <c r="O37" s="302"/>
      <c r="P37" s="307">
        <f t="shared" si="7"/>
        <v>15000</v>
      </c>
      <c r="Q37" s="129"/>
      <c r="R37" s="60"/>
    </row>
    <row r="38" spans="1:18" ht="54.75" customHeight="1">
      <c r="A38" s="46"/>
      <c r="B38" s="116" t="s">
        <v>393</v>
      </c>
      <c r="C38" s="19" t="s">
        <v>597</v>
      </c>
      <c r="D38" s="229">
        <v>20000</v>
      </c>
      <c r="E38" s="19"/>
      <c r="F38" s="192">
        <v>30000</v>
      </c>
      <c r="G38" s="192"/>
      <c r="H38" s="21"/>
      <c r="I38" s="248">
        <f t="shared" si="8"/>
        <v>50000</v>
      </c>
      <c r="J38" s="140"/>
      <c r="K38" s="283"/>
      <c r="L38" s="283"/>
      <c r="M38" s="302"/>
      <c r="N38" s="303"/>
      <c r="O38" s="302"/>
      <c r="P38" s="307">
        <f t="shared" si="7"/>
        <v>0</v>
      </c>
      <c r="Q38" s="129"/>
      <c r="R38" s="60"/>
    </row>
    <row r="39" spans="1:18" ht="62.4">
      <c r="A39" s="46"/>
      <c r="B39" s="116" t="s">
        <v>394</v>
      </c>
      <c r="C39" s="19" t="s">
        <v>598</v>
      </c>
      <c r="D39" s="229">
        <v>20000</v>
      </c>
      <c r="E39" s="19"/>
      <c r="F39" s="192">
        <v>25000</v>
      </c>
      <c r="G39" s="192"/>
      <c r="H39" s="192">
        <v>5000</v>
      </c>
      <c r="I39" s="248">
        <f t="shared" si="8"/>
        <v>50000</v>
      </c>
      <c r="J39" s="140">
        <v>0.15</v>
      </c>
      <c r="K39" s="284">
        <v>1298.91</v>
      </c>
      <c r="L39" s="283"/>
      <c r="M39" s="302">
        <v>20000</v>
      </c>
      <c r="N39" s="303"/>
      <c r="O39" s="302"/>
      <c r="P39" s="401">
        <f t="shared" si="7"/>
        <v>21298.91</v>
      </c>
      <c r="Q39" s="129"/>
      <c r="R39" s="60"/>
    </row>
    <row r="40" spans="2:18" s="46" customFormat="1" ht="15.6">
      <c r="B40" s="116" t="s">
        <v>395</v>
      </c>
      <c r="C40" s="19"/>
      <c r="D40" s="19"/>
      <c r="E40" s="19"/>
      <c r="F40" s="192"/>
      <c r="G40" s="192"/>
      <c r="H40" s="21"/>
      <c r="I40" s="248">
        <f aca="true" t="shared" si="9" ref="I40:I43">SUM(F40:H40)</f>
        <v>0</v>
      </c>
      <c r="J40" s="140"/>
      <c r="K40" s="283"/>
      <c r="L40" s="283"/>
      <c r="M40" s="302"/>
      <c r="N40" s="303"/>
      <c r="O40" s="302"/>
      <c r="P40" s="307">
        <f t="shared" si="7"/>
        <v>0</v>
      </c>
      <c r="Q40" s="129"/>
      <c r="R40" s="60"/>
    </row>
    <row r="41" spans="2:18" s="46" customFormat="1" ht="15.6">
      <c r="B41" s="116" t="s">
        <v>396</v>
      </c>
      <c r="C41" s="19"/>
      <c r="D41" s="19"/>
      <c r="E41" s="19"/>
      <c r="F41" s="192"/>
      <c r="G41" s="192"/>
      <c r="H41" s="21"/>
      <c r="I41" s="248">
        <f t="shared" si="9"/>
        <v>0</v>
      </c>
      <c r="J41" s="140"/>
      <c r="K41" s="283"/>
      <c r="L41" s="283"/>
      <c r="M41" s="302"/>
      <c r="N41" s="303"/>
      <c r="O41" s="302"/>
      <c r="P41" s="307">
        <f t="shared" si="7"/>
        <v>0</v>
      </c>
      <c r="Q41" s="129"/>
      <c r="R41" s="60"/>
    </row>
    <row r="42" spans="1:18" s="46" customFormat="1" ht="15.6">
      <c r="A42" s="45"/>
      <c r="B42" s="116" t="s">
        <v>397</v>
      </c>
      <c r="C42" s="55"/>
      <c r="D42" s="163"/>
      <c r="E42" s="163"/>
      <c r="F42" s="192"/>
      <c r="G42" s="192"/>
      <c r="H42" s="22"/>
      <c r="I42" s="248">
        <f t="shared" si="9"/>
        <v>0</v>
      </c>
      <c r="J42" s="141"/>
      <c r="K42" s="285"/>
      <c r="L42" s="285"/>
      <c r="M42" s="285"/>
      <c r="N42" s="285"/>
      <c r="O42" s="285"/>
      <c r="P42" s="270">
        <f t="shared" si="7"/>
        <v>0</v>
      </c>
      <c r="Q42" s="130"/>
      <c r="R42" s="60"/>
    </row>
    <row r="43" spans="2:18" ht="15.6">
      <c r="B43" s="116" t="s">
        <v>398</v>
      </c>
      <c r="C43" s="55"/>
      <c r="D43" s="163"/>
      <c r="E43" s="163"/>
      <c r="F43" s="192"/>
      <c r="G43" s="192"/>
      <c r="H43" s="22"/>
      <c r="I43" s="248">
        <f t="shared" si="9"/>
        <v>0</v>
      </c>
      <c r="J43" s="141"/>
      <c r="K43" s="285"/>
      <c r="L43" s="285"/>
      <c r="M43" s="285"/>
      <c r="N43" s="285"/>
      <c r="O43" s="285"/>
      <c r="P43" s="270">
        <f t="shared" si="7"/>
        <v>0</v>
      </c>
      <c r="Q43" s="130"/>
      <c r="R43" s="60"/>
    </row>
    <row r="44" spans="3:18" ht="15.6">
      <c r="C44" s="117" t="s">
        <v>526</v>
      </c>
      <c r="D44" s="230">
        <f>SUM(D36:D43)</f>
        <v>75000</v>
      </c>
      <c r="E44" s="177"/>
      <c r="F44" s="200">
        <f>SUM(F36:F43)</f>
        <v>80000</v>
      </c>
      <c r="G44" s="200">
        <f>SUM(G36:G43)</f>
        <v>0</v>
      </c>
      <c r="H44" s="200">
        <f>SUM(H36:H43)</f>
        <v>5000</v>
      </c>
      <c r="I44" s="251">
        <f>SUM(I36:I43)</f>
        <v>160000</v>
      </c>
      <c r="J44" s="199">
        <f>(J36*I36)+(J37*I37)+(J38*I38)+(J39*I39)+(J40*I40)+(J41*I41)+(J42*I42)+(J43*I43)</f>
        <v>7500</v>
      </c>
      <c r="K44" s="199">
        <f aca="true" t="shared" si="10" ref="K44:P44">SUM(K36:K43)</f>
        <v>1298.91</v>
      </c>
      <c r="L44" s="199">
        <f t="shared" si="10"/>
        <v>0</v>
      </c>
      <c r="M44" s="199">
        <f t="shared" si="10"/>
        <v>35000</v>
      </c>
      <c r="N44" s="199">
        <f t="shared" si="10"/>
        <v>0</v>
      </c>
      <c r="O44" s="199">
        <f t="shared" si="10"/>
        <v>0</v>
      </c>
      <c r="P44" s="253">
        <f t="shared" si="10"/>
        <v>36298.91</v>
      </c>
      <c r="Q44" s="130"/>
      <c r="R44" s="62"/>
    </row>
    <row r="45" spans="2:18" s="48" customFormat="1" ht="15.6">
      <c r="B45" s="115" t="s">
        <v>637</v>
      </c>
      <c r="C45" s="311" t="s">
        <v>638</v>
      </c>
      <c r="D45" s="311"/>
      <c r="E45" s="311"/>
      <c r="F45" s="311"/>
      <c r="G45" s="311"/>
      <c r="H45" s="311"/>
      <c r="I45" s="311"/>
      <c r="J45" s="311"/>
      <c r="K45" s="311"/>
      <c r="L45" s="311"/>
      <c r="M45" s="311"/>
      <c r="N45" s="311"/>
      <c r="O45" s="311"/>
      <c r="P45" s="311"/>
      <c r="Q45" s="311"/>
      <c r="R45" s="59"/>
    </row>
    <row r="46" spans="2:18" ht="72.75" customHeight="1">
      <c r="B46" s="116" t="s">
        <v>399</v>
      </c>
      <c r="C46" s="19" t="s">
        <v>599</v>
      </c>
      <c r="D46" s="229">
        <v>15000</v>
      </c>
      <c r="E46" s="229">
        <v>15000</v>
      </c>
      <c r="F46" s="192">
        <v>0</v>
      </c>
      <c r="G46" s="192">
        <v>7500</v>
      </c>
      <c r="H46" s="21">
        <v>5000</v>
      </c>
      <c r="I46" s="248">
        <f>SUM(D46:H46)</f>
        <v>42500</v>
      </c>
      <c r="J46" s="140">
        <v>0.15</v>
      </c>
      <c r="K46" s="302"/>
      <c r="L46" s="302">
        <v>108.32</v>
      </c>
      <c r="M46" s="302"/>
      <c r="N46" s="303"/>
      <c r="O46" s="302"/>
      <c r="P46" s="248">
        <f aca="true" t="shared" si="11" ref="P46:P53">SUM(K46:O46)</f>
        <v>108.32</v>
      </c>
      <c r="Q46" s="129"/>
      <c r="R46" s="60"/>
    </row>
    <row r="47" spans="2:18" ht="60" customHeight="1">
      <c r="B47" s="116" t="s">
        <v>400</v>
      </c>
      <c r="C47" s="19" t="s">
        <v>600</v>
      </c>
      <c r="D47" s="229">
        <v>15000</v>
      </c>
      <c r="E47" s="229">
        <v>15000</v>
      </c>
      <c r="F47" s="192">
        <v>0</v>
      </c>
      <c r="G47" s="192">
        <v>5000</v>
      </c>
      <c r="H47" s="21">
        <v>5000</v>
      </c>
      <c r="I47" s="248">
        <f>SUM(D47:H47)</f>
        <v>40000</v>
      </c>
      <c r="J47" s="140">
        <v>0.15</v>
      </c>
      <c r="K47" s="302"/>
      <c r="L47" s="302"/>
      <c r="M47" s="302"/>
      <c r="N47" s="303"/>
      <c r="O47" s="302"/>
      <c r="P47" s="248">
        <f t="shared" si="11"/>
        <v>0</v>
      </c>
      <c r="Q47" s="129"/>
      <c r="R47" s="60"/>
    </row>
    <row r="48" spans="2:18" ht="106.5" customHeight="1">
      <c r="B48" s="116" t="s">
        <v>401</v>
      </c>
      <c r="C48" s="19" t="s">
        <v>601</v>
      </c>
      <c r="D48" s="229">
        <v>20000</v>
      </c>
      <c r="E48" s="229">
        <v>15000</v>
      </c>
      <c r="F48" s="192">
        <v>0</v>
      </c>
      <c r="G48" s="192">
        <v>12000</v>
      </c>
      <c r="H48" s="21">
        <v>5000</v>
      </c>
      <c r="I48" s="248">
        <f>SUM(D48:H48)</f>
        <v>52000</v>
      </c>
      <c r="J48" s="140">
        <v>0.3</v>
      </c>
      <c r="K48" s="306">
        <v>1598.02</v>
      </c>
      <c r="L48" s="302"/>
      <c r="M48" s="302"/>
      <c r="N48" s="303"/>
      <c r="O48" s="302"/>
      <c r="P48" s="248">
        <f t="shared" si="11"/>
        <v>1598.02</v>
      </c>
      <c r="Q48" s="129"/>
      <c r="R48" s="60"/>
    </row>
    <row r="49" spans="2:18" ht="54.75" customHeight="1">
      <c r="B49" s="116" t="s">
        <v>402</v>
      </c>
      <c r="C49" s="19" t="s">
        <v>602</v>
      </c>
      <c r="D49" s="229">
        <v>20000</v>
      </c>
      <c r="E49" s="218"/>
      <c r="F49" s="192">
        <v>30000</v>
      </c>
      <c r="G49" s="192">
        <v>5000</v>
      </c>
      <c r="H49" s="21"/>
      <c r="I49" s="248">
        <f>SUM(D49:H49)</f>
        <v>55000</v>
      </c>
      <c r="J49" s="140"/>
      <c r="K49" s="302"/>
      <c r="L49" s="302"/>
      <c r="M49" s="302">
        <v>20000</v>
      </c>
      <c r="N49" s="303"/>
      <c r="O49" s="302"/>
      <c r="P49" s="248">
        <f t="shared" si="11"/>
        <v>20000</v>
      </c>
      <c r="Q49" s="129"/>
      <c r="R49" s="60"/>
    </row>
    <row r="50" spans="2:18" ht="46.8">
      <c r="B50" s="116" t="s">
        <v>403</v>
      </c>
      <c r="C50" s="19" t="s">
        <v>603</v>
      </c>
      <c r="D50" s="229">
        <v>20000</v>
      </c>
      <c r="E50" s="218"/>
      <c r="F50" s="192">
        <v>20000</v>
      </c>
      <c r="G50" s="192">
        <v>7500</v>
      </c>
      <c r="H50" s="21">
        <v>10000</v>
      </c>
      <c r="I50" s="248">
        <f>SUM(D50:H50)</f>
        <v>57500</v>
      </c>
      <c r="J50" s="140">
        <v>0.3</v>
      </c>
      <c r="K50" s="306">
        <v>1598.02</v>
      </c>
      <c r="L50" s="302"/>
      <c r="M50" s="302"/>
      <c r="N50" s="303"/>
      <c r="O50" s="302"/>
      <c r="P50" s="248">
        <f t="shared" si="11"/>
        <v>1598.02</v>
      </c>
      <c r="Q50" s="129"/>
      <c r="R50" s="60"/>
    </row>
    <row r="51" spans="1:18" ht="15.6">
      <c r="A51" s="46"/>
      <c r="B51" s="116" t="s">
        <v>404</v>
      </c>
      <c r="C51" s="19"/>
      <c r="D51" s="218"/>
      <c r="E51" s="218"/>
      <c r="F51" s="192"/>
      <c r="G51" s="192"/>
      <c r="H51" s="21"/>
      <c r="I51" s="248">
        <f aca="true" t="shared" si="12" ref="I51:I53">SUM(F51:H51)</f>
        <v>0</v>
      </c>
      <c r="J51" s="140"/>
      <c r="K51" s="302"/>
      <c r="L51" s="302"/>
      <c r="M51" s="302"/>
      <c r="N51" s="303"/>
      <c r="O51" s="302"/>
      <c r="P51" s="248">
        <f t="shared" si="11"/>
        <v>0</v>
      </c>
      <c r="Q51" s="129"/>
      <c r="R51" s="60"/>
    </row>
    <row r="52" spans="1:18" s="46" customFormat="1" ht="15.6">
      <c r="A52" s="45"/>
      <c r="B52" s="116" t="s">
        <v>405</v>
      </c>
      <c r="C52" s="55"/>
      <c r="D52" s="163"/>
      <c r="E52" s="163"/>
      <c r="F52" s="192"/>
      <c r="G52" s="192"/>
      <c r="H52" s="22"/>
      <c r="I52" s="248">
        <f t="shared" si="12"/>
        <v>0</v>
      </c>
      <c r="J52" s="141"/>
      <c r="K52" s="303"/>
      <c r="L52" s="302"/>
      <c r="M52" s="302"/>
      <c r="N52" s="303"/>
      <c r="O52" s="302"/>
      <c r="P52" s="248">
        <f t="shared" si="11"/>
        <v>0</v>
      </c>
      <c r="Q52" s="130"/>
      <c r="R52" s="60"/>
    </row>
    <row r="53" spans="2:18" ht="15.6">
      <c r="B53" s="116" t="s">
        <v>406</v>
      </c>
      <c r="C53" s="55"/>
      <c r="D53" s="163"/>
      <c r="E53" s="163"/>
      <c r="F53" s="192"/>
      <c r="G53" s="192"/>
      <c r="H53" s="22"/>
      <c r="I53" s="248">
        <f t="shared" si="12"/>
        <v>0</v>
      </c>
      <c r="J53" s="141"/>
      <c r="K53" s="285"/>
      <c r="L53" s="288"/>
      <c r="M53" s="288"/>
      <c r="N53" s="296"/>
      <c r="O53" s="288"/>
      <c r="P53" s="248">
        <f t="shared" si="11"/>
        <v>0</v>
      </c>
      <c r="Q53" s="130"/>
      <c r="R53" s="60"/>
    </row>
    <row r="54" spans="3:18" ht="15.6">
      <c r="C54" s="117" t="s">
        <v>526</v>
      </c>
      <c r="D54" s="195">
        <f aca="true" t="shared" si="13" ref="D54:P54">SUM(D46:D53)</f>
        <v>90000</v>
      </c>
      <c r="E54" s="195">
        <f t="shared" si="13"/>
        <v>45000</v>
      </c>
      <c r="F54" s="195">
        <f t="shared" si="13"/>
        <v>50000</v>
      </c>
      <c r="G54" s="198">
        <f t="shared" si="13"/>
        <v>37000</v>
      </c>
      <c r="H54" s="198">
        <f t="shared" si="13"/>
        <v>25000</v>
      </c>
      <c r="I54" s="249">
        <f t="shared" si="13"/>
        <v>247000</v>
      </c>
      <c r="J54" s="132">
        <f>(J46*I46)+(J47*I47)+(J48*I48)+(J49*I49)+(J50*I50)+(J51*I51)+(J52*I52)+(J53*I53)</f>
        <v>45225</v>
      </c>
      <c r="K54" s="132">
        <f t="shared" si="13"/>
        <v>3196.04</v>
      </c>
      <c r="L54" s="132">
        <f t="shared" si="13"/>
        <v>108.32</v>
      </c>
      <c r="M54" s="132">
        <f t="shared" si="13"/>
        <v>20000</v>
      </c>
      <c r="N54" s="132">
        <f t="shared" si="13"/>
        <v>0</v>
      </c>
      <c r="O54" s="132">
        <f t="shared" si="13"/>
        <v>0</v>
      </c>
      <c r="P54" s="253">
        <f t="shared" si="13"/>
        <v>23304.36</v>
      </c>
      <c r="Q54" s="130"/>
      <c r="R54" s="62"/>
    </row>
    <row r="55" spans="2:18" ht="15.6">
      <c r="B55" s="13"/>
      <c r="C55" s="14"/>
      <c r="D55" s="14"/>
      <c r="E55" s="14"/>
      <c r="F55" s="193"/>
      <c r="G55" s="193"/>
      <c r="H55" s="12"/>
      <c r="I55" s="252"/>
      <c r="J55" s="12"/>
      <c r="K55" s="12"/>
      <c r="L55" s="12"/>
      <c r="M55" s="12"/>
      <c r="N55" s="12"/>
      <c r="O55" s="12"/>
      <c r="P55" s="252"/>
      <c r="Q55" s="12"/>
      <c r="R55" s="61"/>
    </row>
    <row r="56" spans="2:18" s="65" customFormat="1" ht="19.5" customHeight="1">
      <c r="B56" s="117" t="s">
        <v>639</v>
      </c>
      <c r="C56" s="328" t="s">
        <v>640</v>
      </c>
      <c r="D56" s="328"/>
      <c r="E56" s="328"/>
      <c r="F56" s="328"/>
      <c r="G56" s="328"/>
      <c r="H56" s="328"/>
      <c r="I56" s="328"/>
      <c r="J56" s="328"/>
      <c r="K56" s="328"/>
      <c r="L56" s="328"/>
      <c r="M56" s="328"/>
      <c r="N56" s="328"/>
      <c r="O56" s="328"/>
      <c r="P56" s="328"/>
      <c r="Q56" s="328"/>
      <c r="R56" s="20"/>
    </row>
    <row r="57" spans="2:18" s="48" customFormat="1" ht="22.5" customHeight="1">
      <c r="B57" s="176" t="s">
        <v>641</v>
      </c>
      <c r="C57" s="311" t="s">
        <v>642</v>
      </c>
      <c r="D57" s="311"/>
      <c r="E57" s="311"/>
      <c r="F57" s="311"/>
      <c r="G57" s="311"/>
      <c r="H57" s="311"/>
      <c r="I57" s="311"/>
      <c r="J57" s="311"/>
      <c r="K57" s="311"/>
      <c r="L57" s="311"/>
      <c r="M57" s="311"/>
      <c r="N57" s="311"/>
      <c r="O57" s="311"/>
      <c r="P57" s="311"/>
      <c r="Q57" s="311"/>
      <c r="R57" s="59"/>
    </row>
    <row r="58" spans="2:18" ht="49.5" customHeight="1">
      <c r="B58" s="116" t="s">
        <v>408</v>
      </c>
      <c r="C58" s="19" t="s">
        <v>608</v>
      </c>
      <c r="D58" s="192">
        <v>15000</v>
      </c>
      <c r="E58" s="192">
        <v>10000</v>
      </c>
      <c r="F58" s="192"/>
      <c r="G58" s="192">
        <v>5000</v>
      </c>
      <c r="H58" s="192">
        <v>10000</v>
      </c>
      <c r="I58" s="248">
        <f>SUM(D58:H58)</f>
        <v>40000</v>
      </c>
      <c r="J58" s="140">
        <v>0.15</v>
      </c>
      <c r="K58" s="402">
        <v>13164.47</v>
      </c>
      <c r="L58" s="302"/>
      <c r="M58" s="302"/>
      <c r="N58" s="303"/>
      <c r="O58" s="302"/>
      <c r="P58" s="277">
        <f aca="true" t="shared" si="14" ref="P58:P65">SUM(K58:O58)</f>
        <v>13164.47</v>
      </c>
      <c r="Q58" s="129"/>
      <c r="R58" s="60"/>
    </row>
    <row r="59" spans="2:18" ht="49.5" customHeight="1">
      <c r="B59" s="116" t="s">
        <v>409</v>
      </c>
      <c r="C59" s="19" t="s">
        <v>604</v>
      </c>
      <c r="D59" s="192">
        <v>15000</v>
      </c>
      <c r="E59" s="192">
        <v>20000</v>
      </c>
      <c r="F59" s="192"/>
      <c r="G59" s="192">
        <v>10000</v>
      </c>
      <c r="H59" s="21">
        <v>5000</v>
      </c>
      <c r="I59" s="248">
        <f>SUM(D59:H59)</f>
        <v>50000</v>
      </c>
      <c r="J59" s="140">
        <v>0.5</v>
      </c>
      <c r="K59" s="402"/>
      <c r="L59" s="302"/>
      <c r="M59" s="302"/>
      <c r="N59" s="303"/>
      <c r="O59" s="302"/>
      <c r="P59" s="277">
        <f t="shared" si="14"/>
        <v>0</v>
      </c>
      <c r="Q59" s="129"/>
      <c r="R59" s="60"/>
    </row>
    <row r="60" spans="2:18" ht="49.5" customHeight="1">
      <c r="B60" s="116" t="s">
        <v>410</v>
      </c>
      <c r="C60" s="19" t="s">
        <v>605</v>
      </c>
      <c r="D60" s="192">
        <v>15000</v>
      </c>
      <c r="E60" s="192">
        <v>15000</v>
      </c>
      <c r="F60" s="192"/>
      <c r="G60" s="192">
        <v>4000</v>
      </c>
      <c r="H60" s="21">
        <v>5000</v>
      </c>
      <c r="I60" s="248">
        <f>SUM(D60:H60)</f>
        <v>39000</v>
      </c>
      <c r="J60" s="215">
        <v>0.3</v>
      </c>
      <c r="K60" s="402"/>
      <c r="L60" s="403"/>
      <c r="M60" s="403"/>
      <c r="N60" s="303"/>
      <c r="O60" s="403"/>
      <c r="P60" s="277">
        <f t="shared" si="14"/>
        <v>0</v>
      </c>
      <c r="Q60" s="129"/>
      <c r="R60" s="60"/>
    </row>
    <row r="61" spans="2:18" ht="49.5" customHeight="1">
      <c r="B61" s="116" t="s">
        <v>411</v>
      </c>
      <c r="C61" s="19" t="s">
        <v>606</v>
      </c>
      <c r="D61" s="192">
        <v>75000</v>
      </c>
      <c r="E61" s="192">
        <v>50000</v>
      </c>
      <c r="F61" s="192"/>
      <c r="G61" s="192">
        <v>20000</v>
      </c>
      <c r="H61" s="192">
        <v>20000</v>
      </c>
      <c r="I61" s="248">
        <f>SUM(D61:H61)</f>
        <v>165000</v>
      </c>
      <c r="J61" s="140">
        <v>0.5</v>
      </c>
      <c r="K61" s="402"/>
      <c r="L61" s="302"/>
      <c r="M61" s="302"/>
      <c r="N61" s="303"/>
      <c r="O61" s="302"/>
      <c r="P61" s="277">
        <f t="shared" si="14"/>
        <v>0</v>
      </c>
      <c r="Q61" s="129"/>
      <c r="R61" s="60"/>
    </row>
    <row r="62" spans="2:18" ht="49.5" customHeight="1">
      <c r="B62" s="116" t="s">
        <v>412</v>
      </c>
      <c r="C62" s="19" t="s">
        <v>607</v>
      </c>
      <c r="D62" s="192">
        <v>150000</v>
      </c>
      <c r="E62" s="19"/>
      <c r="F62" s="192"/>
      <c r="G62" s="192">
        <v>15000</v>
      </c>
      <c r="H62" s="21">
        <v>100000</v>
      </c>
      <c r="I62" s="248">
        <f>SUM(D62:H62)</f>
        <v>265000</v>
      </c>
      <c r="J62" s="140">
        <v>0.3</v>
      </c>
      <c r="K62" s="402"/>
      <c r="L62" s="302"/>
      <c r="M62" s="302"/>
      <c r="N62" s="303"/>
      <c r="O62" s="302"/>
      <c r="P62" s="277">
        <f t="shared" si="14"/>
        <v>0</v>
      </c>
      <c r="Q62" s="129"/>
      <c r="R62" s="60"/>
    </row>
    <row r="63" spans="2:18" ht="15.6">
      <c r="B63" s="116" t="s">
        <v>413</v>
      </c>
      <c r="C63" s="19"/>
      <c r="D63" s="19"/>
      <c r="E63" s="19"/>
      <c r="F63" s="192"/>
      <c r="G63" s="192"/>
      <c r="H63" s="21"/>
      <c r="I63" s="248">
        <f aca="true" t="shared" si="15" ref="I63:I65">SUM(F63:H63)</f>
        <v>0</v>
      </c>
      <c r="J63" s="140"/>
      <c r="K63" s="289"/>
      <c r="L63" s="283"/>
      <c r="M63" s="283"/>
      <c r="N63" s="285"/>
      <c r="O63" s="283"/>
      <c r="P63" s="277">
        <f t="shared" si="14"/>
        <v>0</v>
      </c>
      <c r="Q63" s="129"/>
      <c r="R63" s="60"/>
    </row>
    <row r="64" spans="1:18" ht="15.6">
      <c r="A64" s="46"/>
      <c r="B64" s="116" t="s">
        <v>414</v>
      </c>
      <c r="C64" s="55"/>
      <c r="D64" s="163"/>
      <c r="E64" s="163"/>
      <c r="F64" s="192"/>
      <c r="G64" s="192"/>
      <c r="H64" s="22"/>
      <c r="I64" s="248">
        <f t="shared" si="15"/>
        <v>0</v>
      </c>
      <c r="J64" s="141"/>
      <c r="K64" s="289"/>
      <c r="L64" s="285"/>
      <c r="M64" s="285"/>
      <c r="N64" s="285"/>
      <c r="O64" s="285"/>
      <c r="P64" s="277">
        <f t="shared" si="14"/>
        <v>0</v>
      </c>
      <c r="Q64" s="130"/>
      <c r="R64" s="60"/>
    </row>
    <row r="65" spans="2:18" s="46" customFormat="1" ht="15.6">
      <c r="B65" s="116" t="s">
        <v>415</v>
      </c>
      <c r="C65" s="55"/>
      <c r="D65" s="163"/>
      <c r="E65" s="163"/>
      <c r="F65" s="192"/>
      <c r="G65" s="192"/>
      <c r="H65" s="22"/>
      <c r="I65" s="248">
        <f t="shared" si="15"/>
        <v>0</v>
      </c>
      <c r="J65" s="141"/>
      <c r="K65" s="289"/>
      <c r="L65" s="285"/>
      <c r="M65" s="285"/>
      <c r="N65" s="285"/>
      <c r="O65" s="285"/>
      <c r="P65" s="277">
        <f t="shared" si="14"/>
        <v>0</v>
      </c>
      <c r="Q65" s="130"/>
      <c r="R65" s="60"/>
    </row>
    <row r="66" spans="1:18" s="46" customFormat="1" ht="15.6">
      <c r="A66" s="45"/>
      <c r="B66" s="45"/>
      <c r="C66" s="117" t="s">
        <v>526</v>
      </c>
      <c r="D66" s="198">
        <f aca="true" t="shared" si="16" ref="D66:P66">SUM(D58:D65)</f>
        <v>270000</v>
      </c>
      <c r="E66" s="198">
        <f t="shared" si="16"/>
        <v>95000</v>
      </c>
      <c r="F66" s="195">
        <f t="shared" si="16"/>
        <v>0</v>
      </c>
      <c r="G66" s="198">
        <f t="shared" si="16"/>
        <v>54000</v>
      </c>
      <c r="H66" s="23">
        <f t="shared" si="16"/>
        <v>140000</v>
      </c>
      <c r="I66" s="249">
        <f t="shared" si="16"/>
        <v>559000</v>
      </c>
      <c r="J66" s="132">
        <f>(J58*I58)+(J59*I59)+(J60*I60)+(J61*I61)+(J62*I62)+(J63*I63)+(J64*I64)+(J65*I65)</f>
        <v>204700</v>
      </c>
      <c r="K66" s="132">
        <f t="shared" si="16"/>
        <v>13164.47</v>
      </c>
      <c r="L66" s="132">
        <f t="shared" si="16"/>
        <v>0</v>
      </c>
      <c r="M66" s="132">
        <f t="shared" si="16"/>
        <v>0</v>
      </c>
      <c r="N66" s="132">
        <f t="shared" si="16"/>
        <v>0</v>
      </c>
      <c r="O66" s="132">
        <f t="shared" si="16"/>
        <v>0</v>
      </c>
      <c r="P66" s="253">
        <f t="shared" si="16"/>
        <v>13164.47</v>
      </c>
      <c r="Q66" s="130"/>
      <c r="R66" s="62"/>
    </row>
    <row r="67" spans="2:18" s="48" customFormat="1" ht="22.5" customHeight="1">
      <c r="B67" s="115" t="s">
        <v>643</v>
      </c>
      <c r="C67" s="311" t="s">
        <v>644</v>
      </c>
      <c r="D67" s="311"/>
      <c r="E67" s="311"/>
      <c r="F67" s="311"/>
      <c r="G67" s="311"/>
      <c r="H67" s="311"/>
      <c r="I67" s="311"/>
      <c r="J67" s="311"/>
      <c r="K67" s="311"/>
      <c r="L67" s="311"/>
      <c r="M67" s="311"/>
      <c r="N67" s="311"/>
      <c r="O67" s="311"/>
      <c r="P67" s="311"/>
      <c r="Q67" s="311"/>
      <c r="R67" s="59"/>
    </row>
    <row r="68" spans="2:18" ht="61.5" customHeight="1">
      <c r="B68" s="116" t="s">
        <v>417</v>
      </c>
      <c r="C68" s="19" t="s">
        <v>609</v>
      </c>
      <c r="D68" s="192">
        <v>15000</v>
      </c>
      <c r="E68" s="19"/>
      <c r="F68" s="192"/>
      <c r="G68" s="192"/>
      <c r="H68" s="21"/>
      <c r="I68" s="248">
        <f>SUM(D68:H68)</f>
        <v>15000</v>
      </c>
      <c r="J68" s="140"/>
      <c r="K68" s="284">
        <v>1587.14</v>
      </c>
      <c r="L68" s="283"/>
      <c r="M68" s="283"/>
      <c r="N68" s="285"/>
      <c r="O68" s="283"/>
      <c r="P68" s="277">
        <f aca="true" t="shared" si="17" ref="P68:P75">SUM(K68:O68)</f>
        <v>1587.14</v>
      </c>
      <c r="Q68" s="129"/>
      <c r="R68" s="60"/>
    </row>
    <row r="69" spans="2:18" ht="52.5" customHeight="1">
      <c r="B69" s="116" t="s">
        <v>418</v>
      </c>
      <c r="C69" s="19" t="s">
        <v>610</v>
      </c>
      <c r="D69" s="192">
        <v>25000</v>
      </c>
      <c r="E69" s="19"/>
      <c r="F69" s="192">
        <v>25000</v>
      </c>
      <c r="G69" s="192"/>
      <c r="H69" s="192">
        <v>10000</v>
      </c>
      <c r="I69" s="248">
        <f>SUM(D69:H69)</f>
        <v>60000</v>
      </c>
      <c r="J69" s="215">
        <v>0.15</v>
      </c>
      <c r="K69" s="290"/>
      <c r="L69" s="290"/>
      <c r="M69" s="290"/>
      <c r="N69" s="285"/>
      <c r="O69" s="290"/>
      <c r="P69" s="277">
        <f t="shared" si="17"/>
        <v>0</v>
      </c>
      <c r="Q69" s="129"/>
      <c r="R69" s="60"/>
    </row>
    <row r="70" spans="2:18" ht="39" customHeight="1">
      <c r="B70" s="116" t="s">
        <v>419</v>
      </c>
      <c r="C70" s="19" t="s">
        <v>611</v>
      </c>
      <c r="D70" s="192">
        <v>60000</v>
      </c>
      <c r="E70" s="19"/>
      <c r="F70" s="192">
        <v>80000</v>
      </c>
      <c r="G70" s="192"/>
      <c r="H70" s="192">
        <v>20000</v>
      </c>
      <c r="I70" s="248">
        <f>SUM(D70:H70)</f>
        <v>160000</v>
      </c>
      <c r="J70" s="140">
        <v>0.15</v>
      </c>
      <c r="K70" s="284">
        <v>2581.58</v>
      </c>
      <c r="L70" s="283"/>
      <c r="M70" s="283"/>
      <c r="N70" s="285"/>
      <c r="O70" s="283"/>
      <c r="P70" s="277">
        <f t="shared" si="17"/>
        <v>2581.58</v>
      </c>
      <c r="Q70" s="129"/>
      <c r="R70" s="60"/>
    </row>
    <row r="71" spans="2:18" ht="51.75" customHeight="1">
      <c r="B71" s="116" t="s">
        <v>420</v>
      </c>
      <c r="C71" s="19" t="s">
        <v>627</v>
      </c>
      <c r="D71" s="19"/>
      <c r="E71" s="19"/>
      <c r="F71" s="192">
        <v>65000</v>
      </c>
      <c r="G71" s="192"/>
      <c r="H71" s="21"/>
      <c r="I71" s="248">
        <f aca="true" t="shared" si="18" ref="I71:I74">SUM(D71:H71)</f>
        <v>65000</v>
      </c>
      <c r="J71" s="140"/>
      <c r="K71" s="283"/>
      <c r="L71" s="283"/>
      <c r="M71" s="302">
        <v>38710</v>
      </c>
      <c r="N71" s="285"/>
      <c r="O71" s="283"/>
      <c r="P71" s="277">
        <f t="shared" si="17"/>
        <v>38710</v>
      </c>
      <c r="Q71" s="129"/>
      <c r="R71" s="60"/>
    </row>
    <row r="72" spans="2:18" ht="55.5" customHeight="1">
      <c r="B72" s="116" t="s">
        <v>421</v>
      </c>
      <c r="C72" s="19" t="s">
        <v>628</v>
      </c>
      <c r="D72" s="19"/>
      <c r="E72" s="19"/>
      <c r="F72" s="192">
        <v>20000</v>
      </c>
      <c r="G72" s="192"/>
      <c r="H72" s="21"/>
      <c r="I72" s="248">
        <f t="shared" si="18"/>
        <v>20000</v>
      </c>
      <c r="J72" s="140"/>
      <c r="K72" s="283"/>
      <c r="L72" s="283"/>
      <c r="M72" s="283"/>
      <c r="N72" s="285"/>
      <c r="O72" s="283"/>
      <c r="P72" s="277">
        <f t="shared" si="17"/>
        <v>0</v>
      </c>
      <c r="Q72" s="129"/>
      <c r="R72" s="60"/>
    </row>
    <row r="73" spans="2:18" ht="15.6">
      <c r="B73" s="116" t="s">
        <v>422</v>
      </c>
      <c r="C73" s="19"/>
      <c r="D73" s="19"/>
      <c r="E73" s="19"/>
      <c r="F73" s="192"/>
      <c r="G73" s="192"/>
      <c r="H73" s="21"/>
      <c r="I73" s="248">
        <f t="shared" si="18"/>
        <v>0</v>
      </c>
      <c r="J73" s="140"/>
      <c r="K73" s="283"/>
      <c r="L73" s="283"/>
      <c r="M73" s="283"/>
      <c r="N73" s="285"/>
      <c r="O73" s="283"/>
      <c r="P73" s="277">
        <f t="shared" si="17"/>
        <v>0</v>
      </c>
      <c r="Q73" s="129"/>
      <c r="R73" s="60"/>
    </row>
    <row r="74" spans="2:18" ht="15.6">
      <c r="B74" s="116" t="s">
        <v>423</v>
      </c>
      <c r="C74" s="55"/>
      <c r="D74" s="163"/>
      <c r="E74" s="163"/>
      <c r="F74" s="192"/>
      <c r="G74" s="192"/>
      <c r="H74" s="22"/>
      <c r="I74" s="248">
        <f t="shared" si="18"/>
        <v>0</v>
      </c>
      <c r="J74" s="141"/>
      <c r="K74" s="285"/>
      <c r="L74" s="285"/>
      <c r="M74" s="285"/>
      <c r="N74" s="285"/>
      <c r="O74" s="285"/>
      <c r="P74" s="277">
        <f t="shared" si="17"/>
        <v>0</v>
      </c>
      <c r="Q74" s="130"/>
      <c r="R74" s="60"/>
    </row>
    <row r="75" spans="2:18" ht="15.6">
      <c r="B75" s="116" t="s">
        <v>424</v>
      </c>
      <c r="C75" s="55"/>
      <c r="D75" s="163"/>
      <c r="E75" s="163"/>
      <c r="F75" s="192"/>
      <c r="G75" s="192"/>
      <c r="H75" s="22"/>
      <c r="I75" s="248">
        <f aca="true" t="shared" si="19" ref="I75">SUM(F75:H75)</f>
        <v>0</v>
      </c>
      <c r="J75" s="141"/>
      <c r="K75" s="285"/>
      <c r="L75" s="285"/>
      <c r="M75" s="285"/>
      <c r="N75" s="285"/>
      <c r="O75" s="285"/>
      <c r="P75" s="277">
        <f t="shared" si="17"/>
        <v>0</v>
      </c>
      <c r="Q75" s="130"/>
      <c r="R75" s="60"/>
    </row>
    <row r="76" spans="3:18" ht="15.6">
      <c r="C76" s="117" t="s">
        <v>526</v>
      </c>
      <c r="D76" s="200">
        <f>SUM(D68:D75)</f>
        <v>100000</v>
      </c>
      <c r="E76" s="177"/>
      <c r="F76" s="200">
        <f>SUM(F68:F75)</f>
        <v>190000</v>
      </c>
      <c r="G76" s="200">
        <f>SUM(G68:G75)</f>
        <v>0</v>
      </c>
      <c r="H76" s="26">
        <f>SUM(H68:H75)</f>
        <v>30000</v>
      </c>
      <c r="I76" s="249">
        <f>SUM(I68:I75)</f>
        <v>320000</v>
      </c>
      <c r="J76" s="132">
        <f>(J68*I68)+(J69*I69)+(J70*I70)+(J71*I71)+(J72*I72)+(J73*I73)+(J74*I74)+(J75*I75)</f>
        <v>33000</v>
      </c>
      <c r="K76" s="132">
        <f aca="true" t="shared" si="20" ref="K76:P76">SUM(K68:K75)</f>
        <v>4168.72</v>
      </c>
      <c r="L76" s="132">
        <f t="shared" si="20"/>
        <v>0</v>
      </c>
      <c r="M76" s="132">
        <f t="shared" si="20"/>
        <v>38710</v>
      </c>
      <c r="N76" s="132">
        <f t="shared" si="20"/>
        <v>0</v>
      </c>
      <c r="O76" s="132">
        <f t="shared" si="20"/>
        <v>0</v>
      </c>
      <c r="P76" s="253">
        <f t="shared" si="20"/>
        <v>42878.72</v>
      </c>
      <c r="Q76" s="130"/>
      <c r="R76" s="62"/>
    </row>
    <row r="77" spans="2:18" ht="15.6">
      <c r="B77" s="115" t="s">
        <v>425</v>
      </c>
      <c r="C77" s="312"/>
      <c r="D77" s="312"/>
      <c r="E77" s="312"/>
      <c r="F77" s="312"/>
      <c r="G77" s="312"/>
      <c r="H77" s="312"/>
      <c r="I77" s="312"/>
      <c r="J77" s="312"/>
      <c r="K77" s="312"/>
      <c r="L77" s="312"/>
      <c r="M77" s="312"/>
      <c r="N77" s="312"/>
      <c r="O77" s="312"/>
      <c r="P77" s="312"/>
      <c r="Q77" s="312"/>
      <c r="R77" s="59"/>
    </row>
    <row r="78" spans="2:18" ht="15.6">
      <c r="B78" s="116" t="s">
        <v>426</v>
      </c>
      <c r="C78" s="19"/>
      <c r="D78" s="19"/>
      <c r="E78" s="19"/>
      <c r="F78" s="192"/>
      <c r="G78" s="192"/>
      <c r="H78" s="21"/>
      <c r="I78" s="248">
        <f>SUM(F78:H78)</f>
        <v>0</v>
      </c>
      <c r="J78" s="140"/>
      <c r="K78" s="283"/>
      <c r="L78" s="283"/>
      <c r="M78" s="283"/>
      <c r="N78" s="285"/>
      <c r="O78" s="283"/>
      <c r="P78" s="270"/>
      <c r="Q78" s="129"/>
      <c r="R78" s="60"/>
    </row>
    <row r="79" spans="2:18" ht="15.6">
      <c r="B79" s="116" t="s">
        <v>427</v>
      </c>
      <c r="C79" s="19"/>
      <c r="D79" s="19"/>
      <c r="E79" s="19"/>
      <c r="F79" s="192"/>
      <c r="G79" s="192"/>
      <c r="H79" s="21"/>
      <c r="I79" s="248">
        <f aca="true" t="shared" si="21" ref="I79:I85">SUM(F79:H79)</f>
        <v>0</v>
      </c>
      <c r="J79" s="140"/>
      <c r="K79" s="283"/>
      <c r="L79" s="283"/>
      <c r="M79" s="283"/>
      <c r="N79" s="285"/>
      <c r="O79" s="283"/>
      <c r="P79" s="270"/>
      <c r="Q79" s="129"/>
      <c r="R79" s="60"/>
    </row>
    <row r="80" spans="2:18" ht="15.6">
      <c r="B80" s="116" t="s">
        <v>428</v>
      </c>
      <c r="C80" s="19"/>
      <c r="D80" s="19"/>
      <c r="E80" s="19"/>
      <c r="F80" s="192"/>
      <c r="G80" s="192"/>
      <c r="H80" s="21"/>
      <c r="I80" s="248">
        <f t="shared" si="21"/>
        <v>0</v>
      </c>
      <c r="J80" s="140"/>
      <c r="K80" s="283"/>
      <c r="L80" s="283"/>
      <c r="M80" s="283"/>
      <c r="N80" s="285"/>
      <c r="O80" s="283"/>
      <c r="P80" s="270"/>
      <c r="Q80" s="129"/>
      <c r="R80" s="60"/>
    </row>
    <row r="81" spans="1:18" ht="15.6">
      <c r="A81" s="46"/>
      <c r="B81" s="116" t="s">
        <v>429</v>
      </c>
      <c r="C81" s="19"/>
      <c r="D81" s="19"/>
      <c r="E81" s="19"/>
      <c r="F81" s="192"/>
      <c r="G81" s="192"/>
      <c r="H81" s="21"/>
      <c r="I81" s="248">
        <f t="shared" si="21"/>
        <v>0</v>
      </c>
      <c r="J81" s="140"/>
      <c r="K81" s="283"/>
      <c r="L81" s="283"/>
      <c r="M81" s="283"/>
      <c r="N81" s="285"/>
      <c r="O81" s="283"/>
      <c r="P81" s="270"/>
      <c r="Q81" s="129"/>
      <c r="R81" s="60"/>
    </row>
    <row r="82" spans="1:18" s="46" customFormat="1" ht="15.6">
      <c r="A82" s="45"/>
      <c r="B82" s="116" t="s">
        <v>430</v>
      </c>
      <c r="C82" s="19"/>
      <c r="D82" s="19"/>
      <c r="E82" s="19"/>
      <c r="F82" s="192"/>
      <c r="G82" s="192"/>
      <c r="H82" s="21"/>
      <c r="I82" s="248">
        <f t="shared" si="21"/>
        <v>0</v>
      </c>
      <c r="J82" s="140"/>
      <c r="K82" s="283"/>
      <c r="L82" s="283"/>
      <c r="M82" s="283"/>
      <c r="N82" s="285"/>
      <c r="O82" s="283"/>
      <c r="P82" s="270"/>
      <c r="Q82" s="129"/>
      <c r="R82" s="60"/>
    </row>
    <row r="83" spans="2:18" ht="15.6">
      <c r="B83" s="116" t="s">
        <v>431</v>
      </c>
      <c r="C83" s="19"/>
      <c r="D83" s="19"/>
      <c r="E83" s="19"/>
      <c r="F83" s="192"/>
      <c r="G83" s="192"/>
      <c r="H83" s="21"/>
      <c r="I83" s="248">
        <f t="shared" si="21"/>
        <v>0</v>
      </c>
      <c r="J83" s="140"/>
      <c r="K83" s="283"/>
      <c r="L83" s="283"/>
      <c r="M83" s="283"/>
      <c r="N83" s="285"/>
      <c r="O83" s="283"/>
      <c r="P83" s="270"/>
      <c r="Q83" s="129"/>
      <c r="R83" s="60"/>
    </row>
    <row r="84" spans="2:18" ht="15.6">
      <c r="B84" s="116" t="s">
        <v>432</v>
      </c>
      <c r="C84" s="55"/>
      <c r="D84" s="163"/>
      <c r="E84" s="163"/>
      <c r="F84" s="192"/>
      <c r="G84" s="192"/>
      <c r="H84" s="22"/>
      <c r="I84" s="248">
        <f t="shared" si="21"/>
        <v>0</v>
      </c>
      <c r="J84" s="141"/>
      <c r="K84" s="285"/>
      <c r="L84" s="285"/>
      <c r="M84" s="285"/>
      <c r="N84" s="285"/>
      <c r="O84" s="285"/>
      <c r="P84" s="270"/>
      <c r="Q84" s="130"/>
      <c r="R84" s="60"/>
    </row>
    <row r="85" spans="2:18" ht="15.6">
      <c r="B85" s="116" t="s">
        <v>433</v>
      </c>
      <c r="C85" s="55"/>
      <c r="D85" s="163"/>
      <c r="E85" s="163"/>
      <c r="F85" s="192"/>
      <c r="G85" s="192"/>
      <c r="H85" s="22"/>
      <c r="I85" s="248">
        <f t="shared" si="21"/>
        <v>0</v>
      </c>
      <c r="J85" s="141"/>
      <c r="K85" s="285"/>
      <c r="L85" s="285"/>
      <c r="M85" s="285"/>
      <c r="N85" s="285"/>
      <c r="O85" s="285"/>
      <c r="P85" s="270"/>
      <c r="Q85" s="130"/>
      <c r="R85" s="60"/>
    </row>
    <row r="86" spans="3:18" ht="15.6">
      <c r="C86" s="117" t="s">
        <v>526</v>
      </c>
      <c r="D86" s="200">
        <f aca="true" t="shared" si="22" ref="D86:E86">SUM(D78:D85)</f>
        <v>0</v>
      </c>
      <c r="E86" s="200">
        <f t="shared" si="22"/>
        <v>0</v>
      </c>
      <c r="F86" s="200">
        <f>SUM(F78:F85)</f>
        <v>0</v>
      </c>
      <c r="G86" s="200">
        <f>SUM(G78:G85)</f>
        <v>0</v>
      </c>
      <c r="H86" s="200">
        <f>SUM(H78:H85)</f>
        <v>0</v>
      </c>
      <c r="I86" s="251">
        <f>SUM(I78:I85)</f>
        <v>0</v>
      </c>
      <c r="J86" s="199">
        <f>(J78*I78)+(J79*I79)+(J80*I80)+(J81*I81)+(J82*I82)+(J83*I83)+(J84*I84)+(J85*I85)</f>
        <v>0</v>
      </c>
      <c r="K86" s="199">
        <f>SUM(K78:K85)</f>
        <v>0</v>
      </c>
      <c r="L86" s="199">
        <f aca="true" t="shared" si="23" ref="L86:O86">SUM(L78:L85)</f>
        <v>0</v>
      </c>
      <c r="M86" s="199">
        <f t="shared" si="23"/>
        <v>0</v>
      </c>
      <c r="N86" s="199">
        <f t="shared" si="23"/>
        <v>0</v>
      </c>
      <c r="O86" s="199">
        <f t="shared" si="23"/>
        <v>0</v>
      </c>
      <c r="P86" s="253"/>
      <c r="Q86" s="130"/>
      <c r="R86" s="62"/>
    </row>
    <row r="87" spans="2:18" ht="15.6">
      <c r="B87" s="115" t="s">
        <v>434</v>
      </c>
      <c r="C87" s="312"/>
      <c r="D87" s="312"/>
      <c r="E87" s="312"/>
      <c r="F87" s="312"/>
      <c r="G87" s="312"/>
      <c r="H87" s="312"/>
      <c r="I87" s="312"/>
      <c r="J87" s="312"/>
      <c r="K87" s="312"/>
      <c r="L87" s="312"/>
      <c r="M87" s="312"/>
      <c r="N87" s="312"/>
      <c r="O87" s="312"/>
      <c r="P87" s="312"/>
      <c r="Q87" s="312"/>
      <c r="R87" s="59"/>
    </row>
    <row r="88" spans="2:18" ht="15.6">
      <c r="B88" s="116" t="s">
        <v>435</v>
      </c>
      <c r="C88" s="19"/>
      <c r="D88" s="19"/>
      <c r="E88" s="19"/>
      <c r="F88" s="192"/>
      <c r="G88" s="192"/>
      <c r="H88" s="21"/>
      <c r="I88" s="248">
        <f>SUM(F88:H88)</f>
        <v>0</v>
      </c>
      <c r="J88" s="140"/>
      <c r="K88" s="140"/>
      <c r="L88" s="140"/>
      <c r="M88" s="140"/>
      <c r="N88" s="141"/>
      <c r="O88" s="140"/>
      <c r="P88" s="270"/>
      <c r="Q88" s="129"/>
      <c r="R88" s="60"/>
    </row>
    <row r="89" spans="2:18" ht="15.6">
      <c r="B89" s="116" t="s">
        <v>436</v>
      </c>
      <c r="C89" s="19"/>
      <c r="D89" s="19"/>
      <c r="E89" s="19"/>
      <c r="F89" s="192"/>
      <c r="G89" s="192"/>
      <c r="H89" s="21"/>
      <c r="I89" s="248">
        <f aca="true" t="shared" si="24" ref="I89:I95">SUM(F89:H89)</f>
        <v>0</v>
      </c>
      <c r="J89" s="140"/>
      <c r="K89" s="140"/>
      <c r="L89" s="140"/>
      <c r="M89" s="140"/>
      <c r="N89" s="141"/>
      <c r="O89" s="140"/>
      <c r="P89" s="270"/>
      <c r="Q89" s="129"/>
      <c r="R89" s="60"/>
    </row>
    <row r="90" spans="2:18" ht="15.6">
      <c r="B90" s="116" t="s">
        <v>437</v>
      </c>
      <c r="C90" s="19"/>
      <c r="D90" s="19"/>
      <c r="E90" s="19"/>
      <c r="F90" s="192"/>
      <c r="G90" s="192"/>
      <c r="H90" s="21"/>
      <c r="I90" s="248">
        <f t="shared" si="24"/>
        <v>0</v>
      </c>
      <c r="J90" s="140"/>
      <c r="K90" s="140"/>
      <c r="L90" s="140"/>
      <c r="M90" s="140"/>
      <c r="N90" s="141"/>
      <c r="O90" s="140"/>
      <c r="P90" s="270"/>
      <c r="Q90" s="129"/>
      <c r="R90" s="60"/>
    </row>
    <row r="91" spans="2:18" ht="15.6">
      <c r="B91" s="116" t="s">
        <v>438</v>
      </c>
      <c r="C91" s="19"/>
      <c r="D91" s="19"/>
      <c r="E91" s="19"/>
      <c r="F91" s="192"/>
      <c r="G91" s="192"/>
      <c r="H91" s="21"/>
      <c r="I91" s="248">
        <f t="shared" si="24"/>
        <v>0</v>
      </c>
      <c r="J91" s="140"/>
      <c r="K91" s="140"/>
      <c r="L91" s="140"/>
      <c r="M91" s="140"/>
      <c r="N91" s="141"/>
      <c r="O91" s="140"/>
      <c r="P91" s="270"/>
      <c r="Q91" s="129"/>
      <c r="R91" s="60"/>
    </row>
    <row r="92" spans="2:18" ht="15.6">
      <c r="B92" s="116" t="s">
        <v>439</v>
      </c>
      <c r="C92" s="19"/>
      <c r="D92" s="19"/>
      <c r="E92" s="19"/>
      <c r="F92" s="192"/>
      <c r="G92" s="192"/>
      <c r="H92" s="21"/>
      <c r="I92" s="248">
        <f t="shared" si="24"/>
        <v>0</v>
      </c>
      <c r="J92" s="140"/>
      <c r="K92" s="140"/>
      <c r="L92" s="140"/>
      <c r="M92" s="140"/>
      <c r="N92" s="141"/>
      <c r="O92" s="140"/>
      <c r="P92" s="270"/>
      <c r="Q92" s="129"/>
      <c r="R92" s="60"/>
    </row>
    <row r="93" spans="2:18" ht="15.6">
      <c r="B93" s="116" t="s">
        <v>440</v>
      </c>
      <c r="C93" s="19"/>
      <c r="D93" s="19"/>
      <c r="E93" s="19"/>
      <c r="F93" s="192"/>
      <c r="G93" s="192"/>
      <c r="H93" s="21"/>
      <c r="I93" s="248">
        <f t="shared" si="24"/>
        <v>0</v>
      </c>
      <c r="J93" s="140"/>
      <c r="K93" s="140"/>
      <c r="L93" s="140"/>
      <c r="M93" s="140"/>
      <c r="N93" s="141"/>
      <c r="O93" s="140"/>
      <c r="P93" s="270"/>
      <c r="Q93" s="129"/>
      <c r="R93" s="60"/>
    </row>
    <row r="94" spans="2:18" ht="15.6">
      <c r="B94" s="116" t="s">
        <v>441</v>
      </c>
      <c r="C94" s="55"/>
      <c r="D94" s="163"/>
      <c r="E94" s="163"/>
      <c r="F94" s="192"/>
      <c r="G94" s="192"/>
      <c r="H94" s="22"/>
      <c r="I94" s="248">
        <f t="shared" si="24"/>
        <v>0</v>
      </c>
      <c r="J94" s="141"/>
      <c r="K94" s="141"/>
      <c r="L94" s="141"/>
      <c r="M94" s="141"/>
      <c r="N94" s="141"/>
      <c r="O94" s="141"/>
      <c r="P94" s="270"/>
      <c r="Q94" s="130"/>
      <c r="R94" s="60"/>
    </row>
    <row r="95" spans="2:18" ht="15.6">
      <c r="B95" s="116" t="s">
        <v>442</v>
      </c>
      <c r="C95" s="55"/>
      <c r="D95" s="163"/>
      <c r="E95" s="163"/>
      <c r="F95" s="192"/>
      <c r="G95" s="192"/>
      <c r="H95" s="22"/>
      <c r="I95" s="248">
        <f t="shared" si="24"/>
        <v>0</v>
      </c>
      <c r="J95" s="141"/>
      <c r="K95" s="141"/>
      <c r="L95" s="141"/>
      <c r="M95" s="141"/>
      <c r="N95" s="141"/>
      <c r="O95" s="141"/>
      <c r="P95" s="270"/>
      <c r="Q95" s="130"/>
      <c r="R95" s="60"/>
    </row>
    <row r="96" spans="3:18" ht="15.6">
      <c r="C96" s="117" t="s">
        <v>526</v>
      </c>
      <c r="D96" s="198">
        <f aca="true" t="shared" si="25" ref="D96:E96">SUM(D88:D95)</f>
        <v>0</v>
      </c>
      <c r="E96" s="198">
        <f t="shared" si="25"/>
        <v>0</v>
      </c>
      <c r="F96" s="198">
        <f>SUM(F88:F95)</f>
        <v>0</v>
      </c>
      <c r="G96" s="198">
        <f>SUM(G88:G95)</f>
        <v>0</v>
      </c>
      <c r="H96" s="23">
        <f>SUM(H88:H95)</f>
        <v>0</v>
      </c>
      <c r="I96" s="253">
        <f>SUM(I88:I95)</f>
        <v>0</v>
      </c>
      <c r="J96" s="132">
        <f>(J88*I88)+(J89*I89)+(J90*I90)+(J91*I91)+(J92*I92)+(J93*I93)+(J94*I94)+(J95*I95)</f>
        <v>0</v>
      </c>
      <c r="K96" s="132"/>
      <c r="L96" s="132"/>
      <c r="M96" s="132"/>
      <c r="N96" s="199"/>
      <c r="O96" s="132"/>
      <c r="P96" s="253"/>
      <c r="Q96" s="130"/>
      <c r="R96" s="62"/>
    </row>
    <row r="97" spans="2:18" ht="15.6">
      <c r="B97" s="7"/>
      <c r="C97" s="13"/>
      <c r="D97" s="13"/>
      <c r="E97" s="13"/>
      <c r="F97" s="187"/>
      <c r="G97" s="187"/>
      <c r="H97" s="28"/>
      <c r="I97" s="254"/>
      <c r="J97" s="28"/>
      <c r="K97" s="28"/>
      <c r="L97" s="28"/>
      <c r="M97" s="28"/>
      <c r="N97" s="28"/>
      <c r="O97" s="28"/>
      <c r="P97" s="254"/>
      <c r="Q97" s="13"/>
      <c r="R97" s="4"/>
    </row>
    <row r="98" spans="2:18" ht="18.75" customHeight="1">
      <c r="B98" s="117" t="s">
        <v>645</v>
      </c>
      <c r="C98" s="311" t="s">
        <v>646</v>
      </c>
      <c r="D98" s="311"/>
      <c r="E98" s="311"/>
      <c r="F98" s="311"/>
      <c r="G98" s="311"/>
      <c r="H98" s="311"/>
      <c r="I98" s="311"/>
      <c r="J98" s="311"/>
      <c r="K98" s="311"/>
      <c r="L98" s="311"/>
      <c r="M98" s="311"/>
      <c r="N98" s="311"/>
      <c r="O98" s="311"/>
      <c r="P98" s="311"/>
      <c r="Q98" s="311"/>
      <c r="R98" s="20"/>
    </row>
    <row r="99" spans="2:18" s="49" customFormat="1" ht="18.75" customHeight="1">
      <c r="B99" s="115" t="s">
        <v>647</v>
      </c>
      <c r="C99" s="311" t="s">
        <v>648</v>
      </c>
      <c r="D99" s="311"/>
      <c r="E99" s="311"/>
      <c r="F99" s="311"/>
      <c r="G99" s="311"/>
      <c r="H99" s="311"/>
      <c r="I99" s="311"/>
      <c r="J99" s="311"/>
      <c r="K99" s="311"/>
      <c r="L99" s="311"/>
      <c r="M99" s="311"/>
      <c r="N99" s="311"/>
      <c r="O99" s="311"/>
      <c r="P99" s="311"/>
      <c r="Q99" s="311"/>
      <c r="R99" s="59"/>
    </row>
    <row r="100" spans="2:18" ht="55.5" customHeight="1">
      <c r="B100" s="116" t="s">
        <v>444</v>
      </c>
      <c r="C100" s="19" t="s">
        <v>612</v>
      </c>
      <c r="D100" s="19"/>
      <c r="E100" s="19"/>
      <c r="F100" s="192">
        <v>38500</v>
      </c>
      <c r="G100" s="192"/>
      <c r="H100" s="21"/>
      <c r="I100" s="248">
        <f>SUM(D100:H100)</f>
        <v>38500</v>
      </c>
      <c r="J100" s="140"/>
      <c r="K100" s="140"/>
      <c r="L100" s="140"/>
      <c r="M100" s="140"/>
      <c r="N100" s="141"/>
      <c r="O100" s="140"/>
      <c r="P100" s="270">
        <f aca="true" t="shared" si="26" ref="P100:P107">SUM(K100:O100)</f>
        <v>0</v>
      </c>
      <c r="Q100" s="129"/>
      <c r="R100" s="60"/>
    </row>
    <row r="101" spans="2:18" ht="54" customHeight="1">
      <c r="B101" s="116" t="s">
        <v>445</v>
      </c>
      <c r="C101" s="19" t="s">
        <v>613</v>
      </c>
      <c r="D101" s="19"/>
      <c r="E101" s="19"/>
      <c r="F101" s="192">
        <v>0</v>
      </c>
      <c r="G101" s="192"/>
      <c r="H101" s="21">
        <v>5000</v>
      </c>
      <c r="I101" s="248">
        <f>SUM(D101:H101)</f>
        <v>5000</v>
      </c>
      <c r="J101" s="140">
        <v>0.15</v>
      </c>
      <c r="K101" s="140"/>
      <c r="L101" s="140"/>
      <c r="M101" s="140"/>
      <c r="N101" s="141"/>
      <c r="O101" s="140"/>
      <c r="P101" s="270">
        <f t="shared" si="26"/>
        <v>0</v>
      </c>
      <c r="Q101" s="129"/>
      <c r="R101" s="60"/>
    </row>
    <row r="102" spans="2:18" ht="31.2">
      <c r="B102" s="116" t="s">
        <v>446</v>
      </c>
      <c r="C102" s="19" t="s">
        <v>614</v>
      </c>
      <c r="D102" s="19"/>
      <c r="E102" s="19"/>
      <c r="F102" s="192">
        <v>50000</v>
      </c>
      <c r="G102" s="192"/>
      <c r="H102" s="21">
        <v>20000</v>
      </c>
      <c r="I102" s="248">
        <f>SUM(D102:H102)</f>
        <v>70000</v>
      </c>
      <c r="J102" s="140">
        <v>0.3</v>
      </c>
      <c r="K102" s="140"/>
      <c r="L102" s="140"/>
      <c r="M102" s="140"/>
      <c r="N102" s="141"/>
      <c r="O102" s="140"/>
      <c r="P102" s="270">
        <f t="shared" si="26"/>
        <v>0</v>
      </c>
      <c r="Q102" s="129"/>
      <c r="R102" s="60"/>
    </row>
    <row r="103" spans="2:18" ht="15.6">
      <c r="B103" s="116" t="s">
        <v>447</v>
      </c>
      <c r="C103" s="19"/>
      <c r="D103" s="19"/>
      <c r="E103" s="19"/>
      <c r="F103" s="192"/>
      <c r="G103" s="192"/>
      <c r="H103" s="21"/>
      <c r="I103" s="248">
        <f aca="true" t="shared" si="27" ref="I103:I107">SUM(F103:H103)</f>
        <v>0</v>
      </c>
      <c r="J103" s="140"/>
      <c r="K103" s="140"/>
      <c r="L103" s="140"/>
      <c r="M103" s="140"/>
      <c r="N103" s="141"/>
      <c r="O103" s="140"/>
      <c r="P103" s="270">
        <f t="shared" si="26"/>
        <v>0</v>
      </c>
      <c r="Q103" s="129"/>
      <c r="R103" s="60"/>
    </row>
    <row r="104" spans="2:18" ht="15.6">
      <c r="B104" s="116" t="s">
        <v>448</v>
      </c>
      <c r="C104" s="19"/>
      <c r="D104" s="19"/>
      <c r="E104" s="19"/>
      <c r="F104" s="192"/>
      <c r="G104" s="192"/>
      <c r="H104" s="21"/>
      <c r="I104" s="248">
        <f t="shared" si="27"/>
        <v>0</v>
      </c>
      <c r="J104" s="140"/>
      <c r="K104" s="140"/>
      <c r="L104" s="140"/>
      <c r="M104" s="140"/>
      <c r="N104" s="141"/>
      <c r="O104" s="140"/>
      <c r="P104" s="270">
        <f t="shared" si="26"/>
        <v>0</v>
      </c>
      <c r="Q104" s="129"/>
      <c r="R104" s="60"/>
    </row>
    <row r="105" spans="2:18" ht="15.6">
      <c r="B105" s="116" t="s">
        <v>449</v>
      </c>
      <c r="C105" s="19"/>
      <c r="D105" s="19"/>
      <c r="E105" s="19"/>
      <c r="F105" s="192"/>
      <c r="G105" s="192"/>
      <c r="H105" s="21"/>
      <c r="I105" s="248">
        <f t="shared" si="27"/>
        <v>0</v>
      </c>
      <c r="J105" s="140"/>
      <c r="K105" s="140"/>
      <c r="L105" s="140"/>
      <c r="M105" s="140"/>
      <c r="N105" s="141"/>
      <c r="O105" s="140"/>
      <c r="P105" s="270">
        <f t="shared" si="26"/>
        <v>0</v>
      </c>
      <c r="Q105" s="129"/>
      <c r="R105" s="60"/>
    </row>
    <row r="106" spans="2:18" ht="15.6">
      <c r="B106" s="116" t="s">
        <v>450</v>
      </c>
      <c r="C106" s="55"/>
      <c r="D106" s="163"/>
      <c r="E106" s="163"/>
      <c r="F106" s="192"/>
      <c r="G106" s="192"/>
      <c r="H106" s="22"/>
      <c r="I106" s="248">
        <f t="shared" si="27"/>
        <v>0</v>
      </c>
      <c r="J106" s="141"/>
      <c r="K106" s="141"/>
      <c r="L106" s="141"/>
      <c r="M106" s="141"/>
      <c r="N106" s="141"/>
      <c r="O106" s="141"/>
      <c r="P106" s="270">
        <f t="shared" si="26"/>
        <v>0</v>
      </c>
      <c r="Q106" s="130"/>
      <c r="R106" s="60"/>
    </row>
    <row r="107" spans="2:18" ht="15.6">
      <c r="B107" s="116" t="s">
        <v>451</v>
      </c>
      <c r="C107" s="55"/>
      <c r="D107" s="163"/>
      <c r="E107" s="163"/>
      <c r="F107" s="192"/>
      <c r="G107" s="192"/>
      <c r="H107" s="22"/>
      <c r="I107" s="248">
        <f t="shared" si="27"/>
        <v>0</v>
      </c>
      <c r="J107" s="141"/>
      <c r="K107" s="141"/>
      <c r="L107" s="141"/>
      <c r="M107" s="141"/>
      <c r="N107" s="141"/>
      <c r="O107" s="141"/>
      <c r="P107" s="270">
        <f t="shared" si="26"/>
        <v>0</v>
      </c>
      <c r="Q107" s="130"/>
      <c r="R107" s="60"/>
    </row>
    <row r="108" spans="3:18" ht="15.6">
      <c r="C108" s="117" t="s">
        <v>526</v>
      </c>
      <c r="D108" s="198">
        <f aca="true" t="shared" si="28" ref="D108:E108">SUM(D100:D107)</f>
        <v>0</v>
      </c>
      <c r="E108" s="198">
        <f t="shared" si="28"/>
        <v>0</v>
      </c>
      <c r="F108" s="198">
        <f>SUM(F100:F107)</f>
        <v>88500</v>
      </c>
      <c r="G108" s="198">
        <f>SUM(G100:G107)</f>
        <v>0</v>
      </c>
      <c r="H108" s="23">
        <f>SUM(H100:H107)</f>
        <v>25000</v>
      </c>
      <c r="I108" s="251">
        <f>SUM(I100:I107)</f>
        <v>113500</v>
      </c>
      <c r="J108" s="132">
        <f>(J100*I100)+(J101*I101)+(J102*I102)+(J103*I103)+(J104*I104)+(J105*I105)+(J106*I106)+(J107*I107)</f>
        <v>21750</v>
      </c>
      <c r="K108" s="132">
        <f aca="true" t="shared" si="29" ref="K108:P108">SUM(K100:K107)</f>
        <v>0</v>
      </c>
      <c r="L108" s="132">
        <f t="shared" si="29"/>
        <v>0</v>
      </c>
      <c r="M108" s="132">
        <f t="shared" si="29"/>
        <v>0</v>
      </c>
      <c r="N108" s="132">
        <f t="shared" si="29"/>
        <v>0</v>
      </c>
      <c r="O108" s="132">
        <f t="shared" si="29"/>
        <v>0</v>
      </c>
      <c r="P108" s="253">
        <f t="shared" si="29"/>
        <v>0</v>
      </c>
      <c r="Q108" s="130"/>
      <c r="R108" s="62"/>
    </row>
    <row r="109" spans="2:18" s="49" customFormat="1" ht="15.6">
      <c r="B109" s="115" t="s">
        <v>649</v>
      </c>
      <c r="C109" s="311" t="s">
        <v>650</v>
      </c>
      <c r="D109" s="311"/>
      <c r="E109" s="311"/>
      <c r="F109" s="311"/>
      <c r="G109" s="311"/>
      <c r="H109" s="311"/>
      <c r="I109" s="311"/>
      <c r="J109" s="311"/>
      <c r="K109" s="311"/>
      <c r="L109" s="311"/>
      <c r="M109" s="311"/>
      <c r="N109" s="311"/>
      <c r="O109" s="311"/>
      <c r="P109" s="311"/>
      <c r="Q109" s="311"/>
      <c r="R109" s="59"/>
    </row>
    <row r="110" spans="2:18" ht="36.75" customHeight="1">
      <c r="B110" s="116" t="s">
        <v>452</v>
      </c>
      <c r="C110" s="19" t="s">
        <v>615</v>
      </c>
      <c r="D110" s="192">
        <v>5000</v>
      </c>
      <c r="E110" s="192">
        <v>10000</v>
      </c>
      <c r="F110" s="192"/>
      <c r="G110" s="192">
        <v>3000</v>
      </c>
      <c r="H110" s="21"/>
      <c r="I110" s="248">
        <f>SUM(D110:H110)</f>
        <v>18000</v>
      </c>
      <c r="J110" s="140"/>
      <c r="K110" s="140"/>
      <c r="L110" s="140"/>
      <c r="M110" s="140"/>
      <c r="N110" s="141"/>
      <c r="O110" s="140"/>
      <c r="P110" s="270">
        <f aca="true" t="shared" si="30" ref="P110:P117">SUM(K110:O110)</f>
        <v>0</v>
      </c>
      <c r="Q110" s="129"/>
      <c r="R110" s="60"/>
    </row>
    <row r="111" spans="2:18" ht="41.25" customHeight="1">
      <c r="B111" s="116" t="s">
        <v>453</v>
      </c>
      <c r="C111" s="19" t="s">
        <v>616</v>
      </c>
      <c r="D111" s="192">
        <v>60000</v>
      </c>
      <c r="E111" s="192">
        <v>70000</v>
      </c>
      <c r="F111" s="192"/>
      <c r="G111" s="192">
        <v>20000</v>
      </c>
      <c r="H111" s="21"/>
      <c r="I111" s="248">
        <f>SUM(D111:H111)</f>
        <v>150000</v>
      </c>
      <c r="J111" s="140"/>
      <c r="K111" s="140"/>
      <c r="L111" s="140"/>
      <c r="M111" s="140"/>
      <c r="N111" s="141"/>
      <c r="O111" s="140"/>
      <c r="P111" s="270">
        <f t="shared" si="30"/>
        <v>0</v>
      </c>
      <c r="Q111" s="129"/>
      <c r="R111" s="60"/>
    </row>
    <row r="112" spans="2:18" ht="55.5" customHeight="1">
      <c r="B112" s="116" t="s">
        <v>454</v>
      </c>
      <c r="C112" s="19" t="s">
        <v>617</v>
      </c>
      <c r="D112" s="192">
        <v>35000</v>
      </c>
      <c r="E112" s="192">
        <v>48000</v>
      </c>
      <c r="F112" s="192"/>
      <c r="G112" s="192">
        <v>5000</v>
      </c>
      <c r="H112" s="21"/>
      <c r="I112" s="248">
        <f>SUM(D112:H112)</f>
        <v>88000</v>
      </c>
      <c r="J112" s="140"/>
      <c r="K112" s="140"/>
      <c r="L112" s="140"/>
      <c r="M112" s="140"/>
      <c r="N112" s="141"/>
      <c r="O112" s="140"/>
      <c r="P112" s="270">
        <f t="shared" si="30"/>
        <v>0</v>
      </c>
      <c r="Q112" s="129"/>
      <c r="R112" s="60"/>
    </row>
    <row r="113" spans="2:18" ht="15.6">
      <c r="B113" s="116" t="s">
        <v>455</v>
      </c>
      <c r="C113" s="19"/>
      <c r="D113" s="19"/>
      <c r="E113" s="19"/>
      <c r="F113" s="192"/>
      <c r="G113" s="192"/>
      <c r="H113" s="21"/>
      <c r="I113" s="248">
        <f aca="true" t="shared" si="31" ref="I113:I117">SUM(F113:H113)</f>
        <v>0</v>
      </c>
      <c r="J113" s="140"/>
      <c r="K113" s="140"/>
      <c r="L113" s="140"/>
      <c r="M113" s="140"/>
      <c r="N113" s="141"/>
      <c r="O113" s="140"/>
      <c r="P113" s="270">
        <f t="shared" si="30"/>
        <v>0</v>
      </c>
      <c r="Q113" s="129"/>
      <c r="R113" s="60"/>
    </row>
    <row r="114" spans="2:18" ht="15.6">
      <c r="B114" s="116" t="s">
        <v>456</v>
      </c>
      <c r="C114" s="19"/>
      <c r="D114" s="19"/>
      <c r="E114" s="19"/>
      <c r="F114" s="192"/>
      <c r="G114" s="192"/>
      <c r="H114" s="21"/>
      <c r="I114" s="248">
        <f t="shared" si="31"/>
        <v>0</v>
      </c>
      <c r="J114" s="140"/>
      <c r="K114" s="140"/>
      <c r="L114" s="140"/>
      <c r="M114" s="140"/>
      <c r="N114" s="141"/>
      <c r="O114" s="140"/>
      <c r="P114" s="270">
        <f t="shared" si="30"/>
        <v>0</v>
      </c>
      <c r="Q114" s="129"/>
      <c r="R114" s="60"/>
    </row>
    <row r="115" spans="2:18" ht="15.6">
      <c r="B115" s="116" t="s">
        <v>457</v>
      </c>
      <c r="C115" s="19"/>
      <c r="D115" s="19"/>
      <c r="E115" s="19"/>
      <c r="F115" s="192"/>
      <c r="G115" s="192"/>
      <c r="H115" s="21"/>
      <c r="I115" s="248">
        <f t="shared" si="31"/>
        <v>0</v>
      </c>
      <c r="J115" s="140"/>
      <c r="K115" s="140"/>
      <c r="L115" s="140"/>
      <c r="M115" s="140"/>
      <c r="N115" s="141"/>
      <c r="O115" s="140"/>
      <c r="P115" s="270">
        <f t="shared" si="30"/>
        <v>0</v>
      </c>
      <c r="Q115" s="129"/>
      <c r="R115" s="60"/>
    </row>
    <row r="116" spans="2:18" ht="15.6">
      <c r="B116" s="116" t="s">
        <v>458</v>
      </c>
      <c r="C116" s="55"/>
      <c r="D116" s="163"/>
      <c r="E116" s="163"/>
      <c r="F116" s="192"/>
      <c r="G116" s="192"/>
      <c r="H116" s="22"/>
      <c r="I116" s="248">
        <f t="shared" si="31"/>
        <v>0</v>
      </c>
      <c r="J116" s="141"/>
      <c r="K116" s="141"/>
      <c r="L116" s="141"/>
      <c r="M116" s="141"/>
      <c r="N116" s="141"/>
      <c r="O116" s="141"/>
      <c r="P116" s="270">
        <f t="shared" si="30"/>
        <v>0</v>
      </c>
      <c r="Q116" s="130"/>
      <c r="R116" s="60"/>
    </row>
    <row r="117" spans="2:18" ht="15.6">
      <c r="B117" s="116" t="s">
        <v>459</v>
      </c>
      <c r="C117" s="55"/>
      <c r="D117" s="163"/>
      <c r="E117" s="163"/>
      <c r="F117" s="192"/>
      <c r="G117" s="192"/>
      <c r="H117" s="22"/>
      <c r="I117" s="248">
        <f t="shared" si="31"/>
        <v>0</v>
      </c>
      <c r="J117" s="141"/>
      <c r="K117" s="141"/>
      <c r="L117" s="141"/>
      <c r="M117" s="141"/>
      <c r="N117" s="141"/>
      <c r="O117" s="141"/>
      <c r="P117" s="270">
        <f t="shared" si="30"/>
        <v>0</v>
      </c>
      <c r="Q117" s="130"/>
      <c r="R117" s="60"/>
    </row>
    <row r="118" spans="3:18" ht="15.6">
      <c r="C118" s="117" t="s">
        <v>526</v>
      </c>
      <c r="D118" s="198">
        <f>SUM(D110:D117)</f>
        <v>100000</v>
      </c>
      <c r="E118" s="198">
        <f>SUM(E110:E117)</f>
        <v>128000</v>
      </c>
      <c r="F118" s="198">
        <f aca="true" t="shared" si="32" ref="F118:H118">SUM(F110:F117)</f>
        <v>0</v>
      </c>
      <c r="G118" s="198">
        <f t="shared" si="32"/>
        <v>28000</v>
      </c>
      <c r="H118" s="177">
        <f t="shared" si="32"/>
        <v>0</v>
      </c>
      <c r="I118" s="251">
        <f>SUM(I110:I117)</f>
        <v>256000</v>
      </c>
      <c r="J118" s="132">
        <f>(J110*I110)+(J111*I111)+(J112*I112)+(J113*I113)+(J114*I114)+(J115*I115)+(J116*I116)+(J117*I117)</f>
        <v>0</v>
      </c>
      <c r="K118" s="132">
        <f aca="true" t="shared" si="33" ref="K118:P118">SUM(K110:K117)</f>
        <v>0</v>
      </c>
      <c r="L118" s="132">
        <f t="shared" si="33"/>
        <v>0</v>
      </c>
      <c r="M118" s="132">
        <f t="shared" si="33"/>
        <v>0</v>
      </c>
      <c r="N118" s="132">
        <f t="shared" si="33"/>
        <v>0</v>
      </c>
      <c r="O118" s="132">
        <f t="shared" si="33"/>
        <v>0</v>
      </c>
      <c r="P118" s="253">
        <f t="shared" si="33"/>
        <v>0</v>
      </c>
      <c r="Q118" s="130"/>
      <c r="R118" s="62"/>
    </row>
    <row r="119" spans="2:18" ht="15.6">
      <c r="B119" s="118"/>
      <c r="C119" s="312"/>
      <c r="D119" s="312"/>
      <c r="E119" s="312"/>
      <c r="F119" s="312"/>
      <c r="G119" s="312"/>
      <c r="H119" s="312"/>
      <c r="I119" s="312"/>
      <c r="J119" s="312"/>
      <c r="K119" s="312"/>
      <c r="L119" s="312"/>
      <c r="M119" s="312"/>
      <c r="N119" s="312"/>
      <c r="O119" s="312"/>
      <c r="P119" s="312"/>
      <c r="Q119" s="312"/>
      <c r="R119" s="59"/>
    </row>
    <row r="120" spans="2:18" ht="15.6">
      <c r="B120" s="116" t="s">
        <v>461</v>
      </c>
      <c r="C120" s="220"/>
      <c r="D120" s="220"/>
      <c r="E120" s="220"/>
      <c r="F120" s="192"/>
      <c r="G120" s="192"/>
      <c r="H120" s="192"/>
      <c r="I120" s="248">
        <f>SUM(F120:H120)</f>
        <v>0</v>
      </c>
      <c r="J120" s="215"/>
      <c r="K120" s="215"/>
      <c r="L120" s="215"/>
      <c r="M120" s="215"/>
      <c r="N120" s="141"/>
      <c r="O120" s="215"/>
      <c r="P120" s="270"/>
      <c r="Q120" s="186"/>
      <c r="R120" s="60"/>
    </row>
    <row r="121" spans="2:18" ht="15.6">
      <c r="B121" s="116" t="s">
        <v>462</v>
      </c>
      <c r="C121" s="220"/>
      <c r="D121" s="220"/>
      <c r="E121" s="220"/>
      <c r="F121" s="192"/>
      <c r="G121" s="192"/>
      <c r="H121" s="192"/>
      <c r="I121" s="248">
        <f aca="true" t="shared" si="34" ref="I121:I127">SUM(F121:H121)</f>
        <v>0</v>
      </c>
      <c r="J121" s="215"/>
      <c r="K121" s="215"/>
      <c r="L121" s="215"/>
      <c r="M121" s="215"/>
      <c r="N121" s="141"/>
      <c r="O121" s="215"/>
      <c r="P121" s="270"/>
      <c r="Q121" s="186"/>
      <c r="R121" s="60"/>
    </row>
    <row r="122" spans="2:18" ht="15.6">
      <c r="B122" s="116" t="s">
        <v>463</v>
      </c>
      <c r="C122" s="220"/>
      <c r="D122" s="220"/>
      <c r="E122" s="220"/>
      <c r="F122" s="192"/>
      <c r="G122" s="192"/>
      <c r="H122" s="192"/>
      <c r="I122" s="248">
        <f t="shared" si="34"/>
        <v>0</v>
      </c>
      <c r="J122" s="215"/>
      <c r="K122" s="215"/>
      <c r="L122" s="215"/>
      <c r="M122" s="215"/>
      <c r="N122" s="141"/>
      <c r="O122" s="215"/>
      <c r="P122" s="270"/>
      <c r="Q122" s="186"/>
      <c r="R122" s="60"/>
    </row>
    <row r="123" spans="2:18" ht="15.6">
      <c r="B123" s="116" t="s">
        <v>464</v>
      </c>
      <c r="C123" s="220"/>
      <c r="D123" s="220"/>
      <c r="E123" s="220"/>
      <c r="F123" s="192"/>
      <c r="G123" s="192"/>
      <c r="H123" s="192"/>
      <c r="I123" s="248">
        <f t="shared" si="34"/>
        <v>0</v>
      </c>
      <c r="J123" s="215"/>
      <c r="K123" s="215"/>
      <c r="L123" s="215"/>
      <c r="M123" s="215"/>
      <c r="N123" s="141"/>
      <c r="O123" s="215"/>
      <c r="P123" s="270"/>
      <c r="Q123" s="186"/>
      <c r="R123" s="60"/>
    </row>
    <row r="124" spans="2:18" ht="15.6">
      <c r="B124" s="116" t="s">
        <v>465</v>
      </c>
      <c r="C124" s="220"/>
      <c r="D124" s="220"/>
      <c r="E124" s="220"/>
      <c r="F124" s="192"/>
      <c r="G124" s="192"/>
      <c r="H124" s="192"/>
      <c r="I124" s="248">
        <f t="shared" si="34"/>
        <v>0</v>
      </c>
      <c r="J124" s="215"/>
      <c r="K124" s="215"/>
      <c r="L124" s="215"/>
      <c r="M124" s="215"/>
      <c r="N124" s="141"/>
      <c r="O124" s="215"/>
      <c r="P124" s="270"/>
      <c r="Q124" s="186"/>
      <c r="R124" s="60"/>
    </row>
    <row r="125" spans="2:18" ht="15.6">
      <c r="B125" s="116" t="s">
        <v>466</v>
      </c>
      <c r="C125" s="220"/>
      <c r="D125" s="220"/>
      <c r="E125" s="220"/>
      <c r="F125" s="192"/>
      <c r="G125" s="192"/>
      <c r="H125" s="192"/>
      <c r="I125" s="248">
        <f t="shared" si="34"/>
        <v>0</v>
      </c>
      <c r="J125" s="215"/>
      <c r="K125" s="215"/>
      <c r="L125" s="215"/>
      <c r="M125" s="215"/>
      <c r="N125" s="141"/>
      <c r="O125" s="215"/>
      <c r="P125" s="270"/>
      <c r="Q125" s="186"/>
      <c r="R125" s="60"/>
    </row>
    <row r="126" spans="2:18" ht="15.6">
      <c r="B126" s="116" t="s">
        <v>467</v>
      </c>
      <c r="C126" s="220"/>
      <c r="D126" s="220"/>
      <c r="E126" s="220"/>
      <c r="F126" s="192"/>
      <c r="G126" s="192"/>
      <c r="H126" s="192"/>
      <c r="I126" s="248">
        <f t="shared" si="34"/>
        <v>0</v>
      </c>
      <c r="J126" s="215"/>
      <c r="K126" s="215"/>
      <c r="L126" s="215"/>
      <c r="M126" s="215"/>
      <c r="N126" s="141"/>
      <c r="O126" s="215"/>
      <c r="P126" s="270"/>
      <c r="Q126" s="186"/>
      <c r="R126" s="60"/>
    </row>
    <row r="127" spans="2:18" ht="15.6">
      <c r="B127" s="116" t="s">
        <v>468</v>
      </c>
      <c r="C127" s="220"/>
      <c r="D127" s="220"/>
      <c r="E127" s="220"/>
      <c r="F127" s="192"/>
      <c r="G127" s="192"/>
      <c r="H127" s="192"/>
      <c r="I127" s="248">
        <f t="shared" si="34"/>
        <v>0</v>
      </c>
      <c r="J127" s="215"/>
      <c r="K127" s="215"/>
      <c r="L127" s="215"/>
      <c r="M127" s="215"/>
      <c r="N127" s="141"/>
      <c r="O127" s="215"/>
      <c r="P127" s="270"/>
      <c r="Q127" s="186"/>
      <c r="R127" s="60"/>
    </row>
    <row r="128" spans="3:18" ht="15.6">
      <c r="C128" s="221" t="s">
        <v>526</v>
      </c>
      <c r="D128" s="222">
        <f aca="true" t="shared" si="35" ref="D128:E128">SUM(D120:D127)</f>
        <v>0</v>
      </c>
      <c r="E128" s="222">
        <f t="shared" si="35"/>
        <v>0</v>
      </c>
      <c r="F128" s="222">
        <f>SUM(F120:F127)</f>
        <v>0</v>
      </c>
      <c r="G128" s="222">
        <f>SUM(G120:G127)</f>
        <v>0</v>
      </c>
      <c r="H128" s="222">
        <f>SUM(H120:H127)</f>
        <v>0</v>
      </c>
      <c r="I128" s="251">
        <f>SUM(I120:I127)</f>
        <v>0</v>
      </c>
      <c r="J128" s="223">
        <f>(J120*I120)+(J121*I121)+(J122*I122)+(J123*I123)+(J124*I124)+(J125*I125)+(J126*I126)+(J127*I127)</f>
        <v>0</v>
      </c>
      <c r="K128" s="223"/>
      <c r="L128" s="223"/>
      <c r="M128" s="223"/>
      <c r="N128" s="294"/>
      <c r="O128" s="223"/>
      <c r="P128" s="253"/>
      <c r="Q128" s="186"/>
      <c r="R128" s="62"/>
    </row>
    <row r="129" spans="2:18" ht="15.6">
      <c r="B129" s="118" t="s">
        <v>469</v>
      </c>
      <c r="C129" s="313"/>
      <c r="D129" s="313"/>
      <c r="E129" s="313"/>
      <c r="F129" s="313"/>
      <c r="G129" s="313"/>
      <c r="H129" s="313"/>
      <c r="I129" s="313"/>
      <c r="J129" s="313"/>
      <c r="K129" s="313"/>
      <c r="L129" s="313"/>
      <c r="M129" s="313"/>
      <c r="N129" s="313"/>
      <c r="O129" s="313"/>
      <c r="P129" s="313"/>
      <c r="Q129" s="313"/>
      <c r="R129" s="59"/>
    </row>
    <row r="130" spans="2:18" ht="15.6">
      <c r="B130" s="116" t="s">
        <v>470</v>
      </c>
      <c r="C130" s="220"/>
      <c r="D130" s="220"/>
      <c r="E130" s="220"/>
      <c r="F130" s="192"/>
      <c r="G130" s="192"/>
      <c r="H130" s="192"/>
      <c r="I130" s="248">
        <f>SUM(F130:H130)</f>
        <v>0</v>
      </c>
      <c r="J130" s="215"/>
      <c r="K130" s="215"/>
      <c r="L130" s="215"/>
      <c r="M130" s="215"/>
      <c r="N130" s="141"/>
      <c r="O130" s="215"/>
      <c r="P130" s="270"/>
      <c r="Q130" s="186"/>
      <c r="R130" s="60"/>
    </row>
    <row r="131" spans="2:18" ht="15.6">
      <c r="B131" s="116" t="s">
        <v>471</v>
      </c>
      <c r="C131" s="220"/>
      <c r="D131" s="220"/>
      <c r="E131" s="220"/>
      <c r="F131" s="192"/>
      <c r="G131" s="192"/>
      <c r="H131" s="192"/>
      <c r="I131" s="248">
        <f aca="true" t="shared" si="36" ref="I131:I137">SUM(F131:H131)</f>
        <v>0</v>
      </c>
      <c r="J131" s="215"/>
      <c r="K131" s="215"/>
      <c r="L131" s="215"/>
      <c r="M131" s="215"/>
      <c r="N131" s="141"/>
      <c r="O131" s="215"/>
      <c r="P131" s="270"/>
      <c r="Q131" s="186"/>
      <c r="R131" s="60"/>
    </row>
    <row r="132" spans="2:18" ht="15.6">
      <c r="B132" s="116" t="s">
        <v>472</v>
      </c>
      <c r="C132" s="220"/>
      <c r="D132" s="220"/>
      <c r="E132" s="220"/>
      <c r="F132" s="192"/>
      <c r="G132" s="192"/>
      <c r="H132" s="192"/>
      <c r="I132" s="248">
        <f t="shared" si="36"/>
        <v>0</v>
      </c>
      <c r="J132" s="215"/>
      <c r="K132" s="215"/>
      <c r="L132" s="215"/>
      <c r="M132" s="215"/>
      <c r="N132" s="141"/>
      <c r="O132" s="215"/>
      <c r="P132" s="270"/>
      <c r="Q132" s="186"/>
      <c r="R132" s="60"/>
    </row>
    <row r="133" spans="2:18" ht="15.6">
      <c r="B133" s="116" t="s">
        <v>473</v>
      </c>
      <c r="C133" s="220"/>
      <c r="D133" s="220"/>
      <c r="E133" s="220"/>
      <c r="F133" s="192"/>
      <c r="G133" s="192"/>
      <c r="H133" s="192"/>
      <c r="I133" s="248">
        <f t="shared" si="36"/>
        <v>0</v>
      </c>
      <c r="J133" s="215"/>
      <c r="K133" s="215"/>
      <c r="L133" s="215"/>
      <c r="M133" s="215"/>
      <c r="N133" s="141"/>
      <c r="O133" s="215"/>
      <c r="P133" s="270"/>
      <c r="Q133" s="186"/>
      <c r="R133" s="60"/>
    </row>
    <row r="134" spans="2:18" ht="15.6">
      <c r="B134" s="116" t="s">
        <v>474</v>
      </c>
      <c r="C134" s="220"/>
      <c r="D134" s="220"/>
      <c r="E134" s="220"/>
      <c r="F134" s="192"/>
      <c r="G134" s="192"/>
      <c r="H134" s="192"/>
      <c r="I134" s="248">
        <f t="shared" si="36"/>
        <v>0</v>
      </c>
      <c r="J134" s="215"/>
      <c r="K134" s="215"/>
      <c r="L134" s="215"/>
      <c r="M134" s="215"/>
      <c r="N134" s="141"/>
      <c r="O134" s="215"/>
      <c r="P134" s="270"/>
      <c r="Q134" s="186"/>
      <c r="R134" s="60"/>
    </row>
    <row r="135" spans="2:18" ht="15.6">
      <c r="B135" s="116" t="s">
        <v>475</v>
      </c>
      <c r="C135" s="220"/>
      <c r="D135" s="220"/>
      <c r="E135" s="220"/>
      <c r="F135" s="192"/>
      <c r="G135" s="192"/>
      <c r="H135" s="192"/>
      <c r="I135" s="248">
        <f t="shared" si="36"/>
        <v>0</v>
      </c>
      <c r="J135" s="215"/>
      <c r="K135" s="215"/>
      <c r="L135" s="215"/>
      <c r="M135" s="215"/>
      <c r="N135" s="141"/>
      <c r="O135" s="215"/>
      <c r="P135" s="270"/>
      <c r="Q135" s="186"/>
      <c r="R135" s="60"/>
    </row>
    <row r="136" spans="2:18" ht="15.6">
      <c r="B136" s="116" t="s">
        <v>476</v>
      </c>
      <c r="C136" s="220"/>
      <c r="D136" s="220"/>
      <c r="E136" s="220"/>
      <c r="F136" s="192"/>
      <c r="G136" s="192"/>
      <c r="H136" s="192"/>
      <c r="I136" s="248">
        <f t="shared" si="36"/>
        <v>0</v>
      </c>
      <c r="J136" s="215"/>
      <c r="K136" s="215"/>
      <c r="L136" s="215"/>
      <c r="M136" s="215"/>
      <c r="N136" s="141"/>
      <c r="O136" s="215"/>
      <c r="P136" s="270"/>
      <c r="Q136" s="186"/>
      <c r="R136" s="60"/>
    </row>
    <row r="137" spans="2:18" ht="15.6">
      <c r="B137" s="116" t="s">
        <v>477</v>
      </c>
      <c r="C137" s="220"/>
      <c r="D137" s="220"/>
      <c r="E137" s="220"/>
      <c r="F137" s="192"/>
      <c r="G137" s="192"/>
      <c r="H137" s="192"/>
      <c r="I137" s="248">
        <f t="shared" si="36"/>
        <v>0</v>
      </c>
      <c r="J137" s="215"/>
      <c r="K137" s="215"/>
      <c r="L137" s="215"/>
      <c r="M137" s="215"/>
      <c r="N137" s="141"/>
      <c r="O137" s="215"/>
      <c r="P137" s="270"/>
      <c r="Q137" s="186"/>
      <c r="R137" s="60"/>
    </row>
    <row r="138" spans="3:18" ht="15.6">
      <c r="C138" s="221" t="s">
        <v>526</v>
      </c>
      <c r="D138" s="224">
        <f aca="true" t="shared" si="37" ref="D138:E138">SUM(D130:D137)</f>
        <v>0</v>
      </c>
      <c r="E138" s="224">
        <f t="shared" si="37"/>
        <v>0</v>
      </c>
      <c r="F138" s="224">
        <f>SUM(F130:F137)</f>
        <v>0</v>
      </c>
      <c r="G138" s="224">
        <f>SUM(G130:G137)</f>
        <v>0</v>
      </c>
      <c r="H138" s="224">
        <f>SUM(H130:H137)</f>
        <v>0</v>
      </c>
      <c r="I138" s="249">
        <f>SUM(I130:I137)</f>
        <v>0</v>
      </c>
      <c r="J138" s="223">
        <f>(J130*I130)+(J131*I131)+(J132*I132)+(J133*I133)+(J134*I134)+(J135*I135)+(J136*I136)+(J137*I137)</f>
        <v>0</v>
      </c>
      <c r="K138" s="223"/>
      <c r="L138" s="223"/>
      <c r="M138" s="223"/>
      <c r="N138" s="294"/>
      <c r="O138" s="223"/>
      <c r="P138" s="253"/>
      <c r="Q138" s="186"/>
      <c r="R138" s="62"/>
    </row>
    <row r="139" spans="2:18" ht="15.6">
      <c r="B139" s="7"/>
      <c r="C139" s="5"/>
      <c r="D139" s="5"/>
      <c r="E139" s="5"/>
      <c r="F139" s="187"/>
      <c r="G139" s="187"/>
      <c r="H139" s="187"/>
      <c r="I139" s="254"/>
      <c r="J139" s="187"/>
      <c r="K139" s="187"/>
      <c r="L139" s="187"/>
      <c r="M139" s="187"/>
      <c r="N139" s="28"/>
      <c r="O139" s="187"/>
      <c r="P139" s="254"/>
      <c r="Q139" s="225"/>
      <c r="R139" s="4"/>
    </row>
    <row r="140" spans="2:18" ht="15.6">
      <c r="B140" s="117" t="s">
        <v>478</v>
      </c>
      <c r="C140" s="320"/>
      <c r="D140" s="321"/>
      <c r="E140" s="321"/>
      <c r="F140" s="321"/>
      <c r="G140" s="321"/>
      <c r="H140" s="321"/>
      <c r="I140" s="321"/>
      <c r="J140" s="321"/>
      <c r="K140" s="321"/>
      <c r="L140" s="321"/>
      <c r="M140" s="321"/>
      <c r="N140" s="321"/>
      <c r="O140" s="321"/>
      <c r="P140" s="321"/>
      <c r="Q140" s="322"/>
      <c r="R140" s="20"/>
    </row>
    <row r="141" spans="2:18" ht="15.6">
      <c r="B141" s="115" t="s">
        <v>479</v>
      </c>
      <c r="C141" s="317"/>
      <c r="D141" s="318"/>
      <c r="E141" s="318"/>
      <c r="F141" s="318"/>
      <c r="G141" s="318"/>
      <c r="H141" s="318"/>
      <c r="I141" s="318"/>
      <c r="J141" s="318"/>
      <c r="K141" s="318"/>
      <c r="L141" s="318"/>
      <c r="M141" s="318"/>
      <c r="N141" s="318"/>
      <c r="O141" s="318"/>
      <c r="P141" s="318"/>
      <c r="Q141" s="319"/>
      <c r="R141" s="59"/>
    </row>
    <row r="142" spans="2:18" ht="15.6">
      <c r="B142" s="116" t="s">
        <v>480</v>
      </c>
      <c r="C142" s="220"/>
      <c r="D142" s="220"/>
      <c r="E142" s="220"/>
      <c r="F142" s="192"/>
      <c r="G142" s="192"/>
      <c r="H142" s="192"/>
      <c r="I142" s="248">
        <f>SUM(F142:H142)</f>
        <v>0</v>
      </c>
      <c r="J142" s="215"/>
      <c r="K142" s="215"/>
      <c r="L142" s="215"/>
      <c r="M142" s="215"/>
      <c r="N142" s="141"/>
      <c r="O142" s="215"/>
      <c r="P142" s="270"/>
      <c r="Q142" s="186"/>
      <c r="R142" s="60"/>
    </row>
    <row r="143" spans="2:18" ht="15.6">
      <c r="B143" s="116" t="s">
        <v>481</v>
      </c>
      <c r="C143" s="220"/>
      <c r="D143" s="220"/>
      <c r="E143" s="220"/>
      <c r="F143" s="192"/>
      <c r="G143" s="192"/>
      <c r="H143" s="192"/>
      <c r="I143" s="248">
        <f aca="true" t="shared" si="38" ref="I143:I149">SUM(F143:H143)</f>
        <v>0</v>
      </c>
      <c r="J143" s="215"/>
      <c r="K143" s="215"/>
      <c r="L143" s="215"/>
      <c r="M143" s="215"/>
      <c r="N143" s="141"/>
      <c r="O143" s="215"/>
      <c r="P143" s="270"/>
      <c r="Q143" s="186"/>
      <c r="R143" s="60"/>
    </row>
    <row r="144" spans="2:18" ht="15.6">
      <c r="B144" s="116" t="s">
        <v>482</v>
      </c>
      <c r="C144" s="220"/>
      <c r="D144" s="220"/>
      <c r="E144" s="220"/>
      <c r="F144" s="192"/>
      <c r="G144" s="192"/>
      <c r="H144" s="192"/>
      <c r="I144" s="248">
        <f t="shared" si="38"/>
        <v>0</v>
      </c>
      <c r="J144" s="215"/>
      <c r="K144" s="215"/>
      <c r="L144" s="215"/>
      <c r="M144" s="215"/>
      <c r="N144" s="141"/>
      <c r="O144" s="215"/>
      <c r="P144" s="270"/>
      <c r="Q144" s="186"/>
      <c r="R144" s="60"/>
    </row>
    <row r="145" spans="2:18" ht="15.6">
      <c r="B145" s="116" t="s">
        <v>483</v>
      </c>
      <c r="C145" s="220"/>
      <c r="D145" s="220"/>
      <c r="E145" s="220"/>
      <c r="F145" s="192"/>
      <c r="G145" s="192"/>
      <c r="H145" s="192"/>
      <c r="I145" s="248">
        <f t="shared" si="38"/>
        <v>0</v>
      </c>
      <c r="J145" s="215"/>
      <c r="K145" s="215"/>
      <c r="L145" s="215"/>
      <c r="M145" s="215"/>
      <c r="N145" s="141"/>
      <c r="O145" s="215"/>
      <c r="P145" s="270"/>
      <c r="Q145" s="186"/>
      <c r="R145" s="60"/>
    </row>
    <row r="146" spans="2:18" ht="15.6">
      <c r="B146" s="116" t="s">
        <v>484</v>
      </c>
      <c r="C146" s="220"/>
      <c r="D146" s="220"/>
      <c r="E146" s="220"/>
      <c r="F146" s="192"/>
      <c r="G146" s="192"/>
      <c r="H146" s="192"/>
      <c r="I146" s="248">
        <f t="shared" si="38"/>
        <v>0</v>
      </c>
      <c r="J146" s="215"/>
      <c r="K146" s="215"/>
      <c r="L146" s="215"/>
      <c r="M146" s="215"/>
      <c r="N146" s="141"/>
      <c r="O146" s="215"/>
      <c r="P146" s="270"/>
      <c r="Q146" s="186"/>
      <c r="R146" s="60"/>
    </row>
    <row r="147" spans="2:18" ht="15.6">
      <c r="B147" s="116" t="s">
        <v>485</v>
      </c>
      <c r="C147" s="220"/>
      <c r="D147" s="220"/>
      <c r="E147" s="220"/>
      <c r="F147" s="192"/>
      <c r="G147" s="192"/>
      <c r="H147" s="192"/>
      <c r="I147" s="248">
        <f t="shared" si="38"/>
        <v>0</v>
      </c>
      <c r="J147" s="215"/>
      <c r="K147" s="215"/>
      <c r="L147" s="215"/>
      <c r="M147" s="215"/>
      <c r="N147" s="141"/>
      <c r="O147" s="215"/>
      <c r="P147" s="270"/>
      <c r="Q147" s="186"/>
      <c r="R147" s="60"/>
    </row>
    <row r="148" spans="2:18" ht="15.6">
      <c r="B148" s="116" t="s">
        <v>486</v>
      </c>
      <c r="C148" s="220"/>
      <c r="D148" s="220"/>
      <c r="E148" s="220"/>
      <c r="F148" s="192"/>
      <c r="G148" s="192"/>
      <c r="H148" s="192"/>
      <c r="I148" s="248">
        <f t="shared" si="38"/>
        <v>0</v>
      </c>
      <c r="J148" s="215"/>
      <c r="K148" s="215"/>
      <c r="L148" s="215"/>
      <c r="M148" s="215"/>
      <c r="N148" s="141"/>
      <c r="O148" s="215"/>
      <c r="P148" s="270"/>
      <c r="Q148" s="186"/>
      <c r="R148" s="60"/>
    </row>
    <row r="149" spans="2:18" ht="15.6">
      <c r="B149" s="116" t="s">
        <v>487</v>
      </c>
      <c r="C149" s="220"/>
      <c r="D149" s="220"/>
      <c r="E149" s="220"/>
      <c r="F149" s="192"/>
      <c r="G149" s="192"/>
      <c r="H149" s="192"/>
      <c r="I149" s="248">
        <f t="shared" si="38"/>
        <v>0</v>
      </c>
      <c r="J149" s="215"/>
      <c r="K149" s="215"/>
      <c r="L149" s="215"/>
      <c r="M149" s="215"/>
      <c r="N149" s="141"/>
      <c r="O149" s="215"/>
      <c r="P149" s="270"/>
      <c r="Q149" s="186"/>
      <c r="R149" s="60"/>
    </row>
    <row r="150" spans="3:18" ht="15.6">
      <c r="C150" s="221" t="s">
        <v>526</v>
      </c>
      <c r="D150" s="224">
        <f aca="true" t="shared" si="39" ref="D150:E150">SUM(D142:D149)</f>
        <v>0</v>
      </c>
      <c r="E150" s="224">
        <f t="shared" si="39"/>
        <v>0</v>
      </c>
      <c r="F150" s="224">
        <f>SUM(F142:F149)</f>
        <v>0</v>
      </c>
      <c r="G150" s="224">
        <f>SUM(G142:G149)</f>
        <v>0</v>
      </c>
      <c r="H150" s="224">
        <f>SUM(H142:H149)</f>
        <v>0</v>
      </c>
      <c r="I150" s="251">
        <f>SUM(I142:I149)</f>
        <v>0</v>
      </c>
      <c r="J150" s="223">
        <f>(J142*I142)+(J143*I143)+(J144*I144)+(J145*I145)+(J146*I146)+(J147*I147)+(J148*I148)+(J149*I149)</f>
        <v>0</v>
      </c>
      <c r="K150" s="223"/>
      <c r="L150" s="223"/>
      <c r="M150" s="223"/>
      <c r="N150" s="294"/>
      <c r="O150" s="223"/>
      <c r="P150" s="253"/>
      <c r="Q150" s="186"/>
      <c r="R150" s="62"/>
    </row>
    <row r="151" spans="2:18" ht="15.6">
      <c r="B151" s="115" t="s">
        <v>488</v>
      </c>
      <c r="C151" s="317"/>
      <c r="D151" s="318"/>
      <c r="E151" s="318"/>
      <c r="F151" s="318"/>
      <c r="G151" s="318"/>
      <c r="H151" s="318"/>
      <c r="I151" s="318"/>
      <c r="J151" s="318"/>
      <c r="K151" s="318"/>
      <c r="L151" s="318"/>
      <c r="M151" s="318"/>
      <c r="N151" s="318"/>
      <c r="O151" s="318"/>
      <c r="P151" s="318"/>
      <c r="Q151" s="319"/>
      <c r="R151" s="59"/>
    </row>
    <row r="152" spans="2:18" ht="15.6">
      <c r="B152" s="116" t="s">
        <v>489</v>
      </c>
      <c r="C152" s="220"/>
      <c r="D152" s="220"/>
      <c r="E152" s="220"/>
      <c r="F152" s="192"/>
      <c r="G152" s="192"/>
      <c r="H152" s="192"/>
      <c r="I152" s="248">
        <f>SUM(F152:H152)</f>
        <v>0</v>
      </c>
      <c r="J152" s="215"/>
      <c r="K152" s="215"/>
      <c r="L152" s="215"/>
      <c r="M152" s="215"/>
      <c r="N152" s="141"/>
      <c r="O152" s="215"/>
      <c r="P152" s="270"/>
      <c r="Q152" s="186"/>
      <c r="R152" s="60"/>
    </row>
    <row r="153" spans="2:18" ht="15.6">
      <c r="B153" s="116" t="s">
        <v>490</v>
      </c>
      <c r="C153" s="220"/>
      <c r="D153" s="220"/>
      <c r="E153" s="220"/>
      <c r="F153" s="192"/>
      <c r="G153" s="192"/>
      <c r="H153" s="192"/>
      <c r="I153" s="248">
        <f aca="true" t="shared" si="40" ref="I153:I159">SUM(F153:H153)</f>
        <v>0</v>
      </c>
      <c r="J153" s="215"/>
      <c r="K153" s="215"/>
      <c r="L153" s="215"/>
      <c r="M153" s="215"/>
      <c r="N153" s="141"/>
      <c r="O153" s="215"/>
      <c r="P153" s="270"/>
      <c r="Q153" s="186"/>
      <c r="R153" s="60"/>
    </row>
    <row r="154" spans="2:18" ht="15.6">
      <c r="B154" s="116" t="s">
        <v>491</v>
      </c>
      <c r="C154" s="220"/>
      <c r="D154" s="220"/>
      <c r="E154" s="220"/>
      <c r="F154" s="192"/>
      <c r="G154" s="192"/>
      <c r="H154" s="192"/>
      <c r="I154" s="248">
        <f t="shared" si="40"/>
        <v>0</v>
      </c>
      <c r="J154" s="215"/>
      <c r="K154" s="215"/>
      <c r="L154" s="215"/>
      <c r="M154" s="215"/>
      <c r="N154" s="141"/>
      <c r="O154" s="215"/>
      <c r="P154" s="270"/>
      <c r="Q154" s="186"/>
      <c r="R154" s="60"/>
    </row>
    <row r="155" spans="2:18" ht="15.6">
      <c r="B155" s="116" t="s">
        <v>492</v>
      </c>
      <c r="C155" s="220"/>
      <c r="D155" s="220"/>
      <c r="E155" s="220"/>
      <c r="F155" s="192"/>
      <c r="G155" s="192"/>
      <c r="H155" s="192"/>
      <c r="I155" s="248">
        <f t="shared" si="40"/>
        <v>0</v>
      </c>
      <c r="J155" s="215"/>
      <c r="K155" s="215"/>
      <c r="L155" s="215"/>
      <c r="M155" s="215"/>
      <c r="N155" s="141"/>
      <c r="O155" s="215"/>
      <c r="P155" s="270"/>
      <c r="Q155" s="186"/>
      <c r="R155" s="60"/>
    </row>
    <row r="156" spans="2:18" ht="15.6">
      <c r="B156" s="116" t="s">
        <v>493</v>
      </c>
      <c r="C156" s="220"/>
      <c r="D156" s="220"/>
      <c r="E156" s="220"/>
      <c r="F156" s="192"/>
      <c r="G156" s="192"/>
      <c r="H156" s="192"/>
      <c r="I156" s="248">
        <f t="shared" si="40"/>
        <v>0</v>
      </c>
      <c r="J156" s="215"/>
      <c r="K156" s="215"/>
      <c r="L156" s="215"/>
      <c r="M156" s="215"/>
      <c r="N156" s="141"/>
      <c r="O156" s="215"/>
      <c r="P156" s="270"/>
      <c r="Q156" s="186"/>
      <c r="R156" s="60"/>
    </row>
    <row r="157" spans="2:18" ht="15.6">
      <c r="B157" s="116" t="s">
        <v>494</v>
      </c>
      <c r="C157" s="220"/>
      <c r="D157" s="220"/>
      <c r="E157" s="220"/>
      <c r="F157" s="192"/>
      <c r="G157" s="192"/>
      <c r="H157" s="192"/>
      <c r="I157" s="248">
        <f t="shared" si="40"/>
        <v>0</v>
      </c>
      <c r="J157" s="215"/>
      <c r="K157" s="215"/>
      <c r="L157" s="215"/>
      <c r="M157" s="215"/>
      <c r="N157" s="141"/>
      <c r="O157" s="215"/>
      <c r="P157" s="270"/>
      <c r="Q157" s="186"/>
      <c r="R157" s="60"/>
    </row>
    <row r="158" spans="2:18" ht="15.6">
      <c r="B158" s="116" t="s">
        <v>495</v>
      </c>
      <c r="C158" s="220"/>
      <c r="D158" s="220"/>
      <c r="E158" s="220"/>
      <c r="F158" s="192"/>
      <c r="G158" s="192"/>
      <c r="H158" s="192"/>
      <c r="I158" s="248">
        <f t="shared" si="40"/>
        <v>0</v>
      </c>
      <c r="J158" s="215"/>
      <c r="K158" s="215"/>
      <c r="L158" s="215"/>
      <c r="M158" s="215"/>
      <c r="N158" s="141"/>
      <c r="O158" s="215"/>
      <c r="P158" s="270"/>
      <c r="Q158" s="186"/>
      <c r="R158" s="60"/>
    </row>
    <row r="159" spans="2:18" ht="15.6">
      <c r="B159" s="116" t="s">
        <v>496</v>
      </c>
      <c r="C159" s="220"/>
      <c r="D159" s="220"/>
      <c r="E159" s="220"/>
      <c r="F159" s="192"/>
      <c r="G159" s="192"/>
      <c r="H159" s="192"/>
      <c r="I159" s="248">
        <f t="shared" si="40"/>
        <v>0</v>
      </c>
      <c r="J159" s="215"/>
      <c r="K159" s="215"/>
      <c r="L159" s="215"/>
      <c r="M159" s="215"/>
      <c r="N159" s="141"/>
      <c r="O159" s="215"/>
      <c r="P159" s="270"/>
      <c r="Q159" s="186"/>
      <c r="R159" s="60"/>
    </row>
    <row r="160" spans="3:18" ht="15.6">
      <c r="C160" s="221" t="s">
        <v>526</v>
      </c>
      <c r="D160" s="222">
        <f aca="true" t="shared" si="41" ref="D160:E160">SUM(D152:D159)</f>
        <v>0</v>
      </c>
      <c r="E160" s="222">
        <f t="shared" si="41"/>
        <v>0</v>
      </c>
      <c r="F160" s="222">
        <f>SUM(F152:F159)</f>
        <v>0</v>
      </c>
      <c r="G160" s="222">
        <f>SUM(G152:G159)</f>
        <v>0</v>
      </c>
      <c r="H160" s="222">
        <f>SUM(H152:H159)</f>
        <v>0</v>
      </c>
      <c r="I160" s="251">
        <f>SUM(I152:I159)</f>
        <v>0</v>
      </c>
      <c r="J160" s="223">
        <f>(J152*I152)+(J153*I153)+(J154*I154)+(J155*I155)+(J156*I156)+(J157*I157)+(J158*I158)+(J159*I159)</f>
        <v>0</v>
      </c>
      <c r="K160" s="223"/>
      <c r="L160" s="223"/>
      <c r="M160" s="223"/>
      <c r="N160" s="294"/>
      <c r="O160" s="223"/>
      <c r="P160" s="253"/>
      <c r="Q160" s="186"/>
      <c r="R160" s="62"/>
    </row>
    <row r="161" spans="2:18" ht="15.6">
      <c r="B161" s="115" t="s">
        <v>497</v>
      </c>
      <c r="C161" s="317"/>
      <c r="D161" s="318"/>
      <c r="E161" s="318"/>
      <c r="F161" s="318"/>
      <c r="G161" s="318"/>
      <c r="H161" s="318"/>
      <c r="I161" s="318"/>
      <c r="J161" s="318"/>
      <c r="K161" s="318"/>
      <c r="L161" s="318"/>
      <c r="M161" s="318"/>
      <c r="N161" s="318"/>
      <c r="O161" s="318"/>
      <c r="P161" s="318"/>
      <c r="Q161" s="319"/>
      <c r="R161" s="59"/>
    </row>
    <row r="162" spans="2:18" ht="15.6">
      <c r="B162" s="116" t="s">
        <v>498</v>
      </c>
      <c r="C162" s="220"/>
      <c r="D162" s="220"/>
      <c r="E162" s="220"/>
      <c r="F162" s="192"/>
      <c r="G162" s="192"/>
      <c r="H162" s="192"/>
      <c r="I162" s="248">
        <f>SUM(F162:H162)</f>
        <v>0</v>
      </c>
      <c r="J162" s="215"/>
      <c r="K162" s="215"/>
      <c r="L162" s="215"/>
      <c r="M162" s="215"/>
      <c r="N162" s="141"/>
      <c r="O162" s="215"/>
      <c r="P162" s="270"/>
      <c r="Q162" s="186"/>
      <c r="R162" s="60"/>
    </row>
    <row r="163" spans="2:18" ht="15.6">
      <c r="B163" s="116" t="s">
        <v>499</v>
      </c>
      <c r="C163" s="220"/>
      <c r="D163" s="220"/>
      <c r="E163" s="220"/>
      <c r="F163" s="192"/>
      <c r="G163" s="192"/>
      <c r="H163" s="192"/>
      <c r="I163" s="248">
        <f aca="true" t="shared" si="42" ref="I163:I169">SUM(F163:H163)</f>
        <v>0</v>
      </c>
      <c r="J163" s="215"/>
      <c r="K163" s="215"/>
      <c r="L163" s="215"/>
      <c r="M163" s="215"/>
      <c r="N163" s="141"/>
      <c r="O163" s="215"/>
      <c r="P163" s="270"/>
      <c r="Q163" s="186"/>
      <c r="R163" s="60"/>
    </row>
    <row r="164" spans="2:18" ht="15.6">
      <c r="B164" s="116" t="s">
        <v>500</v>
      </c>
      <c r="C164" s="220"/>
      <c r="D164" s="220"/>
      <c r="E164" s="220"/>
      <c r="F164" s="192"/>
      <c r="G164" s="192"/>
      <c r="H164" s="192"/>
      <c r="I164" s="248">
        <f t="shared" si="42"/>
        <v>0</v>
      </c>
      <c r="J164" s="215"/>
      <c r="K164" s="215"/>
      <c r="L164" s="215"/>
      <c r="M164" s="215"/>
      <c r="N164" s="141"/>
      <c r="O164" s="215"/>
      <c r="P164" s="270"/>
      <c r="Q164" s="186"/>
      <c r="R164" s="60"/>
    </row>
    <row r="165" spans="2:18" ht="15.6">
      <c r="B165" s="116" t="s">
        <v>501</v>
      </c>
      <c r="C165" s="220"/>
      <c r="D165" s="220"/>
      <c r="E165" s="220"/>
      <c r="F165" s="192"/>
      <c r="G165" s="192"/>
      <c r="H165" s="192"/>
      <c r="I165" s="248">
        <f t="shared" si="42"/>
        <v>0</v>
      </c>
      <c r="J165" s="215"/>
      <c r="K165" s="215"/>
      <c r="L165" s="215"/>
      <c r="M165" s="215"/>
      <c r="N165" s="141"/>
      <c r="O165" s="215"/>
      <c r="P165" s="270"/>
      <c r="Q165" s="186"/>
      <c r="R165" s="60"/>
    </row>
    <row r="166" spans="2:18" ht="15.6">
      <c r="B166" s="116" t="s">
        <v>502</v>
      </c>
      <c r="C166" s="220"/>
      <c r="D166" s="220"/>
      <c r="E166" s="220"/>
      <c r="F166" s="192"/>
      <c r="G166" s="192"/>
      <c r="H166" s="192"/>
      <c r="I166" s="248">
        <f t="shared" si="42"/>
        <v>0</v>
      </c>
      <c r="J166" s="215"/>
      <c r="K166" s="215"/>
      <c r="L166" s="215"/>
      <c r="M166" s="215"/>
      <c r="N166" s="141"/>
      <c r="O166" s="215"/>
      <c r="P166" s="270"/>
      <c r="Q166" s="186"/>
      <c r="R166" s="60"/>
    </row>
    <row r="167" spans="2:18" ht="15.6">
      <c r="B167" s="116" t="s">
        <v>503</v>
      </c>
      <c r="C167" s="220"/>
      <c r="D167" s="220"/>
      <c r="E167" s="220"/>
      <c r="F167" s="192"/>
      <c r="G167" s="192"/>
      <c r="H167" s="192"/>
      <c r="I167" s="248">
        <f t="shared" si="42"/>
        <v>0</v>
      </c>
      <c r="J167" s="215"/>
      <c r="K167" s="215"/>
      <c r="L167" s="215"/>
      <c r="M167" s="215"/>
      <c r="N167" s="141"/>
      <c r="O167" s="215"/>
      <c r="P167" s="270"/>
      <c r="Q167" s="186"/>
      <c r="R167" s="60"/>
    </row>
    <row r="168" spans="2:18" ht="15.6">
      <c r="B168" s="116" t="s">
        <v>504</v>
      </c>
      <c r="C168" s="220"/>
      <c r="D168" s="220"/>
      <c r="E168" s="220"/>
      <c r="F168" s="192"/>
      <c r="G168" s="192"/>
      <c r="H168" s="192"/>
      <c r="I168" s="248">
        <f t="shared" si="42"/>
        <v>0</v>
      </c>
      <c r="J168" s="215"/>
      <c r="K168" s="215"/>
      <c r="L168" s="215"/>
      <c r="M168" s="215"/>
      <c r="N168" s="141"/>
      <c r="O168" s="215"/>
      <c r="P168" s="270"/>
      <c r="Q168" s="186"/>
      <c r="R168" s="60"/>
    </row>
    <row r="169" spans="2:18" ht="15.6">
      <c r="B169" s="116" t="s">
        <v>505</v>
      </c>
      <c r="C169" s="220"/>
      <c r="D169" s="220"/>
      <c r="E169" s="220"/>
      <c r="F169" s="192"/>
      <c r="G169" s="192"/>
      <c r="H169" s="192"/>
      <c r="I169" s="248">
        <f t="shared" si="42"/>
        <v>0</v>
      </c>
      <c r="J169" s="215"/>
      <c r="K169" s="215"/>
      <c r="L169" s="215"/>
      <c r="M169" s="215"/>
      <c r="N169" s="141"/>
      <c r="O169" s="215"/>
      <c r="P169" s="270"/>
      <c r="Q169" s="186"/>
      <c r="R169" s="60"/>
    </row>
    <row r="170" spans="3:18" ht="15.6">
      <c r="C170" s="221" t="s">
        <v>526</v>
      </c>
      <c r="D170" s="222">
        <f aca="true" t="shared" si="43" ref="D170:E170">SUM(D162:D169)</f>
        <v>0</v>
      </c>
      <c r="E170" s="222">
        <f t="shared" si="43"/>
        <v>0</v>
      </c>
      <c r="F170" s="222">
        <f>SUM(F162:F169)</f>
        <v>0</v>
      </c>
      <c r="G170" s="222">
        <f>SUM(G162:G169)</f>
        <v>0</v>
      </c>
      <c r="H170" s="222">
        <f>SUM(H162:H169)</f>
        <v>0</v>
      </c>
      <c r="I170" s="251">
        <f>SUM(I162:I169)</f>
        <v>0</v>
      </c>
      <c r="J170" s="223">
        <f>(J162*I162)+(J163*I163)+(J164*I164)+(J165*I165)+(J166*I166)+(J167*I167)+(J168*I168)+(J169*I169)</f>
        <v>0</v>
      </c>
      <c r="K170" s="223"/>
      <c r="L170" s="223"/>
      <c r="M170" s="223"/>
      <c r="N170" s="294"/>
      <c r="O170" s="223"/>
      <c r="P170" s="253"/>
      <c r="Q170" s="186"/>
      <c r="R170" s="62"/>
    </row>
    <row r="171" spans="2:18" ht="15.6">
      <c r="B171" s="115" t="s">
        <v>506</v>
      </c>
      <c r="C171" s="317"/>
      <c r="D171" s="318"/>
      <c r="E171" s="318"/>
      <c r="F171" s="318"/>
      <c r="G171" s="318"/>
      <c r="H171" s="318"/>
      <c r="I171" s="318"/>
      <c r="J171" s="318"/>
      <c r="K171" s="318"/>
      <c r="L171" s="318"/>
      <c r="M171" s="318"/>
      <c r="N171" s="318"/>
      <c r="O171" s="318"/>
      <c r="P171" s="318"/>
      <c r="Q171" s="319"/>
      <c r="R171" s="59"/>
    </row>
    <row r="172" spans="2:18" ht="15.6">
      <c r="B172" s="116" t="s">
        <v>507</v>
      </c>
      <c r="C172" s="220"/>
      <c r="D172" s="220"/>
      <c r="E172" s="220"/>
      <c r="F172" s="192"/>
      <c r="G172" s="192"/>
      <c r="H172" s="192"/>
      <c r="I172" s="248">
        <f>SUM(F172:H172)</f>
        <v>0</v>
      </c>
      <c r="J172" s="215"/>
      <c r="K172" s="215"/>
      <c r="L172" s="215"/>
      <c r="M172" s="215"/>
      <c r="N172" s="141"/>
      <c r="O172" s="215"/>
      <c r="P172" s="270"/>
      <c r="Q172" s="186"/>
      <c r="R172" s="60"/>
    </row>
    <row r="173" spans="2:18" ht="15.6">
      <c r="B173" s="116" t="s">
        <v>508</v>
      </c>
      <c r="C173" s="220"/>
      <c r="D173" s="220"/>
      <c r="E173" s="220"/>
      <c r="F173" s="192"/>
      <c r="G173" s="192"/>
      <c r="H173" s="192"/>
      <c r="I173" s="248">
        <f aca="true" t="shared" si="44" ref="I173:I179">SUM(F173:H173)</f>
        <v>0</v>
      </c>
      <c r="J173" s="215"/>
      <c r="K173" s="215"/>
      <c r="L173" s="215"/>
      <c r="M173" s="215"/>
      <c r="N173" s="141"/>
      <c r="O173" s="215"/>
      <c r="P173" s="270"/>
      <c r="Q173" s="186"/>
      <c r="R173" s="60"/>
    </row>
    <row r="174" spans="2:18" ht="15.6">
      <c r="B174" s="116" t="s">
        <v>509</v>
      </c>
      <c r="C174" s="220"/>
      <c r="D174" s="220"/>
      <c r="E174" s="220"/>
      <c r="F174" s="192"/>
      <c r="G174" s="192"/>
      <c r="H174" s="192"/>
      <c r="I174" s="248">
        <f t="shared" si="44"/>
        <v>0</v>
      </c>
      <c r="J174" s="215"/>
      <c r="K174" s="215"/>
      <c r="L174" s="215"/>
      <c r="M174" s="215"/>
      <c r="N174" s="141"/>
      <c r="O174" s="215"/>
      <c r="P174" s="270"/>
      <c r="Q174" s="186"/>
      <c r="R174" s="60"/>
    </row>
    <row r="175" spans="2:18" ht="15.6">
      <c r="B175" s="116" t="s">
        <v>510</v>
      </c>
      <c r="C175" s="220"/>
      <c r="D175" s="220"/>
      <c r="E175" s="220"/>
      <c r="F175" s="192"/>
      <c r="G175" s="192"/>
      <c r="H175" s="192"/>
      <c r="I175" s="248">
        <f t="shared" si="44"/>
        <v>0</v>
      </c>
      <c r="J175" s="215"/>
      <c r="K175" s="215"/>
      <c r="L175" s="215"/>
      <c r="M175" s="215"/>
      <c r="N175" s="141"/>
      <c r="O175" s="215"/>
      <c r="P175" s="270"/>
      <c r="Q175" s="186"/>
      <c r="R175" s="60"/>
    </row>
    <row r="176" spans="2:18" ht="15.6">
      <c r="B176" s="116" t="s">
        <v>511</v>
      </c>
      <c r="C176" s="220"/>
      <c r="D176" s="220"/>
      <c r="E176" s="220"/>
      <c r="F176" s="192"/>
      <c r="G176" s="192"/>
      <c r="H176" s="192"/>
      <c r="I176" s="248">
        <f>SUM(F176:H176)</f>
        <v>0</v>
      </c>
      <c r="J176" s="215"/>
      <c r="K176" s="215"/>
      <c r="L176" s="215"/>
      <c r="M176" s="215"/>
      <c r="N176" s="141"/>
      <c r="O176" s="215"/>
      <c r="P176" s="270"/>
      <c r="Q176" s="186"/>
      <c r="R176" s="60"/>
    </row>
    <row r="177" spans="2:18" ht="15.6">
      <c r="B177" s="116" t="s">
        <v>512</v>
      </c>
      <c r="C177" s="220"/>
      <c r="D177" s="220"/>
      <c r="E177" s="220"/>
      <c r="F177" s="192"/>
      <c r="G177" s="192"/>
      <c r="H177" s="192"/>
      <c r="I177" s="248">
        <f t="shared" si="44"/>
        <v>0</v>
      </c>
      <c r="J177" s="215"/>
      <c r="K177" s="215"/>
      <c r="L177" s="215"/>
      <c r="M177" s="215"/>
      <c r="N177" s="141"/>
      <c r="O177" s="215"/>
      <c r="P177" s="270"/>
      <c r="Q177" s="186"/>
      <c r="R177" s="60"/>
    </row>
    <row r="178" spans="2:18" ht="15.6">
      <c r="B178" s="116" t="s">
        <v>513</v>
      </c>
      <c r="C178" s="220"/>
      <c r="D178" s="220"/>
      <c r="E178" s="220"/>
      <c r="F178" s="192"/>
      <c r="G178" s="192"/>
      <c r="H178" s="192"/>
      <c r="I178" s="248">
        <f t="shared" si="44"/>
        <v>0</v>
      </c>
      <c r="J178" s="215"/>
      <c r="K178" s="215"/>
      <c r="L178" s="215"/>
      <c r="M178" s="215"/>
      <c r="N178" s="141"/>
      <c r="O178" s="215"/>
      <c r="P178" s="270"/>
      <c r="Q178" s="186"/>
      <c r="R178" s="60"/>
    </row>
    <row r="179" spans="2:18" ht="15.6">
      <c r="B179" s="116" t="s">
        <v>514</v>
      </c>
      <c r="C179" s="220"/>
      <c r="D179" s="220"/>
      <c r="E179" s="220"/>
      <c r="F179" s="192"/>
      <c r="G179" s="192"/>
      <c r="H179" s="192"/>
      <c r="I179" s="248">
        <f t="shared" si="44"/>
        <v>0</v>
      </c>
      <c r="J179" s="215"/>
      <c r="K179" s="215"/>
      <c r="L179" s="215"/>
      <c r="M179" s="215"/>
      <c r="N179" s="141"/>
      <c r="O179" s="215"/>
      <c r="P179" s="270"/>
      <c r="Q179" s="186"/>
      <c r="R179" s="60"/>
    </row>
    <row r="180" spans="3:18" ht="15.6">
      <c r="C180" s="221" t="s">
        <v>526</v>
      </c>
      <c r="D180" s="224">
        <f aca="true" t="shared" si="45" ref="D180:E180">SUM(D172:D179)</f>
        <v>0</v>
      </c>
      <c r="E180" s="224">
        <f t="shared" si="45"/>
        <v>0</v>
      </c>
      <c r="F180" s="224">
        <f>SUM(F172:F179)</f>
        <v>0</v>
      </c>
      <c r="G180" s="224">
        <f>SUM(G172:G179)</f>
        <v>0</v>
      </c>
      <c r="H180" s="224">
        <f>SUM(H172:H179)</f>
        <v>0</v>
      </c>
      <c r="I180" s="249">
        <f>SUM(I172:I179)</f>
        <v>0</v>
      </c>
      <c r="J180" s="223">
        <f>(J172*I172)+(J173*I173)+(J174*I174)+(J175*I175)+(J176*I176)+(J177*I177)+(J178*I178)+(J179*I179)</f>
        <v>0</v>
      </c>
      <c r="K180" s="223"/>
      <c r="L180" s="223"/>
      <c r="M180" s="223"/>
      <c r="N180" s="294"/>
      <c r="O180" s="223"/>
      <c r="P180" s="253"/>
      <c r="Q180" s="186"/>
      <c r="R180" s="62"/>
    </row>
    <row r="181" spans="2:18" ht="15.6">
      <c r="B181" s="7"/>
      <c r="C181" s="13"/>
      <c r="D181" s="13"/>
      <c r="E181" s="13"/>
      <c r="F181" s="187"/>
      <c r="G181" s="187"/>
      <c r="H181" s="28"/>
      <c r="I181" s="254"/>
      <c r="J181" s="28"/>
      <c r="K181" s="28"/>
      <c r="L181" s="28"/>
      <c r="M181" s="28"/>
      <c r="N181" s="28"/>
      <c r="O181" s="28"/>
      <c r="P181" s="254"/>
      <c r="Q181" s="13"/>
      <c r="R181" s="4"/>
    </row>
    <row r="182" spans="2:18" ht="15.6">
      <c r="B182" s="7"/>
      <c r="C182" s="13"/>
      <c r="D182" s="13"/>
      <c r="E182" s="13"/>
      <c r="F182" s="187"/>
      <c r="G182" s="187"/>
      <c r="H182" s="28"/>
      <c r="I182" s="254"/>
      <c r="J182" s="28"/>
      <c r="K182" s="28"/>
      <c r="L182" s="28"/>
      <c r="M182" s="28"/>
      <c r="N182" s="28"/>
      <c r="O182" s="28"/>
      <c r="P182" s="254"/>
      <c r="Q182" s="13"/>
      <c r="R182" s="4"/>
    </row>
    <row r="183" spans="2:18" ht="62.25" customHeight="1">
      <c r="B183" s="117" t="s">
        <v>515</v>
      </c>
      <c r="C183" s="18"/>
      <c r="D183" s="236">
        <v>310093.45794392546</v>
      </c>
      <c r="E183" s="236">
        <v>99290</v>
      </c>
      <c r="F183" s="236">
        <v>159700</v>
      </c>
      <c r="G183" s="236">
        <v>40000</v>
      </c>
      <c r="H183" s="232">
        <v>90832</v>
      </c>
      <c r="I183" s="255">
        <f>SUM(D183:H183)</f>
        <v>699915.4579439254</v>
      </c>
      <c r="J183" s="142">
        <v>0.2</v>
      </c>
      <c r="K183" s="304">
        <v>111029.74</v>
      </c>
      <c r="L183" s="304">
        <v>12484.46</v>
      </c>
      <c r="M183" s="304">
        <v>25000</v>
      </c>
      <c r="N183" s="305">
        <v>3560</v>
      </c>
      <c r="O183" s="304">
        <v>32184.04</v>
      </c>
      <c r="P183" s="279">
        <f aca="true" t="shared" si="46" ref="P183:P186">SUM(K183:O183)</f>
        <v>184258.24000000002</v>
      </c>
      <c r="Q183" s="134"/>
      <c r="R183" s="62"/>
    </row>
    <row r="184" spans="2:18" ht="51.75" customHeight="1">
      <c r="B184" s="117" t="s">
        <v>516</v>
      </c>
      <c r="C184" s="18"/>
      <c r="D184" s="236">
        <v>60000</v>
      </c>
      <c r="E184" s="236">
        <v>50000</v>
      </c>
      <c r="F184" s="236">
        <v>0</v>
      </c>
      <c r="G184" s="236">
        <v>7916</v>
      </c>
      <c r="H184" s="232">
        <v>5000</v>
      </c>
      <c r="I184" s="255">
        <f>SUM(D184:H184)</f>
        <v>122916</v>
      </c>
      <c r="J184" s="142"/>
      <c r="K184" s="304">
        <v>34976.14</v>
      </c>
      <c r="L184" s="304">
        <v>1476.54</v>
      </c>
      <c r="M184" s="304"/>
      <c r="N184" s="305">
        <v>12131.56</v>
      </c>
      <c r="O184" s="304">
        <v>3139.15</v>
      </c>
      <c r="P184" s="279">
        <f t="shared" si="46"/>
        <v>51723.39</v>
      </c>
      <c r="Q184" s="134"/>
      <c r="R184" s="62"/>
    </row>
    <row r="185" spans="2:18" ht="27.75" customHeight="1">
      <c r="B185" s="117" t="s">
        <v>517</v>
      </c>
      <c r="C185" s="135"/>
      <c r="D185" s="236">
        <v>60000</v>
      </c>
      <c r="E185" s="236">
        <v>40000</v>
      </c>
      <c r="F185" s="236">
        <v>57921.5</v>
      </c>
      <c r="G185" s="236">
        <v>15000</v>
      </c>
      <c r="H185" s="236">
        <v>8000</v>
      </c>
      <c r="I185" s="255">
        <f>SUM(D185:H185)</f>
        <v>180921.5</v>
      </c>
      <c r="J185" s="142"/>
      <c r="K185" s="306">
        <v>1833.05</v>
      </c>
      <c r="L185" s="304"/>
      <c r="M185" s="304">
        <v>15000</v>
      </c>
      <c r="N185" s="305">
        <v>906.2</v>
      </c>
      <c r="O185" s="282">
        <v>86.67</v>
      </c>
      <c r="P185" s="280">
        <f t="shared" si="46"/>
        <v>17825.92</v>
      </c>
      <c r="Q185" s="134"/>
      <c r="R185" s="62"/>
    </row>
    <row r="186" spans="2:18" ht="41.25" customHeight="1">
      <c r="B186" s="136" t="s">
        <v>518</v>
      </c>
      <c r="C186" s="18"/>
      <c r="D186" s="236">
        <v>11495.327102803738</v>
      </c>
      <c r="E186" s="236">
        <v>9999.719626168235</v>
      </c>
      <c r="F186" s="236">
        <v>25000</v>
      </c>
      <c r="G186" s="236">
        <v>4999.887850467294</v>
      </c>
      <c r="H186" s="232">
        <v>15000</v>
      </c>
      <c r="I186" s="255">
        <f>SUM(D186:H186)</f>
        <v>66494.93457943927</v>
      </c>
      <c r="J186" s="142"/>
      <c r="K186" s="304"/>
      <c r="L186" s="304"/>
      <c r="M186" s="304"/>
      <c r="N186" s="305"/>
      <c r="O186" s="282"/>
      <c r="P186" s="281">
        <f t="shared" si="46"/>
        <v>0</v>
      </c>
      <c r="Q186" s="134"/>
      <c r="R186" s="62"/>
    </row>
    <row r="187" spans="2:18" ht="15.6">
      <c r="B187" s="7"/>
      <c r="C187" s="137" t="s">
        <v>527</v>
      </c>
      <c r="D187" s="194">
        <f aca="true" t="shared" si="47" ref="D187:P187">SUM(D183:D186)</f>
        <v>441588.7850467292</v>
      </c>
      <c r="E187" s="194">
        <f t="shared" si="47"/>
        <v>199289.71962616823</v>
      </c>
      <c r="F187" s="194">
        <f t="shared" si="47"/>
        <v>242621.5</v>
      </c>
      <c r="G187" s="194">
        <f t="shared" si="47"/>
        <v>67915.88785046729</v>
      </c>
      <c r="H187" s="143">
        <f t="shared" si="47"/>
        <v>118832</v>
      </c>
      <c r="I187" s="256">
        <f t="shared" si="47"/>
        <v>1070247.8925233646</v>
      </c>
      <c r="J187" s="132">
        <f>(J183*I183)+(J184*I184)+(J185*I185)+(J186*I186)</f>
        <v>139983.0915887851</v>
      </c>
      <c r="K187" s="132">
        <f t="shared" si="47"/>
        <v>147838.93</v>
      </c>
      <c r="L187" s="132">
        <f t="shared" si="47"/>
        <v>13961</v>
      </c>
      <c r="M187" s="132">
        <f t="shared" si="47"/>
        <v>40000</v>
      </c>
      <c r="N187" s="300">
        <f t="shared" si="47"/>
        <v>16597.76</v>
      </c>
      <c r="O187" s="132">
        <f t="shared" si="47"/>
        <v>35409.86</v>
      </c>
      <c r="P187" s="253">
        <f t="shared" si="47"/>
        <v>253807.55</v>
      </c>
      <c r="Q187" s="18"/>
      <c r="R187" s="16"/>
    </row>
    <row r="188" spans="2:18" ht="15.6">
      <c r="B188" s="7"/>
      <c r="C188" s="13"/>
      <c r="D188" s="13"/>
      <c r="E188" s="13"/>
      <c r="F188" s="187"/>
      <c r="G188" s="187"/>
      <c r="H188" s="28"/>
      <c r="I188" s="254"/>
      <c r="J188" s="28"/>
      <c r="K188" s="28"/>
      <c r="L188" s="28"/>
      <c r="M188" s="28"/>
      <c r="N188" s="28"/>
      <c r="O188" s="28"/>
      <c r="P188" s="254"/>
      <c r="Q188" s="13"/>
      <c r="R188" s="16"/>
    </row>
    <row r="189" spans="2:18" ht="15.6">
      <c r="B189" s="7"/>
      <c r="C189" s="13"/>
      <c r="D189" s="13"/>
      <c r="E189" s="237"/>
      <c r="F189" s="187"/>
      <c r="G189" s="187"/>
      <c r="H189" s="28"/>
      <c r="I189" s="254"/>
      <c r="J189" s="28"/>
      <c r="K189" s="28"/>
      <c r="L189" s="28"/>
      <c r="M189" s="28"/>
      <c r="N189" s="28"/>
      <c r="O189" s="28"/>
      <c r="P189" s="254"/>
      <c r="Q189" s="301"/>
      <c r="R189" s="16"/>
    </row>
    <row r="190" spans="2:18" ht="15.6">
      <c r="B190" s="7"/>
      <c r="C190" s="13"/>
      <c r="D190" s="13"/>
      <c r="E190" s="13"/>
      <c r="F190" s="187"/>
      <c r="G190" s="187"/>
      <c r="H190" s="28"/>
      <c r="I190" s="254"/>
      <c r="J190" s="28"/>
      <c r="K190" s="28"/>
      <c r="L190" s="28"/>
      <c r="M190" s="28"/>
      <c r="N190" s="28"/>
      <c r="O190" s="28"/>
      <c r="P190" s="254"/>
      <c r="Q190" s="13"/>
      <c r="R190" s="16"/>
    </row>
    <row r="191" spans="2:18" ht="15.6">
      <c r="B191" s="7"/>
      <c r="C191" s="13"/>
      <c r="D191" s="13"/>
      <c r="E191" s="13"/>
      <c r="F191" s="187"/>
      <c r="G191" s="187"/>
      <c r="H191" s="28"/>
      <c r="I191" s="254"/>
      <c r="J191" s="28"/>
      <c r="K191" s="28"/>
      <c r="L191" s="28"/>
      <c r="M191" s="28"/>
      <c r="N191" s="28"/>
      <c r="O191" s="28"/>
      <c r="P191" s="254"/>
      <c r="Q191" s="13"/>
      <c r="R191" s="16"/>
    </row>
    <row r="192" spans="2:18" ht="15.6">
      <c r="B192" s="7"/>
      <c r="C192" s="13"/>
      <c r="D192" s="13"/>
      <c r="E192" s="13"/>
      <c r="F192" s="187"/>
      <c r="G192" s="187"/>
      <c r="H192" s="28"/>
      <c r="I192" s="254"/>
      <c r="J192" s="28"/>
      <c r="K192" s="28"/>
      <c r="L192" s="28"/>
      <c r="M192" s="28"/>
      <c r="N192" s="28"/>
      <c r="O192" s="28"/>
      <c r="P192" s="254"/>
      <c r="Q192" s="13"/>
      <c r="R192" s="16"/>
    </row>
    <row r="193" spans="2:18" ht="15.6">
      <c r="B193" s="7"/>
      <c r="C193" s="13"/>
      <c r="D193" s="13"/>
      <c r="E193" s="13"/>
      <c r="F193" s="187"/>
      <c r="G193" s="187"/>
      <c r="H193" s="28"/>
      <c r="I193" s="254"/>
      <c r="J193" s="28"/>
      <c r="K193" s="28"/>
      <c r="L193" s="28"/>
      <c r="M193" s="28"/>
      <c r="N193" s="28"/>
      <c r="O193" s="28"/>
      <c r="P193" s="254"/>
      <c r="Q193" s="13"/>
      <c r="R193" s="16"/>
    </row>
    <row r="194" spans="2:18" ht="16.2" thickBot="1">
      <c r="B194" s="7"/>
      <c r="C194" s="13"/>
      <c r="D194" s="13"/>
      <c r="E194" s="13"/>
      <c r="F194" s="187"/>
      <c r="G194" s="187"/>
      <c r="H194" s="28"/>
      <c r="I194" s="254"/>
      <c r="J194" s="28"/>
      <c r="K194" s="28"/>
      <c r="L194" s="28"/>
      <c r="M194" s="28"/>
      <c r="N194" s="28"/>
      <c r="O194" s="28"/>
      <c r="P194" s="254"/>
      <c r="Q194" s="13"/>
      <c r="R194" s="16"/>
    </row>
    <row r="195" spans="2:17" ht="15.6">
      <c r="B195" s="7"/>
      <c r="C195" s="314" t="s">
        <v>541</v>
      </c>
      <c r="D195" s="315"/>
      <c r="E195" s="315"/>
      <c r="F195" s="315"/>
      <c r="G195" s="315"/>
      <c r="H195" s="315"/>
      <c r="I195" s="316"/>
      <c r="J195" s="16"/>
      <c r="K195" s="16"/>
      <c r="L195" s="16"/>
      <c r="M195" s="16"/>
      <c r="N195" s="16"/>
      <c r="O195" s="16"/>
      <c r="P195" s="272"/>
      <c r="Q195" s="16"/>
    </row>
    <row r="196" spans="2:17" ht="31.5" customHeight="1">
      <c r="B196" s="7"/>
      <c r="C196" s="341"/>
      <c r="D196" s="132" t="s">
        <v>530</v>
      </c>
      <c r="E196" s="132" t="s">
        <v>531</v>
      </c>
      <c r="F196" s="201" t="s">
        <v>532</v>
      </c>
      <c r="G196" s="201" t="s">
        <v>625</v>
      </c>
      <c r="H196" s="132" t="s">
        <v>626</v>
      </c>
      <c r="I196" s="309" t="s">
        <v>13</v>
      </c>
      <c r="J196" s="341"/>
      <c r="K196" s="132" t="s">
        <v>530</v>
      </c>
      <c r="L196" s="132" t="s">
        <v>531</v>
      </c>
      <c r="M196" s="132" t="s">
        <v>660</v>
      </c>
      <c r="N196" s="132" t="s">
        <v>661</v>
      </c>
      <c r="O196" s="201" t="s">
        <v>625</v>
      </c>
      <c r="P196" s="309" t="s">
        <v>13</v>
      </c>
      <c r="Q196" s="16"/>
    </row>
    <row r="197" spans="2:17" ht="15.6">
      <c r="B197" s="7"/>
      <c r="C197" s="342"/>
      <c r="D197" s="216" t="str">
        <f>D13</f>
        <v>OIM BURKINA FASO</v>
      </c>
      <c r="E197" s="216" t="str">
        <f>E13</f>
        <v>OIM BENIN</v>
      </c>
      <c r="F197" s="216" t="str">
        <f>F13</f>
        <v>PNUD BENIN</v>
      </c>
      <c r="G197" s="216" t="str">
        <f>G13</f>
        <v>OIM TOGO</v>
      </c>
      <c r="H197" s="216" t="str">
        <f>H13</f>
        <v>PNUD TOGO</v>
      </c>
      <c r="I197" s="310"/>
      <c r="J197" s="342"/>
      <c r="K197" s="216" t="str">
        <f>K13</f>
        <v>OIM BURKINA FASO</v>
      </c>
      <c r="L197" s="216" t="str">
        <f>L13</f>
        <v>OIM BENIN</v>
      </c>
      <c r="M197" s="216" t="s">
        <v>620</v>
      </c>
      <c r="N197" s="216" t="s">
        <v>622</v>
      </c>
      <c r="O197" s="216" t="str">
        <f>O13</f>
        <v>OIM TOGO</v>
      </c>
      <c r="P197" s="310"/>
      <c r="Q197" s="16"/>
    </row>
    <row r="198" spans="2:17" ht="31.2">
      <c r="B198" s="29"/>
      <c r="C198" s="133" t="s">
        <v>528</v>
      </c>
      <c r="D198" s="202">
        <f>SUM(D24,D34,D44,D54,D66,D76,D86,D96,D108,D118,D128,D138,D150,D160,D170,D180,D183,D184,D185,D186)</f>
        <v>1191588.785046729</v>
      </c>
      <c r="E198" s="202">
        <f>SUM(E24,E34,E44,E54,E66,E76,E86,E96,E108,E118,E128,E138,E150,E160,E170,E180,E183,E184,E185,E186)</f>
        <v>467289.71962616825</v>
      </c>
      <c r="F198" s="202">
        <f>SUM(F24,F34,F44,F54,F66,F76,F86,F96,F108,F118,F128,F138,F150,F160,F170,F180,F183,F184,F185,F186)</f>
        <v>841121.5</v>
      </c>
      <c r="G198" s="202">
        <f>SUM(G24,G34,G44,G54,G66,G76,G86,G96,G108,G118,G128,G138,G150,G160,G170,G180,G183,G184,G185,G186)</f>
        <v>186915.8878504673</v>
      </c>
      <c r="H198" s="119">
        <f>SUM(H24,H34,H44,H54,H66,H76,H86,H96,H108,H118,H128,H138,H150,H160,H170,H180,H183,H184,H185,H186)</f>
        <v>373832</v>
      </c>
      <c r="I198" s="257">
        <f>SUM(D198:H198)</f>
        <v>3060747.892523364</v>
      </c>
      <c r="J198" s="133" t="s">
        <v>528</v>
      </c>
      <c r="K198" s="202">
        <f>SUM(K24,K34,K44,K54,K66,K76,K86,K96,K108,K118,K128,K138,K150,K160,K170,K180,K183,K184,K185,K186)</f>
        <v>184943.90000000002</v>
      </c>
      <c r="L198" s="202">
        <f>SUM(L24,L34,L44,L54,L66,L76,L86,L96,L108,L118,L128,L138,L150,L160,L170,L180,L183,L184,L185,L186)</f>
        <v>14069.32</v>
      </c>
      <c r="M198" s="202">
        <v>213710</v>
      </c>
      <c r="N198" s="202">
        <f>SUM(N24,N34,N44,N54,N66,N76,N86,N96,N108,N118,N128,N138,N150,N160,N170,N180,N183,N184,N185,N186)</f>
        <v>29682.289999999997</v>
      </c>
      <c r="O198" s="202">
        <f>SUM(O24,O34,O44,O54,O66,O76,O86,O96,O108,O118,O128,O138,O150,O160,O170,O180,O183,O184,O185,O186)</f>
        <v>35409.86</v>
      </c>
      <c r="P198" s="257">
        <f>SUM(K198:O198)</f>
        <v>477815.37</v>
      </c>
      <c r="Q198" s="17"/>
    </row>
    <row r="199" spans="2:17" ht="15.6">
      <c r="B199" s="5"/>
      <c r="C199" s="133" t="s">
        <v>529</v>
      </c>
      <c r="D199" s="202">
        <f aca="true" t="shared" si="48" ref="D199:I199">D198*0.07</f>
        <v>83411.21495327105</v>
      </c>
      <c r="E199" s="202">
        <f t="shared" si="48"/>
        <v>32710.28037383178</v>
      </c>
      <c r="F199" s="202">
        <f t="shared" si="48"/>
        <v>58878.505000000005</v>
      </c>
      <c r="G199" s="202">
        <f t="shared" si="48"/>
        <v>13084.112149532712</v>
      </c>
      <c r="H199" s="119">
        <f t="shared" si="48"/>
        <v>26168.24</v>
      </c>
      <c r="I199" s="257">
        <f t="shared" si="48"/>
        <v>214252.3524766355</v>
      </c>
      <c r="J199" s="133" t="s">
        <v>529</v>
      </c>
      <c r="K199" s="202">
        <f aca="true" t="shared" si="49" ref="K199:P199">K198*0.07</f>
        <v>12946.073000000002</v>
      </c>
      <c r="L199" s="202">
        <f t="shared" si="49"/>
        <v>984.8524000000001</v>
      </c>
      <c r="M199" s="202">
        <v>14959.7</v>
      </c>
      <c r="N199" s="202">
        <f t="shared" si="49"/>
        <v>2077.7603</v>
      </c>
      <c r="O199" s="202">
        <f t="shared" si="49"/>
        <v>2478.6902000000005</v>
      </c>
      <c r="P199" s="257">
        <f t="shared" si="49"/>
        <v>33447.0759</v>
      </c>
      <c r="Q199" s="2"/>
    </row>
    <row r="200" spans="2:17" ht="16.2" thickBot="1">
      <c r="B200" s="5"/>
      <c r="C200" s="37" t="s">
        <v>13</v>
      </c>
      <c r="D200" s="203">
        <f aca="true" t="shared" si="50" ref="D200:I200">SUM(D198:D199)</f>
        <v>1275000</v>
      </c>
      <c r="E200" s="203">
        <f t="shared" si="50"/>
        <v>500000.00000000006</v>
      </c>
      <c r="F200" s="203">
        <f t="shared" si="50"/>
        <v>900000.005</v>
      </c>
      <c r="G200" s="203">
        <f t="shared" si="50"/>
        <v>200000</v>
      </c>
      <c r="H200" s="123">
        <f t="shared" si="50"/>
        <v>400000.24</v>
      </c>
      <c r="I200" s="258">
        <f t="shared" si="50"/>
        <v>3275000.2449999996</v>
      </c>
      <c r="J200" s="37" t="s">
        <v>13</v>
      </c>
      <c r="K200" s="203">
        <f aca="true" t="shared" si="51" ref="K200:P200">SUM(K198:K199)</f>
        <v>197889.97300000003</v>
      </c>
      <c r="L200" s="203">
        <f t="shared" si="51"/>
        <v>15054.1724</v>
      </c>
      <c r="M200" s="203">
        <f>M198+M199</f>
        <v>228669.7</v>
      </c>
      <c r="N200" s="203">
        <f t="shared" si="51"/>
        <v>31760.050299999995</v>
      </c>
      <c r="O200" s="203">
        <f t="shared" si="51"/>
        <v>37888.5502</v>
      </c>
      <c r="P200" s="258">
        <f t="shared" si="51"/>
        <v>511262.4459</v>
      </c>
      <c r="Q200" s="2"/>
    </row>
    <row r="201" spans="2:18" ht="15.6">
      <c r="B201" s="5"/>
      <c r="Q201" s="4"/>
      <c r="R201" s="2"/>
    </row>
    <row r="202" spans="2:18" s="46" customFormat="1" ht="16.2" thickBot="1">
      <c r="B202" s="13"/>
      <c r="C202" s="40"/>
      <c r="D202" s="40"/>
      <c r="E202" s="40"/>
      <c r="F202" s="8"/>
      <c r="G202" s="8"/>
      <c r="H202" s="41"/>
      <c r="I202" s="259"/>
      <c r="J202" s="41"/>
      <c r="K202" s="41"/>
      <c r="L202" s="41"/>
      <c r="M202" s="41"/>
      <c r="N202" s="41"/>
      <c r="O202" s="41"/>
      <c r="P202" s="259"/>
      <c r="Q202" s="16"/>
      <c r="R202" s="17"/>
    </row>
    <row r="203" spans="2:18" ht="15.6">
      <c r="B203" s="2"/>
      <c r="C203" s="333" t="s">
        <v>533</v>
      </c>
      <c r="D203" s="334"/>
      <c r="E203" s="334"/>
      <c r="F203" s="335"/>
      <c r="G203" s="336"/>
      <c r="H203" s="336"/>
      <c r="I203" s="336"/>
      <c r="J203" s="337"/>
      <c r="K203" s="239"/>
      <c r="L203" s="239"/>
      <c r="M203" s="239"/>
      <c r="N203" s="297"/>
      <c r="O203" s="239"/>
      <c r="P203" s="273"/>
      <c r="Q203" s="2"/>
      <c r="R203" s="47"/>
    </row>
    <row r="204" spans="2:18" ht="31.2">
      <c r="B204" s="2"/>
      <c r="C204" s="120"/>
      <c r="D204" s="132" t="s">
        <v>530</v>
      </c>
      <c r="E204" s="132" t="s">
        <v>531</v>
      </c>
      <c r="F204" s="201" t="s">
        <v>532</v>
      </c>
      <c r="G204" s="201" t="s">
        <v>625</v>
      </c>
      <c r="H204" s="132" t="s">
        <v>626</v>
      </c>
      <c r="I204" s="343" t="s">
        <v>13</v>
      </c>
      <c r="J204" s="345" t="s">
        <v>10</v>
      </c>
      <c r="K204" s="239"/>
      <c r="L204" s="239"/>
      <c r="M204" s="239"/>
      <c r="N204" s="297"/>
      <c r="O204" s="239"/>
      <c r="P204" s="273"/>
      <c r="Q204" s="2"/>
      <c r="R204" s="47"/>
    </row>
    <row r="205" spans="2:18" ht="15.6">
      <c r="B205" s="2"/>
      <c r="C205" s="120"/>
      <c r="D205" s="219" t="str">
        <f>D13</f>
        <v>OIM BURKINA FASO</v>
      </c>
      <c r="E205" s="216" t="str">
        <f>E13</f>
        <v>OIM BENIN</v>
      </c>
      <c r="F205" s="217" t="str">
        <f>F13</f>
        <v>PNUD BENIN</v>
      </c>
      <c r="G205" s="217" t="str">
        <f>G13</f>
        <v>OIM TOGO</v>
      </c>
      <c r="H205" s="217" t="str">
        <f>H13</f>
        <v>PNUD TOGO</v>
      </c>
      <c r="I205" s="344"/>
      <c r="J205" s="346"/>
      <c r="K205" s="239"/>
      <c r="L205" s="239"/>
      <c r="M205" s="239"/>
      <c r="N205" s="297"/>
      <c r="O205" s="239"/>
      <c r="P205" s="273"/>
      <c r="Q205" s="2"/>
      <c r="R205" s="47"/>
    </row>
    <row r="206" spans="2:18" ht="15.6">
      <c r="B206" s="2"/>
      <c r="C206" s="36" t="s">
        <v>534</v>
      </c>
      <c r="D206" s="204">
        <f>SUM(D198:D199)*J206</f>
        <v>446250</v>
      </c>
      <c r="E206" s="204">
        <f>SUM(E198:E199)*J206</f>
        <v>175000</v>
      </c>
      <c r="F206" s="204">
        <f>SUM(F198:F199)*J206</f>
        <v>315000.00175</v>
      </c>
      <c r="G206" s="204">
        <f>SUM(G198:G199)*50%</f>
        <v>100000</v>
      </c>
      <c r="H206" s="122">
        <f>SUM(H198:H199)*J206</f>
        <v>140000.08399999997</v>
      </c>
      <c r="I206" s="260">
        <f>SUM(D206:H206)</f>
        <v>1176250.08575</v>
      </c>
      <c r="J206" s="152">
        <v>0.35</v>
      </c>
      <c r="K206" s="240"/>
      <c r="L206" s="240"/>
      <c r="M206" s="240"/>
      <c r="N206" s="240"/>
      <c r="O206" s="240"/>
      <c r="P206" s="274"/>
      <c r="Q206" s="2"/>
      <c r="R206" s="47"/>
    </row>
    <row r="207" spans="2:18" ht="15.6">
      <c r="B207" s="332"/>
      <c r="C207" s="138" t="s">
        <v>535</v>
      </c>
      <c r="D207" s="205">
        <f>SUM(D198:D199)*J207</f>
        <v>446250</v>
      </c>
      <c r="E207" s="205">
        <f>SUM(E198:E199)*J207</f>
        <v>175000</v>
      </c>
      <c r="F207" s="205">
        <f>SUM(F198:F199)*J207</f>
        <v>315000.00175</v>
      </c>
      <c r="G207" s="206">
        <f>SUM(G198:G199)*50%</f>
        <v>100000</v>
      </c>
      <c r="H207" s="139">
        <f>SUM(H198:H199)*J207</f>
        <v>140000.08399999997</v>
      </c>
      <c r="I207" s="260">
        <f aca="true" t="shared" si="52" ref="I207:I208">SUM(D207:H207)</f>
        <v>1176250.08575</v>
      </c>
      <c r="J207" s="153">
        <v>0.35</v>
      </c>
      <c r="K207" s="240"/>
      <c r="L207" s="240"/>
      <c r="M207" s="240"/>
      <c r="N207" s="240"/>
      <c r="O207" s="240"/>
      <c r="P207" s="274"/>
      <c r="Q207" s="47"/>
      <c r="R207" s="47"/>
    </row>
    <row r="208" spans="2:18" ht="15.6">
      <c r="B208" s="332"/>
      <c r="C208" s="138" t="s">
        <v>536</v>
      </c>
      <c r="D208" s="207">
        <f aca="true" t="shared" si="53" ref="D208:E208">D200*$J$208</f>
        <v>382500</v>
      </c>
      <c r="E208" s="207">
        <f t="shared" si="53"/>
        <v>150000</v>
      </c>
      <c r="F208" s="207">
        <f>F200*$J$208</f>
        <v>270000.0015</v>
      </c>
      <c r="G208" s="207"/>
      <c r="H208" s="155">
        <f aca="true" t="shared" si="54" ref="H208">H200*$J$208</f>
        <v>120000.07199999999</v>
      </c>
      <c r="I208" s="260">
        <f t="shared" si="52"/>
        <v>922500.0734999999</v>
      </c>
      <c r="J208" s="154">
        <v>0.3</v>
      </c>
      <c r="K208" s="241"/>
      <c r="L208" s="241"/>
      <c r="M208" s="241"/>
      <c r="N208" s="241"/>
      <c r="O208" s="241"/>
      <c r="P208" s="275"/>
      <c r="Q208" s="47"/>
      <c r="R208" s="47"/>
    </row>
    <row r="209" spans="2:18" ht="16.2" thickBot="1">
      <c r="B209" s="332"/>
      <c r="C209" s="37" t="s">
        <v>13</v>
      </c>
      <c r="D209" s="203">
        <f>SUM(D206:D208)</f>
        <v>1275000</v>
      </c>
      <c r="E209" s="203">
        <f aca="true" t="shared" si="55" ref="E209:J209">SUM(E206:E208)</f>
        <v>500000</v>
      </c>
      <c r="F209" s="203">
        <f t="shared" si="55"/>
        <v>900000.005</v>
      </c>
      <c r="G209" s="203">
        <f t="shared" si="55"/>
        <v>200000</v>
      </c>
      <c r="H209" s="123">
        <f t="shared" si="55"/>
        <v>400000.23999999993</v>
      </c>
      <c r="I209" s="261">
        <f>SUM(I206:I208)</f>
        <v>3275000.245</v>
      </c>
      <c r="J209" s="124">
        <f t="shared" si="55"/>
        <v>1</v>
      </c>
      <c r="K209" s="242"/>
      <c r="L209" s="242"/>
      <c r="M209" s="242"/>
      <c r="N209" s="298"/>
      <c r="O209" s="242"/>
      <c r="P209" s="276"/>
      <c r="Q209" s="47"/>
      <c r="R209" s="47"/>
    </row>
    <row r="210" spans="2:18" ht="16.2" thickBot="1">
      <c r="B210" s="332"/>
      <c r="C210" s="3"/>
      <c r="D210" s="3"/>
      <c r="E210" s="3"/>
      <c r="F210" s="8"/>
      <c r="G210" s="8"/>
      <c r="H210" s="8"/>
      <c r="I210" s="259"/>
      <c r="J210" s="8"/>
      <c r="K210" s="8"/>
      <c r="L210" s="8"/>
      <c r="M210" s="8"/>
      <c r="N210" s="41"/>
      <c r="O210" s="8"/>
      <c r="P210" s="259"/>
      <c r="Q210" s="47"/>
      <c r="R210" s="47"/>
    </row>
    <row r="211" spans="2:18" ht="15.6">
      <c r="B211" s="332"/>
      <c r="C211" s="208" t="s">
        <v>537</v>
      </c>
      <c r="D211" s="209"/>
      <c r="E211" s="209"/>
      <c r="F211" s="210">
        <f>SUM(J24,J34,J44,J54,J66,J76,J86,J96,J108,J118,J128,J138,J150,J160,J170,J180,J187)*1.07</f>
        <v>528749.158</v>
      </c>
      <c r="G211" s="8"/>
      <c r="H211" s="41"/>
      <c r="I211" s="259"/>
      <c r="J211" s="8"/>
      <c r="K211" s="8"/>
      <c r="L211" s="8"/>
      <c r="M211" s="8"/>
      <c r="N211" s="41"/>
      <c r="O211" s="8"/>
      <c r="P211" s="259"/>
      <c r="Q211" s="47"/>
      <c r="R211" s="47"/>
    </row>
    <row r="212" spans="2:18" ht="15.6">
      <c r="B212" s="332"/>
      <c r="C212" s="211" t="s">
        <v>538</v>
      </c>
      <c r="D212" s="212"/>
      <c r="E212" s="212"/>
      <c r="F212" s="213">
        <f>F211/I200</f>
        <v>0.16145011250220537</v>
      </c>
      <c r="G212" s="188"/>
      <c r="H212" s="52"/>
      <c r="I212" s="262"/>
      <c r="Q212" s="47"/>
      <c r="R212" s="47"/>
    </row>
    <row r="213" spans="2:18" ht="15">
      <c r="B213" s="332"/>
      <c r="C213" s="347"/>
      <c r="D213" s="348"/>
      <c r="E213" s="348"/>
      <c r="F213" s="349"/>
      <c r="G213" s="189"/>
      <c r="H213" s="53"/>
      <c r="I213" s="263"/>
      <c r="Q213" s="47"/>
      <c r="R213" s="47"/>
    </row>
    <row r="214" spans="2:18" ht="15.6">
      <c r="B214" s="332"/>
      <c r="C214" s="211" t="s">
        <v>539</v>
      </c>
      <c r="D214" s="212"/>
      <c r="E214" s="212"/>
      <c r="F214" s="214">
        <f>SUM(D185:H186)</f>
        <v>247416.43457943926</v>
      </c>
      <c r="G214" s="190"/>
      <c r="H214" s="54"/>
      <c r="I214" s="264"/>
      <c r="Q214" s="47"/>
      <c r="R214" s="47"/>
    </row>
    <row r="215" spans="2:18" ht="15.6">
      <c r="B215" s="332"/>
      <c r="C215" s="211" t="s">
        <v>540</v>
      </c>
      <c r="D215" s="212"/>
      <c r="E215" s="212"/>
      <c r="F215" s="213">
        <f>F214/I200</f>
        <v>0.0755469972734122</v>
      </c>
      <c r="G215" s="190"/>
      <c r="H215" s="54"/>
      <c r="I215" s="264"/>
      <c r="Q215" s="47"/>
      <c r="R215" s="47"/>
    </row>
    <row r="216" spans="2:18" ht="15" thickBot="1">
      <c r="B216" s="332"/>
      <c r="C216" s="338" t="s">
        <v>582</v>
      </c>
      <c r="D216" s="339"/>
      <c r="E216" s="339"/>
      <c r="F216" s="340"/>
      <c r="G216" s="191"/>
      <c r="H216" s="42"/>
      <c r="I216" s="265"/>
      <c r="J216" s="47"/>
      <c r="K216" s="47"/>
      <c r="L216" s="47"/>
      <c r="M216" s="47"/>
      <c r="O216" s="47"/>
      <c r="Q216" s="47"/>
      <c r="R216" s="47"/>
    </row>
    <row r="217" spans="2:18" ht="15">
      <c r="B217" s="332"/>
      <c r="R217" s="46"/>
    </row>
    <row r="218" spans="2:17" ht="15">
      <c r="B218" s="332"/>
      <c r="Q218" s="47"/>
    </row>
    <row r="219" spans="2:17" ht="15">
      <c r="B219" s="332"/>
      <c r="Q219" s="47"/>
    </row>
    <row r="220" spans="1:2" ht="15">
      <c r="A220" s="47"/>
      <c r="B220" s="332"/>
    </row>
    <row r="221" spans="1:18" s="47" customFormat="1" ht="15">
      <c r="A221" s="45"/>
      <c r="B221" s="332"/>
      <c r="C221" s="45"/>
      <c r="D221" s="45"/>
      <c r="E221" s="45"/>
      <c r="H221" s="45"/>
      <c r="I221" s="243"/>
      <c r="J221" s="45"/>
      <c r="K221" s="45"/>
      <c r="L221" s="45"/>
      <c r="M221" s="45"/>
      <c r="N221" s="46"/>
      <c r="O221" s="45"/>
      <c r="P221" s="243"/>
      <c r="Q221" s="45"/>
      <c r="R221" s="45"/>
    </row>
  </sheetData>
  <mergeCells count="34">
    <mergeCell ref="B207:B221"/>
    <mergeCell ref="C203:J203"/>
    <mergeCell ref="C216:F216"/>
    <mergeCell ref="C196:C197"/>
    <mergeCell ref="I196:I197"/>
    <mergeCell ref="I204:I205"/>
    <mergeCell ref="J204:J205"/>
    <mergeCell ref="C213:F213"/>
    <mergeCell ref="J196:J197"/>
    <mergeCell ref="C67:Q67"/>
    <mergeCell ref="C77:Q77"/>
    <mergeCell ref="C87:Q87"/>
    <mergeCell ref="C98:Q98"/>
    <mergeCell ref="C99:Q99"/>
    <mergeCell ref="C45:Q45"/>
    <mergeCell ref="C14:Q14"/>
    <mergeCell ref="C56:Q56"/>
    <mergeCell ref="C57:Q57"/>
    <mergeCell ref="B6:T6"/>
    <mergeCell ref="B2:G2"/>
    <mergeCell ref="B9:J9"/>
    <mergeCell ref="C25:Q25"/>
    <mergeCell ref="C15:Q15"/>
    <mergeCell ref="C35:Q35"/>
    <mergeCell ref="P196:P197"/>
    <mergeCell ref="C109:Q109"/>
    <mergeCell ref="C119:Q119"/>
    <mergeCell ref="C129:Q129"/>
    <mergeCell ref="C195:I195"/>
    <mergeCell ref="C151:Q151"/>
    <mergeCell ref="C141:Q141"/>
    <mergeCell ref="C140:Q140"/>
    <mergeCell ref="C161:Q161"/>
    <mergeCell ref="C171:Q171"/>
  </mergeCells>
  <conditionalFormatting sqref="F212">
    <cfRule type="cellIs" priority="46" dxfId="0" operator="lessThan">
      <formula>0.15</formula>
    </cfRule>
  </conditionalFormatting>
  <conditionalFormatting sqref="F215">
    <cfRule type="cellIs" priority="44" dxfId="0" operator="lessThan">
      <formula>0.05</formula>
    </cfRule>
  </conditionalFormatting>
  <conditionalFormatting sqref="J209:P209">
    <cfRule type="cellIs" priority="1" dxfId="0" operator="greaterThan">
      <formula>1</formula>
    </cfRule>
  </conditionalFormatting>
  <dataValidations count="7" xWindow="431" yWindow="475">
    <dataValidation allowBlank="1" showInputMessage="1" showErrorMessage="1" prompt="% Towards Gender Equality and Women's Empowerment Must be Higher than 15%_x000a_" sqref="F212:I212"/>
    <dataValidation allowBlank="1" showInputMessage="1" showErrorMessage="1" prompt="M&amp;E Budget Cannot be Less than 5%_x000a_" sqref="F215:I215"/>
    <dataValidation allowBlank="1" showInputMessage="1" showErrorMessage="1" prompt="Insert *text* description of Outcome here" sqref="C140:Q140 C56:Q56 C98:Q98 C14"/>
    <dataValidation allowBlank="1" showInputMessage="1" showErrorMessage="1" prompt="Insert *text* description of Output here" sqref="C15:E15 C25:E25 C35:E35 C45:E45 C57:E57 C67:E67 C77:E77 C87:E87 C99:E99 C109:E109 C119:E119 C129:E129 C141:E141 C151:E151 C161:E161 C171:E171"/>
    <dataValidation allowBlank="1" showInputMessage="1" showErrorMessage="1" prompt="Insert *text* description of Activity here" sqref="C16:E16 C26:E26 C36:E36 C46:E46 C58:E58 C68:E68 C78:E78 C88:E88 C100:E100 C110:E110 C120:E120 C130:E130 C142:E142 C152:E152 C162:E162 C172:E172"/>
    <dataValidation allowBlank="1" showInputMessage="1" showErrorMessage="1" prompt="Insert name of recipient agency here _x000a_" sqref="F13:I13 O13:P13"/>
    <dataValidation allowBlank="1" showErrorMessage="1" prompt="% Towards Gender Equality and Women's Empowerment Must be Higher than 15%_x000a_" sqref="F214:I214"/>
  </dataValidations>
  <printOptions/>
  <pageMargins left="0.7" right="0.7" top="0.75" bottom="0.75" header="0.3" footer="0.3"/>
  <pageSetup horizontalDpi="600" verticalDpi="600" orientation="landscape" scale="43" r:id="rId1"/>
  <rowBreaks count="1" manualBreakCount="1">
    <brk id="67" max="16383" man="1"/>
  </rowBreaks>
  <colBreaks count="1" manualBreakCount="1">
    <brk id="17" max="16383" man="1"/>
  </colBreaks>
  <ignoredErrors>
    <ignoredError sqref="D18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P245"/>
  <sheetViews>
    <sheetView showGridLines="0" showZeros="0" zoomScale="60" zoomScaleNormal="60" workbookViewId="0" topLeftCell="A10">
      <pane ySplit="4" topLeftCell="A14" activePane="bottomLeft" state="frozen"/>
      <selection pane="topLeft" activeCell="A10" sqref="A10"/>
      <selection pane="bottomLeft" activeCell="F203" sqref="F203"/>
    </sheetView>
  </sheetViews>
  <sheetFormatPr defaultColWidth="9.28125" defaultRowHeight="15"/>
  <cols>
    <col min="1" max="1" width="4.421875" style="65" customWidth="1"/>
    <col min="2" max="2" width="3.28125" style="65" customWidth="1"/>
    <col min="3" max="3" width="51.421875" style="65" customWidth="1"/>
    <col min="4" max="6" width="34.28125" style="67" customWidth="1"/>
    <col min="7" max="7" width="35.00390625" style="67" customWidth="1"/>
    <col min="8" max="8" width="34.00390625" style="67" customWidth="1"/>
    <col min="9" max="9" width="25.7109375" style="65" customWidth="1"/>
    <col min="10" max="10" width="21.421875" style="65" customWidth="1"/>
    <col min="11" max="11" width="16.7109375" style="65" customWidth="1"/>
    <col min="12" max="12" width="19.421875" style="65" customWidth="1"/>
    <col min="13" max="13" width="19.00390625" style="65" customWidth="1"/>
    <col min="14" max="14" width="26.00390625" style="65" customWidth="1"/>
    <col min="15" max="15" width="21.28125" style="65" customWidth="1"/>
    <col min="16" max="16" width="7.00390625" style="69" customWidth="1"/>
    <col min="17" max="17" width="24.28125" style="65" customWidth="1"/>
    <col min="18" max="18" width="26.421875" style="65" customWidth="1"/>
    <col min="19" max="19" width="30.28125" style="65" customWidth="1"/>
    <col min="20" max="20" width="33.00390625" style="65" customWidth="1"/>
    <col min="21" max="22" width="22.7109375" style="65" customWidth="1"/>
    <col min="23" max="23" width="23.421875" style="65" customWidth="1"/>
    <col min="24" max="24" width="32.28125" style="65" customWidth="1"/>
    <col min="25" max="25" width="9.28125" style="65" customWidth="1"/>
    <col min="26" max="26" width="17.7109375" style="65" customWidth="1"/>
    <col min="27" max="27" width="26.421875" style="65" customWidth="1"/>
    <col min="28" max="28" width="22.421875" style="65" customWidth="1"/>
    <col min="29" max="29" width="29.7109375" style="65" customWidth="1"/>
    <col min="30" max="30" width="23.421875" style="65" customWidth="1"/>
    <col min="31" max="31" width="18.421875" style="65" customWidth="1"/>
    <col min="32" max="32" width="17.421875" style="65" customWidth="1"/>
    <col min="33" max="33" width="25.28125" style="65" customWidth="1"/>
    <col min="34" max="16384" width="9.28125" style="65" customWidth="1"/>
  </cols>
  <sheetData>
    <row r="1" spans="14:16" ht="24" customHeight="1">
      <c r="N1" s="25"/>
      <c r="O1" s="6"/>
      <c r="P1" s="65"/>
    </row>
    <row r="2" spans="3:16" ht="46.5" customHeight="1">
      <c r="C2" s="323" t="s">
        <v>519</v>
      </c>
      <c r="D2" s="323"/>
      <c r="E2" s="323"/>
      <c r="F2" s="323"/>
      <c r="G2" s="323"/>
      <c r="H2" s="323"/>
      <c r="I2" s="43"/>
      <c r="J2" s="44"/>
      <c r="K2" s="44"/>
      <c r="N2" s="25"/>
      <c r="O2" s="6"/>
      <c r="P2" s="65"/>
    </row>
    <row r="3" spans="3:16" ht="24" customHeight="1">
      <c r="C3" s="48"/>
      <c r="D3" s="45"/>
      <c r="E3" s="45"/>
      <c r="F3" s="45"/>
      <c r="G3" s="45"/>
      <c r="H3" s="45"/>
      <c r="I3" s="45"/>
      <c r="J3" s="45"/>
      <c r="K3" s="45"/>
      <c r="N3" s="25"/>
      <c r="O3" s="6"/>
      <c r="P3" s="65"/>
    </row>
    <row r="4" spans="3:16" ht="24" customHeight="1" thickBot="1">
      <c r="C4" s="48"/>
      <c r="D4" s="45"/>
      <c r="E4" s="45"/>
      <c r="F4" s="45"/>
      <c r="G4" s="45"/>
      <c r="H4" s="45"/>
      <c r="I4" s="45"/>
      <c r="J4" s="45"/>
      <c r="K4" s="45"/>
      <c r="N4" s="25"/>
      <c r="O4" s="6"/>
      <c r="P4" s="65"/>
    </row>
    <row r="5" spans="3:16" ht="30" customHeight="1">
      <c r="C5" s="355" t="s">
        <v>5</v>
      </c>
      <c r="D5" s="356"/>
      <c r="E5" s="356"/>
      <c r="F5" s="356"/>
      <c r="G5" s="356"/>
      <c r="H5" s="356"/>
      <c r="I5" s="357"/>
      <c r="L5" s="25"/>
      <c r="M5" s="6"/>
      <c r="P5" s="65"/>
    </row>
    <row r="6" spans="3:16" ht="24" customHeight="1">
      <c r="C6" s="363" t="s">
        <v>583</v>
      </c>
      <c r="D6" s="364"/>
      <c r="E6" s="364"/>
      <c r="F6" s="364"/>
      <c r="G6" s="364"/>
      <c r="H6" s="364"/>
      <c r="I6" s="365"/>
      <c r="L6" s="25"/>
      <c r="M6" s="6"/>
      <c r="P6" s="65"/>
    </row>
    <row r="7" spans="3:16" ht="41.25" customHeight="1">
      <c r="C7" s="363"/>
      <c r="D7" s="364"/>
      <c r="E7" s="364"/>
      <c r="F7" s="364"/>
      <c r="G7" s="364"/>
      <c r="H7" s="364"/>
      <c r="I7" s="365"/>
      <c r="L7" s="25"/>
      <c r="M7" s="6"/>
      <c r="P7" s="65"/>
    </row>
    <row r="8" spans="3:16" ht="24" customHeight="1" thickBot="1">
      <c r="C8" s="366"/>
      <c r="D8" s="367"/>
      <c r="E8" s="367"/>
      <c r="F8" s="367"/>
      <c r="G8" s="367"/>
      <c r="H8" s="367"/>
      <c r="I8" s="368"/>
      <c r="L8" s="25"/>
      <c r="M8" s="6"/>
      <c r="P8" s="65"/>
    </row>
    <row r="9" spans="3:16" ht="24" customHeight="1" thickBot="1">
      <c r="C9" s="58"/>
      <c r="D9" s="58"/>
      <c r="E9" s="58"/>
      <c r="F9" s="58"/>
      <c r="G9" s="58"/>
      <c r="H9" s="58"/>
      <c r="N9" s="25"/>
      <c r="O9" s="6"/>
      <c r="P9" s="65"/>
    </row>
    <row r="10" spans="3:16" ht="25.5" customHeight="1" thickBot="1">
      <c r="C10" s="324" t="s">
        <v>584</v>
      </c>
      <c r="D10" s="325"/>
      <c r="E10" s="325"/>
      <c r="F10" s="325"/>
      <c r="G10" s="325"/>
      <c r="H10" s="326"/>
      <c r="N10" s="25"/>
      <c r="O10" s="6"/>
      <c r="P10" s="65"/>
    </row>
    <row r="11" spans="3:16" ht="24" customHeight="1">
      <c r="C11" s="58"/>
      <c r="D11" s="58"/>
      <c r="E11" s="58"/>
      <c r="F11" s="58"/>
      <c r="G11" s="58"/>
      <c r="H11" s="58"/>
      <c r="N11" s="25"/>
      <c r="O11" s="6"/>
      <c r="P11" s="65"/>
    </row>
    <row r="12" spans="3:16" ht="40.5" customHeight="1">
      <c r="C12" s="58"/>
      <c r="D12" s="132" t="s">
        <v>530</v>
      </c>
      <c r="E12" s="132" t="s">
        <v>531</v>
      </c>
      <c r="F12" s="132" t="s">
        <v>532</v>
      </c>
      <c r="G12" s="132" t="s">
        <v>625</v>
      </c>
      <c r="H12" s="132" t="s">
        <v>626</v>
      </c>
      <c r="I12" s="353" t="s">
        <v>13</v>
      </c>
      <c r="N12" s="25"/>
      <c r="O12" s="6"/>
      <c r="P12" s="65"/>
    </row>
    <row r="13" spans="3:16" ht="24" customHeight="1">
      <c r="C13" s="58"/>
      <c r="D13" s="125" t="str">
        <f>'1) Tableau budgétaire 1'!D13</f>
        <v>OIM BURKINA FASO</v>
      </c>
      <c r="E13" s="125" t="str">
        <f>'1) Tableau budgétaire 1'!E13</f>
        <v>OIM BENIN</v>
      </c>
      <c r="F13" s="125" t="str">
        <f>'1) Tableau budgétaire 1'!F13</f>
        <v>PNUD BENIN</v>
      </c>
      <c r="G13" s="125" t="str">
        <f>'1) Tableau budgétaire 1'!G13</f>
        <v>OIM TOGO</v>
      </c>
      <c r="H13" s="125" t="str">
        <f>'1) Tableau budgétaire 1'!H13</f>
        <v>PNUD TOGO</v>
      </c>
      <c r="I13" s="354"/>
      <c r="N13" s="25"/>
      <c r="O13" s="6"/>
      <c r="P13" s="65"/>
    </row>
    <row r="14" spans="2:16" ht="24" customHeight="1">
      <c r="B14" s="350" t="s">
        <v>542</v>
      </c>
      <c r="C14" s="351"/>
      <c r="D14" s="351"/>
      <c r="E14" s="351"/>
      <c r="F14" s="351"/>
      <c r="G14" s="351"/>
      <c r="H14" s="351"/>
      <c r="I14" s="352"/>
      <c r="N14" s="25"/>
      <c r="O14" s="6"/>
      <c r="P14" s="65"/>
    </row>
    <row r="15" spans="3:16" ht="22.5" customHeight="1">
      <c r="C15" s="350" t="s">
        <v>543</v>
      </c>
      <c r="D15" s="351"/>
      <c r="E15" s="351"/>
      <c r="F15" s="351"/>
      <c r="G15" s="351"/>
      <c r="H15" s="351"/>
      <c r="I15" s="352"/>
      <c r="N15" s="25"/>
      <c r="O15" s="6"/>
      <c r="P15" s="65"/>
    </row>
    <row r="16" spans="3:16" ht="24.75" customHeight="1" thickBot="1">
      <c r="C16" s="77" t="s">
        <v>544</v>
      </c>
      <c r="D16" s="78">
        <f>'1) Tableau budgétaire 1'!D24</f>
        <v>65000</v>
      </c>
      <c r="E16" s="78">
        <f>'1) Tableau budgétaire 1'!E24</f>
        <v>0</v>
      </c>
      <c r="F16" s="78">
        <f>'1) Tableau budgétaire 1'!F24</f>
        <v>130000</v>
      </c>
      <c r="G16" s="78">
        <f>'1) Tableau budgétaire 1'!G24</f>
        <v>0</v>
      </c>
      <c r="H16" s="78">
        <f>'1) Tableau budgétaire 1'!H24</f>
        <v>30000</v>
      </c>
      <c r="I16" s="79">
        <f aca="true" t="shared" si="0" ref="I16:I24">SUM(D16:H16)</f>
        <v>225000</v>
      </c>
      <c r="N16" s="25"/>
      <c r="O16" s="6"/>
      <c r="P16" s="65"/>
    </row>
    <row r="17" spans="3:16" ht="21.75" customHeight="1">
      <c r="C17" s="75" t="s">
        <v>545</v>
      </c>
      <c r="D17" s="112"/>
      <c r="E17" s="112"/>
      <c r="F17" s="112">
        <v>20000</v>
      </c>
      <c r="G17" s="113"/>
      <c r="H17" s="113">
        <v>10000</v>
      </c>
      <c r="I17" s="76">
        <f t="shared" si="0"/>
        <v>30000</v>
      </c>
      <c r="P17" s="65"/>
    </row>
    <row r="18" spans="3:16" ht="15">
      <c r="C18" s="63" t="s">
        <v>546</v>
      </c>
      <c r="D18" s="114">
        <v>65000</v>
      </c>
      <c r="E18" s="114"/>
      <c r="F18" s="114">
        <v>30000</v>
      </c>
      <c r="G18" s="22"/>
      <c r="H18" s="22"/>
      <c r="I18" s="74">
        <f t="shared" si="0"/>
        <v>95000</v>
      </c>
      <c r="P18" s="65"/>
    </row>
    <row r="19" spans="3:16" ht="15.75" customHeight="1">
      <c r="C19" s="63" t="s">
        <v>547</v>
      </c>
      <c r="D19" s="114"/>
      <c r="E19" s="114"/>
      <c r="F19" s="114">
        <v>60000</v>
      </c>
      <c r="G19" s="114"/>
      <c r="H19" s="114"/>
      <c r="I19" s="74">
        <f t="shared" si="0"/>
        <v>60000</v>
      </c>
      <c r="P19" s="65"/>
    </row>
    <row r="20" spans="3:16" ht="15">
      <c r="C20" s="64" t="s">
        <v>548</v>
      </c>
      <c r="D20" s="114"/>
      <c r="E20" s="114"/>
      <c r="F20" s="114">
        <v>17000</v>
      </c>
      <c r="G20" s="114"/>
      <c r="H20" s="114">
        <v>13000</v>
      </c>
      <c r="I20" s="74">
        <f t="shared" si="0"/>
        <v>30000</v>
      </c>
      <c r="P20" s="65"/>
    </row>
    <row r="21" spans="3:16" ht="15">
      <c r="C21" s="63" t="s">
        <v>549</v>
      </c>
      <c r="D21" s="114"/>
      <c r="E21" s="114"/>
      <c r="F21" s="114"/>
      <c r="G21" s="114"/>
      <c r="H21" s="114">
        <v>5000</v>
      </c>
      <c r="I21" s="74">
        <f t="shared" si="0"/>
        <v>5000</v>
      </c>
      <c r="P21" s="65"/>
    </row>
    <row r="22" spans="3:16" ht="21.75" customHeight="1">
      <c r="C22" s="63" t="s">
        <v>550</v>
      </c>
      <c r="D22" s="114"/>
      <c r="E22" s="114"/>
      <c r="F22" s="114"/>
      <c r="G22" s="114"/>
      <c r="H22" s="114"/>
      <c r="I22" s="74">
        <f t="shared" si="0"/>
        <v>0</v>
      </c>
      <c r="P22" s="65"/>
    </row>
    <row r="23" spans="3:16" ht="36.75" customHeight="1">
      <c r="C23" s="63" t="s">
        <v>551</v>
      </c>
      <c r="D23" s="114"/>
      <c r="E23" s="114"/>
      <c r="F23" s="114">
        <v>3000</v>
      </c>
      <c r="G23" s="114"/>
      <c r="H23" s="114">
        <v>2000</v>
      </c>
      <c r="I23" s="74">
        <f t="shared" si="0"/>
        <v>5000</v>
      </c>
      <c r="P23" s="65"/>
    </row>
    <row r="24" spans="3:16" ht="15.75" customHeight="1">
      <c r="C24" s="68" t="s">
        <v>21</v>
      </c>
      <c r="D24" s="80">
        <f>SUM(D17:D23)</f>
        <v>65000</v>
      </c>
      <c r="E24" s="80">
        <f aca="true" t="shared" si="1" ref="E24:H24">SUM(E17:E23)</f>
        <v>0</v>
      </c>
      <c r="F24" s="80">
        <f t="shared" si="1"/>
        <v>130000</v>
      </c>
      <c r="G24" s="80">
        <f t="shared" si="1"/>
        <v>0</v>
      </c>
      <c r="H24" s="80">
        <f t="shared" si="1"/>
        <v>30000</v>
      </c>
      <c r="I24" s="144">
        <f t="shared" si="0"/>
        <v>225000</v>
      </c>
      <c r="P24" s="65"/>
    </row>
    <row r="25" spans="3:9" s="67" customFormat="1" ht="15">
      <c r="C25" s="81"/>
      <c r="D25" s="82"/>
      <c r="E25" s="82"/>
      <c r="F25" s="82"/>
      <c r="G25" s="82"/>
      <c r="H25" s="82"/>
      <c r="I25" s="145"/>
    </row>
    <row r="26" spans="3:16" ht="15">
      <c r="C26" s="350" t="s">
        <v>552</v>
      </c>
      <c r="D26" s="351"/>
      <c r="E26" s="351"/>
      <c r="F26" s="351"/>
      <c r="G26" s="351"/>
      <c r="H26" s="351"/>
      <c r="I26" s="352"/>
      <c r="P26" s="65"/>
    </row>
    <row r="27" spans="3:16" ht="27" customHeight="1" thickBot="1">
      <c r="C27" s="77" t="s">
        <v>553</v>
      </c>
      <c r="D27" s="78">
        <f>'1) Tableau budgétaire 1'!D34</f>
        <v>50000</v>
      </c>
      <c r="E27" s="78">
        <f>'1) Tableau budgétaire 1'!E34</f>
        <v>0</v>
      </c>
      <c r="F27" s="78">
        <f>'1) Tableau budgétaire 1'!F34</f>
        <v>60000</v>
      </c>
      <c r="G27" s="78">
        <f>'1) Tableau budgétaire 1'!G34</f>
        <v>0</v>
      </c>
      <c r="H27" s="78">
        <f>'1) Tableau budgétaire 1'!H34</f>
        <v>0</v>
      </c>
      <c r="I27" s="79">
        <f aca="true" t="shared" si="2" ref="I27:I35">SUM(D27:H27)</f>
        <v>110000</v>
      </c>
      <c r="P27" s="65"/>
    </row>
    <row r="28" spans="3:16" ht="15">
      <c r="C28" s="75" t="s">
        <v>545</v>
      </c>
      <c r="D28" s="112"/>
      <c r="E28" s="112"/>
      <c r="F28" s="112"/>
      <c r="G28" s="113"/>
      <c r="H28" s="113"/>
      <c r="I28" s="76">
        <f t="shared" si="2"/>
        <v>0</v>
      </c>
      <c r="P28" s="65"/>
    </row>
    <row r="29" spans="3:16" ht="15">
      <c r="C29" s="63" t="s">
        <v>546</v>
      </c>
      <c r="D29" s="114">
        <v>50000</v>
      </c>
      <c r="E29" s="114"/>
      <c r="F29" s="114">
        <v>40000</v>
      </c>
      <c r="G29" s="22"/>
      <c r="H29" s="22"/>
      <c r="I29" s="74">
        <f t="shared" si="2"/>
        <v>90000</v>
      </c>
      <c r="P29" s="65"/>
    </row>
    <row r="30" spans="3:16" ht="31.2">
      <c r="C30" s="63" t="s">
        <v>547</v>
      </c>
      <c r="D30" s="114"/>
      <c r="E30" s="114"/>
      <c r="F30" s="114">
        <v>20000</v>
      </c>
      <c r="G30" s="114"/>
      <c r="H30" s="114"/>
      <c r="I30" s="74">
        <f t="shared" si="2"/>
        <v>20000</v>
      </c>
      <c r="P30" s="65"/>
    </row>
    <row r="31" spans="3:16" ht="15">
      <c r="C31" s="64" t="s">
        <v>548</v>
      </c>
      <c r="D31" s="114"/>
      <c r="E31" s="114"/>
      <c r="F31" s="114"/>
      <c r="G31" s="114"/>
      <c r="H31" s="114"/>
      <c r="I31" s="74">
        <f t="shared" si="2"/>
        <v>0</v>
      </c>
      <c r="P31" s="65"/>
    </row>
    <row r="32" spans="3:16" ht="15">
      <c r="C32" s="63" t="s">
        <v>549</v>
      </c>
      <c r="D32" s="114"/>
      <c r="E32" s="114"/>
      <c r="F32" s="114"/>
      <c r="G32" s="114"/>
      <c r="H32" s="114"/>
      <c r="I32" s="74">
        <f t="shared" si="2"/>
        <v>0</v>
      </c>
      <c r="P32" s="65"/>
    </row>
    <row r="33" spans="3:16" ht="15">
      <c r="C33" s="63" t="s">
        <v>550</v>
      </c>
      <c r="D33" s="114"/>
      <c r="E33" s="114"/>
      <c r="F33" s="114"/>
      <c r="G33" s="114"/>
      <c r="H33" s="114"/>
      <c r="I33" s="74">
        <f t="shared" si="2"/>
        <v>0</v>
      </c>
      <c r="P33" s="65"/>
    </row>
    <row r="34" spans="3:16" ht="31.2">
      <c r="C34" s="63" t="s">
        <v>551</v>
      </c>
      <c r="D34" s="114"/>
      <c r="E34" s="114"/>
      <c r="F34" s="114"/>
      <c r="G34" s="114"/>
      <c r="H34" s="114"/>
      <c r="I34" s="74">
        <f t="shared" si="2"/>
        <v>0</v>
      </c>
      <c r="P34" s="65"/>
    </row>
    <row r="35" spans="3:16" ht="15">
      <c r="C35" s="68" t="s">
        <v>21</v>
      </c>
      <c r="D35" s="80">
        <f>SUM(D28:D34)</f>
        <v>50000</v>
      </c>
      <c r="E35" s="80">
        <f aca="true" t="shared" si="3" ref="E35:H35">SUM(E28:E34)</f>
        <v>0</v>
      </c>
      <c r="F35" s="80">
        <f t="shared" si="3"/>
        <v>60000</v>
      </c>
      <c r="G35" s="80">
        <f t="shared" si="3"/>
        <v>0</v>
      </c>
      <c r="H35" s="80">
        <f t="shared" si="3"/>
        <v>0</v>
      </c>
      <c r="I35" s="74">
        <f t="shared" si="2"/>
        <v>110000</v>
      </c>
      <c r="P35" s="65"/>
    </row>
    <row r="36" spans="3:9" s="67" customFormat="1" ht="15">
      <c r="C36" s="81"/>
      <c r="D36" s="82"/>
      <c r="E36" s="82"/>
      <c r="F36" s="82"/>
      <c r="G36" s="82"/>
      <c r="H36" s="82"/>
      <c r="I36" s="83"/>
    </row>
    <row r="37" spans="3:16" ht="15">
      <c r="C37" s="350" t="s">
        <v>554</v>
      </c>
      <c r="D37" s="351"/>
      <c r="E37" s="351"/>
      <c r="F37" s="351"/>
      <c r="G37" s="351"/>
      <c r="H37" s="351"/>
      <c r="I37" s="352"/>
      <c r="P37" s="65"/>
    </row>
    <row r="38" spans="3:16" ht="21.75" customHeight="1" thickBot="1">
      <c r="C38" s="77" t="s">
        <v>555</v>
      </c>
      <c r="D38" s="78">
        <f>'1) Tableau budgétaire 1'!D44</f>
        <v>75000</v>
      </c>
      <c r="E38" s="78">
        <f>'1) Tableau budgétaire 1'!E44</f>
        <v>0</v>
      </c>
      <c r="F38" s="78">
        <f>'1) Tableau budgétaire 1'!F44</f>
        <v>80000</v>
      </c>
      <c r="G38" s="78">
        <f>'1) Tableau budgétaire 1'!G44</f>
        <v>0</v>
      </c>
      <c r="H38" s="78">
        <f>'1) Tableau budgétaire 1'!H44</f>
        <v>5000</v>
      </c>
      <c r="I38" s="79">
        <f aca="true" t="shared" si="4" ref="I38:I46">SUM(D38:H38)</f>
        <v>160000</v>
      </c>
      <c r="P38" s="65"/>
    </row>
    <row r="39" spans="3:16" ht="15">
      <c r="C39" s="75" t="s">
        <v>545</v>
      </c>
      <c r="D39" s="112"/>
      <c r="E39" s="112"/>
      <c r="F39" s="112"/>
      <c r="G39" s="113"/>
      <c r="H39" s="113"/>
      <c r="I39" s="76">
        <f t="shared" si="4"/>
        <v>0</v>
      </c>
      <c r="P39" s="65"/>
    </row>
    <row r="40" spans="3:9" s="67" customFormat="1" ht="15.75" customHeight="1">
      <c r="C40" s="63" t="s">
        <v>546</v>
      </c>
      <c r="D40" s="114">
        <v>75000</v>
      </c>
      <c r="E40" s="114"/>
      <c r="F40" s="114">
        <v>70000</v>
      </c>
      <c r="G40" s="22"/>
      <c r="H40" s="22"/>
      <c r="I40" s="74">
        <f t="shared" si="4"/>
        <v>145000</v>
      </c>
    </row>
    <row r="41" spans="3:9" s="67" customFormat="1" ht="31.2">
      <c r="C41" s="63" t="s">
        <v>547</v>
      </c>
      <c r="D41" s="114"/>
      <c r="E41" s="114"/>
      <c r="F41" s="114">
        <v>7000</v>
      </c>
      <c r="G41" s="114"/>
      <c r="H41" s="114"/>
      <c r="I41" s="74">
        <f t="shared" si="4"/>
        <v>7000</v>
      </c>
    </row>
    <row r="42" spans="3:9" s="67" customFormat="1" ht="15">
      <c r="C42" s="64" t="s">
        <v>548</v>
      </c>
      <c r="D42" s="114">
        <v>0</v>
      </c>
      <c r="E42" s="114"/>
      <c r="F42" s="114"/>
      <c r="G42" s="114"/>
      <c r="H42" s="114">
        <v>5000</v>
      </c>
      <c r="I42" s="74">
        <f t="shared" si="4"/>
        <v>5000</v>
      </c>
    </row>
    <row r="43" spans="3:16" ht="15">
      <c r="C43" s="63" t="s">
        <v>549</v>
      </c>
      <c r="D43" s="114">
        <v>0</v>
      </c>
      <c r="E43" s="114"/>
      <c r="F43" s="114"/>
      <c r="G43" s="114"/>
      <c r="H43" s="114"/>
      <c r="I43" s="74">
        <f t="shared" si="4"/>
        <v>0</v>
      </c>
      <c r="P43" s="65"/>
    </row>
    <row r="44" spans="3:16" ht="15">
      <c r="C44" s="63" t="s">
        <v>550</v>
      </c>
      <c r="D44" s="114"/>
      <c r="E44" s="114"/>
      <c r="F44" s="114"/>
      <c r="G44" s="114"/>
      <c r="H44" s="114"/>
      <c r="I44" s="74">
        <f t="shared" si="4"/>
        <v>0</v>
      </c>
      <c r="P44" s="65"/>
    </row>
    <row r="45" spans="3:16" ht="31.2">
      <c r="C45" s="63" t="s">
        <v>551</v>
      </c>
      <c r="D45" s="114"/>
      <c r="E45" s="114"/>
      <c r="F45" s="114">
        <v>3000</v>
      </c>
      <c r="G45" s="114"/>
      <c r="H45" s="114"/>
      <c r="I45" s="74">
        <f t="shared" si="4"/>
        <v>3000</v>
      </c>
      <c r="P45" s="65"/>
    </row>
    <row r="46" spans="3:16" ht="15">
      <c r="C46" s="157" t="s">
        <v>21</v>
      </c>
      <c r="D46" s="158">
        <f>SUM(D39:D45)</f>
        <v>75000</v>
      </c>
      <c r="E46" s="158">
        <f aca="true" t="shared" si="5" ref="E46:H46">SUM(E39:E45)</f>
        <v>0</v>
      </c>
      <c r="F46" s="158">
        <f t="shared" si="5"/>
        <v>80000</v>
      </c>
      <c r="G46" s="158">
        <f t="shared" si="5"/>
        <v>0</v>
      </c>
      <c r="H46" s="158">
        <f t="shared" si="5"/>
        <v>5000</v>
      </c>
      <c r="I46" s="159">
        <f t="shared" si="4"/>
        <v>160000</v>
      </c>
      <c r="P46" s="65"/>
    </row>
    <row r="47" spans="3:16" ht="15">
      <c r="C47" s="160"/>
      <c r="D47" s="161"/>
      <c r="E47" s="161"/>
      <c r="F47" s="161"/>
      <c r="G47" s="161"/>
      <c r="H47" s="161"/>
      <c r="I47" s="162"/>
      <c r="P47" s="65"/>
    </row>
    <row r="48" spans="3:9" s="67" customFormat="1" ht="15">
      <c r="C48" s="358" t="s">
        <v>556</v>
      </c>
      <c r="D48" s="359"/>
      <c r="E48" s="359"/>
      <c r="F48" s="359"/>
      <c r="G48" s="359"/>
      <c r="H48" s="359"/>
      <c r="I48" s="360"/>
    </row>
    <row r="49" spans="3:16" ht="20.25" customHeight="1" thickBot="1">
      <c r="C49" s="77" t="s">
        <v>557</v>
      </c>
      <c r="D49" s="78">
        <f>'1) Tableau budgétaire 1'!D54</f>
        <v>90000</v>
      </c>
      <c r="E49" s="78">
        <f>'1) Tableau budgétaire 1'!E54</f>
        <v>45000</v>
      </c>
      <c r="F49" s="78">
        <f>'1) Tableau budgétaire 1'!F54</f>
        <v>50000</v>
      </c>
      <c r="G49" s="78">
        <f>'1) Tableau budgétaire 1'!G54</f>
        <v>37000</v>
      </c>
      <c r="H49" s="78">
        <f>'1) Tableau budgétaire 1'!H54</f>
        <v>25000</v>
      </c>
      <c r="I49" s="79">
        <f aca="true" t="shared" si="6" ref="I49:I57">SUM(D49:H49)</f>
        <v>247000</v>
      </c>
      <c r="P49" s="65"/>
    </row>
    <row r="50" spans="3:16" ht="15">
      <c r="C50" s="75" t="s">
        <v>545</v>
      </c>
      <c r="D50" s="112"/>
      <c r="E50" s="112"/>
      <c r="F50" s="112"/>
      <c r="G50" s="113"/>
      <c r="H50" s="113">
        <v>10000</v>
      </c>
      <c r="I50" s="76">
        <f t="shared" si="6"/>
        <v>10000</v>
      </c>
      <c r="P50" s="65"/>
    </row>
    <row r="51" spans="3:16" ht="15.75" customHeight="1">
      <c r="C51" s="63" t="s">
        <v>546</v>
      </c>
      <c r="D51" s="114">
        <v>90000</v>
      </c>
      <c r="E51" s="114">
        <v>40500</v>
      </c>
      <c r="F51" s="114">
        <v>40000</v>
      </c>
      <c r="G51" s="22">
        <v>5000</v>
      </c>
      <c r="H51" s="22"/>
      <c r="I51" s="74">
        <f t="shared" si="6"/>
        <v>175500</v>
      </c>
      <c r="P51" s="65"/>
    </row>
    <row r="52" spans="3:16" ht="32.25" customHeight="1">
      <c r="C52" s="63" t="s">
        <v>547</v>
      </c>
      <c r="D52" s="114"/>
      <c r="E52" s="114"/>
      <c r="F52" s="114"/>
      <c r="G52" s="114"/>
      <c r="H52" s="114"/>
      <c r="I52" s="74">
        <f t="shared" si="6"/>
        <v>0</v>
      </c>
      <c r="P52" s="65"/>
    </row>
    <row r="53" spans="3:9" s="67" customFormat="1" ht="15">
      <c r="C53" s="64" t="s">
        <v>548</v>
      </c>
      <c r="D53" s="114"/>
      <c r="E53" s="114"/>
      <c r="F53" s="114">
        <v>8000</v>
      </c>
      <c r="G53" s="114">
        <v>25000</v>
      </c>
      <c r="H53" s="114">
        <v>7000</v>
      </c>
      <c r="I53" s="74">
        <f t="shared" si="6"/>
        <v>40000</v>
      </c>
    </row>
    <row r="54" spans="3:16" ht="15">
      <c r="C54" s="63" t="s">
        <v>549</v>
      </c>
      <c r="D54" s="114"/>
      <c r="E54" s="114"/>
      <c r="F54" s="114"/>
      <c r="G54" s="114">
        <v>5000</v>
      </c>
      <c r="H54" s="114">
        <v>5000</v>
      </c>
      <c r="I54" s="74">
        <f t="shared" si="6"/>
        <v>10000</v>
      </c>
      <c r="P54" s="65"/>
    </row>
    <row r="55" spans="3:16" ht="15">
      <c r="C55" s="63" t="s">
        <v>550</v>
      </c>
      <c r="D55" s="114"/>
      <c r="E55" s="114"/>
      <c r="F55" s="114"/>
      <c r="G55" s="114"/>
      <c r="H55" s="114"/>
      <c r="I55" s="74">
        <f t="shared" si="6"/>
        <v>0</v>
      </c>
      <c r="P55" s="65"/>
    </row>
    <row r="56" spans="3:16" ht="31.2">
      <c r="C56" s="63" t="s">
        <v>551</v>
      </c>
      <c r="D56" s="114"/>
      <c r="E56" s="114">
        <v>4500</v>
      </c>
      <c r="F56" s="114">
        <v>2000</v>
      </c>
      <c r="G56" s="114">
        <v>2000</v>
      </c>
      <c r="H56" s="114">
        <v>3000</v>
      </c>
      <c r="I56" s="74">
        <f t="shared" si="6"/>
        <v>11500</v>
      </c>
      <c r="P56" s="65"/>
    </row>
    <row r="57" spans="3:16" ht="21" customHeight="1">
      <c r="C57" s="68" t="s">
        <v>21</v>
      </c>
      <c r="D57" s="80">
        <f>SUM(D50:D56)</f>
        <v>90000</v>
      </c>
      <c r="E57" s="80">
        <f aca="true" t="shared" si="7" ref="E57:H57">SUM(E50:E56)</f>
        <v>45000</v>
      </c>
      <c r="F57" s="80">
        <f t="shared" si="7"/>
        <v>50000</v>
      </c>
      <c r="G57" s="80">
        <f t="shared" si="7"/>
        <v>37000</v>
      </c>
      <c r="H57" s="80">
        <f t="shared" si="7"/>
        <v>25000</v>
      </c>
      <c r="I57" s="74">
        <f t="shared" si="6"/>
        <v>247000</v>
      </c>
      <c r="P57" s="65"/>
    </row>
    <row r="58" spans="3:9" s="67" customFormat="1" ht="22.5" customHeight="1">
      <c r="C58" s="84"/>
      <c r="D58" s="82"/>
      <c r="E58" s="82"/>
      <c r="F58" s="82"/>
      <c r="G58" s="82"/>
      <c r="H58" s="82"/>
      <c r="I58" s="83"/>
    </row>
    <row r="59" spans="2:16" ht="15">
      <c r="B59" s="350" t="s">
        <v>558</v>
      </c>
      <c r="C59" s="351"/>
      <c r="D59" s="351"/>
      <c r="E59" s="351"/>
      <c r="F59" s="351"/>
      <c r="G59" s="351"/>
      <c r="H59" s="351"/>
      <c r="I59" s="352"/>
      <c r="P59" s="65"/>
    </row>
    <row r="60" spans="3:16" ht="15">
      <c r="C60" s="350" t="s">
        <v>407</v>
      </c>
      <c r="D60" s="351"/>
      <c r="E60" s="351"/>
      <c r="F60" s="351"/>
      <c r="G60" s="351"/>
      <c r="H60" s="351"/>
      <c r="I60" s="352"/>
      <c r="P60" s="65"/>
    </row>
    <row r="61" spans="3:16" ht="24" customHeight="1" thickBot="1">
      <c r="C61" s="77" t="s">
        <v>559</v>
      </c>
      <c r="D61" s="78">
        <f>'1) Tableau budgétaire 1'!D66</f>
        <v>270000</v>
      </c>
      <c r="E61" s="78">
        <f>'1) Tableau budgétaire 1'!E66</f>
        <v>95000</v>
      </c>
      <c r="F61" s="78">
        <f>'1) Tableau budgétaire 1'!F66</f>
        <v>0</v>
      </c>
      <c r="G61" s="78">
        <f>'1) Tableau budgétaire 1'!G66</f>
        <v>54000</v>
      </c>
      <c r="H61" s="78">
        <f>'1) Tableau budgétaire 1'!H66</f>
        <v>140000</v>
      </c>
      <c r="I61" s="79">
        <f aca="true" t="shared" si="8" ref="I61:I69">SUM(D61:H61)</f>
        <v>559000</v>
      </c>
      <c r="P61" s="65"/>
    </row>
    <row r="62" spans="3:16" ht="15.75" customHeight="1">
      <c r="C62" s="75" t="s">
        <v>545</v>
      </c>
      <c r="D62" s="112"/>
      <c r="E62" s="112"/>
      <c r="F62" s="112"/>
      <c r="G62" s="113"/>
      <c r="H62" s="113">
        <v>32000</v>
      </c>
      <c r="I62" s="76">
        <f t="shared" si="8"/>
        <v>32000</v>
      </c>
      <c r="P62" s="65"/>
    </row>
    <row r="63" spans="3:16" ht="15.75" customHeight="1">
      <c r="C63" s="63" t="s">
        <v>546</v>
      </c>
      <c r="D63" s="114">
        <v>120000</v>
      </c>
      <c r="E63" s="114"/>
      <c r="F63" s="114"/>
      <c r="G63" s="22">
        <v>6000</v>
      </c>
      <c r="H63" s="22"/>
      <c r="I63" s="74">
        <f t="shared" si="8"/>
        <v>126000</v>
      </c>
      <c r="P63" s="65"/>
    </row>
    <row r="64" spans="3:16" ht="15.75" customHeight="1">
      <c r="C64" s="63" t="s">
        <v>547</v>
      </c>
      <c r="D64" s="114"/>
      <c r="E64" s="114"/>
      <c r="F64" s="114"/>
      <c r="G64" s="114"/>
      <c r="H64" s="114">
        <v>100000</v>
      </c>
      <c r="I64" s="74">
        <f t="shared" si="8"/>
        <v>100000</v>
      </c>
      <c r="P64" s="65"/>
    </row>
    <row r="65" spans="3:16" ht="18.75" customHeight="1">
      <c r="C65" s="64" t="s">
        <v>548</v>
      </c>
      <c r="D65" s="114"/>
      <c r="E65" s="114">
        <v>65500</v>
      </c>
      <c r="F65" s="114"/>
      <c r="G65" s="22">
        <v>37000</v>
      </c>
      <c r="H65" s="114"/>
      <c r="I65" s="74">
        <f t="shared" si="8"/>
        <v>102500</v>
      </c>
      <c r="P65" s="65"/>
    </row>
    <row r="66" spans="3:16" ht="15">
      <c r="C66" s="63" t="s">
        <v>549</v>
      </c>
      <c r="D66" s="114"/>
      <c r="E66" s="114">
        <v>20000</v>
      </c>
      <c r="F66" s="114"/>
      <c r="G66" s="114">
        <v>6000</v>
      </c>
      <c r="H66" s="114">
        <v>3000</v>
      </c>
      <c r="I66" s="74">
        <f t="shared" si="8"/>
        <v>29000</v>
      </c>
      <c r="P66" s="65"/>
    </row>
    <row r="67" spans="2:9" s="67" customFormat="1" ht="21.75" customHeight="1">
      <c r="B67" s="65"/>
      <c r="C67" s="63" t="s">
        <v>550</v>
      </c>
      <c r="D67" s="114">
        <v>150000</v>
      </c>
      <c r="E67" s="114"/>
      <c r="F67" s="114"/>
      <c r="G67" s="114"/>
      <c r="H67" s="114"/>
      <c r="I67" s="74">
        <f t="shared" si="8"/>
        <v>150000</v>
      </c>
    </row>
    <row r="68" spans="2:9" s="67" customFormat="1" ht="31.2">
      <c r="B68" s="65"/>
      <c r="C68" s="63" t="s">
        <v>551</v>
      </c>
      <c r="D68" s="114"/>
      <c r="E68" s="114">
        <v>9500</v>
      </c>
      <c r="F68" s="114"/>
      <c r="G68" s="114">
        <v>5000</v>
      </c>
      <c r="H68" s="114">
        <v>5000</v>
      </c>
      <c r="I68" s="74">
        <f t="shared" si="8"/>
        <v>19500</v>
      </c>
    </row>
    <row r="69" spans="3:16" ht="15">
      <c r="C69" s="68" t="s">
        <v>21</v>
      </c>
      <c r="D69" s="80">
        <f>SUM(D62:D68)</f>
        <v>270000</v>
      </c>
      <c r="E69" s="80">
        <f aca="true" t="shared" si="9" ref="E69:H69">SUM(E62:E68)</f>
        <v>95000</v>
      </c>
      <c r="F69" s="80">
        <f t="shared" si="9"/>
        <v>0</v>
      </c>
      <c r="G69" s="80">
        <f t="shared" si="9"/>
        <v>54000</v>
      </c>
      <c r="H69" s="80">
        <f t="shared" si="9"/>
        <v>140000</v>
      </c>
      <c r="I69" s="74">
        <f t="shared" si="8"/>
        <v>559000</v>
      </c>
      <c r="P69" s="65"/>
    </row>
    <row r="70" spans="3:9" s="67" customFormat="1" ht="15">
      <c r="C70" s="81"/>
      <c r="D70" s="82"/>
      <c r="E70" s="82"/>
      <c r="F70" s="82"/>
      <c r="G70" s="82"/>
      <c r="H70" s="82"/>
      <c r="I70" s="83"/>
    </row>
    <row r="71" spans="2:16" ht="15">
      <c r="B71" s="67"/>
      <c r="C71" s="350" t="s">
        <v>416</v>
      </c>
      <c r="D71" s="351"/>
      <c r="E71" s="351"/>
      <c r="F71" s="351"/>
      <c r="G71" s="351"/>
      <c r="H71" s="351"/>
      <c r="I71" s="352"/>
      <c r="P71" s="65"/>
    </row>
    <row r="72" spans="3:16" ht="21.75" customHeight="1" thickBot="1">
      <c r="C72" s="77" t="s">
        <v>560</v>
      </c>
      <c r="D72" s="78">
        <f>'1) Tableau budgétaire 1'!D76</f>
        <v>100000</v>
      </c>
      <c r="E72" s="78">
        <f>'1) Tableau budgétaire 1'!E76</f>
        <v>0</v>
      </c>
      <c r="F72" s="78">
        <f>'1) Tableau budgétaire 1'!F76</f>
        <v>190000</v>
      </c>
      <c r="G72" s="78">
        <f>'1) Tableau budgétaire 1'!G76</f>
        <v>0</v>
      </c>
      <c r="H72" s="78">
        <f>'1) Tableau budgétaire 1'!H76</f>
        <v>30000</v>
      </c>
      <c r="I72" s="79">
        <f aca="true" t="shared" si="10" ref="I72:I80">SUM(D72:H72)</f>
        <v>320000</v>
      </c>
      <c r="P72" s="65"/>
    </row>
    <row r="73" spans="3:16" ht="15.75" customHeight="1">
      <c r="C73" s="75" t="s">
        <v>545</v>
      </c>
      <c r="D73" s="112"/>
      <c r="E73" s="112"/>
      <c r="F73" s="112"/>
      <c r="G73" s="113"/>
      <c r="H73" s="113"/>
      <c r="I73" s="76">
        <f t="shared" si="10"/>
        <v>0</v>
      </c>
      <c r="P73" s="65"/>
    </row>
    <row r="74" spans="3:16" ht="15.75" customHeight="1">
      <c r="C74" s="63" t="s">
        <v>546</v>
      </c>
      <c r="D74" s="114">
        <v>40000</v>
      </c>
      <c r="E74" s="114"/>
      <c r="F74" s="114">
        <v>100000</v>
      </c>
      <c r="G74" s="22"/>
      <c r="H74" s="22">
        <v>4000</v>
      </c>
      <c r="I74" s="74">
        <f t="shared" si="10"/>
        <v>144000</v>
      </c>
      <c r="P74" s="65"/>
    </row>
    <row r="75" spans="3:16" ht="15.75" customHeight="1">
      <c r="C75" s="63" t="s">
        <v>547</v>
      </c>
      <c r="D75" s="114">
        <v>60000</v>
      </c>
      <c r="E75" s="114"/>
      <c r="F75" s="114">
        <v>40000</v>
      </c>
      <c r="G75" s="114"/>
      <c r="H75" s="114">
        <v>20000</v>
      </c>
      <c r="I75" s="74">
        <f t="shared" si="10"/>
        <v>120000</v>
      </c>
      <c r="P75" s="65"/>
    </row>
    <row r="76" spans="3:16" ht="15">
      <c r="C76" s="64" t="s">
        <v>548</v>
      </c>
      <c r="D76" s="114"/>
      <c r="E76" s="114"/>
      <c r="F76" s="114">
        <v>30000</v>
      </c>
      <c r="G76" s="114"/>
      <c r="H76" s="114"/>
      <c r="I76" s="74">
        <f t="shared" si="10"/>
        <v>30000</v>
      </c>
      <c r="P76" s="65"/>
    </row>
    <row r="77" spans="3:16" ht="15">
      <c r="C77" s="63" t="s">
        <v>549</v>
      </c>
      <c r="D77" s="114"/>
      <c r="E77" s="114"/>
      <c r="F77" s="114">
        <v>16500</v>
      </c>
      <c r="G77" s="114"/>
      <c r="H77" s="114">
        <v>3000</v>
      </c>
      <c r="I77" s="74">
        <f t="shared" si="10"/>
        <v>19500</v>
      </c>
      <c r="P77" s="65"/>
    </row>
    <row r="78" spans="3:16" ht="15">
      <c r="C78" s="63" t="s">
        <v>550</v>
      </c>
      <c r="D78" s="114"/>
      <c r="E78" s="114"/>
      <c r="F78" s="114"/>
      <c r="G78" s="114"/>
      <c r="H78" s="114"/>
      <c r="I78" s="74">
        <f t="shared" si="10"/>
        <v>0</v>
      </c>
      <c r="P78" s="65"/>
    </row>
    <row r="79" spans="3:16" ht="31.2">
      <c r="C79" s="63" t="s">
        <v>551</v>
      </c>
      <c r="D79" s="114"/>
      <c r="E79" s="114"/>
      <c r="F79" s="114">
        <v>3500</v>
      </c>
      <c r="G79" s="114"/>
      <c r="H79" s="114">
        <v>3000</v>
      </c>
      <c r="I79" s="74">
        <f t="shared" si="10"/>
        <v>6500</v>
      </c>
      <c r="P79" s="65"/>
    </row>
    <row r="80" spans="3:16" ht="15">
      <c r="C80" s="68" t="s">
        <v>21</v>
      </c>
      <c r="D80" s="80">
        <f>SUM(D73:D79)</f>
        <v>100000</v>
      </c>
      <c r="E80" s="80">
        <f aca="true" t="shared" si="11" ref="E80:H80">SUM(E73:E79)</f>
        <v>0</v>
      </c>
      <c r="F80" s="80">
        <f t="shared" si="11"/>
        <v>190000</v>
      </c>
      <c r="G80" s="80">
        <f t="shared" si="11"/>
        <v>0</v>
      </c>
      <c r="H80" s="80">
        <f t="shared" si="11"/>
        <v>30000</v>
      </c>
      <c r="I80" s="74">
        <f t="shared" si="10"/>
        <v>320000</v>
      </c>
      <c r="P80" s="65"/>
    </row>
    <row r="81" spans="3:9" s="67" customFormat="1" ht="15">
      <c r="C81" s="81"/>
      <c r="D81" s="82"/>
      <c r="E81" s="82"/>
      <c r="F81" s="82"/>
      <c r="G81" s="82"/>
      <c r="H81" s="82"/>
      <c r="I81" s="83"/>
    </row>
    <row r="82" spans="3:16" ht="15">
      <c r="C82" s="350" t="s">
        <v>425</v>
      </c>
      <c r="D82" s="351"/>
      <c r="E82" s="351"/>
      <c r="F82" s="351"/>
      <c r="G82" s="351"/>
      <c r="H82" s="351"/>
      <c r="I82" s="352"/>
      <c r="P82" s="65"/>
    </row>
    <row r="83" spans="2:16" ht="21.75" customHeight="1" thickBot="1">
      <c r="B83" s="67"/>
      <c r="C83" s="77" t="s">
        <v>561</v>
      </c>
      <c r="D83" s="78">
        <f>'1) Tableau budgétaire 1'!D86</f>
        <v>0</v>
      </c>
      <c r="E83" s="78">
        <f>'1) Tableau budgétaire 1'!E86</f>
        <v>0</v>
      </c>
      <c r="F83" s="78">
        <f>'1) Tableau budgétaire 1'!F86</f>
        <v>0</v>
      </c>
      <c r="G83" s="78">
        <f>'1) Tableau budgétaire 1'!G86</f>
        <v>0</v>
      </c>
      <c r="H83" s="78">
        <f>'1) Tableau budgétaire 1'!H86</f>
        <v>0</v>
      </c>
      <c r="I83" s="79">
        <f aca="true" t="shared" si="12" ref="I83:I91">SUM(D83:H83)</f>
        <v>0</v>
      </c>
      <c r="P83" s="65"/>
    </row>
    <row r="84" spans="3:16" ht="18" customHeight="1">
      <c r="C84" s="75" t="s">
        <v>545</v>
      </c>
      <c r="D84" s="112"/>
      <c r="E84" s="112"/>
      <c r="F84" s="112"/>
      <c r="G84" s="113"/>
      <c r="H84" s="113"/>
      <c r="I84" s="76">
        <f t="shared" si="12"/>
        <v>0</v>
      </c>
      <c r="P84" s="65"/>
    </row>
    <row r="85" spans="3:16" ht="15.75" customHeight="1">
      <c r="C85" s="63" t="s">
        <v>546</v>
      </c>
      <c r="D85" s="114"/>
      <c r="E85" s="114"/>
      <c r="F85" s="114"/>
      <c r="G85" s="22"/>
      <c r="H85" s="22"/>
      <c r="I85" s="74">
        <f t="shared" si="12"/>
        <v>0</v>
      </c>
      <c r="P85" s="65"/>
    </row>
    <row r="86" spans="2:9" s="67" customFormat="1" ht="15.75" customHeight="1">
      <c r="B86" s="65"/>
      <c r="C86" s="63" t="s">
        <v>547</v>
      </c>
      <c r="D86" s="114"/>
      <c r="E86" s="114"/>
      <c r="F86" s="114"/>
      <c r="G86" s="114"/>
      <c r="H86" s="114"/>
      <c r="I86" s="74">
        <f t="shared" si="12"/>
        <v>0</v>
      </c>
    </row>
    <row r="87" spans="2:16" ht="15">
      <c r="B87" s="67"/>
      <c r="C87" s="64" t="s">
        <v>548</v>
      </c>
      <c r="D87" s="114"/>
      <c r="E87" s="114"/>
      <c r="F87" s="114"/>
      <c r="G87" s="114"/>
      <c r="H87" s="114"/>
      <c r="I87" s="74">
        <f t="shared" si="12"/>
        <v>0</v>
      </c>
      <c r="P87" s="65"/>
    </row>
    <row r="88" spans="2:16" ht="15">
      <c r="B88" s="67"/>
      <c r="C88" s="63" t="s">
        <v>549</v>
      </c>
      <c r="D88" s="114"/>
      <c r="E88" s="114"/>
      <c r="F88" s="114"/>
      <c r="G88" s="114"/>
      <c r="H88" s="114"/>
      <c r="I88" s="74">
        <f t="shared" si="12"/>
        <v>0</v>
      </c>
      <c r="P88" s="65"/>
    </row>
    <row r="89" spans="2:16" ht="15">
      <c r="B89" s="67"/>
      <c r="C89" s="63" t="s">
        <v>550</v>
      </c>
      <c r="D89" s="114"/>
      <c r="E89" s="114"/>
      <c r="F89" s="114"/>
      <c r="G89" s="114"/>
      <c r="H89" s="114"/>
      <c r="I89" s="74">
        <f t="shared" si="12"/>
        <v>0</v>
      </c>
      <c r="P89" s="65"/>
    </row>
    <row r="90" spans="3:16" ht="31.2">
      <c r="C90" s="63" t="s">
        <v>551</v>
      </c>
      <c r="D90" s="114"/>
      <c r="E90" s="114"/>
      <c r="F90" s="114"/>
      <c r="G90" s="114"/>
      <c r="H90" s="114"/>
      <c r="I90" s="74">
        <f t="shared" si="12"/>
        <v>0</v>
      </c>
      <c r="P90" s="65"/>
    </row>
    <row r="91" spans="3:16" ht="15">
      <c r="C91" s="68" t="s">
        <v>21</v>
      </c>
      <c r="D91" s="80">
        <f>SUM(D84:D90)</f>
        <v>0</v>
      </c>
      <c r="E91" s="80">
        <f aca="true" t="shared" si="13" ref="E91:H91">SUM(E84:E90)</f>
        <v>0</v>
      </c>
      <c r="F91" s="80">
        <f t="shared" si="13"/>
        <v>0</v>
      </c>
      <c r="G91" s="80">
        <f t="shared" si="13"/>
        <v>0</v>
      </c>
      <c r="H91" s="80">
        <f t="shared" si="13"/>
        <v>0</v>
      </c>
      <c r="I91" s="74">
        <f t="shared" si="12"/>
        <v>0</v>
      </c>
      <c r="P91" s="65"/>
    </row>
    <row r="92" spans="3:9" s="67" customFormat="1" ht="15">
      <c r="C92" s="81"/>
      <c r="D92" s="82"/>
      <c r="E92" s="82"/>
      <c r="F92" s="82"/>
      <c r="G92" s="82"/>
      <c r="H92" s="82"/>
      <c r="I92" s="83"/>
    </row>
    <row r="93" spans="3:16" ht="15">
      <c r="C93" s="350" t="s">
        <v>434</v>
      </c>
      <c r="D93" s="351"/>
      <c r="E93" s="351"/>
      <c r="F93" s="351"/>
      <c r="G93" s="351"/>
      <c r="H93" s="351"/>
      <c r="I93" s="352"/>
      <c r="P93" s="65"/>
    </row>
    <row r="94" spans="3:16" ht="21.75" customHeight="1" thickBot="1">
      <c r="C94" s="77" t="s">
        <v>562</v>
      </c>
      <c r="D94" s="78">
        <f>'1) Tableau budgétaire 1'!D96</f>
        <v>0</v>
      </c>
      <c r="E94" s="78">
        <f>'1) Tableau budgétaire 1'!E96</f>
        <v>0</v>
      </c>
      <c r="F94" s="78">
        <f>'1) Tableau budgétaire 1'!F96</f>
        <v>0</v>
      </c>
      <c r="G94" s="78">
        <f>'1) Tableau budgétaire 1'!G96</f>
        <v>0</v>
      </c>
      <c r="H94" s="78">
        <f>'1) Tableau budgétaire 1'!H96</f>
        <v>0</v>
      </c>
      <c r="I94" s="79">
        <f aca="true" t="shared" si="14" ref="I94:I102">SUM(D94:H94)</f>
        <v>0</v>
      </c>
      <c r="P94" s="65"/>
    </row>
    <row r="95" spans="3:16" ht="15.75" customHeight="1">
      <c r="C95" s="75" t="s">
        <v>545</v>
      </c>
      <c r="D95" s="112"/>
      <c r="E95" s="112"/>
      <c r="F95" s="112"/>
      <c r="G95" s="113"/>
      <c r="H95" s="113"/>
      <c r="I95" s="76">
        <f t="shared" si="14"/>
        <v>0</v>
      </c>
      <c r="P95" s="65"/>
    </row>
    <row r="96" spans="2:16" ht="15.75" customHeight="1">
      <c r="B96" s="67"/>
      <c r="C96" s="63" t="s">
        <v>546</v>
      </c>
      <c r="D96" s="114"/>
      <c r="E96" s="114"/>
      <c r="F96" s="114"/>
      <c r="G96" s="22"/>
      <c r="H96" s="22"/>
      <c r="I96" s="74">
        <f t="shared" si="14"/>
        <v>0</v>
      </c>
      <c r="P96" s="65"/>
    </row>
    <row r="97" spans="3:16" ht="15.75" customHeight="1">
      <c r="C97" s="63" t="s">
        <v>547</v>
      </c>
      <c r="D97" s="114"/>
      <c r="E97" s="114"/>
      <c r="F97" s="114"/>
      <c r="G97" s="114"/>
      <c r="H97" s="114"/>
      <c r="I97" s="74">
        <f t="shared" si="14"/>
        <v>0</v>
      </c>
      <c r="P97" s="65"/>
    </row>
    <row r="98" spans="3:16" ht="15">
      <c r="C98" s="64" t="s">
        <v>548</v>
      </c>
      <c r="D98" s="114"/>
      <c r="E98" s="114"/>
      <c r="F98" s="114"/>
      <c r="G98" s="114"/>
      <c r="H98" s="114"/>
      <c r="I98" s="74">
        <f t="shared" si="14"/>
        <v>0</v>
      </c>
      <c r="P98" s="65"/>
    </row>
    <row r="99" spans="3:16" ht="15">
      <c r="C99" s="63" t="s">
        <v>549</v>
      </c>
      <c r="D99" s="114"/>
      <c r="E99" s="114"/>
      <c r="F99" s="114"/>
      <c r="G99" s="114"/>
      <c r="H99" s="114"/>
      <c r="I99" s="74">
        <f t="shared" si="14"/>
        <v>0</v>
      </c>
      <c r="P99" s="65"/>
    </row>
    <row r="100" spans="3:16" ht="25.5" customHeight="1">
      <c r="C100" s="63" t="s">
        <v>550</v>
      </c>
      <c r="D100" s="114"/>
      <c r="E100" s="114"/>
      <c r="F100" s="114"/>
      <c r="G100" s="114"/>
      <c r="H100" s="114"/>
      <c r="I100" s="74">
        <f t="shared" si="14"/>
        <v>0</v>
      </c>
      <c r="P100" s="65"/>
    </row>
    <row r="101" spans="2:16" ht="31.2">
      <c r="B101" s="67"/>
      <c r="C101" s="63" t="s">
        <v>551</v>
      </c>
      <c r="D101" s="114"/>
      <c r="E101" s="114"/>
      <c r="F101" s="114"/>
      <c r="G101" s="114"/>
      <c r="H101" s="114"/>
      <c r="I101" s="74">
        <f t="shared" si="14"/>
        <v>0</v>
      </c>
      <c r="P101" s="65"/>
    </row>
    <row r="102" spans="3:16" ht="15.75" customHeight="1">
      <c r="C102" s="68" t="s">
        <v>21</v>
      </c>
      <c r="D102" s="80">
        <f>SUM(D95:D101)</f>
        <v>0</v>
      </c>
      <c r="E102" s="80">
        <f aca="true" t="shared" si="15" ref="E102:H102">SUM(E95:E101)</f>
        <v>0</v>
      </c>
      <c r="F102" s="80">
        <f t="shared" si="15"/>
        <v>0</v>
      </c>
      <c r="G102" s="80">
        <f t="shared" si="15"/>
        <v>0</v>
      </c>
      <c r="H102" s="80">
        <f t="shared" si="15"/>
        <v>0</v>
      </c>
      <c r="I102" s="74">
        <f t="shared" si="14"/>
        <v>0</v>
      </c>
      <c r="P102" s="65"/>
    </row>
    <row r="103" spans="4:16" ht="25.5" customHeight="1">
      <c r="D103" s="69"/>
      <c r="E103" s="69"/>
      <c r="F103" s="69"/>
      <c r="G103" s="69"/>
      <c r="H103" s="69"/>
      <c r="I103" s="69"/>
      <c r="P103" s="65"/>
    </row>
    <row r="104" spans="2:16" ht="15">
      <c r="B104" s="350" t="s">
        <v>563</v>
      </c>
      <c r="C104" s="351"/>
      <c r="D104" s="351"/>
      <c r="E104" s="351"/>
      <c r="F104" s="351"/>
      <c r="G104" s="351"/>
      <c r="H104" s="351"/>
      <c r="I104" s="352"/>
      <c r="P104" s="65"/>
    </row>
    <row r="105" spans="3:16" ht="15">
      <c r="C105" s="350" t="s">
        <v>443</v>
      </c>
      <c r="D105" s="351"/>
      <c r="E105" s="351"/>
      <c r="F105" s="351"/>
      <c r="G105" s="351"/>
      <c r="H105" s="351"/>
      <c r="I105" s="352"/>
      <c r="P105" s="65"/>
    </row>
    <row r="106" spans="3:16" ht="22.5" customHeight="1" thickBot="1">
      <c r="C106" s="77" t="s">
        <v>564</v>
      </c>
      <c r="D106" s="78">
        <f>'1) Tableau budgétaire 1'!D108</f>
        <v>0</v>
      </c>
      <c r="E106" s="78">
        <f>'1) Tableau budgétaire 1'!E108</f>
        <v>0</v>
      </c>
      <c r="F106" s="78">
        <f>'1) Tableau budgétaire 1'!F108</f>
        <v>88500</v>
      </c>
      <c r="G106" s="78">
        <f>'1) Tableau budgétaire 1'!G108</f>
        <v>0</v>
      </c>
      <c r="H106" s="78">
        <f>'1) Tableau budgétaire 1'!H108</f>
        <v>25000</v>
      </c>
      <c r="I106" s="79">
        <f aca="true" t="shared" si="16" ref="I106:I114">SUM(D106:H106)</f>
        <v>113500</v>
      </c>
      <c r="P106" s="65"/>
    </row>
    <row r="107" spans="3:16" ht="15">
      <c r="C107" s="75" t="s">
        <v>545</v>
      </c>
      <c r="D107" s="112"/>
      <c r="E107" s="112"/>
      <c r="F107" s="112"/>
      <c r="G107" s="113"/>
      <c r="H107" s="113"/>
      <c r="I107" s="76">
        <f t="shared" si="16"/>
        <v>0</v>
      </c>
      <c r="P107" s="65"/>
    </row>
    <row r="108" spans="3:16" ht="15">
      <c r="C108" s="63" t="s">
        <v>546</v>
      </c>
      <c r="D108" s="114"/>
      <c r="E108" s="114"/>
      <c r="F108" s="114">
        <v>68000</v>
      </c>
      <c r="G108" s="22"/>
      <c r="H108" s="22">
        <v>12500</v>
      </c>
      <c r="I108" s="74">
        <f t="shared" si="16"/>
        <v>80500</v>
      </c>
      <c r="P108" s="65"/>
    </row>
    <row r="109" spans="3:16" ht="15.75" customHeight="1">
      <c r="C109" s="63" t="s">
        <v>547</v>
      </c>
      <c r="D109" s="114"/>
      <c r="E109" s="114"/>
      <c r="F109" s="114"/>
      <c r="G109" s="114"/>
      <c r="H109" s="114"/>
      <c r="I109" s="74">
        <f t="shared" si="16"/>
        <v>0</v>
      </c>
      <c r="P109" s="65"/>
    </row>
    <row r="110" spans="3:16" ht="15">
      <c r="C110" s="64" t="s">
        <v>548</v>
      </c>
      <c r="D110" s="114"/>
      <c r="E110" s="114"/>
      <c r="F110" s="114">
        <v>10000</v>
      </c>
      <c r="G110" s="114"/>
      <c r="H110" s="114">
        <v>5000</v>
      </c>
      <c r="I110" s="74">
        <f t="shared" si="16"/>
        <v>15000</v>
      </c>
      <c r="P110" s="65"/>
    </row>
    <row r="111" spans="3:16" ht="15">
      <c r="C111" s="63" t="s">
        <v>549</v>
      </c>
      <c r="D111" s="114"/>
      <c r="E111" s="114"/>
      <c r="F111" s="114">
        <v>10500</v>
      </c>
      <c r="G111" s="114"/>
      <c r="H111" s="114">
        <v>5000</v>
      </c>
      <c r="I111" s="74">
        <f t="shared" si="16"/>
        <v>15500</v>
      </c>
      <c r="P111" s="65"/>
    </row>
    <row r="112" spans="3:16" ht="15">
      <c r="C112" s="63" t="s">
        <v>550</v>
      </c>
      <c r="D112" s="114"/>
      <c r="E112" s="114"/>
      <c r="F112" s="114"/>
      <c r="G112" s="114"/>
      <c r="H112" s="114"/>
      <c r="I112" s="74">
        <f t="shared" si="16"/>
        <v>0</v>
      </c>
      <c r="P112" s="65"/>
    </row>
    <row r="113" spans="3:16" ht="31.2">
      <c r="C113" s="63" t="s">
        <v>551</v>
      </c>
      <c r="D113" s="114"/>
      <c r="E113" s="114"/>
      <c r="F113" s="114"/>
      <c r="G113" s="114"/>
      <c r="H113" s="114">
        <v>2500</v>
      </c>
      <c r="I113" s="74">
        <f t="shared" si="16"/>
        <v>2500</v>
      </c>
      <c r="P113" s="65"/>
    </row>
    <row r="114" spans="3:16" ht="15">
      <c r="C114" s="68" t="s">
        <v>21</v>
      </c>
      <c r="D114" s="80">
        <f>SUM(D107:D113)</f>
        <v>0</v>
      </c>
      <c r="E114" s="80">
        <f aca="true" t="shared" si="17" ref="E114:H114">SUM(E107:E113)</f>
        <v>0</v>
      </c>
      <c r="F114" s="80">
        <f t="shared" si="17"/>
        <v>88500</v>
      </c>
      <c r="G114" s="80">
        <f t="shared" si="17"/>
        <v>0</v>
      </c>
      <c r="H114" s="80">
        <f t="shared" si="17"/>
        <v>25000</v>
      </c>
      <c r="I114" s="74">
        <f t="shared" si="16"/>
        <v>113500</v>
      </c>
      <c r="P114" s="65"/>
    </row>
    <row r="115" spans="3:9" s="67" customFormat="1" ht="15">
      <c r="C115" s="81"/>
      <c r="D115" s="82"/>
      <c r="E115" s="82"/>
      <c r="F115" s="82"/>
      <c r="G115" s="82"/>
      <c r="H115" s="82"/>
      <c r="I115" s="83"/>
    </row>
    <row r="116" spans="3:16" ht="15.75" customHeight="1">
      <c r="C116" s="350" t="s">
        <v>565</v>
      </c>
      <c r="D116" s="351"/>
      <c r="E116" s="351"/>
      <c r="F116" s="351"/>
      <c r="G116" s="351"/>
      <c r="H116" s="351"/>
      <c r="I116" s="352"/>
      <c r="P116" s="65"/>
    </row>
    <row r="117" spans="3:16" ht="21.75" customHeight="1" thickBot="1">
      <c r="C117" s="77" t="s">
        <v>566</v>
      </c>
      <c r="D117" s="78">
        <f>'1) Tableau budgétaire 1'!D118</f>
        <v>100000</v>
      </c>
      <c r="E117" s="78">
        <f>'1) Tableau budgétaire 1'!E118</f>
        <v>128000</v>
      </c>
      <c r="F117" s="78">
        <f>'1) Tableau budgétaire 1'!F118</f>
        <v>0</v>
      </c>
      <c r="G117" s="78">
        <f>'1) Tableau budgétaire 1'!G118</f>
        <v>28000</v>
      </c>
      <c r="H117" s="78">
        <f>'1) Tableau budgétaire 1'!H118</f>
        <v>0</v>
      </c>
      <c r="I117" s="79">
        <f aca="true" t="shared" si="18" ref="I117:I125">SUM(D117:H117)</f>
        <v>256000</v>
      </c>
      <c r="P117" s="65"/>
    </row>
    <row r="118" spans="3:16" ht="15">
      <c r="C118" s="75" t="s">
        <v>545</v>
      </c>
      <c r="D118" s="112"/>
      <c r="E118" s="112"/>
      <c r="F118" s="112"/>
      <c r="G118" s="113"/>
      <c r="H118" s="113"/>
      <c r="I118" s="76">
        <f t="shared" si="18"/>
        <v>0</v>
      </c>
      <c r="P118" s="65"/>
    </row>
    <row r="119" spans="3:16" ht="15">
      <c r="C119" s="63" t="s">
        <v>546</v>
      </c>
      <c r="D119" s="114"/>
      <c r="E119" s="114">
        <v>35200</v>
      </c>
      <c r="F119" s="114"/>
      <c r="G119" s="22"/>
      <c r="H119" s="22"/>
      <c r="I119" s="74">
        <f t="shared" si="18"/>
        <v>35200</v>
      </c>
      <c r="P119" s="65"/>
    </row>
    <row r="120" spans="3:16" ht="31.2">
      <c r="C120" s="63" t="s">
        <v>547</v>
      </c>
      <c r="D120" s="114"/>
      <c r="E120" s="114">
        <v>70000</v>
      </c>
      <c r="F120" s="114"/>
      <c r="G120" s="114"/>
      <c r="H120" s="114"/>
      <c r="I120" s="74">
        <f t="shared" si="18"/>
        <v>70000</v>
      </c>
      <c r="P120" s="65"/>
    </row>
    <row r="121" spans="3:16" ht="15">
      <c r="C121" s="64" t="s">
        <v>548</v>
      </c>
      <c r="D121" s="114"/>
      <c r="E121" s="114">
        <v>10000</v>
      </c>
      <c r="F121" s="114"/>
      <c r="G121" s="114">
        <v>28000</v>
      </c>
      <c r="H121" s="114"/>
      <c r="I121" s="74">
        <f t="shared" si="18"/>
        <v>38000</v>
      </c>
      <c r="P121" s="65"/>
    </row>
    <row r="122" spans="3:16" ht="15">
      <c r="C122" s="63" t="s">
        <v>549</v>
      </c>
      <c r="D122" s="114"/>
      <c r="E122" s="114"/>
      <c r="F122" s="114"/>
      <c r="G122" s="114"/>
      <c r="H122" s="114"/>
      <c r="I122" s="74">
        <f t="shared" si="18"/>
        <v>0</v>
      </c>
      <c r="P122" s="65"/>
    </row>
    <row r="123" spans="3:16" ht="15">
      <c r="C123" s="63" t="s">
        <v>550</v>
      </c>
      <c r="D123" s="114">
        <v>100000</v>
      </c>
      <c r="E123" s="114"/>
      <c r="F123" s="114"/>
      <c r="G123" s="114"/>
      <c r="H123" s="114"/>
      <c r="I123" s="74">
        <f t="shared" si="18"/>
        <v>100000</v>
      </c>
      <c r="P123" s="65"/>
    </row>
    <row r="124" spans="3:16" ht="31.2">
      <c r="C124" s="63" t="s">
        <v>551</v>
      </c>
      <c r="D124" s="114"/>
      <c r="E124" s="114">
        <v>12800</v>
      </c>
      <c r="F124" s="114"/>
      <c r="G124" s="114"/>
      <c r="H124" s="114"/>
      <c r="I124" s="74">
        <f t="shared" si="18"/>
        <v>12800</v>
      </c>
      <c r="P124" s="65"/>
    </row>
    <row r="125" spans="3:16" ht="15">
      <c r="C125" s="68" t="s">
        <v>21</v>
      </c>
      <c r="D125" s="80">
        <f>SUM(D118:D124)</f>
        <v>100000</v>
      </c>
      <c r="E125" s="80">
        <f aca="true" t="shared" si="19" ref="E125:H125">SUM(E118:E124)</f>
        <v>128000</v>
      </c>
      <c r="F125" s="80">
        <f t="shared" si="19"/>
        <v>0</v>
      </c>
      <c r="G125" s="80">
        <f t="shared" si="19"/>
        <v>28000</v>
      </c>
      <c r="H125" s="80">
        <f t="shared" si="19"/>
        <v>0</v>
      </c>
      <c r="I125" s="74">
        <f t="shared" si="18"/>
        <v>256000</v>
      </c>
      <c r="P125" s="65"/>
    </row>
    <row r="126" spans="3:9" s="67" customFormat="1" ht="15">
      <c r="C126" s="81"/>
      <c r="D126" s="82"/>
      <c r="E126" s="82"/>
      <c r="F126" s="82"/>
      <c r="G126" s="82"/>
      <c r="H126" s="82"/>
      <c r="I126" s="83"/>
    </row>
    <row r="127" spans="3:16" ht="15">
      <c r="C127" s="350" t="s">
        <v>460</v>
      </c>
      <c r="D127" s="351"/>
      <c r="E127" s="351"/>
      <c r="F127" s="351"/>
      <c r="G127" s="351"/>
      <c r="H127" s="351"/>
      <c r="I127" s="352"/>
      <c r="P127" s="65"/>
    </row>
    <row r="128" spans="3:16" ht="21" customHeight="1" thickBot="1">
      <c r="C128" s="77" t="s">
        <v>567</v>
      </c>
      <c r="D128" s="78">
        <f>'1) Tableau budgétaire 1'!D128</f>
        <v>0</v>
      </c>
      <c r="E128" s="78">
        <f>'1) Tableau budgétaire 1'!E128</f>
        <v>0</v>
      </c>
      <c r="F128" s="78">
        <f>'1) Tableau budgétaire 1'!F128</f>
        <v>0</v>
      </c>
      <c r="G128" s="78">
        <f>'1) Tableau budgétaire 1'!G128</f>
        <v>0</v>
      </c>
      <c r="H128" s="78">
        <f>'1) Tableau budgétaire 1'!H128</f>
        <v>0</v>
      </c>
      <c r="I128" s="79">
        <f aca="true" t="shared" si="20" ref="I128:I136">SUM(D128:H128)</f>
        <v>0</v>
      </c>
      <c r="P128" s="65"/>
    </row>
    <row r="129" spans="3:16" ht="15">
      <c r="C129" s="75" t="s">
        <v>545</v>
      </c>
      <c r="D129" s="112"/>
      <c r="E129" s="112"/>
      <c r="F129" s="112"/>
      <c r="G129" s="113"/>
      <c r="H129" s="113"/>
      <c r="I129" s="76">
        <f t="shared" si="20"/>
        <v>0</v>
      </c>
      <c r="P129" s="65"/>
    </row>
    <row r="130" spans="3:16" ht="15">
      <c r="C130" s="63" t="s">
        <v>546</v>
      </c>
      <c r="D130" s="114"/>
      <c r="E130" s="114"/>
      <c r="F130" s="114"/>
      <c r="G130" s="22"/>
      <c r="H130" s="22"/>
      <c r="I130" s="74">
        <f t="shared" si="20"/>
        <v>0</v>
      </c>
      <c r="P130" s="65"/>
    </row>
    <row r="131" spans="3:16" ht="31.2">
      <c r="C131" s="63" t="s">
        <v>547</v>
      </c>
      <c r="D131" s="114"/>
      <c r="E131" s="114"/>
      <c r="F131" s="114"/>
      <c r="G131" s="114"/>
      <c r="H131" s="114"/>
      <c r="I131" s="74">
        <f t="shared" si="20"/>
        <v>0</v>
      </c>
      <c r="P131" s="65"/>
    </row>
    <row r="132" spans="3:16" ht="15">
      <c r="C132" s="64" t="s">
        <v>548</v>
      </c>
      <c r="D132" s="114"/>
      <c r="E132" s="114"/>
      <c r="F132" s="114"/>
      <c r="G132" s="114"/>
      <c r="H132" s="114"/>
      <c r="I132" s="74">
        <f t="shared" si="20"/>
        <v>0</v>
      </c>
      <c r="P132" s="65"/>
    </row>
    <row r="133" spans="3:16" ht="15">
      <c r="C133" s="63" t="s">
        <v>549</v>
      </c>
      <c r="D133" s="114"/>
      <c r="E133" s="114"/>
      <c r="F133" s="114"/>
      <c r="G133" s="114"/>
      <c r="H133" s="114"/>
      <c r="I133" s="74">
        <f t="shared" si="20"/>
        <v>0</v>
      </c>
      <c r="P133" s="65"/>
    </row>
    <row r="134" spans="3:16" ht="15">
      <c r="C134" s="63" t="s">
        <v>550</v>
      </c>
      <c r="D134" s="114"/>
      <c r="E134" s="114"/>
      <c r="F134" s="114"/>
      <c r="G134" s="114"/>
      <c r="H134" s="114"/>
      <c r="I134" s="74">
        <f t="shared" si="20"/>
        <v>0</v>
      </c>
      <c r="P134" s="65"/>
    </row>
    <row r="135" spans="3:16" ht="31.2">
      <c r="C135" s="63" t="s">
        <v>551</v>
      </c>
      <c r="D135" s="114"/>
      <c r="E135" s="114"/>
      <c r="F135" s="114"/>
      <c r="G135" s="114"/>
      <c r="H135" s="114"/>
      <c r="I135" s="74">
        <f t="shared" si="20"/>
        <v>0</v>
      </c>
      <c r="P135" s="65"/>
    </row>
    <row r="136" spans="3:16" ht="15">
      <c r="C136" s="68" t="s">
        <v>21</v>
      </c>
      <c r="D136" s="80">
        <f>SUM(D129:D135)</f>
        <v>0</v>
      </c>
      <c r="E136" s="80">
        <f aca="true" t="shared" si="21" ref="E136:H136">SUM(E129:E135)</f>
        <v>0</v>
      </c>
      <c r="F136" s="80">
        <f t="shared" si="21"/>
        <v>0</v>
      </c>
      <c r="G136" s="80">
        <f t="shared" si="21"/>
        <v>0</v>
      </c>
      <c r="H136" s="80">
        <f t="shared" si="21"/>
        <v>0</v>
      </c>
      <c r="I136" s="74">
        <f t="shared" si="20"/>
        <v>0</v>
      </c>
      <c r="P136" s="65"/>
    </row>
    <row r="137" spans="3:9" s="67" customFormat="1" ht="15">
      <c r="C137" s="81"/>
      <c r="D137" s="82"/>
      <c r="E137" s="82"/>
      <c r="F137" s="82"/>
      <c r="G137" s="82"/>
      <c r="H137" s="82"/>
      <c r="I137" s="83"/>
    </row>
    <row r="138" spans="3:16" ht="15">
      <c r="C138" s="350" t="s">
        <v>469</v>
      </c>
      <c r="D138" s="351"/>
      <c r="E138" s="351"/>
      <c r="F138" s="351"/>
      <c r="G138" s="351"/>
      <c r="H138" s="351"/>
      <c r="I138" s="352"/>
      <c r="P138" s="65"/>
    </row>
    <row r="139" spans="3:16" ht="24" customHeight="1" thickBot="1">
      <c r="C139" s="77" t="s">
        <v>568</v>
      </c>
      <c r="D139" s="78">
        <f>'1) Tableau budgétaire 1'!D138</f>
        <v>0</v>
      </c>
      <c r="E139" s="78">
        <f>'1) Tableau budgétaire 1'!E138</f>
        <v>0</v>
      </c>
      <c r="F139" s="78">
        <f>'1) Tableau budgétaire 1'!F138</f>
        <v>0</v>
      </c>
      <c r="G139" s="78">
        <f>'1) Tableau budgétaire 1'!G138</f>
        <v>0</v>
      </c>
      <c r="H139" s="78">
        <f>'1) Tableau budgétaire 1'!H138</f>
        <v>0</v>
      </c>
      <c r="I139" s="79">
        <f aca="true" t="shared" si="22" ref="I139:I147">SUM(D139:H139)</f>
        <v>0</v>
      </c>
      <c r="P139" s="65"/>
    </row>
    <row r="140" spans="3:16" ht="15.75" customHeight="1">
      <c r="C140" s="75" t="s">
        <v>545</v>
      </c>
      <c r="D140" s="112"/>
      <c r="E140" s="112"/>
      <c r="F140" s="112"/>
      <c r="G140" s="113"/>
      <c r="H140" s="113"/>
      <c r="I140" s="76">
        <f t="shared" si="22"/>
        <v>0</v>
      </c>
      <c r="P140" s="65"/>
    </row>
    <row r="141" spans="3:9" s="69" customFormat="1" ht="15">
      <c r="C141" s="63" t="s">
        <v>546</v>
      </c>
      <c r="D141" s="114"/>
      <c r="E141" s="114"/>
      <c r="F141" s="114"/>
      <c r="G141" s="22"/>
      <c r="H141" s="22"/>
      <c r="I141" s="74">
        <f t="shared" si="22"/>
        <v>0</v>
      </c>
    </row>
    <row r="142" spans="3:9" s="69" customFormat="1" ht="15.75" customHeight="1">
      <c r="C142" s="63" t="s">
        <v>547</v>
      </c>
      <c r="D142" s="114"/>
      <c r="E142" s="114"/>
      <c r="F142" s="114"/>
      <c r="G142" s="114"/>
      <c r="H142" s="114"/>
      <c r="I142" s="74">
        <f t="shared" si="22"/>
        <v>0</v>
      </c>
    </row>
    <row r="143" spans="3:9" s="69" customFormat="1" ht="15">
      <c r="C143" s="64" t="s">
        <v>548</v>
      </c>
      <c r="D143" s="114"/>
      <c r="E143" s="114"/>
      <c r="F143" s="114"/>
      <c r="G143" s="114"/>
      <c r="H143" s="114"/>
      <c r="I143" s="74">
        <f t="shared" si="22"/>
        <v>0</v>
      </c>
    </row>
    <row r="144" spans="3:9" s="69" customFormat="1" ht="15">
      <c r="C144" s="63" t="s">
        <v>549</v>
      </c>
      <c r="D144" s="114"/>
      <c r="E144" s="114"/>
      <c r="F144" s="114"/>
      <c r="G144" s="114"/>
      <c r="H144" s="114"/>
      <c r="I144" s="74">
        <f t="shared" si="22"/>
        <v>0</v>
      </c>
    </row>
    <row r="145" spans="3:9" s="69" customFormat="1" ht="15.75" customHeight="1">
      <c r="C145" s="63" t="s">
        <v>550</v>
      </c>
      <c r="D145" s="114"/>
      <c r="E145" s="114"/>
      <c r="F145" s="114"/>
      <c r="G145" s="114"/>
      <c r="H145" s="114"/>
      <c r="I145" s="74">
        <f t="shared" si="22"/>
        <v>0</v>
      </c>
    </row>
    <row r="146" spans="3:9" s="69" customFormat="1" ht="31.2">
      <c r="C146" s="63" t="s">
        <v>551</v>
      </c>
      <c r="D146" s="114"/>
      <c r="E146" s="114"/>
      <c r="F146" s="114"/>
      <c r="G146" s="114"/>
      <c r="H146" s="114"/>
      <c r="I146" s="74">
        <f t="shared" si="22"/>
        <v>0</v>
      </c>
    </row>
    <row r="147" spans="3:9" s="69" customFormat="1" ht="15">
      <c r="C147" s="68" t="s">
        <v>21</v>
      </c>
      <c r="D147" s="80">
        <f>SUM(D140:D146)</f>
        <v>0</v>
      </c>
      <c r="E147" s="80">
        <f aca="true" t="shared" si="23" ref="E147:H147">SUM(E140:E146)</f>
        <v>0</v>
      </c>
      <c r="F147" s="80">
        <f t="shared" si="23"/>
        <v>0</v>
      </c>
      <c r="G147" s="80">
        <f t="shared" si="23"/>
        <v>0</v>
      </c>
      <c r="H147" s="80">
        <f t="shared" si="23"/>
        <v>0</v>
      </c>
      <c r="I147" s="74">
        <f t="shared" si="22"/>
        <v>0</v>
      </c>
    </row>
    <row r="148" spans="3:9" s="69" customFormat="1" ht="15">
      <c r="C148" s="65"/>
      <c r="D148" s="67"/>
      <c r="E148" s="67"/>
      <c r="F148" s="67"/>
      <c r="G148" s="67"/>
      <c r="H148" s="67"/>
      <c r="I148" s="65"/>
    </row>
    <row r="149" spans="2:9" s="69" customFormat="1" ht="15">
      <c r="B149" s="350" t="s">
        <v>569</v>
      </c>
      <c r="C149" s="351"/>
      <c r="D149" s="351"/>
      <c r="E149" s="351"/>
      <c r="F149" s="351"/>
      <c r="G149" s="351"/>
      <c r="H149" s="351"/>
      <c r="I149" s="352"/>
    </row>
    <row r="150" spans="2:9" s="69" customFormat="1" ht="15">
      <c r="B150" s="65"/>
      <c r="C150" s="350" t="s">
        <v>479</v>
      </c>
      <c r="D150" s="351"/>
      <c r="E150" s="351"/>
      <c r="F150" s="351"/>
      <c r="G150" s="351"/>
      <c r="H150" s="351"/>
      <c r="I150" s="352"/>
    </row>
    <row r="151" spans="2:9" s="69" customFormat="1" ht="24" customHeight="1" thickBot="1">
      <c r="B151" s="65"/>
      <c r="C151" s="77" t="s">
        <v>570</v>
      </c>
      <c r="D151" s="78">
        <f>'1) Tableau budgétaire 1'!D150</f>
        <v>0</v>
      </c>
      <c r="E151" s="78">
        <f>'1) Tableau budgétaire 1'!E150</f>
        <v>0</v>
      </c>
      <c r="F151" s="78">
        <f>'1) Tableau budgétaire 1'!F150</f>
        <v>0</v>
      </c>
      <c r="G151" s="78">
        <f>'1) Tableau budgétaire 1'!G150</f>
        <v>0</v>
      </c>
      <c r="H151" s="78">
        <f>'1) Tableau budgétaire 1'!H150</f>
        <v>0</v>
      </c>
      <c r="I151" s="79">
        <f aca="true" t="shared" si="24" ref="I151:I159">SUM(D151:H151)</f>
        <v>0</v>
      </c>
    </row>
    <row r="152" spans="2:9" s="69" customFormat="1" ht="24.75" customHeight="1">
      <c r="B152" s="65"/>
      <c r="C152" s="75" t="s">
        <v>545</v>
      </c>
      <c r="D152" s="112"/>
      <c r="E152" s="112"/>
      <c r="F152" s="112"/>
      <c r="G152" s="113"/>
      <c r="H152" s="113"/>
      <c r="I152" s="76">
        <f t="shared" si="24"/>
        <v>0</v>
      </c>
    </row>
    <row r="153" spans="2:9" s="69" customFormat="1" ht="15.75" customHeight="1">
      <c r="B153" s="65"/>
      <c r="C153" s="63" t="s">
        <v>546</v>
      </c>
      <c r="D153" s="114"/>
      <c r="E153" s="114"/>
      <c r="F153" s="114"/>
      <c r="G153" s="22"/>
      <c r="H153" s="22"/>
      <c r="I153" s="74">
        <f t="shared" si="24"/>
        <v>0</v>
      </c>
    </row>
    <row r="154" spans="2:9" s="69" customFormat="1" ht="15.75" customHeight="1">
      <c r="B154" s="65"/>
      <c r="C154" s="63" t="s">
        <v>547</v>
      </c>
      <c r="D154" s="114"/>
      <c r="E154" s="114"/>
      <c r="F154" s="114"/>
      <c r="G154" s="114"/>
      <c r="H154" s="114"/>
      <c r="I154" s="74">
        <f t="shared" si="24"/>
        <v>0</v>
      </c>
    </row>
    <row r="155" spans="2:9" s="69" customFormat="1" ht="15.75" customHeight="1">
      <c r="B155" s="65"/>
      <c r="C155" s="64" t="s">
        <v>548</v>
      </c>
      <c r="D155" s="114"/>
      <c r="E155" s="114"/>
      <c r="F155" s="114"/>
      <c r="G155" s="114"/>
      <c r="H155" s="114"/>
      <c r="I155" s="74">
        <f t="shared" si="24"/>
        <v>0</v>
      </c>
    </row>
    <row r="156" spans="2:9" s="69" customFormat="1" ht="15.75" customHeight="1">
      <c r="B156" s="65"/>
      <c r="C156" s="63" t="s">
        <v>549</v>
      </c>
      <c r="D156" s="114"/>
      <c r="E156" s="114"/>
      <c r="F156" s="114"/>
      <c r="G156" s="114"/>
      <c r="H156" s="114"/>
      <c r="I156" s="74">
        <f t="shared" si="24"/>
        <v>0</v>
      </c>
    </row>
    <row r="157" spans="2:9" s="69" customFormat="1" ht="15.75" customHeight="1">
      <c r="B157" s="65"/>
      <c r="C157" s="63" t="s">
        <v>550</v>
      </c>
      <c r="D157" s="114"/>
      <c r="E157" s="114"/>
      <c r="F157" s="114"/>
      <c r="G157" s="114"/>
      <c r="H157" s="114"/>
      <c r="I157" s="74">
        <f t="shared" si="24"/>
        <v>0</v>
      </c>
    </row>
    <row r="158" spans="2:9" s="69" customFormat="1" ht="15.75" customHeight="1">
      <c r="B158" s="65"/>
      <c r="C158" s="63" t="s">
        <v>551</v>
      </c>
      <c r="D158" s="114"/>
      <c r="E158" s="114"/>
      <c r="F158" s="114"/>
      <c r="G158" s="114"/>
      <c r="H158" s="114"/>
      <c r="I158" s="74">
        <f t="shared" si="24"/>
        <v>0</v>
      </c>
    </row>
    <row r="159" spans="2:9" s="69" customFormat="1" ht="15.75" customHeight="1">
      <c r="B159" s="65"/>
      <c r="C159" s="68" t="s">
        <v>21</v>
      </c>
      <c r="D159" s="80">
        <f>SUM(D152:D158)</f>
        <v>0</v>
      </c>
      <c r="E159" s="80">
        <f aca="true" t="shared" si="25" ref="E159:H159">SUM(E152:E158)</f>
        <v>0</v>
      </c>
      <c r="F159" s="80">
        <f t="shared" si="25"/>
        <v>0</v>
      </c>
      <c r="G159" s="80">
        <f t="shared" si="25"/>
        <v>0</v>
      </c>
      <c r="H159" s="80">
        <f t="shared" si="25"/>
        <v>0</v>
      </c>
      <c r="I159" s="74">
        <f t="shared" si="24"/>
        <v>0</v>
      </c>
    </row>
    <row r="160" spans="3:9" s="67" customFormat="1" ht="15.75" customHeight="1">
      <c r="C160" s="81"/>
      <c r="D160" s="82"/>
      <c r="E160" s="82"/>
      <c r="F160" s="82"/>
      <c r="G160" s="82"/>
      <c r="H160" s="82"/>
      <c r="I160" s="83"/>
    </row>
    <row r="161" spans="3:9" s="69" customFormat="1" ht="15.75" customHeight="1">
      <c r="C161" s="350" t="s">
        <v>488</v>
      </c>
      <c r="D161" s="351"/>
      <c r="E161" s="351"/>
      <c r="F161" s="351"/>
      <c r="G161" s="351"/>
      <c r="H161" s="351"/>
      <c r="I161" s="352"/>
    </row>
    <row r="162" spans="3:9" s="69" customFormat="1" ht="21" customHeight="1" thickBot="1">
      <c r="C162" s="77" t="s">
        <v>571</v>
      </c>
      <c r="D162" s="78">
        <f>'1) Tableau budgétaire 1'!D160</f>
        <v>0</v>
      </c>
      <c r="E162" s="78">
        <f>'1) Tableau budgétaire 1'!E160</f>
        <v>0</v>
      </c>
      <c r="F162" s="78">
        <f>'1) Tableau budgétaire 1'!F160</f>
        <v>0</v>
      </c>
      <c r="G162" s="78">
        <f>'1) Tableau budgétaire 1'!G160</f>
        <v>0</v>
      </c>
      <c r="H162" s="78">
        <f>'1) Tableau budgétaire 1'!H160</f>
        <v>0</v>
      </c>
      <c r="I162" s="79">
        <f aca="true" t="shared" si="26" ref="I162:I170">SUM(D162:H162)</f>
        <v>0</v>
      </c>
    </row>
    <row r="163" spans="3:9" s="69" customFormat="1" ht="15.75" customHeight="1">
      <c r="C163" s="75" t="s">
        <v>545</v>
      </c>
      <c r="D163" s="112"/>
      <c r="E163" s="112"/>
      <c r="F163" s="112"/>
      <c r="G163" s="113"/>
      <c r="H163" s="113"/>
      <c r="I163" s="76">
        <f t="shared" si="26"/>
        <v>0</v>
      </c>
    </row>
    <row r="164" spans="3:9" s="69" customFormat="1" ht="15.75" customHeight="1">
      <c r="C164" s="63" t="s">
        <v>546</v>
      </c>
      <c r="D164" s="114"/>
      <c r="E164" s="114"/>
      <c r="F164" s="114"/>
      <c r="G164" s="22"/>
      <c r="H164" s="22"/>
      <c r="I164" s="74">
        <f t="shared" si="26"/>
        <v>0</v>
      </c>
    </row>
    <row r="165" spans="3:9" s="69" customFormat="1" ht="15.75" customHeight="1">
      <c r="C165" s="63" t="s">
        <v>547</v>
      </c>
      <c r="D165" s="114"/>
      <c r="E165" s="114"/>
      <c r="F165" s="114"/>
      <c r="G165" s="114"/>
      <c r="H165" s="114"/>
      <c r="I165" s="74">
        <f t="shared" si="26"/>
        <v>0</v>
      </c>
    </row>
    <row r="166" spans="3:9" s="69" customFormat="1" ht="15.75" customHeight="1">
      <c r="C166" s="64" t="s">
        <v>548</v>
      </c>
      <c r="D166" s="114"/>
      <c r="E166" s="114"/>
      <c r="F166" s="114"/>
      <c r="G166" s="114"/>
      <c r="H166" s="114"/>
      <c r="I166" s="74">
        <f t="shared" si="26"/>
        <v>0</v>
      </c>
    </row>
    <row r="167" spans="3:9" s="69" customFormat="1" ht="15.75" customHeight="1">
      <c r="C167" s="63" t="s">
        <v>549</v>
      </c>
      <c r="D167" s="114"/>
      <c r="E167" s="114"/>
      <c r="F167" s="114"/>
      <c r="G167" s="114"/>
      <c r="H167" s="114"/>
      <c r="I167" s="74">
        <f t="shared" si="26"/>
        <v>0</v>
      </c>
    </row>
    <row r="168" spans="3:9" s="69" customFormat="1" ht="15.75" customHeight="1">
      <c r="C168" s="63" t="s">
        <v>550</v>
      </c>
      <c r="D168" s="114"/>
      <c r="E168" s="114"/>
      <c r="F168" s="114"/>
      <c r="G168" s="114"/>
      <c r="H168" s="114"/>
      <c r="I168" s="74">
        <f t="shared" si="26"/>
        <v>0</v>
      </c>
    </row>
    <row r="169" spans="3:9" s="69" customFormat="1" ht="15.75" customHeight="1">
      <c r="C169" s="63" t="s">
        <v>551</v>
      </c>
      <c r="D169" s="114"/>
      <c r="E169" s="114"/>
      <c r="F169" s="114"/>
      <c r="G169" s="114"/>
      <c r="H169" s="114"/>
      <c r="I169" s="74">
        <f t="shared" si="26"/>
        <v>0</v>
      </c>
    </row>
    <row r="170" spans="3:9" s="69" customFormat="1" ht="15.75" customHeight="1">
      <c r="C170" s="68" t="s">
        <v>21</v>
      </c>
      <c r="D170" s="80">
        <f>SUM(D163:D169)</f>
        <v>0</v>
      </c>
      <c r="E170" s="80">
        <f aca="true" t="shared" si="27" ref="E170:H170">SUM(E163:E169)</f>
        <v>0</v>
      </c>
      <c r="F170" s="80">
        <f t="shared" si="27"/>
        <v>0</v>
      </c>
      <c r="G170" s="80">
        <f t="shared" si="27"/>
        <v>0</v>
      </c>
      <c r="H170" s="80">
        <f t="shared" si="27"/>
        <v>0</v>
      </c>
      <c r="I170" s="74">
        <f t="shared" si="26"/>
        <v>0</v>
      </c>
    </row>
    <row r="171" spans="3:9" s="67" customFormat="1" ht="15.75" customHeight="1">
      <c r="C171" s="81"/>
      <c r="D171" s="82"/>
      <c r="E171" s="82"/>
      <c r="F171" s="82"/>
      <c r="G171" s="82"/>
      <c r="H171" s="82"/>
      <c r="I171" s="83"/>
    </row>
    <row r="172" spans="3:9" s="69" customFormat="1" ht="15.75" customHeight="1">
      <c r="C172" s="350" t="s">
        <v>497</v>
      </c>
      <c r="D172" s="351"/>
      <c r="E172" s="351"/>
      <c r="F172" s="351"/>
      <c r="G172" s="351"/>
      <c r="H172" s="351"/>
      <c r="I172" s="352"/>
    </row>
    <row r="173" spans="3:9" s="69" customFormat="1" ht="19.5" customHeight="1" thickBot="1">
      <c r="C173" s="77" t="s">
        <v>572</v>
      </c>
      <c r="D173" s="78">
        <f>'1) Tableau budgétaire 1'!D170</f>
        <v>0</v>
      </c>
      <c r="E173" s="78">
        <f>'1) Tableau budgétaire 1'!E170</f>
        <v>0</v>
      </c>
      <c r="F173" s="78">
        <f>'1) Tableau budgétaire 1'!F170</f>
        <v>0</v>
      </c>
      <c r="G173" s="78">
        <f>'1) Tableau budgétaire 1'!G170</f>
        <v>0</v>
      </c>
      <c r="H173" s="78">
        <f>'1) Tableau budgétaire 1'!H170</f>
        <v>0</v>
      </c>
      <c r="I173" s="79">
        <f aca="true" t="shared" si="28" ref="I173:I181">SUM(D173:H173)</f>
        <v>0</v>
      </c>
    </row>
    <row r="174" spans="3:9" s="69" customFormat="1" ht="15.75" customHeight="1">
      <c r="C174" s="75" t="s">
        <v>545</v>
      </c>
      <c r="D174" s="112"/>
      <c r="E174" s="112"/>
      <c r="F174" s="112"/>
      <c r="G174" s="113"/>
      <c r="H174" s="113"/>
      <c r="I174" s="76">
        <f t="shared" si="28"/>
        <v>0</v>
      </c>
    </row>
    <row r="175" spans="3:9" s="69" customFormat="1" ht="15.75" customHeight="1">
      <c r="C175" s="63" t="s">
        <v>546</v>
      </c>
      <c r="D175" s="114"/>
      <c r="E175" s="114"/>
      <c r="F175" s="114"/>
      <c r="G175" s="22"/>
      <c r="H175" s="22"/>
      <c r="I175" s="74">
        <f t="shared" si="28"/>
        <v>0</v>
      </c>
    </row>
    <row r="176" spans="3:9" s="69" customFormat="1" ht="15.75" customHeight="1">
      <c r="C176" s="63" t="s">
        <v>547</v>
      </c>
      <c r="D176" s="114"/>
      <c r="E176" s="114"/>
      <c r="F176" s="114"/>
      <c r="G176" s="114"/>
      <c r="H176" s="114"/>
      <c r="I176" s="74">
        <f t="shared" si="28"/>
        <v>0</v>
      </c>
    </row>
    <row r="177" spans="3:9" s="69" customFormat="1" ht="15.75" customHeight="1">
      <c r="C177" s="64" t="s">
        <v>548</v>
      </c>
      <c r="D177" s="114"/>
      <c r="E177" s="114"/>
      <c r="F177" s="114"/>
      <c r="G177" s="114"/>
      <c r="H177" s="114"/>
      <c r="I177" s="74">
        <f t="shared" si="28"/>
        <v>0</v>
      </c>
    </row>
    <row r="178" spans="3:9" s="69" customFormat="1" ht="15.75" customHeight="1">
      <c r="C178" s="63" t="s">
        <v>549</v>
      </c>
      <c r="D178" s="114"/>
      <c r="E178" s="114"/>
      <c r="F178" s="114"/>
      <c r="G178" s="114"/>
      <c r="H178" s="114"/>
      <c r="I178" s="74">
        <f t="shared" si="28"/>
        <v>0</v>
      </c>
    </row>
    <row r="179" spans="3:9" s="69" customFormat="1" ht="15.75" customHeight="1">
      <c r="C179" s="63" t="s">
        <v>550</v>
      </c>
      <c r="D179" s="114"/>
      <c r="E179" s="114"/>
      <c r="F179" s="114"/>
      <c r="G179" s="114"/>
      <c r="H179" s="114"/>
      <c r="I179" s="74">
        <f t="shared" si="28"/>
        <v>0</v>
      </c>
    </row>
    <row r="180" spans="3:9" s="69" customFormat="1" ht="15.75" customHeight="1">
      <c r="C180" s="63" t="s">
        <v>551</v>
      </c>
      <c r="D180" s="114"/>
      <c r="E180" s="114"/>
      <c r="F180" s="114"/>
      <c r="G180" s="114"/>
      <c r="H180" s="114"/>
      <c r="I180" s="74">
        <f t="shared" si="28"/>
        <v>0</v>
      </c>
    </row>
    <row r="181" spans="3:9" s="69" customFormat="1" ht="15.75" customHeight="1">
      <c r="C181" s="68" t="s">
        <v>21</v>
      </c>
      <c r="D181" s="80">
        <f>SUM(D174:D180)</f>
        <v>0</v>
      </c>
      <c r="E181" s="80">
        <f aca="true" t="shared" si="29" ref="E181:H181">SUM(E174:E180)</f>
        <v>0</v>
      </c>
      <c r="F181" s="80">
        <f t="shared" si="29"/>
        <v>0</v>
      </c>
      <c r="G181" s="80">
        <f t="shared" si="29"/>
        <v>0</v>
      </c>
      <c r="H181" s="80">
        <f t="shared" si="29"/>
        <v>0</v>
      </c>
      <c r="I181" s="74">
        <f t="shared" si="28"/>
        <v>0</v>
      </c>
    </row>
    <row r="182" spans="3:9" s="67" customFormat="1" ht="15.75" customHeight="1">
      <c r="C182" s="81"/>
      <c r="D182" s="82"/>
      <c r="E182" s="82"/>
      <c r="F182" s="82"/>
      <c r="G182" s="82"/>
      <c r="H182" s="82"/>
      <c r="I182" s="83"/>
    </row>
    <row r="183" spans="3:9" s="69" customFormat="1" ht="15.75" customHeight="1">
      <c r="C183" s="350" t="s">
        <v>506</v>
      </c>
      <c r="D183" s="351"/>
      <c r="E183" s="351"/>
      <c r="F183" s="351"/>
      <c r="G183" s="351"/>
      <c r="H183" s="351"/>
      <c r="I183" s="352"/>
    </row>
    <row r="184" spans="3:9" s="69" customFormat="1" ht="22.5" customHeight="1" thickBot="1">
      <c r="C184" s="77" t="s">
        <v>573</v>
      </c>
      <c r="D184" s="78">
        <f>'1) Tableau budgétaire 1'!D180</f>
        <v>0</v>
      </c>
      <c r="E184" s="78">
        <f>'1) Tableau budgétaire 1'!E180</f>
        <v>0</v>
      </c>
      <c r="F184" s="78">
        <f>'1) Tableau budgétaire 1'!F180</f>
        <v>0</v>
      </c>
      <c r="G184" s="78">
        <f>'1) Tableau budgétaire 1'!G180</f>
        <v>0</v>
      </c>
      <c r="H184" s="78">
        <f>'1) Tableau budgétaire 1'!H180</f>
        <v>0</v>
      </c>
      <c r="I184" s="79">
        <f aca="true" t="shared" si="30" ref="I184:I192">SUM(D184:H184)</f>
        <v>0</v>
      </c>
    </row>
    <row r="185" spans="3:9" s="69" customFormat="1" ht="15.75" customHeight="1">
      <c r="C185" s="75" t="s">
        <v>545</v>
      </c>
      <c r="D185" s="112"/>
      <c r="E185" s="112"/>
      <c r="F185" s="112"/>
      <c r="G185" s="113"/>
      <c r="H185" s="113"/>
      <c r="I185" s="76">
        <f t="shared" si="30"/>
        <v>0</v>
      </c>
    </row>
    <row r="186" spans="3:9" s="69" customFormat="1" ht="15.75" customHeight="1">
      <c r="C186" s="63" t="s">
        <v>546</v>
      </c>
      <c r="D186" s="114"/>
      <c r="E186" s="114"/>
      <c r="F186" s="114"/>
      <c r="G186" s="22"/>
      <c r="H186" s="22"/>
      <c r="I186" s="74">
        <f t="shared" si="30"/>
        <v>0</v>
      </c>
    </row>
    <row r="187" spans="3:9" s="69" customFormat="1" ht="15.75" customHeight="1">
      <c r="C187" s="63" t="s">
        <v>547</v>
      </c>
      <c r="D187" s="114"/>
      <c r="E187" s="114"/>
      <c r="F187" s="114"/>
      <c r="G187" s="114"/>
      <c r="H187" s="114"/>
      <c r="I187" s="74">
        <f t="shared" si="30"/>
        <v>0</v>
      </c>
    </row>
    <row r="188" spans="3:9" s="69" customFormat="1" ht="15.75" customHeight="1">
      <c r="C188" s="64" t="s">
        <v>548</v>
      </c>
      <c r="D188" s="114"/>
      <c r="E188" s="114"/>
      <c r="F188" s="114"/>
      <c r="G188" s="114"/>
      <c r="H188" s="114"/>
      <c r="I188" s="74">
        <f t="shared" si="30"/>
        <v>0</v>
      </c>
    </row>
    <row r="189" spans="3:9" s="69" customFormat="1" ht="15.75" customHeight="1">
      <c r="C189" s="63" t="s">
        <v>549</v>
      </c>
      <c r="D189" s="114"/>
      <c r="E189" s="114"/>
      <c r="F189" s="114"/>
      <c r="G189" s="114"/>
      <c r="H189" s="114"/>
      <c r="I189" s="74">
        <f t="shared" si="30"/>
        <v>0</v>
      </c>
    </row>
    <row r="190" spans="3:9" s="69" customFormat="1" ht="15.75" customHeight="1">
      <c r="C190" s="63" t="s">
        <v>550</v>
      </c>
      <c r="D190" s="114"/>
      <c r="E190" s="114"/>
      <c r="F190" s="114"/>
      <c r="G190" s="114"/>
      <c r="H190" s="114"/>
      <c r="I190" s="74">
        <f t="shared" si="30"/>
        <v>0</v>
      </c>
    </row>
    <row r="191" spans="3:9" s="69" customFormat="1" ht="15.75" customHeight="1">
      <c r="C191" s="63" t="s">
        <v>551</v>
      </c>
      <c r="D191" s="114"/>
      <c r="E191" s="114"/>
      <c r="F191" s="114"/>
      <c r="G191" s="114"/>
      <c r="H191" s="114"/>
      <c r="I191" s="74">
        <f t="shared" si="30"/>
        <v>0</v>
      </c>
    </row>
    <row r="192" spans="3:9" s="69" customFormat="1" ht="15.75" customHeight="1">
      <c r="C192" s="68" t="s">
        <v>21</v>
      </c>
      <c r="D192" s="80">
        <f>SUM(D185:D191)</f>
        <v>0</v>
      </c>
      <c r="E192" s="80">
        <f aca="true" t="shared" si="31" ref="E192:H192">SUM(E185:E191)</f>
        <v>0</v>
      </c>
      <c r="F192" s="80">
        <f t="shared" si="31"/>
        <v>0</v>
      </c>
      <c r="G192" s="80">
        <f t="shared" si="31"/>
        <v>0</v>
      </c>
      <c r="H192" s="80">
        <f t="shared" si="31"/>
        <v>0</v>
      </c>
      <c r="I192" s="74">
        <f t="shared" si="30"/>
        <v>0</v>
      </c>
    </row>
    <row r="193" spans="3:9" s="69" customFormat="1" ht="15.75" customHeight="1">
      <c r="C193" s="65"/>
      <c r="D193" s="67"/>
      <c r="E193" s="67"/>
      <c r="F193" s="67"/>
      <c r="G193" s="67"/>
      <c r="H193" s="67"/>
      <c r="I193" s="65"/>
    </row>
    <row r="194" spans="3:9" s="69" customFormat="1" ht="15.75" customHeight="1">
      <c r="C194" s="350" t="s">
        <v>574</v>
      </c>
      <c r="D194" s="351"/>
      <c r="E194" s="351"/>
      <c r="F194" s="351"/>
      <c r="G194" s="351"/>
      <c r="H194" s="351"/>
      <c r="I194" s="352"/>
    </row>
    <row r="195" spans="3:9" s="69" customFormat="1" ht="36" customHeight="1" thickBot="1">
      <c r="C195" s="77" t="s">
        <v>575</v>
      </c>
      <c r="D195" s="78">
        <f>'1) Tableau budgétaire 1'!D187</f>
        <v>441588.7850467292</v>
      </c>
      <c r="E195" s="78">
        <f>'1) Tableau budgétaire 1'!E187</f>
        <v>199289.71962616823</v>
      </c>
      <c r="F195" s="78">
        <f>'1) Tableau budgétaire 1'!F187</f>
        <v>242621.5</v>
      </c>
      <c r="G195" s="78">
        <f>'1) Tableau budgétaire 1'!G187</f>
        <v>67915.88785046729</v>
      </c>
      <c r="H195" s="78">
        <f>'1) Tableau budgétaire 1'!H187</f>
        <v>118832</v>
      </c>
      <c r="I195" s="79">
        <f aca="true" t="shared" si="32" ref="I195:I203">SUM(D195:H195)</f>
        <v>1070247.8925233646</v>
      </c>
    </row>
    <row r="196" spans="3:9" s="69" customFormat="1" ht="15.75" customHeight="1">
      <c r="C196" s="75" t="s">
        <v>545</v>
      </c>
      <c r="D196" s="112">
        <f>'1) Tableau budgétaire 1'!D183</f>
        <v>310093.45794392546</v>
      </c>
      <c r="E196" s="112">
        <v>99290</v>
      </c>
      <c r="F196" s="112">
        <v>200000</v>
      </c>
      <c r="G196" s="113">
        <v>40000</v>
      </c>
      <c r="H196" s="113">
        <v>100000</v>
      </c>
      <c r="I196" s="76">
        <f t="shared" si="32"/>
        <v>749383.4579439254</v>
      </c>
    </row>
    <row r="197" spans="3:9" s="69" customFormat="1" ht="15.75" customHeight="1">
      <c r="C197" s="63" t="s">
        <v>546</v>
      </c>
      <c r="D197" s="114"/>
      <c r="E197" s="114"/>
      <c r="F197" s="114"/>
      <c r="G197" s="22"/>
      <c r="H197" s="22"/>
      <c r="I197" s="74">
        <f t="shared" si="32"/>
        <v>0</v>
      </c>
    </row>
    <row r="198" spans="3:9" s="69" customFormat="1" ht="15.75" customHeight="1">
      <c r="C198" s="63" t="s">
        <v>547</v>
      </c>
      <c r="D198" s="114">
        <v>8000</v>
      </c>
      <c r="E198" s="114"/>
      <c r="F198" s="114"/>
      <c r="G198" s="114"/>
      <c r="H198" s="114"/>
      <c r="I198" s="74">
        <f t="shared" si="32"/>
        <v>8000</v>
      </c>
    </row>
    <row r="199" spans="3:9" s="69" customFormat="1" ht="15.75" customHeight="1">
      <c r="C199" s="64" t="s">
        <v>548</v>
      </c>
      <c r="D199" s="114"/>
      <c r="E199" s="114"/>
      <c r="F199" s="114"/>
      <c r="G199" s="114"/>
      <c r="H199" s="114"/>
      <c r="I199" s="74">
        <f t="shared" si="32"/>
        <v>0</v>
      </c>
    </row>
    <row r="200" spans="3:9" s="69" customFormat="1" ht="15.75" customHeight="1">
      <c r="C200" s="63" t="s">
        <v>549</v>
      </c>
      <c r="D200" s="114">
        <f>14200+71495.33</f>
        <v>85695.33</v>
      </c>
      <c r="E200" s="114"/>
      <c r="F200" s="114"/>
      <c r="G200" s="114"/>
      <c r="H200" s="114"/>
      <c r="I200" s="74">
        <f t="shared" si="32"/>
        <v>85695.33</v>
      </c>
    </row>
    <row r="201" spans="3:9" s="69" customFormat="1" ht="15.75" customHeight="1">
      <c r="C201" s="63" t="s">
        <v>550</v>
      </c>
      <c r="D201" s="114"/>
      <c r="E201" s="114"/>
      <c r="F201" s="114"/>
      <c r="G201" s="114"/>
      <c r="H201" s="114"/>
      <c r="I201" s="74">
        <f t="shared" si="32"/>
        <v>0</v>
      </c>
    </row>
    <row r="202" spans="3:9" s="69" customFormat="1" ht="15.75" customHeight="1">
      <c r="C202" s="63" t="s">
        <v>551</v>
      </c>
      <c r="D202" s="114">
        <v>37800</v>
      </c>
      <c r="E202" s="114">
        <v>99999.71962616824</v>
      </c>
      <c r="F202" s="114">
        <v>42621.5</v>
      </c>
      <c r="G202" s="114">
        <v>27915.887850467294</v>
      </c>
      <c r="H202" s="114">
        <v>30000</v>
      </c>
      <c r="I202" s="74">
        <f t="shared" si="32"/>
        <v>238337.10747663555</v>
      </c>
    </row>
    <row r="203" spans="3:9" s="69" customFormat="1" ht="15.75" customHeight="1">
      <c r="C203" s="68" t="s">
        <v>21</v>
      </c>
      <c r="D203" s="80">
        <f>SUM(D196:D202)</f>
        <v>441588.7879439255</v>
      </c>
      <c r="E203" s="80">
        <f aca="true" t="shared" si="33" ref="E203:H203">SUM(E196:E202)</f>
        <v>199289.71962616825</v>
      </c>
      <c r="F203" s="80">
        <f t="shared" si="33"/>
        <v>242621.5</v>
      </c>
      <c r="G203" s="80">
        <f t="shared" si="33"/>
        <v>67915.88785046729</v>
      </c>
      <c r="H203" s="80">
        <f t="shared" si="33"/>
        <v>130000</v>
      </c>
      <c r="I203" s="74">
        <f t="shared" si="32"/>
        <v>1081415.895420561</v>
      </c>
    </row>
    <row r="204" spans="3:9" s="69" customFormat="1" ht="15.75" customHeight="1" thickBot="1">
      <c r="C204" s="65"/>
      <c r="D204" s="67"/>
      <c r="E204" s="67"/>
      <c r="F204" s="67"/>
      <c r="G204" s="67"/>
      <c r="H204" s="67"/>
      <c r="I204" s="65"/>
    </row>
    <row r="205" spans="3:9" s="69" customFormat="1" ht="19.5" customHeight="1" thickBot="1">
      <c r="C205" s="369" t="s">
        <v>541</v>
      </c>
      <c r="D205" s="370"/>
      <c r="E205" s="370"/>
      <c r="F205" s="370"/>
      <c r="G205" s="370"/>
      <c r="H205" s="370"/>
      <c r="I205" s="371"/>
    </row>
    <row r="206" spans="3:9" s="69" customFormat="1" ht="42.75" customHeight="1">
      <c r="C206" s="88"/>
      <c r="D206" s="132" t="s">
        <v>530</v>
      </c>
      <c r="E206" s="132" t="s">
        <v>531</v>
      </c>
      <c r="F206" s="132" t="s">
        <v>532</v>
      </c>
      <c r="G206" s="132" t="s">
        <v>625</v>
      </c>
      <c r="H206" s="132" t="s">
        <v>626</v>
      </c>
      <c r="I206" s="361" t="s">
        <v>541</v>
      </c>
    </row>
    <row r="207" spans="3:9" s="69" customFormat="1" ht="19.5" customHeight="1">
      <c r="C207" s="170"/>
      <c r="D207" s="66" t="str">
        <f>'1) Tableau budgétaire 1'!D13</f>
        <v>OIM BURKINA FASO</v>
      </c>
      <c r="E207" s="66" t="str">
        <f>'1) Tableau budgétaire 1'!E13</f>
        <v>OIM BENIN</v>
      </c>
      <c r="F207" s="66" t="str">
        <f>'1) Tableau budgétaire 1'!F13</f>
        <v>PNUD BENIN</v>
      </c>
      <c r="G207" s="66" t="str">
        <f>'1) Tableau budgétaire 1'!G13</f>
        <v>OIM TOGO</v>
      </c>
      <c r="H207" s="66" t="str">
        <f>'1) Tableau budgétaire 1'!H13</f>
        <v>PNUD TOGO</v>
      </c>
      <c r="I207" s="362"/>
    </row>
    <row r="208" spans="3:9" s="69" customFormat="1" ht="19.5" customHeight="1">
      <c r="C208" s="167" t="s">
        <v>545</v>
      </c>
      <c r="D208" s="89">
        <f>SUM(D185,D174,D163,D152,D140,D129,D118,D107,D95,D84,D73,D62,D50,D39,D28,D17,D196)</f>
        <v>310093.45794392546</v>
      </c>
      <c r="E208" s="89">
        <f aca="true" t="shared" si="34" ref="E208:F208">SUM(E185,E174,E163,E152,E140,E129,E118,E107,E95,E84,E73,E62,E50,E39,E28,E17,E196)</f>
        <v>99290</v>
      </c>
      <c r="F208" s="89">
        <f t="shared" si="34"/>
        <v>220000</v>
      </c>
      <c r="G208" s="89">
        <f>SUM(G185,G174,G163,G152,G140,G129,G118,G107,G95,G84,G73,G62,G50,G39,G28,G17,G196)</f>
        <v>40000</v>
      </c>
      <c r="H208" s="89">
        <f aca="true" t="shared" si="35" ref="H208">SUM(H185,H174,H163,H152,H140,H129,H118,H107,H95,H84,H73,H62,H50,H39,H28,H17,H196)</f>
        <v>152000</v>
      </c>
      <c r="I208" s="85">
        <f aca="true" t="shared" si="36" ref="I208:I215">SUM(D208:H208)</f>
        <v>821383.4579439254</v>
      </c>
    </row>
    <row r="209" spans="3:9" s="69" customFormat="1" ht="34.5" customHeight="1">
      <c r="C209" s="168" t="s">
        <v>546</v>
      </c>
      <c r="D209" s="89">
        <f>SUM(D186,D175,D164,D153,D141,D130,D119,D108,D96,D85,D74,D63,D51,D40,D29,D18,D197)</f>
        <v>440000</v>
      </c>
      <c r="E209" s="89">
        <f aca="true" t="shared" si="37" ref="E209:F209">SUM(E186,E175,E164,E153,E141,E130,E119,E108,E96,E85,E74,E63,E51,E40,E29,E18,E197)</f>
        <v>75700</v>
      </c>
      <c r="F209" s="89">
        <f t="shared" si="37"/>
        <v>348000</v>
      </c>
      <c r="G209" s="89">
        <f aca="true" t="shared" si="38" ref="G209:H209">SUM(G186,G175,G164,G153,G141,G130,G119,G108,G96,G85,G74,G63,G51,G40,G29,G18,G197)</f>
        <v>11000</v>
      </c>
      <c r="H209" s="89">
        <f t="shared" si="38"/>
        <v>16500</v>
      </c>
      <c r="I209" s="86">
        <f t="shared" si="36"/>
        <v>891200</v>
      </c>
    </row>
    <row r="210" spans="3:9" s="69" customFormat="1" ht="48" customHeight="1">
      <c r="C210" s="168" t="s">
        <v>547</v>
      </c>
      <c r="D210" s="89">
        <f aca="true" t="shared" si="39" ref="D210:H214">SUM(D187,D176,D165,D154,D142,D131,D120,D109,D97,D86,D75,D64,D52,D41,D30,D19,D198)</f>
        <v>68000</v>
      </c>
      <c r="E210" s="89">
        <f aca="true" t="shared" si="40" ref="E210:F210">SUM(E187,E176,E165,E154,E142,E131,E120,E109,E97,E86,E75,E64,E52,E41,E30,E19,E198)</f>
        <v>70000</v>
      </c>
      <c r="F210" s="89">
        <f t="shared" si="40"/>
        <v>127000</v>
      </c>
      <c r="G210" s="89">
        <f t="shared" si="39"/>
        <v>0</v>
      </c>
      <c r="H210" s="89">
        <f t="shared" si="39"/>
        <v>120000</v>
      </c>
      <c r="I210" s="86">
        <f t="shared" si="36"/>
        <v>385000</v>
      </c>
    </row>
    <row r="211" spans="3:9" s="69" customFormat="1" ht="33" customHeight="1">
      <c r="C211" s="169" t="s">
        <v>548</v>
      </c>
      <c r="D211" s="89">
        <f t="shared" si="39"/>
        <v>0</v>
      </c>
      <c r="E211" s="89">
        <f aca="true" t="shared" si="41" ref="E211:F211">SUM(E188,E177,E166,E155,E143,E132,E121,E110,E98,E87,E76,E65,E53,E42,E31,E20,E199)</f>
        <v>75500</v>
      </c>
      <c r="F211" s="89">
        <f t="shared" si="41"/>
        <v>65000</v>
      </c>
      <c r="G211" s="89">
        <f t="shared" si="39"/>
        <v>90000</v>
      </c>
      <c r="H211" s="89">
        <f t="shared" si="39"/>
        <v>30000</v>
      </c>
      <c r="I211" s="86">
        <f t="shared" si="36"/>
        <v>260500</v>
      </c>
    </row>
    <row r="212" spans="3:15" s="69" customFormat="1" ht="21" customHeight="1">
      <c r="C212" s="168" t="s">
        <v>549</v>
      </c>
      <c r="D212" s="89">
        <f t="shared" si="39"/>
        <v>85695.33</v>
      </c>
      <c r="E212" s="89">
        <f aca="true" t="shared" si="42" ref="E212:F212">SUM(E189,E178,E167,E156,E144,E133,E122,E111,E99,E88,E77,E66,E54,E43,E32,E21,E200)</f>
        <v>20000</v>
      </c>
      <c r="F212" s="89">
        <f t="shared" si="42"/>
        <v>27000</v>
      </c>
      <c r="G212" s="89">
        <f t="shared" si="39"/>
        <v>11000</v>
      </c>
      <c r="H212" s="89">
        <f t="shared" si="39"/>
        <v>21000</v>
      </c>
      <c r="I212" s="86">
        <f t="shared" si="36"/>
        <v>164695.33000000002</v>
      </c>
      <c r="J212" s="28"/>
      <c r="K212" s="28"/>
      <c r="L212" s="28"/>
      <c r="M212" s="28"/>
      <c r="N212" s="28"/>
      <c r="O212" s="27"/>
    </row>
    <row r="213" spans="3:15" s="69" customFormat="1" ht="39.75" customHeight="1">
      <c r="C213" s="168" t="s">
        <v>550</v>
      </c>
      <c r="D213" s="89">
        <f t="shared" si="39"/>
        <v>250000</v>
      </c>
      <c r="E213" s="89">
        <f aca="true" t="shared" si="43" ref="E213:F213">SUM(E190,E179,E168,E157,E145,E134,E123,E112,E100,E89,E78,E67,E55,E44,E33,E22,E201)</f>
        <v>0</v>
      </c>
      <c r="F213" s="89">
        <f t="shared" si="43"/>
        <v>0</v>
      </c>
      <c r="G213" s="89">
        <f t="shared" si="39"/>
        <v>0</v>
      </c>
      <c r="H213" s="89">
        <f t="shared" si="39"/>
        <v>0</v>
      </c>
      <c r="I213" s="86">
        <f t="shared" si="36"/>
        <v>250000</v>
      </c>
      <c r="J213" s="28"/>
      <c r="K213" s="28"/>
      <c r="L213" s="28"/>
      <c r="M213" s="28"/>
      <c r="N213" s="28"/>
      <c r="O213" s="27"/>
    </row>
    <row r="214" spans="3:15" s="69" customFormat="1" ht="39.75" customHeight="1">
      <c r="C214" s="168" t="s">
        <v>551</v>
      </c>
      <c r="D214" s="146">
        <f t="shared" si="39"/>
        <v>37800</v>
      </c>
      <c r="E214" s="146">
        <f aca="true" t="shared" si="44" ref="E214:F214">SUM(E191,E180,E169,E158,E146,E135,E124,E113,E101,E90,E79,E68,E56,E45,E34,E23,E202)</f>
        <v>126799.71962616824</v>
      </c>
      <c r="F214" s="146">
        <f t="shared" si="44"/>
        <v>54121.5</v>
      </c>
      <c r="G214" s="146">
        <f t="shared" si="39"/>
        <v>34915.88785046729</v>
      </c>
      <c r="H214" s="146">
        <f t="shared" si="39"/>
        <v>45500</v>
      </c>
      <c r="I214" s="86">
        <f t="shared" si="36"/>
        <v>299137.10747663555</v>
      </c>
      <c r="J214" s="28"/>
      <c r="K214" s="28"/>
      <c r="L214" s="28"/>
      <c r="M214" s="28"/>
      <c r="N214" s="28"/>
      <c r="O214" s="27"/>
    </row>
    <row r="215" spans="3:15" s="69" customFormat="1" ht="22.5" customHeight="1">
      <c r="C215" s="133" t="s">
        <v>528</v>
      </c>
      <c r="D215" s="147">
        <f>SUM(D208:D214)</f>
        <v>1191588.7879439252</v>
      </c>
      <c r="E215" s="147">
        <f aca="true" t="shared" si="45" ref="E215:F215">SUM(E208:E214)</f>
        <v>467289.71962616825</v>
      </c>
      <c r="F215" s="147">
        <f t="shared" si="45"/>
        <v>841121.5</v>
      </c>
      <c r="G215" s="147">
        <f>SUM(G208:G214)</f>
        <v>186915.8878504673</v>
      </c>
      <c r="H215" s="147">
        <f>SUM(H208:H214)</f>
        <v>385000</v>
      </c>
      <c r="I215" s="148">
        <f t="shared" si="36"/>
        <v>3071915.8954205606</v>
      </c>
      <c r="J215" s="28"/>
      <c r="K215" s="28"/>
      <c r="L215" s="28"/>
      <c r="M215" s="28"/>
      <c r="N215" s="28"/>
      <c r="O215" s="27"/>
    </row>
    <row r="216" spans="3:15" s="69" customFormat="1" ht="26.25" customHeight="1" thickBot="1">
      <c r="C216" s="133" t="s">
        <v>529</v>
      </c>
      <c r="D216" s="93">
        <f>D215*0.07</f>
        <v>83411.21515607477</v>
      </c>
      <c r="E216" s="93">
        <f aca="true" t="shared" si="46" ref="E216:F216">E215*0.07</f>
        <v>32710.28037383178</v>
      </c>
      <c r="F216" s="93">
        <f t="shared" si="46"/>
        <v>58878.505000000005</v>
      </c>
      <c r="G216" s="93">
        <f aca="true" t="shared" si="47" ref="G216:I216">G215*0.07</f>
        <v>13084.112149532712</v>
      </c>
      <c r="H216" s="93">
        <f t="shared" si="47"/>
        <v>26950.000000000004</v>
      </c>
      <c r="I216" s="151">
        <f t="shared" si="47"/>
        <v>215034.11267943928</v>
      </c>
      <c r="J216" s="41"/>
      <c r="K216" s="41"/>
      <c r="L216" s="41"/>
      <c r="M216" s="41"/>
      <c r="N216" s="70"/>
      <c r="O216" s="67"/>
    </row>
    <row r="217" spans="3:15" s="69" customFormat="1" ht="23.25" customHeight="1" thickBot="1">
      <c r="C217" s="149" t="s">
        <v>371</v>
      </c>
      <c r="D217" s="150">
        <f>SUM(D215:D216)</f>
        <v>1275000.0031</v>
      </c>
      <c r="E217" s="150">
        <f>SUM(E215:E216)</f>
        <v>500000.00000000006</v>
      </c>
      <c r="F217" s="150">
        <f aca="true" t="shared" si="48" ref="F217">SUM(F215:F216)</f>
        <v>900000.005</v>
      </c>
      <c r="G217" s="150">
        <f aca="true" t="shared" si="49" ref="G217:I217">SUM(G215:G216)</f>
        <v>200000</v>
      </c>
      <c r="H217" s="150">
        <f t="shared" si="49"/>
        <v>411950</v>
      </c>
      <c r="I217" s="92">
        <f t="shared" si="49"/>
        <v>3286950.0080999997</v>
      </c>
      <c r="J217" s="41"/>
      <c r="K217" s="41"/>
      <c r="L217" s="41"/>
      <c r="M217" s="41"/>
      <c r="N217" s="70"/>
      <c r="O217" s="67"/>
    </row>
    <row r="218" ht="15.75" customHeight="1">
      <c r="N218" s="71"/>
    </row>
    <row r="219" spans="10:14" ht="15.75" customHeight="1">
      <c r="J219" s="51"/>
      <c r="K219" s="51"/>
      <c r="N219" s="71"/>
    </row>
    <row r="220" spans="10:14" ht="15.75" customHeight="1">
      <c r="J220" s="51"/>
      <c r="K220" s="51"/>
      <c r="N220" s="69"/>
    </row>
    <row r="221" spans="10:14" ht="40.5" customHeight="1">
      <c r="J221" s="51"/>
      <c r="K221" s="51"/>
      <c r="N221" s="72"/>
    </row>
    <row r="222" spans="10:14" ht="24.75" customHeight="1">
      <c r="J222" s="51"/>
      <c r="K222" s="51"/>
      <c r="N222" s="72"/>
    </row>
    <row r="223" spans="10:14" ht="41.25" customHeight="1">
      <c r="J223" s="15"/>
      <c r="K223" s="51"/>
      <c r="N223" s="72"/>
    </row>
    <row r="224" spans="10:16" ht="51.75" customHeight="1">
      <c r="J224" s="15"/>
      <c r="K224" s="51"/>
      <c r="N224" s="72"/>
      <c r="P224" s="65"/>
    </row>
    <row r="225" spans="10:16" ht="42" customHeight="1">
      <c r="J225" s="51"/>
      <c r="K225" s="51"/>
      <c r="N225" s="72"/>
      <c r="P225" s="65"/>
    </row>
    <row r="226" spans="3:15" s="67" customFormat="1" ht="42" customHeight="1">
      <c r="C226" s="65"/>
      <c r="I226" s="65"/>
      <c r="J226" s="69"/>
      <c r="K226" s="51"/>
      <c r="L226" s="65"/>
      <c r="M226" s="65"/>
      <c r="N226" s="72"/>
      <c r="O226" s="65"/>
    </row>
    <row r="227" spans="3:15" s="67" customFormat="1" ht="42" customHeight="1">
      <c r="C227" s="65"/>
      <c r="I227" s="65"/>
      <c r="J227" s="65"/>
      <c r="K227" s="51"/>
      <c r="L227" s="65"/>
      <c r="M227" s="65"/>
      <c r="N227" s="65"/>
      <c r="O227" s="65"/>
    </row>
    <row r="228" spans="3:15" s="67" customFormat="1" ht="63.75" customHeight="1">
      <c r="C228" s="65"/>
      <c r="I228" s="65"/>
      <c r="J228" s="65"/>
      <c r="K228" s="71"/>
      <c r="L228" s="69"/>
      <c r="M228" s="69"/>
      <c r="N228" s="65"/>
      <c r="O228" s="65"/>
    </row>
    <row r="229" spans="3:15" s="67" customFormat="1" ht="42" customHeight="1">
      <c r="C229" s="65"/>
      <c r="I229" s="65"/>
      <c r="J229" s="65"/>
      <c r="K229" s="65"/>
      <c r="L229" s="65"/>
      <c r="M229" s="65"/>
      <c r="N229" s="65"/>
      <c r="O229" s="71"/>
    </row>
    <row r="230" ht="23.25" customHeight="1">
      <c r="P230" s="65"/>
    </row>
    <row r="231" spans="14:16" ht="27.75" customHeight="1">
      <c r="N231" s="69"/>
      <c r="P231" s="65"/>
    </row>
    <row r="232" ht="55.5" customHeight="1">
      <c r="P232" s="65"/>
    </row>
    <row r="233" spans="15:16" ht="57.75" customHeight="1">
      <c r="O233" s="69"/>
      <c r="P233" s="65"/>
    </row>
    <row r="234" ht="21.75" customHeight="1">
      <c r="P234" s="65"/>
    </row>
    <row r="235" ht="49.5" customHeight="1">
      <c r="P235" s="65"/>
    </row>
    <row r="236" ht="28.5" customHeight="1">
      <c r="P236" s="65"/>
    </row>
    <row r="237" ht="28.5" customHeight="1">
      <c r="P237" s="65"/>
    </row>
    <row r="238" ht="28.5" customHeight="1">
      <c r="P238" s="65"/>
    </row>
    <row r="239" ht="23.25" customHeight="1">
      <c r="P239" s="71"/>
    </row>
    <row r="240" ht="43.5" customHeight="1">
      <c r="P240" s="71"/>
    </row>
    <row r="241" ht="55.5" customHeight="1">
      <c r="P241" s="65"/>
    </row>
    <row r="242" ht="42.75" customHeight="1">
      <c r="P242" s="71"/>
    </row>
    <row r="243" ht="21.75" customHeight="1">
      <c r="P243" s="71"/>
    </row>
    <row r="244" ht="21.75" customHeight="1">
      <c r="P244" s="71"/>
    </row>
    <row r="245" spans="3:15" s="69" customFormat="1" ht="23.25" customHeight="1">
      <c r="C245" s="65"/>
      <c r="D245" s="67"/>
      <c r="E245" s="67"/>
      <c r="F245" s="67"/>
      <c r="G245" s="67"/>
      <c r="H245" s="67"/>
      <c r="I245" s="65"/>
      <c r="J245" s="65"/>
      <c r="K245" s="65"/>
      <c r="L245" s="65"/>
      <c r="M245" s="65"/>
      <c r="N245" s="65"/>
      <c r="O245" s="65"/>
    </row>
    <row r="246" ht="23.25" customHeight="1"/>
    <row r="247" ht="21.75" customHeight="1"/>
    <row r="248" ht="16.5" customHeight="1"/>
    <row r="249" ht="29.25" customHeight="1"/>
    <row r="250" ht="24.75" customHeight="1"/>
    <row r="251" ht="33" customHeight="1"/>
    <row r="253" ht="15" customHeight="1"/>
    <row r="254" ht="25.5" customHeight="1"/>
  </sheetData>
  <sheetProtection insertColumns="0" insertRows="0" deleteRows="0"/>
  <mergeCells count="28">
    <mergeCell ref="C194:I194"/>
    <mergeCell ref="I206:I207"/>
    <mergeCell ref="C172:I172"/>
    <mergeCell ref="C183:I183"/>
    <mergeCell ref="C6:I8"/>
    <mergeCell ref="C161:I161"/>
    <mergeCell ref="C60:I60"/>
    <mergeCell ref="C105:I105"/>
    <mergeCell ref="C116:I116"/>
    <mergeCell ref="C127:I127"/>
    <mergeCell ref="C205:I205"/>
    <mergeCell ref="C138:I138"/>
    <mergeCell ref="B149:I149"/>
    <mergeCell ref="C150:I150"/>
    <mergeCell ref="C71:I71"/>
    <mergeCell ref="C82:I82"/>
    <mergeCell ref="C93:I93"/>
    <mergeCell ref="B104:I104"/>
    <mergeCell ref="C2:H2"/>
    <mergeCell ref="C10:H10"/>
    <mergeCell ref="B14:I14"/>
    <mergeCell ref="C15:I15"/>
    <mergeCell ref="B59:I59"/>
    <mergeCell ref="I12:I13"/>
    <mergeCell ref="C5:I5"/>
    <mergeCell ref="C26:I26"/>
    <mergeCell ref="C37:I37"/>
    <mergeCell ref="C48:I48"/>
  </mergeCells>
  <conditionalFormatting sqref="I24">
    <cfRule type="cellIs" priority="18" dxfId="0" operator="notEqual">
      <formula>$I$16</formula>
    </cfRule>
  </conditionalFormatting>
  <conditionalFormatting sqref="I35">
    <cfRule type="cellIs" priority="17" dxfId="0" operator="notEqual">
      <formula>$I$27</formula>
    </cfRule>
  </conditionalFormatting>
  <conditionalFormatting sqref="I46">
    <cfRule type="cellIs" priority="16" dxfId="0" operator="notEqual">
      <formula>$I$38</formula>
    </cfRule>
  </conditionalFormatting>
  <conditionalFormatting sqref="I57">
    <cfRule type="cellIs" priority="15" dxfId="0" operator="notEqual">
      <formula>$I$49</formula>
    </cfRule>
  </conditionalFormatting>
  <conditionalFormatting sqref="I69">
    <cfRule type="cellIs" priority="14" dxfId="0" operator="notEqual">
      <formula>$I$61</formula>
    </cfRule>
  </conditionalFormatting>
  <conditionalFormatting sqref="I80">
    <cfRule type="cellIs" priority="13" dxfId="0" operator="notEqual">
      <formula>$I$72</formula>
    </cfRule>
  </conditionalFormatting>
  <conditionalFormatting sqref="I91">
    <cfRule type="cellIs" priority="12" dxfId="0" operator="notEqual">
      <formula>$I$83</formula>
    </cfRule>
  </conditionalFormatting>
  <conditionalFormatting sqref="I102">
    <cfRule type="cellIs" priority="11" dxfId="0" operator="notEqual">
      <formula>$I$94</formula>
    </cfRule>
  </conditionalFormatting>
  <conditionalFormatting sqref="I114">
    <cfRule type="cellIs" priority="10" dxfId="0" operator="notEqual">
      <formula>$I$106</formula>
    </cfRule>
  </conditionalFormatting>
  <conditionalFormatting sqref="I125">
    <cfRule type="cellIs" priority="9" dxfId="0" operator="notEqual">
      <formula>$I$117</formula>
    </cfRule>
  </conditionalFormatting>
  <conditionalFormatting sqref="I136">
    <cfRule type="cellIs" priority="8" dxfId="0" operator="notEqual">
      <formula>$I$128</formula>
    </cfRule>
  </conditionalFormatting>
  <conditionalFormatting sqref="I147">
    <cfRule type="cellIs" priority="7" dxfId="0" operator="notEqual">
      <formula>$I$139</formula>
    </cfRule>
  </conditionalFormatting>
  <conditionalFormatting sqref="I159">
    <cfRule type="cellIs" priority="6" dxfId="0" operator="notEqual">
      <formula>$I$151</formula>
    </cfRule>
  </conditionalFormatting>
  <conditionalFormatting sqref="I170">
    <cfRule type="cellIs" priority="5" dxfId="0" operator="notEqual">
      <formula>$I$162</formula>
    </cfRule>
  </conditionalFormatting>
  <conditionalFormatting sqref="I181">
    <cfRule type="cellIs" priority="4" dxfId="0" operator="notEqual">
      <formula>$I$162</formula>
    </cfRule>
  </conditionalFormatting>
  <conditionalFormatting sqref="I192">
    <cfRule type="cellIs" priority="3" dxfId="0" operator="notEqual">
      <formula>$I$184</formula>
    </cfRule>
  </conditionalFormatting>
  <conditionalFormatting sqref="I203">
    <cfRule type="cellIs" priority="2" dxfId="0" operator="notEqual">
      <formula>$I$195</formula>
    </cfRule>
  </conditionalFormatting>
  <conditionalFormatting sqref="I217">
    <cfRule type="cellIs" priority="1" dxfId="26" operator="notEqual">
      <formula>'1) Tableau budgétaire 1'!$I$200</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dataValidation allowBlank="1" showInputMessage="1" showErrorMessage="1" prompt="Services contracted by an organization which follow the normal procurement processes." sqref="C188 C20 C31 C42 C53 C65 C76 C87 C98 C110 C121 C132 C143 C155 C166 C177 C199 C211"/>
    <dataValidation allowBlank="1" showInputMessage="1" showErrorMessage="1" prompt="Includes staff and non-staff travel paid for by the organization directly related to a project." sqref="C189 C21 C32 C43 C54 C66 C77 C88 C99 C111 C122 C133 C144 C156 C167 C178 C200 C21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dataValidation allowBlank="1" showInputMessage="1" showErrorMessage="1" prompt="Includes all related staff and temporary staff costs including base salary, post adjustment and all staff entitlements." sqref="C185 C17 C28 C39 C50 C62 C73 C84 C95 C107 C118 C129 C140 C152 C163 C174 C196 C208"/>
    <dataValidation allowBlank="1" showInputMessage="1" showErrorMessage="1" prompt="Output totals must match the original total from Table 1, and will show as red if not. " sqref="I24"/>
  </dataValidations>
  <printOptions/>
  <pageMargins left="0.7" right="0.7" top="0.75" bottom="0.75" header="0.3" footer="0.3"/>
  <pageSetup horizontalDpi="600" verticalDpi="600" orientation="landscape" scale="74" r:id="rId1"/>
  <rowBreaks count="1" manualBreakCount="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699890613556"/>
  </sheetPr>
  <dimension ref="B2:F14"/>
  <sheetViews>
    <sheetView showGridLines="0" workbookViewId="0" topLeftCell="A1">
      <selection activeCell="B17" sqref="B17"/>
    </sheetView>
  </sheetViews>
  <sheetFormatPr defaultColWidth="9.28125" defaultRowHeight="15"/>
  <cols>
    <col min="2" max="2" width="73.28125" style="0" customWidth="1"/>
  </cols>
  <sheetData>
    <row r="1" ht="15" thickBot="1"/>
    <row r="2" spans="2:6" ht="15" thickBot="1">
      <c r="B2" s="174" t="s">
        <v>576</v>
      </c>
      <c r="C2" s="1"/>
      <c r="D2" s="1"/>
      <c r="E2" s="1"/>
      <c r="F2" s="1"/>
    </row>
    <row r="3" ht="70.5" customHeight="1">
      <c r="B3" s="175" t="s">
        <v>585</v>
      </c>
    </row>
    <row r="4" ht="57.6">
      <c r="B4" s="172" t="s">
        <v>577</v>
      </c>
    </row>
    <row r="5" ht="15">
      <c r="B5" s="172"/>
    </row>
    <row r="6" ht="57.6">
      <c r="B6" s="171" t="s">
        <v>578</v>
      </c>
    </row>
    <row r="7" ht="15">
      <c r="B7" s="172"/>
    </row>
    <row r="8" ht="72">
      <c r="B8" s="171" t="s">
        <v>586</v>
      </c>
    </row>
    <row r="9" ht="15">
      <c r="B9" s="172"/>
    </row>
    <row r="10" ht="28.8">
      <c r="B10" s="172" t="s">
        <v>579</v>
      </c>
    </row>
    <row r="11" ht="15">
      <c r="B11" s="172"/>
    </row>
    <row r="12" ht="72">
      <c r="B12" s="171" t="s">
        <v>587</v>
      </c>
    </row>
    <row r="13" ht="15">
      <c r="B13" s="172"/>
    </row>
    <row r="14" ht="58.2" thickBot="1">
      <c r="B14" s="173" t="s">
        <v>580</v>
      </c>
    </row>
  </sheetData>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699890613556"/>
  </sheetPr>
  <dimension ref="B2:D47"/>
  <sheetViews>
    <sheetView showGridLines="0" showZeros="0" zoomScale="80" zoomScaleNormal="80" zoomScaleSheetLayoutView="70" workbookViewId="0" topLeftCell="A1">
      <selection activeCell="K32" sqref="K32"/>
    </sheetView>
  </sheetViews>
  <sheetFormatPr defaultColWidth="9.28125" defaultRowHeight="15"/>
  <cols>
    <col min="2" max="2" width="61.7109375" style="0" customWidth="1"/>
    <col min="4" max="4" width="17.7109375" style="0" customWidth="1"/>
  </cols>
  <sheetData>
    <row r="1" ht="15" thickBot="1"/>
    <row r="2" spans="2:4" ht="15">
      <c r="B2" s="385" t="s">
        <v>372</v>
      </c>
      <c r="C2" s="386"/>
      <c r="D2" s="387"/>
    </row>
    <row r="3" spans="2:4" ht="15" thickBot="1">
      <c r="B3" s="388"/>
      <c r="C3" s="389"/>
      <c r="D3" s="390"/>
    </row>
    <row r="4" ht="15" thickBot="1"/>
    <row r="5" spans="2:4" ht="15">
      <c r="B5" s="376" t="s">
        <v>22</v>
      </c>
      <c r="C5" s="377"/>
      <c r="D5" s="378"/>
    </row>
    <row r="6" spans="2:4" ht="15" thickBot="1">
      <c r="B6" s="379"/>
      <c r="C6" s="380"/>
      <c r="D6" s="381"/>
    </row>
    <row r="7" spans="2:4" ht="15">
      <c r="B7" s="101" t="s">
        <v>23</v>
      </c>
      <c r="C7" s="374">
        <f>SUM('1) Tableau budgétaire 1'!F24:H24,'1) Tableau budgétaire 1'!F34:H34,'1) Tableau budgétaire 1'!F44:H44,'1) Tableau budgétaire 1'!F54:H54)</f>
        <v>417000</v>
      </c>
      <c r="D7" s="375"/>
    </row>
    <row r="8" spans="2:4" ht="15">
      <c r="B8" s="101" t="s">
        <v>370</v>
      </c>
      <c r="C8" s="372">
        <f>SUM(D10:D14)</f>
        <v>0</v>
      </c>
      <c r="D8" s="373"/>
    </row>
    <row r="9" spans="2:4" ht="15">
      <c r="B9" s="102" t="s">
        <v>364</v>
      </c>
      <c r="C9" s="103" t="s">
        <v>365</v>
      </c>
      <c r="D9" s="104" t="s">
        <v>366</v>
      </c>
    </row>
    <row r="10" spans="2:4" ht="35.1" customHeight="1">
      <c r="B10" s="126"/>
      <c r="C10" s="106"/>
      <c r="D10" s="107">
        <f>$C$7*C10</f>
        <v>0</v>
      </c>
    </row>
    <row r="11" spans="2:4" ht="35.1" customHeight="1">
      <c r="B11" s="126"/>
      <c r="C11" s="106"/>
      <c r="D11" s="107">
        <f>C7*C11</f>
        <v>0</v>
      </c>
    </row>
    <row r="12" spans="2:4" ht="35.1" customHeight="1">
      <c r="B12" s="127"/>
      <c r="C12" s="106"/>
      <c r="D12" s="107">
        <f>C7*C12</f>
        <v>0</v>
      </c>
    </row>
    <row r="13" spans="2:4" ht="35.1" customHeight="1">
      <c r="B13" s="127"/>
      <c r="C13" s="106"/>
      <c r="D13" s="107">
        <f>C7*C13</f>
        <v>0</v>
      </c>
    </row>
    <row r="14" spans="2:4" ht="35.1" customHeight="1" thickBot="1">
      <c r="B14" s="128"/>
      <c r="C14" s="106"/>
      <c r="D14" s="111">
        <f>C7*C14</f>
        <v>0</v>
      </c>
    </row>
    <row r="15" ht="15" thickBot="1"/>
    <row r="16" spans="2:4" ht="15">
      <c r="B16" s="376" t="s">
        <v>367</v>
      </c>
      <c r="C16" s="377"/>
      <c r="D16" s="378"/>
    </row>
    <row r="17" spans="2:4" ht="15" thickBot="1">
      <c r="B17" s="382"/>
      <c r="C17" s="383"/>
      <c r="D17" s="384"/>
    </row>
    <row r="18" spans="2:4" ht="15">
      <c r="B18" s="101" t="s">
        <v>23</v>
      </c>
      <c r="C18" s="374">
        <f>SUM('1) Tableau budgétaire 1'!F66:H66,'1) Tableau budgétaire 1'!F76:H76,'1) Tableau budgétaire 1'!F86:H86,'1) Tableau budgétaire 1'!F96:H96)</f>
        <v>414000</v>
      </c>
      <c r="D18" s="375"/>
    </row>
    <row r="19" spans="2:4" ht="15">
      <c r="B19" s="101" t="s">
        <v>370</v>
      </c>
      <c r="C19" s="372">
        <f>SUM(D21:D25)</f>
        <v>0</v>
      </c>
      <c r="D19" s="373"/>
    </row>
    <row r="20" spans="2:4" ht="15">
      <c r="B20" s="102" t="s">
        <v>364</v>
      </c>
      <c r="C20" s="103" t="s">
        <v>365</v>
      </c>
      <c r="D20" s="104" t="s">
        <v>366</v>
      </c>
    </row>
    <row r="21" spans="2:4" ht="35.1" customHeight="1">
      <c r="B21" s="105"/>
      <c r="C21" s="106"/>
      <c r="D21" s="107">
        <f>$C$18*C21</f>
        <v>0</v>
      </c>
    </row>
    <row r="22" spans="2:4" ht="35.1" customHeight="1">
      <c r="B22" s="108"/>
      <c r="C22" s="106"/>
      <c r="D22" s="107">
        <f>$C$18*C22</f>
        <v>0</v>
      </c>
    </row>
    <row r="23" spans="2:4" ht="35.1" customHeight="1">
      <c r="B23" s="109"/>
      <c r="C23" s="106"/>
      <c r="D23" s="107">
        <f>$C$18*C23</f>
        <v>0</v>
      </c>
    </row>
    <row r="24" spans="2:4" ht="35.1" customHeight="1">
      <c r="B24" s="109"/>
      <c r="C24" s="106"/>
      <c r="D24" s="107">
        <f>$C$18*C24</f>
        <v>0</v>
      </c>
    </row>
    <row r="25" spans="2:4" ht="35.1" customHeight="1" thickBot="1">
      <c r="B25" s="110"/>
      <c r="C25" s="106"/>
      <c r="D25" s="107">
        <f>$C$18*C25</f>
        <v>0</v>
      </c>
    </row>
    <row r="26" ht="15" thickBot="1"/>
    <row r="27" spans="2:4" ht="15">
      <c r="B27" s="376" t="s">
        <v>368</v>
      </c>
      <c r="C27" s="377"/>
      <c r="D27" s="378"/>
    </row>
    <row r="28" spans="2:4" ht="15" thickBot="1">
      <c r="B28" s="379"/>
      <c r="C28" s="380"/>
      <c r="D28" s="381"/>
    </row>
    <row r="29" spans="2:4" ht="15">
      <c r="B29" s="101" t="s">
        <v>23</v>
      </c>
      <c r="C29" s="374">
        <f>SUM('1) Tableau budgétaire 1'!F108:H108,'1) Tableau budgétaire 1'!F118:H118,'1) Tableau budgétaire 1'!F128:H128,'1) Tableau budgétaire 1'!F138:H138)</f>
        <v>141500</v>
      </c>
      <c r="D29" s="375"/>
    </row>
    <row r="30" spans="2:4" ht="15">
      <c r="B30" s="101" t="s">
        <v>370</v>
      </c>
      <c r="C30" s="372">
        <f>SUM(D32:D36)</f>
        <v>0</v>
      </c>
      <c r="D30" s="373"/>
    </row>
    <row r="31" spans="2:4" ht="15">
      <c r="B31" s="102" t="s">
        <v>364</v>
      </c>
      <c r="C31" s="103" t="s">
        <v>365</v>
      </c>
      <c r="D31" s="104" t="s">
        <v>366</v>
      </c>
    </row>
    <row r="32" spans="2:4" ht="35.1" customHeight="1">
      <c r="B32" s="105"/>
      <c r="C32" s="106"/>
      <c r="D32" s="107">
        <f>$C$29*C32</f>
        <v>0</v>
      </c>
    </row>
    <row r="33" spans="2:4" ht="35.1" customHeight="1">
      <c r="B33" s="108"/>
      <c r="C33" s="106"/>
      <c r="D33" s="107">
        <f>$C$29*C33</f>
        <v>0</v>
      </c>
    </row>
    <row r="34" spans="2:4" ht="35.1" customHeight="1">
      <c r="B34" s="109"/>
      <c r="C34" s="106"/>
      <c r="D34" s="107">
        <f>$C$29*C34</f>
        <v>0</v>
      </c>
    </row>
    <row r="35" spans="2:4" ht="35.1" customHeight="1">
      <c r="B35" s="109"/>
      <c r="C35" s="106"/>
      <c r="D35" s="107">
        <f>$C$29*C35</f>
        <v>0</v>
      </c>
    </row>
    <row r="36" spans="2:4" ht="35.1" customHeight="1" thickBot="1">
      <c r="B36" s="110"/>
      <c r="C36" s="106"/>
      <c r="D36" s="107">
        <f>$C$29*C36</f>
        <v>0</v>
      </c>
    </row>
    <row r="37" ht="15" thickBot="1"/>
    <row r="38" spans="2:4" ht="15">
      <c r="B38" s="376" t="s">
        <v>369</v>
      </c>
      <c r="C38" s="377"/>
      <c r="D38" s="378"/>
    </row>
    <row r="39" spans="2:4" ht="15" thickBot="1">
      <c r="B39" s="379"/>
      <c r="C39" s="380"/>
      <c r="D39" s="381"/>
    </row>
    <row r="40" spans="2:4" ht="15">
      <c r="B40" s="101" t="s">
        <v>23</v>
      </c>
      <c r="C40" s="374">
        <f>SUM('1) Tableau budgétaire 1'!F150:H150,'1) Tableau budgétaire 1'!F160:H160,'1) Tableau budgétaire 1'!F170:H170,'1) Tableau budgétaire 1'!F180:H180)</f>
        <v>0</v>
      </c>
      <c r="D40" s="375"/>
    </row>
    <row r="41" spans="2:4" ht="15">
      <c r="B41" s="101" t="s">
        <v>370</v>
      </c>
      <c r="C41" s="372">
        <f>SUM(D43:D47)</f>
        <v>0</v>
      </c>
      <c r="D41" s="373"/>
    </row>
    <row r="42" spans="2:4" ht="15">
      <c r="B42" s="102" t="s">
        <v>364</v>
      </c>
      <c r="C42" s="103" t="s">
        <v>365</v>
      </c>
      <c r="D42" s="104" t="s">
        <v>366</v>
      </c>
    </row>
    <row r="43" spans="2:4" ht="35.1" customHeight="1">
      <c r="B43" s="105"/>
      <c r="C43" s="106"/>
      <c r="D43" s="107">
        <f>$C$40*C43</f>
        <v>0</v>
      </c>
    </row>
    <row r="44" spans="2:4" ht="35.1" customHeight="1">
      <c r="B44" s="108"/>
      <c r="C44" s="106"/>
      <c r="D44" s="107">
        <f>$C$40*C44</f>
        <v>0</v>
      </c>
    </row>
    <row r="45" spans="2:4" ht="35.1" customHeight="1">
      <c r="B45" s="109"/>
      <c r="C45" s="106"/>
      <c r="D45" s="107">
        <f>$C$40*C45</f>
        <v>0</v>
      </c>
    </row>
    <row r="46" spans="2:4" ht="35.1" customHeight="1">
      <c r="B46" s="109"/>
      <c r="C46" s="106"/>
      <c r="D46" s="107">
        <f>$C$40*C46</f>
        <v>0</v>
      </c>
    </row>
    <row r="47" spans="2:4" ht="35.1" customHeight="1" thickBot="1">
      <c r="B47" s="110"/>
      <c r="C47" s="106"/>
      <c r="D47" s="111">
        <f>$C$40*C47</f>
        <v>0</v>
      </c>
    </row>
  </sheetData>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priority="2" dxfId="0" operator="greaterThan">
      <formula>$C$29</formula>
    </cfRule>
    <cfRule type="cellIs" priority="5" dxfId="0" operator="greaterThan">
      <formula>$C$29</formula>
    </cfRule>
  </conditionalFormatting>
  <conditionalFormatting sqref="C8:D8">
    <cfRule type="cellIs" priority="4" dxfId="0" operator="greaterThan">
      <formula>$C$7</formula>
    </cfRule>
  </conditionalFormatting>
  <conditionalFormatting sqref="C19:D19">
    <cfRule type="cellIs" priority="3" dxfId="0" operator="greaterThan">
      <formula>$C$18</formula>
    </cfRule>
  </conditionalFormatting>
  <conditionalFormatting sqref="C41:D41">
    <cfRule type="cellIs" priority="1" dxfId="0" operator="greaterThan">
      <formula>$C$40</formula>
    </cfRule>
  </conditionalFormatting>
  <dataValidations count="2">
    <dataValidation type="list" allowBlank="1" showInputMessage="1" showErrorMessage="1" sqref="B10:B14 B21:B25 B32:B36 B43:B47">
      <formula1>Sheet2!$A$1:$A$170</formula1>
    </dataValidation>
    <dataValidation type="list" allowBlank="1" showInputMessage="1" showErrorMessage="1" sqref="C10:C14 C21:C25 C32:C36 C43:C47">
      <formula1>Dropdowns!$A$1:$A$6</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699890613556"/>
  </sheetPr>
  <dimension ref="B2:H26"/>
  <sheetViews>
    <sheetView showGridLines="0" zoomScale="70" zoomScaleNormal="70" workbookViewId="0" topLeftCell="A16">
      <selection activeCell="C32" sqref="C32"/>
    </sheetView>
  </sheetViews>
  <sheetFormatPr defaultColWidth="9.28125" defaultRowHeight="15"/>
  <cols>
    <col min="1" max="1" width="12.421875" style="0" customWidth="1"/>
    <col min="2" max="2" width="20.421875" style="0" customWidth="1"/>
    <col min="3" max="7" width="25.421875" style="0" customWidth="1"/>
    <col min="8" max="8" width="24.421875" style="0" customWidth="1"/>
    <col min="9" max="9" width="18.421875" style="0" customWidth="1"/>
    <col min="10" max="10" width="21.7109375" style="0" customWidth="1"/>
    <col min="11" max="12" width="15.7109375" style="0" bestFit="1" customWidth="1"/>
    <col min="13" max="13" width="11.28125" style="0" bestFit="1" customWidth="1"/>
  </cols>
  <sheetData>
    <row r="1" ht="15" thickBot="1"/>
    <row r="2" spans="2:8" s="94" customFormat="1" ht="15.6">
      <c r="B2" s="395" t="s">
        <v>14</v>
      </c>
      <c r="C2" s="396"/>
      <c r="D2" s="396"/>
      <c r="E2" s="396"/>
      <c r="F2" s="396"/>
      <c r="G2" s="396"/>
      <c r="H2" s="397"/>
    </row>
    <row r="3" spans="2:8" s="94" customFormat="1" ht="16.2" thickBot="1">
      <c r="B3" s="398"/>
      <c r="C3" s="399"/>
      <c r="D3" s="399"/>
      <c r="E3" s="399"/>
      <c r="F3" s="399"/>
      <c r="G3" s="399"/>
      <c r="H3" s="400"/>
    </row>
    <row r="4" s="94" customFormat="1" ht="16.2" thickBot="1"/>
    <row r="5" spans="2:8" s="94" customFormat="1" ht="16.2" thickBot="1">
      <c r="B5" s="369" t="s">
        <v>7</v>
      </c>
      <c r="C5" s="370"/>
      <c r="D5" s="370"/>
      <c r="E5" s="370"/>
      <c r="F5" s="370"/>
      <c r="G5" s="370"/>
      <c r="H5" s="371"/>
    </row>
    <row r="6" spans="2:8" s="94" customFormat="1" ht="15.6">
      <c r="B6" s="88"/>
      <c r="C6" s="73" t="s">
        <v>12</v>
      </c>
      <c r="D6" s="73" t="s">
        <v>15</v>
      </c>
      <c r="E6" s="73" t="s">
        <v>16</v>
      </c>
      <c r="F6" s="73" t="s">
        <v>651</v>
      </c>
      <c r="G6" s="73" t="s">
        <v>652</v>
      </c>
      <c r="H6" s="361" t="s">
        <v>7</v>
      </c>
    </row>
    <row r="7" spans="2:8" s="94" customFormat="1" ht="15.6">
      <c r="B7" s="88"/>
      <c r="C7" s="66" t="str">
        <f>'1) Tableau budgétaire 1'!D13</f>
        <v>OIM BURKINA FASO</v>
      </c>
      <c r="D7" s="66" t="str">
        <f>'1) Tableau budgétaire 1'!E13</f>
        <v>OIM BENIN</v>
      </c>
      <c r="E7" s="66" t="str">
        <f>'1) Tableau budgétaire 1'!F13</f>
        <v>PNUD BENIN</v>
      </c>
      <c r="F7" s="66" t="str">
        <f>'1) Tableau budgétaire 1'!G13</f>
        <v>OIM TOGO</v>
      </c>
      <c r="G7" s="66" t="str">
        <f>'1) Tableau budgétaire 1'!H13</f>
        <v>PNUD TOGO</v>
      </c>
      <c r="H7" s="362"/>
    </row>
    <row r="8" spans="2:8" s="94" customFormat="1" ht="31.2">
      <c r="B8" s="24" t="s">
        <v>0</v>
      </c>
      <c r="C8" s="89">
        <f>'2) Tableau budgétaire 2'!D208</f>
        <v>310093.45794392546</v>
      </c>
      <c r="D8" s="89">
        <f>'2) Tableau budgétaire 2'!E208</f>
        <v>99290</v>
      </c>
      <c r="E8" s="89">
        <f>'2) Tableau budgétaire 2'!F208</f>
        <v>220000</v>
      </c>
      <c r="F8" s="89">
        <f>'2) Tableau budgétaire 2'!G208</f>
        <v>40000</v>
      </c>
      <c r="G8" s="89">
        <f>'2) Tableau budgétaire 2'!H208</f>
        <v>152000</v>
      </c>
      <c r="H8" s="85">
        <f>SUM(C8:G8)</f>
        <v>821383.4579439254</v>
      </c>
    </row>
    <row r="9" spans="2:8" s="94" customFormat="1" ht="46.8">
      <c r="B9" s="24" t="s">
        <v>1</v>
      </c>
      <c r="C9" s="89">
        <f>'2) Tableau budgétaire 2'!D209</f>
        <v>440000</v>
      </c>
      <c r="D9" s="89">
        <f>'2) Tableau budgétaire 2'!E209</f>
        <v>75700</v>
      </c>
      <c r="E9" s="89">
        <f>'2) Tableau budgétaire 2'!F209</f>
        <v>348000</v>
      </c>
      <c r="F9" s="89">
        <f>'2) Tableau budgétaire 2'!G209</f>
        <v>11000</v>
      </c>
      <c r="G9" s="89">
        <f>'2) Tableau budgétaire 2'!H209</f>
        <v>16500</v>
      </c>
      <c r="H9" s="86">
        <f aca="true" t="shared" si="0" ref="H9:H15">SUM(C9:G9)</f>
        <v>891200</v>
      </c>
    </row>
    <row r="10" spans="2:8" s="94" customFormat="1" ht="62.4">
      <c r="B10" s="24" t="s">
        <v>2</v>
      </c>
      <c r="C10" s="89">
        <f>'2) Tableau budgétaire 2'!D210</f>
        <v>68000</v>
      </c>
      <c r="D10" s="89">
        <f>'2) Tableau budgétaire 2'!E210</f>
        <v>70000</v>
      </c>
      <c r="E10" s="89">
        <f>'2) Tableau budgétaire 2'!F210</f>
        <v>127000</v>
      </c>
      <c r="F10" s="89">
        <f>'2) Tableau budgétaire 2'!G210</f>
        <v>0</v>
      </c>
      <c r="G10" s="89">
        <f>'2) Tableau budgétaire 2'!H210</f>
        <v>120000</v>
      </c>
      <c r="H10" s="86">
        <f t="shared" si="0"/>
        <v>385000</v>
      </c>
    </row>
    <row r="11" spans="2:8" s="94" customFormat="1" ht="31.2">
      <c r="B11" s="39" t="s">
        <v>3</v>
      </c>
      <c r="C11" s="89">
        <f>'2) Tableau budgétaire 2'!D211</f>
        <v>0</v>
      </c>
      <c r="D11" s="89">
        <f>'2) Tableau budgétaire 2'!E211</f>
        <v>75500</v>
      </c>
      <c r="E11" s="89">
        <f>'2) Tableau budgétaire 2'!F211</f>
        <v>65000</v>
      </c>
      <c r="F11" s="89">
        <f>'2) Tableau budgétaire 2'!G211</f>
        <v>90000</v>
      </c>
      <c r="G11" s="89">
        <f>'2) Tableau budgétaire 2'!H211</f>
        <v>30000</v>
      </c>
      <c r="H11" s="86">
        <f t="shared" si="0"/>
        <v>260500</v>
      </c>
    </row>
    <row r="12" spans="2:8" s="94" customFormat="1" ht="15.6">
      <c r="B12" s="24" t="s">
        <v>6</v>
      </c>
      <c r="C12" s="89">
        <f>'2) Tableau budgétaire 2'!D212</f>
        <v>85695.33</v>
      </c>
      <c r="D12" s="89">
        <f>'2) Tableau budgétaire 2'!E212</f>
        <v>20000</v>
      </c>
      <c r="E12" s="89">
        <f>'2) Tableau budgétaire 2'!F212</f>
        <v>27000</v>
      </c>
      <c r="F12" s="89">
        <f>'2) Tableau budgétaire 2'!G212</f>
        <v>11000</v>
      </c>
      <c r="G12" s="89">
        <f>'2) Tableau budgétaire 2'!H212</f>
        <v>21000</v>
      </c>
      <c r="H12" s="86">
        <f t="shared" si="0"/>
        <v>164695.33000000002</v>
      </c>
    </row>
    <row r="13" spans="2:8" s="94" customFormat="1" ht="46.8">
      <c r="B13" s="24" t="s">
        <v>4</v>
      </c>
      <c r="C13" s="89">
        <f>'2) Tableau budgétaire 2'!D213</f>
        <v>250000</v>
      </c>
      <c r="D13" s="89">
        <f>'2) Tableau budgétaire 2'!E213</f>
        <v>0</v>
      </c>
      <c r="E13" s="89">
        <f>'2) Tableau budgétaire 2'!F213</f>
        <v>0</v>
      </c>
      <c r="F13" s="89">
        <f>'2) Tableau budgétaire 2'!G213</f>
        <v>0</v>
      </c>
      <c r="G13" s="89">
        <f>'2) Tableau budgétaire 2'!H213</f>
        <v>0</v>
      </c>
      <c r="H13" s="86">
        <f t="shared" si="0"/>
        <v>250000</v>
      </c>
    </row>
    <row r="14" spans="2:8" s="94" customFormat="1" ht="47.4" thickBot="1">
      <c r="B14" s="38" t="s">
        <v>20</v>
      </c>
      <c r="C14" s="93">
        <f>'2) Tableau budgétaire 2'!D214</f>
        <v>37800</v>
      </c>
      <c r="D14" s="93">
        <f>'2) Tableau budgétaire 2'!E214</f>
        <v>126799.71962616824</v>
      </c>
      <c r="E14" s="93">
        <f>'2) Tableau budgétaire 2'!F214</f>
        <v>54121.5</v>
      </c>
      <c r="F14" s="93">
        <f>'2) Tableau budgétaire 2'!G214</f>
        <v>34915.88785046729</v>
      </c>
      <c r="G14" s="93">
        <f>'2) Tableau budgétaire 2'!H214</f>
        <v>45500</v>
      </c>
      <c r="H14" s="87">
        <f t="shared" si="0"/>
        <v>299137.10747663555</v>
      </c>
    </row>
    <row r="15" spans="2:8" s="94" customFormat="1" ht="30" customHeight="1" thickBot="1">
      <c r="B15" s="90" t="s">
        <v>655</v>
      </c>
      <c r="C15" s="91">
        <f>SUM(C8:C14)</f>
        <v>1191588.7879439252</v>
      </c>
      <c r="D15" s="91">
        <f aca="true" t="shared" si="1" ref="D15:G15">SUM(D8:D14)</f>
        <v>467289.71962616825</v>
      </c>
      <c r="E15" s="91">
        <f t="shared" si="1"/>
        <v>841121.5</v>
      </c>
      <c r="F15" s="91">
        <f t="shared" si="1"/>
        <v>186915.8878504673</v>
      </c>
      <c r="G15" s="91">
        <f t="shared" si="1"/>
        <v>385000</v>
      </c>
      <c r="H15" s="92">
        <f t="shared" si="0"/>
        <v>3071915.8954205606</v>
      </c>
    </row>
    <row r="16" spans="2:8" s="94" customFormat="1" ht="16.2" thickBot="1">
      <c r="B16" s="233" t="s">
        <v>656</v>
      </c>
      <c r="C16" s="234">
        <f>C15*7%</f>
        <v>83411.21515607477</v>
      </c>
      <c r="D16" s="234">
        <f aca="true" t="shared" si="2" ref="D16:G16">D15*7%</f>
        <v>32710.28037383178</v>
      </c>
      <c r="E16" s="234">
        <f t="shared" si="2"/>
        <v>58878.505000000005</v>
      </c>
      <c r="F16" s="234">
        <f t="shared" si="2"/>
        <v>13084.112149532712</v>
      </c>
      <c r="G16" s="234">
        <f t="shared" si="2"/>
        <v>26950.000000000004</v>
      </c>
      <c r="H16" s="235">
        <f aca="true" t="shared" si="3" ref="H16:H17">SUM(C16:G16)</f>
        <v>215034.11267943928</v>
      </c>
    </row>
    <row r="17" spans="2:8" s="94" customFormat="1" ht="16.2" thickBot="1">
      <c r="B17" s="90" t="s">
        <v>13</v>
      </c>
      <c r="C17" s="91">
        <f>SUM(C15:C16)</f>
        <v>1275000.0031</v>
      </c>
      <c r="D17" s="91">
        <f aca="true" t="shared" si="4" ref="D17:G17">SUM(D15:D16)</f>
        <v>500000.00000000006</v>
      </c>
      <c r="E17" s="91">
        <f t="shared" si="4"/>
        <v>900000.005</v>
      </c>
      <c r="F17" s="91">
        <f t="shared" si="4"/>
        <v>200000</v>
      </c>
      <c r="G17" s="91">
        <f t="shared" si="4"/>
        <v>411950</v>
      </c>
      <c r="H17" s="92">
        <f t="shared" si="3"/>
        <v>3286950.0081</v>
      </c>
    </row>
    <row r="18" s="94" customFormat="1" ht="15.6"/>
    <row r="19" s="94" customFormat="1" ht="15.6"/>
    <row r="20" s="94" customFormat="1" ht="16.2" thickBot="1"/>
    <row r="21" spans="2:8" s="94" customFormat="1" ht="15.6">
      <c r="B21" s="391" t="s">
        <v>8</v>
      </c>
      <c r="C21" s="392"/>
      <c r="D21" s="393"/>
      <c r="E21" s="393"/>
      <c r="F21" s="393"/>
      <c r="G21" s="393"/>
      <c r="H21" s="394"/>
    </row>
    <row r="22" spans="2:8" ht="15.6">
      <c r="B22" s="33"/>
      <c r="C22" s="31" t="s">
        <v>17</v>
      </c>
      <c r="D22" s="31" t="s">
        <v>18</v>
      </c>
      <c r="E22" s="31" t="s">
        <v>19</v>
      </c>
      <c r="F22" s="31" t="s">
        <v>653</v>
      </c>
      <c r="G22" s="31" t="s">
        <v>654</v>
      </c>
      <c r="H22" s="34" t="s">
        <v>10</v>
      </c>
    </row>
    <row r="23" spans="2:8" ht="15.6">
      <c r="B23" s="33"/>
      <c r="C23" s="31" t="str">
        <f>'1) Tableau budgétaire 1'!D13</f>
        <v>OIM BURKINA FASO</v>
      </c>
      <c r="D23" s="31" t="str">
        <f>'1) Tableau budgétaire 1'!E13</f>
        <v>OIM BENIN</v>
      </c>
      <c r="E23" s="31" t="str">
        <f>'1) Tableau budgétaire 1'!F13</f>
        <v>PNUD BENIN</v>
      </c>
      <c r="F23" s="31" t="str">
        <f>'1) Tableau budgétaire 1'!G13</f>
        <v>OIM TOGO</v>
      </c>
      <c r="G23" s="31" t="str">
        <f>'1) Tableau budgétaire 1'!H13</f>
        <v>PNUD TOGO</v>
      </c>
      <c r="H23" s="34"/>
    </row>
    <row r="24" spans="2:8" ht="23.25" customHeight="1">
      <c r="B24" s="32" t="s">
        <v>9</v>
      </c>
      <c r="C24" s="30">
        <f>'1) Tableau budgétaire 1'!D206</f>
        <v>446250</v>
      </c>
      <c r="D24" s="30">
        <f>'1) Tableau budgétaire 1'!E206</f>
        <v>175000</v>
      </c>
      <c r="E24" s="30">
        <f>'1) Tableau budgétaire 1'!F206</f>
        <v>315000.00175</v>
      </c>
      <c r="F24" s="30">
        <f>'1) Tableau budgétaire 1'!G206</f>
        <v>100000</v>
      </c>
      <c r="G24" s="30">
        <f>'1) Tableau budgétaire 1'!H206</f>
        <v>140000.08399999997</v>
      </c>
      <c r="H24" s="9">
        <v>0.35</v>
      </c>
    </row>
    <row r="25" spans="2:8" ht="24.75" customHeight="1" thickBot="1">
      <c r="B25" s="10" t="s">
        <v>11</v>
      </c>
      <c r="C25" s="35">
        <f>'1) Tableau budgétaire 1'!D207</f>
        <v>446250</v>
      </c>
      <c r="D25" s="30">
        <f>'1) Tableau budgétaire 1'!E207</f>
        <v>175000</v>
      </c>
      <c r="E25" s="30">
        <f>'1) Tableau budgétaire 1'!F207</f>
        <v>315000.00175</v>
      </c>
      <c r="F25" s="30">
        <f>'1) Tableau budgétaire 1'!G207</f>
        <v>100000</v>
      </c>
      <c r="G25" s="30">
        <f>'1) Tableau budgétaire 1'!H207</f>
        <v>140000.08399999997</v>
      </c>
      <c r="H25" s="11">
        <v>0.35</v>
      </c>
    </row>
    <row r="26" spans="2:8" ht="24.75" customHeight="1" thickBot="1">
      <c r="B26" s="10" t="s">
        <v>657</v>
      </c>
      <c r="C26" s="35">
        <f>'1) Tableau budgétaire 1'!D208</f>
        <v>382500</v>
      </c>
      <c r="D26" s="30">
        <f>'1) Tableau budgétaire 1'!E208</f>
        <v>150000</v>
      </c>
      <c r="E26" s="30">
        <f>'1) Tableau budgétaire 1'!F208</f>
        <v>270000.0015</v>
      </c>
      <c r="F26" s="30">
        <f>'1) Tableau budgétaire 1'!G208</f>
        <v>0</v>
      </c>
      <c r="G26" s="30">
        <f>'1) Tableau budgétaire 1'!H208</f>
        <v>120000.07199999999</v>
      </c>
      <c r="H26" s="11">
        <v>0.3</v>
      </c>
    </row>
  </sheetData>
  <mergeCells count="4">
    <mergeCell ref="B21:H21"/>
    <mergeCell ref="B5:H5"/>
    <mergeCell ref="H6:H7"/>
    <mergeCell ref="B2:H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699890613556"/>
  </sheetPr>
  <dimension ref="A1:A6"/>
  <sheetViews>
    <sheetView workbookViewId="0" topLeftCell="A1">
      <selection activeCell="A9" sqref="A9"/>
    </sheetView>
  </sheetViews>
  <sheetFormatPr defaultColWidth="9.28125" defaultRowHeight="15"/>
  <sheetData>
    <row r="1" ht="15">
      <c r="A1" s="156">
        <v>0</v>
      </c>
    </row>
    <row r="2" ht="15">
      <c r="A2" s="156">
        <v>0.2</v>
      </c>
    </row>
    <row r="3" ht="15">
      <c r="A3" s="156">
        <v>0.4</v>
      </c>
    </row>
    <row r="4" ht="15">
      <c r="A4" s="156">
        <v>0.6</v>
      </c>
    </row>
    <row r="5" ht="15">
      <c r="A5" s="156">
        <v>0.8</v>
      </c>
    </row>
    <row r="6" ht="15">
      <c r="A6" s="156">
        <v>1</v>
      </c>
    </row>
  </sheetData>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workbookViewId="0" topLeftCell="A148">
      <selection activeCell="D3" sqref="D3"/>
    </sheetView>
  </sheetViews>
  <sheetFormatPr defaultColWidth="9.28125" defaultRowHeight="15"/>
  <sheetData>
    <row r="1" spans="1:2" ht="15">
      <c r="A1" s="95" t="s">
        <v>24</v>
      </c>
      <c r="B1" s="96" t="s">
        <v>25</v>
      </c>
    </row>
    <row r="2" spans="1:2" ht="15">
      <c r="A2" s="97" t="s">
        <v>26</v>
      </c>
      <c r="B2" s="98" t="s">
        <v>27</v>
      </c>
    </row>
    <row r="3" spans="1:2" ht="15">
      <c r="A3" s="97" t="s">
        <v>28</v>
      </c>
      <c r="B3" s="98" t="s">
        <v>29</v>
      </c>
    </row>
    <row r="4" spans="1:2" ht="15">
      <c r="A4" s="97" t="s">
        <v>30</v>
      </c>
      <c r="B4" s="98" t="s">
        <v>31</v>
      </c>
    </row>
    <row r="5" spans="1:2" ht="15">
      <c r="A5" s="97" t="s">
        <v>32</v>
      </c>
      <c r="B5" s="98" t="s">
        <v>33</v>
      </c>
    </row>
    <row r="6" spans="1:2" ht="15">
      <c r="A6" s="97" t="s">
        <v>34</v>
      </c>
      <c r="B6" s="98" t="s">
        <v>35</v>
      </c>
    </row>
    <row r="7" spans="1:2" ht="15">
      <c r="A7" s="97" t="s">
        <v>36</v>
      </c>
      <c r="B7" s="98" t="s">
        <v>37</v>
      </c>
    </row>
    <row r="8" spans="1:2" ht="15">
      <c r="A8" s="97" t="s">
        <v>38</v>
      </c>
      <c r="B8" s="98" t="s">
        <v>39</v>
      </c>
    </row>
    <row r="9" spans="1:2" ht="15">
      <c r="A9" s="97" t="s">
        <v>40</v>
      </c>
      <c r="B9" s="98" t="s">
        <v>41</v>
      </c>
    </row>
    <row r="10" spans="1:2" ht="15">
      <c r="A10" s="97" t="s">
        <v>42</v>
      </c>
      <c r="B10" s="98" t="s">
        <v>43</v>
      </c>
    </row>
    <row r="11" spans="1:2" ht="15">
      <c r="A11" s="97" t="s">
        <v>44</v>
      </c>
      <c r="B11" s="98" t="s">
        <v>45</v>
      </c>
    </row>
    <row r="12" spans="1:2" ht="15">
      <c r="A12" s="97" t="s">
        <v>46</v>
      </c>
      <c r="B12" s="98" t="s">
        <v>47</v>
      </c>
    </row>
    <row r="13" spans="1:2" ht="15">
      <c r="A13" s="97" t="s">
        <v>48</v>
      </c>
      <c r="B13" s="98" t="s">
        <v>49</v>
      </c>
    </row>
    <row r="14" spans="1:2" ht="15">
      <c r="A14" s="97" t="s">
        <v>50</v>
      </c>
      <c r="B14" s="98" t="s">
        <v>51</v>
      </c>
    </row>
    <row r="15" spans="1:2" ht="15">
      <c r="A15" s="97" t="s">
        <v>52</v>
      </c>
      <c r="B15" s="98" t="s">
        <v>53</v>
      </c>
    </row>
    <row r="16" spans="1:2" ht="15">
      <c r="A16" s="97" t="s">
        <v>54</v>
      </c>
      <c r="B16" s="98" t="s">
        <v>55</v>
      </c>
    </row>
    <row r="17" spans="1:2" ht="15">
      <c r="A17" s="97" t="s">
        <v>56</v>
      </c>
      <c r="B17" s="98" t="s">
        <v>57</v>
      </c>
    </row>
    <row r="18" spans="1:2" ht="15">
      <c r="A18" s="97" t="s">
        <v>58</v>
      </c>
      <c r="B18" s="98" t="s">
        <v>59</v>
      </c>
    </row>
    <row r="19" spans="1:2" ht="15">
      <c r="A19" s="97" t="s">
        <v>60</v>
      </c>
      <c r="B19" s="98" t="s">
        <v>61</v>
      </c>
    </row>
    <row r="20" spans="1:2" ht="15">
      <c r="A20" s="97" t="s">
        <v>62</v>
      </c>
      <c r="B20" s="98" t="s">
        <v>63</v>
      </c>
    </row>
    <row r="21" spans="1:2" ht="15">
      <c r="A21" s="97" t="s">
        <v>64</v>
      </c>
      <c r="B21" s="98" t="s">
        <v>65</v>
      </c>
    </row>
    <row r="22" spans="1:2" ht="15">
      <c r="A22" s="97" t="s">
        <v>66</v>
      </c>
      <c r="B22" s="98" t="s">
        <v>67</v>
      </c>
    </row>
    <row r="23" spans="1:2" ht="15">
      <c r="A23" s="97" t="s">
        <v>68</v>
      </c>
      <c r="B23" s="98" t="s">
        <v>69</v>
      </c>
    </row>
    <row r="24" spans="1:2" ht="15">
      <c r="A24" s="97" t="s">
        <v>70</v>
      </c>
      <c r="B24" s="98" t="s">
        <v>71</v>
      </c>
    </row>
    <row r="25" spans="1:2" ht="15">
      <c r="A25" s="97" t="s">
        <v>72</v>
      </c>
      <c r="B25" s="98" t="s">
        <v>73</v>
      </c>
    </row>
    <row r="26" spans="1:2" ht="15">
      <c r="A26" s="97" t="s">
        <v>74</v>
      </c>
      <c r="B26" s="98" t="s">
        <v>75</v>
      </c>
    </row>
    <row r="27" spans="1:2" ht="15">
      <c r="A27" s="97" t="s">
        <v>76</v>
      </c>
      <c r="B27" s="98" t="s">
        <v>77</v>
      </c>
    </row>
    <row r="28" spans="1:2" ht="15">
      <c r="A28" s="97" t="s">
        <v>78</v>
      </c>
      <c r="B28" s="98" t="s">
        <v>79</v>
      </c>
    </row>
    <row r="29" spans="1:2" ht="15">
      <c r="A29" s="97" t="s">
        <v>80</v>
      </c>
      <c r="B29" s="98" t="s">
        <v>81</v>
      </c>
    </row>
    <row r="30" spans="1:2" ht="15">
      <c r="A30" s="97" t="s">
        <v>82</v>
      </c>
      <c r="B30" s="98" t="s">
        <v>83</v>
      </c>
    </row>
    <row r="31" spans="1:2" ht="15">
      <c r="A31" s="97" t="s">
        <v>84</v>
      </c>
      <c r="B31" s="98" t="s">
        <v>85</v>
      </c>
    </row>
    <row r="32" spans="1:2" ht="15">
      <c r="A32" s="97" t="s">
        <v>86</v>
      </c>
      <c r="B32" s="98" t="s">
        <v>87</v>
      </c>
    </row>
    <row r="33" spans="1:2" ht="15">
      <c r="A33" s="97" t="s">
        <v>88</v>
      </c>
      <c r="B33" s="98" t="s">
        <v>89</v>
      </c>
    </row>
    <row r="34" spans="1:2" ht="15">
      <c r="A34" s="97" t="s">
        <v>90</v>
      </c>
      <c r="B34" s="98" t="s">
        <v>91</v>
      </c>
    </row>
    <row r="35" spans="1:2" ht="15">
      <c r="A35" s="97" t="s">
        <v>92</v>
      </c>
      <c r="B35" s="98" t="s">
        <v>93</v>
      </c>
    </row>
    <row r="36" spans="1:2" ht="15">
      <c r="A36" s="97" t="s">
        <v>94</v>
      </c>
      <c r="B36" s="98" t="s">
        <v>95</v>
      </c>
    </row>
    <row r="37" spans="1:2" ht="15">
      <c r="A37" s="97" t="s">
        <v>96</v>
      </c>
      <c r="B37" s="98" t="s">
        <v>97</v>
      </c>
    </row>
    <row r="38" spans="1:2" ht="15">
      <c r="A38" s="97" t="s">
        <v>98</v>
      </c>
      <c r="B38" s="98" t="s">
        <v>99</v>
      </c>
    </row>
    <row r="39" spans="1:2" ht="15">
      <c r="A39" s="97" t="s">
        <v>100</v>
      </c>
      <c r="B39" s="98" t="s">
        <v>101</v>
      </c>
    </row>
    <row r="40" spans="1:2" ht="15">
      <c r="A40" s="97" t="s">
        <v>102</v>
      </c>
      <c r="B40" s="98" t="s">
        <v>103</v>
      </c>
    </row>
    <row r="41" spans="1:2" ht="15">
      <c r="A41" s="97" t="s">
        <v>104</v>
      </c>
      <c r="B41" s="98" t="s">
        <v>105</v>
      </c>
    </row>
    <row r="42" spans="1:2" ht="15">
      <c r="A42" s="97" t="s">
        <v>106</v>
      </c>
      <c r="B42" s="98" t="s">
        <v>107</v>
      </c>
    </row>
    <row r="43" spans="1:2" ht="15">
      <c r="A43" s="97" t="s">
        <v>108</v>
      </c>
      <c r="B43" s="98" t="s">
        <v>109</v>
      </c>
    </row>
    <row r="44" spans="1:2" ht="15">
      <c r="A44" s="97" t="s">
        <v>110</v>
      </c>
      <c r="B44" s="98" t="s">
        <v>111</v>
      </c>
    </row>
    <row r="45" spans="1:2" ht="15">
      <c r="A45" s="97" t="s">
        <v>112</v>
      </c>
      <c r="B45" s="98" t="s">
        <v>113</v>
      </c>
    </row>
    <row r="46" spans="1:2" ht="15">
      <c r="A46" s="97" t="s">
        <v>114</v>
      </c>
      <c r="B46" s="98" t="s">
        <v>115</v>
      </c>
    </row>
    <row r="47" spans="1:2" ht="15">
      <c r="A47" s="97" t="s">
        <v>116</v>
      </c>
      <c r="B47" s="98" t="s">
        <v>117</v>
      </c>
    </row>
    <row r="48" spans="1:2" ht="15">
      <c r="A48" s="97" t="s">
        <v>118</v>
      </c>
      <c r="B48" s="98" t="s">
        <v>119</v>
      </c>
    </row>
    <row r="49" spans="1:2" ht="15">
      <c r="A49" s="97" t="s">
        <v>120</v>
      </c>
      <c r="B49" s="98" t="s">
        <v>121</v>
      </c>
    </row>
    <row r="50" spans="1:2" ht="15">
      <c r="A50" s="97" t="s">
        <v>122</v>
      </c>
      <c r="B50" s="98" t="s">
        <v>123</v>
      </c>
    </row>
    <row r="51" spans="1:2" ht="15">
      <c r="A51" s="97" t="s">
        <v>124</v>
      </c>
      <c r="B51" s="98" t="s">
        <v>125</v>
      </c>
    </row>
    <row r="52" spans="1:2" ht="15">
      <c r="A52" s="97" t="s">
        <v>126</v>
      </c>
      <c r="B52" s="98" t="s">
        <v>127</v>
      </c>
    </row>
    <row r="53" spans="1:2" ht="15">
      <c r="A53" s="97" t="s">
        <v>128</v>
      </c>
      <c r="B53" s="98" t="s">
        <v>129</v>
      </c>
    </row>
    <row r="54" spans="1:2" ht="15">
      <c r="A54" s="97" t="s">
        <v>130</v>
      </c>
      <c r="B54" s="98" t="s">
        <v>131</v>
      </c>
    </row>
    <row r="55" spans="1:2" ht="15">
      <c r="A55" s="97" t="s">
        <v>132</v>
      </c>
      <c r="B55" s="98" t="s">
        <v>133</v>
      </c>
    </row>
    <row r="56" spans="1:2" ht="15">
      <c r="A56" s="97" t="s">
        <v>134</v>
      </c>
      <c r="B56" s="98" t="s">
        <v>135</v>
      </c>
    </row>
    <row r="57" spans="1:2" ht="15">
      <c r="A57" s="97" t="s">
        <v>136</v>
      </c>
      <c r="B57" s="98" t="s">
        <v>137</v>
      </c>
    </row>
    <row r="58" spans="1:2" ht="15">
      <c r="A58" s="97" t="s">
        <v>138</v>
      </c>
      <c r="B58" s="98" t="s">
        <v>139</v>
      </c>
    </row>
    <row r="59" spans="1:2" ht="15">
      <c r="A59" s="97" t="s">
        <v>140</v>
      </c>
      <c r="B59" s="98" t="s">
        <v>141</v>
      </c>
    </row>
    <row r="60" spans="1:2" ht="15">
      <c r="A60" s="97" t="s">
        <v>142</v>
      </c>
      <c r="B60" s="98" t="s">
        <v>143</v>
      </c>
    </row>
    <row r="61" spans="1:2" ht="15">
      <c r="A61" s="97" t="s">
        <v>144</v>
      </c>
      <c r="B61" s="98" t="s">
        <v>145</v>
      </c>
    </row>
    <row r="62" spans="1:2" ht="15">
      <c r="A62" s="97" t="s">
        <v>146</v>
      </c>
      <c r="B62" s="98" t="s">
        <v>147</v>
      </c>
    </row>
    <row r="63" spans="1:2" ht="15">
      <c r="A63" s="97" t="s">
        <v>148</v>
      </c>
      <c r="B63" s="98" t="s">
        <v>149</v>
      </c>
    </row>
    <row r="64" spans="1:2" ht="15">
      <c r="A64" s="97" t="s">
        <v>150</v>
      </c>
      <c r="B64" s="98" t="s">
        <v>151</v>
      </c>
    </row>
    <row r="65" spans="1:2" ht="15">
      <c r="A65" s="97" t="s">
        <v>152</v>
      </c>
      <c r="B65" s="98" t="s">
        <v>153</v>
      </c>
    </row>
    <row r="66" spans="1:2" ht="15">
      <c r="A66" s="97" t="s">
        <v>154</v>
      </c>
      <c r="B66" s="98" t="s">
        <v>155</v>
      </c>
    </row>
    <row r="67" spans="1:2" ht="15">
      <c r="A67" s="97" t="s">
        <v>156</v>
      </c>
      <c r="B67" s="98" t="s">
        <v>157</v>
      </c>
    </row>
    <row r="68" spans="1:2" ht="15">
      <c r="A68" s="97" t="s">
        <v>158</v>
      </c>
      <c r="B68" s="98" t="s">
        <v>159</v>
      </c>
    </row>
    <row r="69" spans="1:2" ht="15">
      <c r="A69" s="97" t="s">
        <v>160</v>
      </c>
      <c r="B69" s="98" t="s">
        <v>161</v>
      </c>
    </row>
    <row r="70" spans="1:2" ht="15">
      <c r="A70" s="97" t="s">
        <v>162</v>
      </c>
      <c r="B70" s="98" t="s">
        <v>163</v>
      </c>
    </row>
    <row r="71" spans="1:2" ht="15">
      <c r="A71" s="97" t="s">
        <v>164</v>
      </c>
      <c r="B71" s="98" t="s">
        <v>165</v>
      </c>
    </row>
    <row r="72" spans="1:2" ht="15">
      <c r="A72" s="97" t="s">
        <v>166</v>
      </c>
      <c r="B72" s="98" t="s">
        <v>167</v>
      </c>
    </row>
    <row r="73" spans="1:2" ht="15">
      <c r="A73" s="97" t="s">
        <v>168</v>
      </c>
      <c r="B73" s="98" t="s">
        <v>169</v>
      </c>
    </row>
    <row r="74" spans="1:2" ht="15">
      <c r="A74" s="97" t="s">
        <v>170</v>
      </c>
      <c r="B74" s="98" t="s">
        <v>171</v>
      </c>
    </row>
    <row r="75" spans="1:2" ht="15">
      <c r="A75" s="97" t="s">
        <v>172</v>
      </c>
      <c r="B75" s="99" t="s">
        <v>173</v>
      </c>
    </row>
    <row r="76" spans="1:2" ht="15">
      <c r="A76" s="97" t="s">
        <v>174</v>
      </c>
      <c r="B76" s="99" t="s">
        <v>175</v>
      </c>
    </row>
    <row r="77" spans="1:2" ht="15">
      <c r="A77" s="97" t="s">
        <v>176</v>
      </c>
      <c r="B77" s="99" t="s">
        <v>177</v>
      </c>
    </row>
    <row r="78" spans="1:2" ht="15">
      <c r="A78" s="97" t="s">
        <v>178</v>
      </c>
      <c r="B78" s="99" t="s">
        <v>179</v>
      </c>
    </row>
    <row r="79" spans="1:2" ht="15">
      <c r="A79" s="97" t="s">
        <v>180</v>
      </c>
      <c r="B79" s="99" t="s">
        <v>181</v>
      </c>
    </row>
    <row r="80" spans="1:2" ht="15">
      <c r="A80" s="97" t="s">
        <v>182</v>
      </c>
      <c r="B80" s="99" t="s">
        <v>183</v>
      </c>
    </row>
    <row r="81" spans="1:2" ht="15">
      <c r="A81" s="97" t="s">
        <v>184</v>
      </c>
      <c r="B81" s="99" t="s">
        <v>185</v>
      </c>
    </row>
    <row r="82" spans="1:2" ht="15">
      <c r="A82" s="97" t="s">
        <v>186</v>
      </c>
      <c r="B82" s="99" t="s">
        <v>187</v>
      </c>
    </row>
    <row r="83" spans="1:2" ht="15">
      <c r="A83" s="97" t="s">
        <v>188</v>
      </c>
      <c r="B83" s="99" t="s">
        <v>189</v>
      </c>
    </row>
    <row r="84" spans="1:2" ht="15">
      <c r="A84" s="97" t="s">
        <v>190</v>
      </c>
      <c r="B84" s="99" t="s">
        <v>191</v>
      </c>
    </row>
    <row r="85" spans="1:2" ht="15">
      <c r="A85" s="97" t="s">
        <v>192</v>
      </c>
      <c r="B85" s="99" t="s">
        <v>193</v>
      </c>
    </row>
    <row r="86" spans="1:2" ht="15">
      <c r="A86" s="97" t="s">
        <v>194</v>
      </c>
      <c r="B86" s="99" t="s">
        <v>195</v>
      </c>
    </row>
    <row r="87" spans="1:2" ht="15">
      <c r="A87" s="97" t="s">
        <v>196</v>
      </c>
      <c r="B87" s="99" t="s">
        <v>197</v>
      </c>
    </row>
    <row r="88" spans="1:2" ht="15">
      <c r="A88" s="97" t="s">
        <v>198</v>
      </c>
      <c r="B88" s="99" t="s">
        <v>199</v>
      </c>
    </row>
    <row r="89" spans="1:2" ht="15">
      <c r="A89" s="97" t="s">
        <v>200</v>
      </c>
      <c r="B89" s="99" t="s">
        <v>201</v>
      </c>
    </row>
    <row r="90" spans="1:2" ht="15">
      <c r="A90" s="97" t="s">
        <v>202</v>
      </c>
      <c r="B90" s="99" t="s">
        <v>203</v>
      </c>
    </row>
    <row r="91" spans="1:2" ht="15">
      <c r="A91" s="97" t="s">
        <v>204</v>
      </c>
      <c r="B91" s="99" t="s">
        <v>205</v>
      </c>
    </row>
    <row r="92" spans="1:2" ht="15">
      <c r="A92" s="97" t="s">
        <v>206</v>
      </c>
      <c r="B92" s="99" t="s">
        <v>207</v>
      </c>
    </row>
    <row r="93" spans="1:2" ht="15">
      <c r="A93" s="97" t="s">
        <v>208</v>
      </c>
      <c r="B93" s="99" t="s">
        <v>209</v>
      </c>
    </row>
    <row r="94" spans="1:2" ht="15">
      <c r="A94" s="97" t="s">
        <v>210</v>
      </c>
      <c r="B94" s="99" t="s">
        <v>211</v>
      </c>
    </row>
    <row r="95" spans="1:2" ht="15">
      <c r="A95" s="97" t="s">
        <v>212</v>
      </c>
      <c r="B95" s="99" t="s">
        <v>213</v>
      </c>
    </row>
    <row r="96" spans="1:2" ht="15">
      <c r="A96" s="97" t="s">
        <v>214</v>
      </c>
      <c r="B96" s="99" t="s">
        <v>215</v>
      </c>
    </row>
    <row r="97" spans="1:2" ht="15">
      <c r="A97" s="97" t="s">
        <v>216</v>
      </c>
      <c r="B97" s="99" t="s">
        <v>217</v>
      </c>
    </row>
    <row r="98" spans="1:2" ht="15">
      <c r="A98" s="97" t="s">
        <v>218</v>
      </c>
      <c r="B98" s="99" t="s">
        <v>219</v>
      </c>
    </row>
    <row r="99" spans="1:2" ht="15">
      <c r="A99" s="97" t="s">
        <v>220</v>
      </c>
      <c r="B99" s="99" t="s">
        <v>221</v>
      </c>
    </row>
    <row r="100" spans="1:2" ht="15">
      <c r="A100" s="97" t="s">
        <v>222</v>
      </c>
      <c r="B100" s="99" t="s">
        <v>223</v>
      </c>
    </row>
    <row r="101" spans="1:2" ht="15">
      <c r="A101" s="97" t="s">
        <v>224</v>
      </c>
      <c r="B101" s="99" t="s">
        <v>225</v>
      </c>
    </row>
    <row r="102" spans="1:2" ht="15">
      <c r="A102" s="97" t="s">
        <v>226</v>
      </c>
      <c r="B102" s="99" t="s">
        <v>227</v>
      </c>
    </row>
    <row r="103" spans="1:2" ht="15">
      <c r="A103" s="97" t="s">
        <v>228</v>
      </c>
      <c r="B103" s="99" t="s">
        <v>229</v>
      </c>
    </row>
    <row r="104" spans="1:2" ht="15">
      <c r="A104" s="97" t="s">
        <v>230</v>
      </c>
      <c r="B104" s="99" t="s">
        <v>231</v>
      </c>
    </row>
    <row r="105" spans="1:2" ht="15">
      <c r="A105" s="97" t="s">
        <v>232</v>
      </c>
      <c r="B105" s="99" t="s">
        <v>233</v>
      </c>
    </row>
    <row r="106" spans="1:2" ht="15">
      <c r="A106" s="97" t="s">
        <v>234</v>
      </c>
      <c r="B106" s="99" t="s">
        <v>235</v>
      </c>
    </row>
    <row r="107" spans="1:2" ht="15">
      <c r="A107" s="97" t="s">
        <v>236</v>
      </c>
      <c r="B107" s="99" t="s">
        <v>237</v>
      </c>
    </row>
    <row r="108" spans="1:2" ht="15">
      <c r="A108" s="97" t="s">
        <v>238</v>
      </c>
      <c r="B108" s="99" t="s">
        <v>239</v>
      </c>
    </row>
    <row r="109" spans="1:2" ht="15">
      <c r="A109" s="97" t="s">
        <v>240</v>
      </c>
      <c r="B109" s="99" t="s">
        <v>241</v>
      </c>
    </row>
    <row r="110" spans="1:2" ht="15">
      <c r="A110" s="97" t="s">
        <v>242</v>
      </c>
      <c r="B110" s="99" t="s">
        <v>243</v>
      </c>
    </row>
    <row r="111" spans="1:2" ht="15">
      <c r="A111" s="97" t="s">
        <v>244</v>
      </c>
      <c r="B111" s="99" t="s">
        <v>245</v>
      </c>
    </row>
    <row r="112" spans="1:2" ht="15">
      <c r="A112" s="97" t="s">
        <v>246</v>
      </c>
      <c r="B112" s="99" t="s">
        <v>247</v>
      </c>
    </row>
    <row r="113" spans="1:2" ht="15">
      <c r="A113" s="97" t="s">
        <v>248</v>
      </c>
      <c r="B113" s="99" t="s">
        <v>249</v>
      </c>
    </row>
    <row r="114" spans="1:2" ht="15">
      <c r="A114" s="97" t="s">
        <v>250</v>
      </c>
      <c r="B114" s="99" t="s">
        <v>251</v>
      </c>
    </row>
    <row r="115" spans="1:2" ht="15">
      <c r="A115" s="97" t="s">
        <v>252</v>
      </c>
      <c r="B115" s="99" t="s">
        <v>253</v>
      </c>
    </row>
    <row r="116" spans="1:2" ht="15">
      <c r="A116" s="97" t="s">
        <v>254</v>
      </c>
      <c r="B116" s="99" t="s">
        <v>255</v>
      </c>
    </row>
    <row r="117" spans="1:2" ht="15">
      <c r="A117" s="97" t="s">
        <v>256</v>
      </c>
      <c r="B117" s="99" t="s">
        <v>257</v>
      </c>
    </row>
    <row r="118" spans="1:2" ht="15">
      <c r="A118" s="97" t="s">
        <v>258</v>
      </c>
      <c r="B118" s="99" t="s">
        <v>259</v>
      </c>
    </row>
    <row r="119" spans="1:2" ht="15">
      <c r="A119" s="97" t="s">
        <v>260</v>
      </c>
      <c r="B119" s="99" t="s">
        <v>261</v>
      </c>
    </row>
    <row r="120" spans="1:2" ht="15">
      <c r="A120" s="97" t="s">
        <v>262</v>
      </c>
      <c r="B120" s="99" t="s">
        <v>263</v>
      </c>
    </row>
    <row r="121" spans="1:2" ht="15">
      <c r="A121" s="97" t="s">
        <v>264</v>
      </c>
      <c r="B121" s="99" t="s">
        <v>265</v>
      </c>
    </row>
    <row r="122" spans="1:2" ht="15">
      <c r="A122" s="97" t="s">
        <v>266</v>
      </c>
      <c r="B122" s="99" t="s">
        <v>267</v>
      </c>
    </row>
    <row r="123" spans="1:2" ht="15">
      <c r="A123" s="97" t="s">
        <v>268</v>
      </c>
      <c r="B123" s="99" t="s">
        <v>269</v>
      </c>
    </row>
    <row r="124" spans="1:2" ht="15">
      <c r="A124" s="97" t="s">
        <v>270</v>
      </c>
      <c r="B124" s="99" t="s">
        <v>271</v>
      </c>
    </row>
    <row r="125" spans="1:2" ht="15">
      <c r="A125" s="97" t="s">
        <v>272</v>
      </c>
      <c r="B125" s="99" t="s">
        <v>273</v>
      </c>
    </row>
    <row r="126" spans="1:2" ht="15">
      <c r="A126" s="97" t="s">
        <v>274</v>
      </c>
      <c r="B126" s="99" t="s">
        <v>275</v>
      </c>
    </row>
    <row r="127" spans="1:2" ht="15">
      <c r="A127" s="97" t="s">
        <v>276</v>
      </c>
      <c r="B127" s="99" t="s">
        <v>277</v>
      </c>
    </row>
    <row r="128" spans="1:2" ht="15">
      <c r="A128" s="97" t="s">
        <v>278</v>
      </c>
      <c r="B128" s="99" t="s">
        <v>279</v>
      </c>
    </row>
    <row r="129" spans="1:2" ht="15">
      <c r="A129" s="97" t="s">
        <v>280</v>
      </c>
      <c r="B129" s="99" t="s">
        <v>281</v>
      </c>
    </row>
    <row r="130" spans="1:2" ht="15">
      <c r="A130" s="97" t="s">
        <v>282</v>
      </c>
      <c r="B130" s="99" t="s">
        <v>283</v>
      </c>
    </row>
    <row r="131" spans="1:2" ht="15">
      <c r="A131" s="97" t="s">
        <v>284</v>
      </c>
      <c r="B131" s="99" t="s">
        <v>285</v>
      </c>
    </row>
    <row r="132" spans="1:2" ht="15">
      <c r="A132" s="97" t="s">
        <v>286</v>
      </c>
      <c r="B132" s="99" t="s">
        <v>287</v>
      </c>
    </row>
    <row r="133" spans="1:2" ht="15">
      <c r="A133" s="97" t="s">
        <v>288</v>
      </c>
      <c r="B133" s="99" t="s">
        <v>289</v>
      </c>
    </row>
    <row r="134" spans="1:2" ht="15">
      <c r="A134" s="97" t="s">
        <v>290</v>
      </c>
      <c r="B134" s="99" t="s">
        <v>291</v>
      </c>
    </row>
    <row r="135" spans="1:2" ht="15">
      <c r="A135" s="97" t="s">
        <v>292</v>
      </c>
      <c r="B135" s="99" t="s">
        <v>293</v>
      </c>
    </row>
    <row r="136" spans="1:2" ht="15">
      <c r="A136" s="97" t="s">
        <v>294</v>
      </c>
      <c r="B136" s="99" t="s">
        <v>295</v>
      </c>
    </row>
    <row r="137" spans="1:2" ht="15">
      <c r="A137" s="97" t="s">
        <v>296</v>
      </c>
      <c r="B137" s="99" t="s">
        <v>297</v>
      </c>
    </row>
    <row r="138" spans="1:2" ht="15">
      <c r="A138" s="97" t="s">
        <v>298</v>
      </c>
      <c r="B138" s="99" t="s">
        <v>299</v>
      </c>
    </row>
    <row r="139" spans="1:2" ht="15">
      <c r="A139" s="97" t="s">
        <v>300</v>
      </c>
      <c r="B139" s="99" t="s">
        <v>301</v>
      </c>
    </row>
    <row r="140" spans="1:2" ht="15">
      <c r="A140" s="97" t="s">
        <v>302</v>
      </c>
      <c r="B140" s="99" t="s">
        <v>303</v>
      </c>
    </row>
    <row r="141" spans="1:2" ht="15">
      <c r="A141" s="97" t="s">
        <v>304</v>
      </c>
      <c r="B141" s="99" t="s">
        <v>305</v>
      </c>
    </row>
    <row r="142" spans="1:2" ht="15">
      <c r="A142" s="97" t="s">
        <v>306</v>
      </c>
      <c r="B142" s="99" t="s">
        <v>307</v>
      </c>
    </row>
    <row r="143" spans="1:2" ht="15">
      <c r="A143" s="97" t="s">
        <v>308</v>
      </c>
      <c r="B143" s="99" t="s">
        <v>309</v>
      </c>
    </row>
    <row r="144" spans="1:2" ht="15">
      <c r="A144" s="97" t="s">
        <v>310</v>
      </c>
      <c r="B144" s="100" t="s">
        <v>311</v>
      </c>
    </row>
    <row r="145" spans="1:2" ht="15">
      <c r="A145" s="97" t="s">
        <v>312</v>
      </c>
      <c r="B145" s="99" t="s">
        <v>313</v>
      </c>
    </row>
    <row r="146" spans="1:2" ht="15">
      <c r="A146" s="97" t="s">
        <v>314</v>
      </c>
      <c r="B146" s="99" t="s">
        <v>315</v>
      </c>
    </row>
    <row r="147" spans="1:2" ht="15">
      <c r="A147" s="97" t="s">
        <v>316</v>
      </c>
      <c r="B147" s="99" t="s">
        <v>317</v>
      </c>
    </row>
    <row r="148" spans="1:2" ht="15">
      <c r="A148" s="97" t="s">
        <v>318</v>
      </c>
      <c r="B148" s="99" t="s">
        <v>319</v>
      </c>
    </row>
    <row r="149" spans="1:2" ht="15">
      <c r="A149" s="97" t="s">
        <v>320</v>
      </c>
      <c r="B149" s="99" t="s">
        <v>321</v>
      </c>
    </row>
    <row r="150" spans="1:2" ht="15">
      <c r="A150" s="97" t="s">
        <v>322</v>
      </c>
      <c r="B150" s="99" t="s">
        <v>323</v>
      </c>
    </row>
    <row r="151" spans="1:2" ht="15">
      <c r="A151" s="97" t="s">
        <v>324</v>
      </c>
      <c r="B151" s="99" t="s">
        <v>325</v>
      </c>
    </row>
    <row r="152" spans="1:2" ht="15">
      <c r="A152" s="97" t="s">
        <v>326</v>
      </c>
      <c r="B152" s="99" t="s">
        <v>327</v>
      </c>
    </row>
    <row r="153" spans="1:2" ht="15">
      <c r="A153" s="97" t="s">
        <v>328</v>
      </c>
      <c r="B153" s="99" t="s">
        <v>329</v>
      </c>
    </row>
    <row r="154" spans="1:2" ht="15">
      <c r="A154" s="97" t="s">
        <v>330</v>
      </c>
      <c r="B154" s="99" t="s">
        <v>331</v>
      </c>
    </row>
    <row r="155" spans="1:2" ht="15">
      <c r="A155" s="97" t="s">
        <v>332</v>
      </c>
      <c r="B155" s="99" t="s">
        <v>333</v>
      </c>
    </row>
    <row r="156" spans="1:2" ht="15">
      <c r="A156" s="97" t="s">
        <v>334</v>
      </c>
      <c r="B156" s="99" t="s">
        <v>335</v>
      </c>
    </row>
    <row r="157" spans="1:2" ht="15">
      <c r="A157" s="97" t="s">
        <v>336</v>
      </c>
      <c r="B157" s="99" t="s">
        <v>337</v>
      </c>
    </row>
    <row r="158" spans="1:2" ht="15">
      <c r="A158" s="97" t="s">
        <v>338</v>
      </c>
      <c r="B158" s="99" t="s">
        <v>339</v>
      </c>
    </row>
    <row r="159" spans="1:2" ht="15">
      <c r="A159" s="97" t="s">
        <v>340</v>
      </c>
      <c r="B159" s="99" t="s">
        <v>341</v>
      </c>
    </row>
    <row r="160" spans="1:2" ht="15">
      <c r="A160" s="97" t="s">
        <v>342</v>
      </c>
      <c r="B160" s="99" t="s">
        <v>343</v>
      </c>
    </row>
    <row r="161" spans="1:2" ht="15">
      <c r="A161" s="97" t="s">
        <v>344</v>
      </c>
      <c r="B161" s="99" t="s">
        <v>345</v>
      </c>
    </row>
    <row r="162" spans="1:2" ht="15">
      <c r="A162" s="97" t="s">
        <v>346</v>
      </c>
      <c r="B162" s="99" t="s">
        <v>347</v>
      </c>
    </row>
    <row r="163" spans="1:2" ht="15">
      <c r="A163" s="97" t="s">
        <v>348</v>
      </c>
      <c r="B163" s="99" t="s">
        <v>349</v>
      </c>
    </row>
    <row r="164" spans="1:2" ht="15">
      <c r="A164" s="97" t="s">
        <v>350</v>
      </c>
      <c r="B164" s="99" t="s">
        <v>351</v>
      </c>
    </row>
    <row r="165" spans="1:2" ht="15">
      <c r="A165" s="97" t="s">
        <v>352</v>
      </c>
      <c r="B165" s="99" t="s">
        <v>353</v>
      </c>
    </row>
    <row r="166" spans="1:2" ht="15">
      <c r="A166" s="97" t="s">
        <v>354</v>
      </c>
      <c r="B166" s="99" t="s">
        <v>355</v>
      </c>
    </row>
    <row r="167" spans="1:2" ht="15">
      <c r="A167" s="97" t="s">
        <v>356</v>
      </c>
      <c r="B167" s="99" t="s">
        <v>357</v>
      </c>
    </row>
    <row r="168" spans="1:2" ht="15">
      <c r="A168" s="97" t="s">
        <v>358</v>
      </c>
      <c r="B168" s="99" t="s">
        <v>359</v>
      </c>
    </row>
    <row r="169" spans="1:2" ht="15">
      <c r="A169" s="97" t="s">
        <v>360</v>
      </c>
      <c r="B169" s="99" t="s">
        <v>361</v>
      </c>
    </row>
    <row r="170" spans="1:2" ht="15">
      <c r="A170" s="97" t="s">
        <v>362</v>
      </c>
      <c r="B170" s="99" t="s">
        <v>363</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Betier La-Bassa Ouro-Adohi</cp:lastModifiedBy>
  <cp:lastPrinted>2019-10-02T08:18:03Z</cp:lastPrinted>
  <dcterms:created xsi:type="dcterms:W3CDTF">2017-11-15T21:17:43Z</dcterms:created>
  <dcterms:modified xsi:type="dcterms:W3CDTF">2020-11-17T12:58:24Z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2020-06-16T18:47:31Z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eb43b488-25f2-4059-930c-000092cf7835</vt:lpwstr>
  </property>
  <property fmtid="{D5CDD505-2E9C-101B-9397-08002B2CF9AE}" pid="8" name="MSIP_Label_2059aa38-f392-4105-be92-628035578272_ContentBits">
    <vt:lpwstr>0</vt:lpwstr>
  </property>
</Properties>
</file>