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undp-my.sharepoint.com/personal/solene_berthelier_undp_org/Documents/Solene/Pilier 1/PBF/SS KAT 2019 2021/S&amp;E/Reporting/2020/Semestre 2 - Novembre 2020/"/>
    </mc:Choice>
  </mc:AlternateContent>
  <xr:revisionPtr revIDLastSave="35" documentId="8_{F6F8071C-73AF-431E-AA13-2FD1FAB7D08E}" xr6:coauthVersionLast="45" xr6:coauthVersionMax="45" xr10:uidLastSave="{DA946FD9-F519-42FD-8D5E-941551CA52EF}"/>
  <bookViews>
    <workbookView xWindow="-120" yWindow="-120" windowWidth="20730" windowHeight="11160" xr2:uid="{6A5EE13A-4FD4-4FAD-AC53-27A19D4C8F79}"/>
  </bookViews>
  <sheets>
    <sheet name="Budget Rapport Annuel SS-KAT"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60" i="2" l="1"/>
  <c r="O61" i="2"/>
  <c r="O10" i="2"/>
  <c r="O11" i="2"/>
  <c r="O12" i="2"/>
  <c r="O14" i="2"/>
  <c r="O15" i="2"/>
  <c r="O16" i="2"/>
  <c r="O17" i="2"/>
  <c r="O18" i="2"/>
  <c r="O20" i="2"/>
  <c r="O21" i="2"/>
  <c r="O22" i="2"/>
  <c r="O23" i="2"/>
  <c r="O25" i="2"/>
  <c r="O26" i="2"/>
  <c r="O27" i="2"/>
  <c r="O28" i="2"/>
  <c r="O29" i="2"/>
  <c r="O30" i="2"/>
  <c r="O31" i="2"/>
  <c r="O32" i="2"/>
  <c r="O36" i="2"/>
  <c r="O37" i="2"/>
  <c r="O38" i="2"/>
  <c r="O40" i="2"/>
  <c r="O41" i="2"/>
  <c r="O42" i="2"/>
  <c r="O43" i="2"/>
  <c r="O44" i="2"/>
  <c r="O46" i="2"/>
  <c r="O47" i="2"/>
  <c r="O48" i="2"/>
  <c r="O49" i="2"/>
  <c r="O51" i="2"/>
  <c r="O52" i="2"/>
  <c r="O53" i="2"/>
  <c r="O54" i="2"/>
  <c r="O55" i="2"/>
  <c r="O59" i="2"/>
  <c r="O62" i="2"/>
  <c r="O9" i="2"/>
  <c r="M47" i="2" l="1"/>
  <c r="M48" i="2"/>
  <c r="M46" i="2"/>
  <c r="M41" i="2"/>
  <c r="M42" i="2"/>
  <c r="M43" i="2"/>
  <c r="M40" i="2"/>
  <c r="K61" i="2"/>
  <c r="K60" i="2"/>
  <c r="J61" i="2"/>
  <c r="J60" i="2"/>
  <c r="M27" i="2" l="1"/>
  <c r="M28" i="2"/>
  <c r="M29" i="2"/>
  <c r="M30" i="2"/>
  <c r="M31" i="2"/>
  <c r="M26" i="2"/>
  <c r="M25" i="2"/>
  <c r="M17" i="2"/>
  <c r="M15" i="2"/>
  <c r="M14" i="2"/>
  <c r="M23" i="2"/>
  <c r="M22" i="2"/>
  <c r="M21" i="2"/>
  <c r="M20" i="2"/>
  <c r="M18" i="2" l="1"/>
  <c r="M16" i="2"/>
  <c r="M10" i="2" l="1"/>
  <c r="M11" i="2"/>
  <c r="M12" i="2" s="1"/>
  <c r="M9" i="2"/>
  <c r="K10" i="2"/>
  <c r="K11" i="2"/>
  <c r="H59" i="2" l="1"/>
  <c r="F59" i="2"/>
  <c r="D59" i="2"/>
  <c r="K55" i="2"/>
  <c r="I55" i="2"/>
  <c r="H55" i="2"/>
  <c r="G55" i="2"/>
  <c r="E55" i="2"/>
  <c r="D55" i="2"/>
  <c r="J54" i="2"/>
  <c r="H53" i="2"/>
  <c r="F53" i="2"/>
  <c r="F55" i="2" s="1"/>
  <c r="D53" i="2"/>
  <c r="J53" i="2" s="1"/>
  <c r="J52" i="2"/>
  <c r="J51" i="2"/>
  <c r="L49" i="2"/>
  <c r="K49" i="2"/>
  <c r="I49" i="2"/>
  <c r="H49" i="2"/>
  <c r="H60" i="2" s="1"/>
  <c r="G49" i="2"/>
  <c r="F49" i="2"/>
  <c r="E49" i="2"/>
  <c r="D49" i="2"/>
  <c r="D60" i="2" s="1"/>
  <c r="J48" i="2"/>
  <c r="J47" i="2"/>
  <c r="J46" i="2"/>
  <c r="J49" i="2" s="1"/>
  <c r="M44" i="2"/>
  <c r="K44" i="2"/>
  <c r="I44" i="2"/>
  <c r="H44" i="2"/>
  <c r="G44" i="2"/>
  <c r="F44" i="2"/>
  <c r="E44" i="2"/>
  <c r="D44" i="2"/>
  <c r="J43" i="2"/>
  <c r="J42" i="2"/>
  <c r="J41" i="2"/>
  <c r="J40" i="2"/>
  <c r="M38" i="2"/>
  <c r="K38" i="2"/>
  <c r="I38" i="2"/>
  <c r="H38" i="2"/>
  <c r="G38" i="2"/>
  <c r="F38" i="2"/>
  <c r="E38" i="2"/>
  <c r="D38" i="2"/>
  <c r="J37" i="2"/>
  <c r="L38" i="2" s="1"/>
  <c r="J36" i="2"/>
  <c r="J38" i="2" s="1"/>
  <c r="M32" i="2"/>
  <c r="K32" i="2"/>
  <c r="I32" i="2"/>
  <c r="H32" i="2"/>
  <c r="G32" i="2"/>
  <c r="F32" i="2"/>
  <c r="E32" i="2"/>
  <c r="D32" i="2"/>
  <c r="J31" i="2"/>
  <c r="J30" i="2"/>
  <c r="J29" i="2"/>
  <c r="J28" i="2"/>
  <c r="J27" i="2"/>
  <c r="L32" i="2" s="1"/>
  <c r="J26" i="2"/>
  <c r="J25" i="2"/>
  <c r="J32" i="2" s="1"/>
  <c r="I23" i="2"/>
  <c r="H23" i="2"/>
  <c r="G23" i="2"/>
  <c r="F23" i="2"/>
  <c r="E23" i="2"/>
  <c r="D23" i="2"/>
  <c r="K22" i="2"/>
  <c r="J22" i="2"/>
  <c r="K21" i="2"/>
  <c r="J21" i="2"/>
  <c r="L23" i="2" s="1"/>
  <c r="K20" i="2"/>
  <c r="K23" i="2" s="1"/>
  <c r="J20" i="2"/>
  <c r="J23" i="2" s="1"/>
  <c r="I18" i="2"/>
  <c r="H18" i="2"/>
  <c r="G18" i="2"/>
  <c r="F18" i="2"/>
  <c r="E18" i="2"/>
  <c r="D18" i="2"/>
  <c r="K17" i="2"/>
  <c r="J17" i="2"/>
  <c r="K16" i="2"/>
  <c r="J16" i="2"/>
  <c r="K15" i="2"/>
  <c r="J15" i="2"/>
  <c r="K14" i="2"/>
  <c r="J14" i="2"/>
  <c r="J18" i="2" s="1"/>
  <c r="I12" i="2"/>
  <c r="I60" i="2" s="1"/>
  <c r="H12" i="2"/>
  <c r="G12" i="2"/>
  <c r="G60" i="2" s="1"/>
  <c r="F12" i="2"/>
  <c r="E12" i="2"/>
  <c r="D12" i="2"/>
  <c r="J11" i="2"/>
  <c r="J10" i="2"/>
  <c r="J12" i="2" s="1"/>
  <c r="K9" i="2"/>
  <c r="K12" i="2" s="1"/>
  <c r="J9" i="2"/>
  <c r="L12" i="2" s="1"/>
  <c r="J55" i="2" l="1"/>
  <c r="L55" i="2"/>
  <c r="E60" i="2"/>
  <c r="E61" i="2" s="1"/>
  <c r="K18" i="2"/>
  <c r="L44" i="2"/>
  <c r="F60" i="2"/>
  <c r="J44" i="2"/>
  <c r="G61" i="2"/>
  <c r="G62" i="2" s="1"/>
  <c r="D61" i="2"/>
  <c r="D62" i="2" s="1"/>
  <c r="I61" i="2"/>
  <c r="I62" i="2"/>
  <c r="H61" i="2"/>
  <c r="H62" i="2" s="1"/>
  <c r="F61" i="2"/>
  <c r="F62" i="2" s="1"/>
  <c r="L18" i="2"/>
  <c r="J62" i="2" l="1"/>
  <c r="E62" i="2"/>
  <c r="K62" i="2" l="1"/>
</calcChain>
</file>

<file path=xl/sharedStrings.xml><?xml version="1.0" encoding="utf-8"?>
<sst xmlns="http://schemas.openxmlformats.org/spreadsheetml/2006/main" count="133" uniqueCount="120">
  <si>
    <t xml:space="preserve">RESULTAT 1: </t>
  </si>
  <si>
    <t>Produit 1.2:</t>
  </si>
  <si>
    <t>L’efficacité de la lutte contre l’impunité est améliorée grâce au renforcement des capacités techniques et opérationnelles des acteurs judiciaires.</t>
  </si>
  <si>
    <t>Activite 1.2.1</t>
  </si>
  <si>
    <t>Développement des outils mécanismes pour la lutte contre l'impunité: élaboration, suivi et évaluation des stratégies provinciales de priorisation</t>
  </si>
  <si>
    <t>Activite 1.2.2</t>
  </si>
  <si>
    <t xml:space="preserve">Renforcement des capacités des acteurs judiciaires militaires et civils </t>
  </si>
  <si>
    <t>Activite 1.2.3</t>
  </si>
  <si>
    <t>Activite 1.2.4</t>
  </si>
  <si>
    <t>Mise en place des mécanismes de suivi et validation et mobilisation des parties prenantes</t>
  </si>
  <si>
    <t>Produit 1.3:</t>
  </si>
  <si>
    <t>Activite 1.3.1</t>
  </si>
  <si>
    <t>Produit 1.4:</t>
  </si>
  <si>
    <t>Activite 1.4.1</t>
  </si>
  <si>
    <t>Activite 1.4.2</t>
  </si>
  <si>
    <t>Activite 1.4.3</t>
  </si>
  <si>
    <t xml:space="preserve">RESULTAT 2: </t>
  </si>
  <si>
    <t>Produit 2.1</t>
  </si>
  <si>
    <t>Les capacités des communautés d’accueil et affectées par les conflits sont améliorées pour répondre aux besoins communautaires en matière de services de base et de cohésion sociale et intercommunautaire.</t>
  </si>
  <si>
    <t>Activite 2.1.1</t>
  </si>
  <si>
    <t>Appui à la mise en place et renforcement des capacités en matière d’audit social des CLPD  dans les zones concernées</t>
  </si>
  <si>
    <t>Activite 2.1.2</t>
  </si>
  <si>
    <t>Identification participative et fondée sur les DdH  des besoins communautaires en matière de service de base et relèvement économique (paquets d'interventions) et l'élaboration des plans locaux de développement ;</t>
  </si>
  <si>
    <t>Produit 2.2</t>
  </si>
  <si>
    <t>Activite 2.2.1</t>
  </si>
  <si>
    <t xml:space="preserve">Sélection et formation des ONG d’exécution et mettre en œuvre des chantiers HIMO pour la réhabilitation des infrastructures (qui sont des réparations matérielles et symboliques des préjudices causés) en assurant la participation des ex-miliciens, personnes associées impliquées dans le processus de justice transitionnelle ainsi que les victimes, famille d’accueil, déplacés internes, expulsés d’Angola… </t>
  </si>
  <si>
    <t>Activite 2.2.3</t>
  </si>
  <si>
    <t>Activite 2.2.4</t>
  </si>
  <si>
    <t>Produit 2.3</t>
  </si>
  <si>
    <t>PNUD</t>
  </si>
  <si>
    <t>Coûts supplémentaires total</t>
  </si>
  <si>
    <t>Coûts indirects (7%):</t>
  </si>
  <si>
    <t>Total</t>
  </si>
  <si>
    <t>Tableau 1 - Budget du projet PBF par résultat, produit et activité (Semestre I, 2020)</t>
  </si>
  <si>
    <t>Nombre de resultat/ produit</t>
  </si>
  <si>
    <t>Formulation du resultat/ produit/activite</t>
  </si>
  <si>
    <t xml:space="preserve">Budget planifié </t>
  </si>
  <si>
    <t>Budget dépensé</t>
  </si>
  <si>
    <t>Total Budget Planifié</t>
  </si>
  <si>
    <t xml:space="preserve">Pourcentage du budget pour chaque produit ou activite reserve pour action directe sur égalité des sexes et autonomisation des femmes (GEWE) (cas echeant) </t>
  </si>
  <si>
    <t xml:space="preserve">Budget GEWE exécuté </t>
  </si>
  <si>
    <t>Notes quelconque le cas echeant (.e.g sur types des entrants ou justification du budget)</t>
  </si>
  <si>
    <t>BCNUDH</t>
  </si>
  <si>
    <t>OIM</t>
  </si>
  <si>
    <t>Les mécanismes de justice transitionnelle sont rendus opérationnels et/ou renforcés dans les localités ciblées (droit à la vérité, droit à la justice, droit à la réparation et garanties de non-répétition) pour contribuer à la consolidation de la paix dans les provinces ciblées</t>
  </si>
  <si>
    <t>Produit 1.1:</t>
  </si>
  <si>
    <t xml:space="preserve">Les connaissances de la population sur les mécanismes de justice transitionnelle sont renforcées et les besoins en matière de justice des populations sont identifiés. </t>
  </si>
  <si>
    <t>Activite 1.1.1:</t>
  </si>
  <si>
    <t>Etat des lieux et Collecte des données (quantitative et qualitative) désagrégées par sexe et par âge sur les mécanismes de justice transitionnelle au niveau local et provincial;</t>
  </si>
  <si>
    <t>Activite 1.1.2:</t>
  </si>
  <si>
    <t>Réalisation des consultations populaires et la validation des états de lieux afin d’identifier les besoins en matière de justice transitionnelle ;</t>
  </si>
  <si>
    <t>Activite 1.1.3:</t>
  </si>
  <si>
    <t xml:space="preserve">Sensibilisation des autorités, la société civile et les communautés sur le processus de justice transitionnelle, les droits humains, les espaces de dialogue ; </t>
  </si>
  <si>
    <t>Produit total</t>
  </si>
  <si>
    <t xml:space="preserve"> Appui au fonctionnement des acteurs de la chaine pénale à travers un appui technique et logistique aux missions d’enquête, audiences foraines et chambres du conseil </t>
  </si>
  <si>
    <t xml:space="preserve">Le processus de réconciliation est amorcé à travers la mise en place de Commissions Vérité et Réconciliation au niveau provincial </t>
  </si>
  <si>
    <t xml:space="preserve"> Conduite et actualisation des analyses des conflits sensibles au genre dans les provinces ciblées ;</t>
  </si>
  <si>
    <t>Activite 1.3.2</t>
  </si>
  <si>
    <t>Sensibilisation des parties prenantes sur les CVR ;</t>
  </si>
  <si>
    <t>Activite 1.3.3</t>
  </si>
  <si>
    <t>Fournir un appui technique et logistique au processus d’établissement de Commission Provinciale Vérité et Réconciliation</t>
  </si>
  <si>
    <t xml:space="preserve">Les capacités des mécanismes alternatifs de règlement de conflits sont renforcées pour améliorer la résolution durable des conflits locaux en conformité avec les principes fondamentaux des droits de l’homme </t>
  </si>
  <si>
    <t>Identification et analyse des mécanismes alternatifs locaux de règlement des conflits pour la résolution des conflits (coutumier ; foncier…) ;</t>
  </si>
  <si>
    <t>Renforcement des capacités des animateurs des mécanismes alternatifs de règlement des conflits et structures communautaires, y compris la Commission de Règlement des Conflits Coutumiers ;</t>
  </si>
  <si>
    <t>Sensibilisation à la participation des victimes et auteurs dans ces mécanismes, et appuyer la résolution des conflits intra et intercommunautaires ;</t>
  </si>
  <si>
    <t>Activite 1.4.4</t>
  </si>
  <si>
    <t xml:space="preserve">Appui aux radios communautaires pour la sensibilisation ; </t>
  </si>
  <si>
    <t>Activite 1.4.5</t>
  </si>
  <si>
    <t>Appui au développement d’espaces de dialogues inclusifs et renforcement des mécanismes de dialogues entre autorités/institutions et les organisations de la société civile en particulier des femmes et des jeunes ;</t>
  </si>
  <si>
    <t>Activite 1.4.6</t>
  </si>
  <si>
    <t>Mise en place d’une assistance holistique (juridique, médicale et psychosociale) pour les victimes, communautés, dépendants et démobilisés (sessions d’écoutes individuelles et collectives, activités de prévention…);</t>
  </si>
  <si>
    <t>Activite 1.4.7</t>
  </si>
  <si>
    <t xml:space="preserve">Appui aux activités de sensibilisation à la culture de la paix et coexistence pacifique (activités culturelles, sportives…). </t>
  </si>
  <si>
    <t>Les communautés bénéficient de la redynamisation de l’économie locale et d’un accès amélioré aux services sociaux de base à travers le développement d’activités génératrices de revenus et la réhabilitation d’infrastructures communautaires prioritaires</t>
  </si>
  <si>
    <t xml:space="preserve">La réintégration socio-économique des groupes vulnérables est améliorée par la création d’emploi et d’opportunités en faveur des populations cibles et la réhabilitation d’infrastructures communautaires. </t>
  </si>
  <si>
    <t>Activite' 2.2.2</t>
  </si>
  <si>
    <t>Dotation en équipements pour la fiabilisation des infrastructures (stabilisateurs, compacteurs, …) ;</t>
  </si>
  <si>
    <t xml:space="preserve">Facilitation à la création et le développement d’associations de producteurs et productrices et de petites entreprises locales (avec l’épargne des travaux HIMO) ; </t>
  </si>
  <si>
    <t>Dotation des équipements et infrastructures répondants au besoin de consolidation des AGR (stockage, transport, …) ;</t>
  </si>
  <si>
    <t>La durabilité des AGR est assurée à travers la formation des bénéficiaires, la dotation des équipements et la réhabilitation d'infrastructures de transport et de stockage</t>
  </si>
  <si>
    <t>Activite 2.3.1</t>
  </si>
  <si>
    <t xml:space="preserve">Appui au développement de filières porteuses pour la création/développement d’activités génératrices de revenus (respectueuse de l’environnement et gestion durable des ressources naturelles) ; </t>
  </si>
  <si>
    <t>Activite 2.3.2</t>
  </si>
  <si>
    <t>Appui à l’encadrement des jeunes filles et garçons à travers des formations vocationnelles en petit métier, en gestion financière, marketing… ;</t>
  </si>
  <si>
    <t>Activite 2.3.3</t>
  </si>
  <si>
    <t xml:space="preserve">Renforcement des chaines de valeurs liées aux entreprises établies en assurant leur durabilité. </t>
  </si>
  <si>
    <t>Cout de personnel du projet si pas inclus dans les activites si-dessus</t>
  </si>
  <si>
    <t xml:space="preserve">Staff; DPC </t>
  </si>
  <si>
    <t>Couts operationnels si pas inclus dans les activites si-dessus</t>
  </si>
  <si>
    <t xml:space="preserve">Fonctionnement; équipement </t>
  </si>
  <si>
    <t>Budget de suivi</t>
  </si>
  <si>
    <t>S&amp;E (7%) + Communication (1%)</t>
  </si>
  <si>
    <t>Budget pour l'évaluation finale indépendante</t>
  </si>
  <si>
    <t>Budget à la coordination</t>
  </si>
  <si>
    <t>Totaux</t>
  </si>
  <si>
    <t>Organisation recipiendiaire 1</t>
  </si>
  <si>
    <t>Organisation recipiendiaire 2</t>
  </si>
  <si>
    <t>Organisation recipiendiaire 3</t>
  </si>
  <si>
    <t>Total reçu</t>
  </si>
  <si>
    <t>Sous-budget total du projet</t>
  </si>
  <si>
    <t>sskat</t>
  </si>
  <si>
    <t>Projet PBF / SSKAT - Rapport Financier - 15 Novembre 2020</t>
  </si>
  <si>
    <t>Total Budget Dépensé (au 15 novembre 2020)</t>
  </si>
  <si>
    <t xml:space="preserve">Taux de depense (au 15 novembre 2020) </t>
  </si>
  <si>
    <t>Taux de depense total (15 novembre 2020)</t>
  </si>
  <si>
    <t>Total dépensé (15 novembre 2020)</t>
  </si>
  <si>
    <t>Une attention particulière sera dediée à la participation des femmes et des jeunes filles dans la collecte de données afin de prendre en compte et répondre à leur besoin dans la définition des mécanismes de justice transitionnelle.</t>
  </si>
  <si>
    <t>La participation des femmes et des jeunes filles sera encouragée et assurée lors de la réalisation des consultations populaires pour identifier les besoins spécifiques des femmes et des filles en matière de justice et définir des mécanismes de justice transitionnelle sensible au genre.</t>
  </si>
  <si>
    <t xml:space="preserve">La participation des femmes sera promue lors de la réalisation des activités; les différentes séances de sensibilisation et de formation mettront également en avant la dimension genre et porteront également sur la lutte contre les VBG. La prise en compte des besoins spécifiques des femmes (alignement avec la résolution 1325) sera également promue et assurée. </t>
  </si>
  <si>
    <t>L’exécution de la stratégie de priorisation des poursuites participe à la reconnaissance et restauration des victimes des violations des droits humains, qui sont principalement des femmes (895 femmes victimes ont été identifiées et auditionnées ; 2 femmes victimes ont obtenu justice à travers la condamnation au premier degré dans l’Affaire Luisa).</t>
  </si>
  <si>
    <t xml:space="preserve">Sur la base des recommandations formulées dans le rapport des consultations populaires et tenant compte des normes socioculturelles, la promotion des femmes au sein des mécanismes de justice transitionnelle sera assurée. Il s'agit de renforcer la prise en compte des besoins spécifiques des femmes et jeunes filles en matière de justice et consolidation de la paix. </t>
  </si>
  <si>
    <t xml:space="preserve">Les femmes et les jeunes filles sont les principales victimes des crimes de droit international et des violations graves des droits humains. Elles sont donc les principales bénéficiaires de cet accompagnement juridique/judiciaires et psychosocial. </t>
  </si>
  <si>
    <t xml:space="preserve">Dans le cadre de la Résolution 1325, la participation des femmes et des jeunes sera promue dans les mécanismes de résolution des conflits. En outre, lors des sessions de renforcement des capacités des membres de ces mécanismes, une attention particulière sera portée à la promotion de l'égalité des genre et au respect des droits des femmes. </t>
  </si>
  <si>
    <t xml:space="preserve">Une attention particulière est portée à la participation des femmes et des jeunes au sein des CLPD afin d'assurer la prise en compte de leurs besoins. La méthodologie développée pour l'identification des besoins des communautés en matière de développement intègre la dimension genre afin d'élaborer un plan local de développement répondant aux besoins sexospécifiques des membres des communautés. </t>
  </si>
  <si>
    <t xml:space="preserve">3000 bénéficiaires dont 1500 femmes bénéficieront d'emplois temporaires pour la réhabilitation des infrastructures communautaires. </t>
  </si>
  <si>
    <t xml:space="preserve">Le projet achètera des équipements pour la réhabilitation des infrastructures communautaires qui bénéficieront à l'ensemble des membres des communautés. </t>
  </si>
  <si>
    <t>3000 bénéficiaires dont 1500 femmes bénéficieront d'emplois temporaires pour la réhabilitation des infrastructures communautaires. Ils bénéficieront également d'un accompagnement pour le développement d'AGR.</t>
  </si>
  <si>
    <t>Des équipements seront achetés en faveur du développement des AGR afin de maximiser les revenus des bénéficiaires</t>
  </si>
  <si>
    <t xml:space="preserve">Afin de maximiser l'augmentation des revenus et renforcer le développement local, les chaines de valeur seront identifiées et renforcées. </t>
  </si>
  <si>
    <t xml:space="preserve">Les jeunes, y compris des filles, bénéficieront d'un encadrement professionnel.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</si>
</sst>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FC&quot;_-;\-* #,##0.00\ &quot;FC&quot;_-;_-* &quot;-&quot;??\ &quot;FC&quot;_-;_-@_-"/>
    <numFmt numFmtId="164" formatCode="_(&quot;$&quot;* #,##0.00_);_(&quot;$&quot;* \(#,##0.00\);_(&quot;$&quot;* &quot;-&quot;??_);_(@_)"/>
    <numFmt numFmtId="165" formatCode="_-* #,##0.00\ _F_C_-;\-* #,##0.00\ _F_C_-;_-* &quot;-&quot;??\ _F_C_-;_-@_-"/>
    <numFmt numFmtId="166" formatCode="_-[$$-409]* #,##0.00_ ;_-[$$-409]* \-#,##0.00\ ;_-[$$-409]* &quot;-&quot;??_ ;_-@_ "/>
  </numFmts>
  <fonts count="12" x14ac:knownFonts="1">
    <font>
      <sz val="11"/>
      <color theme="1"/>
      <name val="Calibri"/>
      <family val="2"/>
      <scheme val="minor"/>
    </font>
    <font>
      <sz val="11"/>
      <color theme="1"/>
      <name val="Calibri"/>
      <family val="2"/>
      <scheme val="minor"/>
    </font>
    <font>
      <sz val="11"/>
      <color theme="1"/>
      <name val="Times New Roman"/>
      <family val="1"/>
    </font>
    <font>
      <b/>
      <sz val="36"/>
      <color rgb="FF00B0F0"/>
      <name val="Times New Roman"/>
      <family val="1"/>
    </font>
    <font>
      <b/>
      <sz val="20"/>
      <color theme="1"/>
      <name val="Times New Roman"/>
      <family val="1"/>
    </font>
    <font>
      <b/>
      <sz val="12"/>
      <color theme="1"/>
      <name val="Times New Roman"/>
      <family val="1"/>
    </font>
    <font>
      <b/>
      <sz val="12"/>
      <color rgb="FFFF0000"/>
      <name val="Times New Roman"/>
      <family val="1"/>
    </font>
    <font>
      <sz val="12"/>
      <color theme="1"/>
      <name val="Times New Roman"/>
      <family val="1"/>
    </font>
    <font>
      <b/>
      <i/>
      <sz val="12"/>
      <color theme="1"/>
      <name val="Times New Roman"/>
      <family val="1"/>
    </font>
    <font>
      <sz val="12"/>
      <color rgb="FFFF0000"/>
      <name val="Times New Roman"/>
      <family val="1"/>
    </font>
    <font>
      <b/>
      <sz val="11"/>
      <color theme="1"/>
      <name val="Times New Roman"/>
      <family val="1"/>
    </font>
    <font>
      <sz val="12"/>
      <color rgb="FF7030A0"/>
      <name val="Times New Roman"/>
      <family val="1"/>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theme="5" tint="0.39997558519241921"/>
        <bgColor indexed="64"/>
      </patternFill>
    </fill>
  </fills>
  <borders count="4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90">
    <xf numFmtId="0" fontId="0" fillId="0" borderId="0" xfId="0"/>
    <xf numFmtId="0" fontId="2" fillId="0" borderId="0" xfId="0" applyFont="1" applyAlignment="1">
      <alignment vertical="center" wrapText="1"/>
    </xf>
    <xf numFmtId="0" fontId="7" fillId="0" borderId="5" xfId="0" applyFont="1" applyBorder="1" applyAlignment="1" applyProtection="1">
      <alignment horizontal="left" vertical="center" wrapText="1"/>
      <protection locked="0"/>
    </xf>
    <xf numFmtId="9" fontId="7" fillId="0" borderId="5" xfId="2" applyFont="1" applyBorder="1" applyAlignment="1" applyProtection="1">
      <alignment horizontal="center" vertical="center" wrapText="1"/>
      <protection locked="0"/>
    </xf>
    <xf numFmtId="0" fontId="2" fillId="2" borderId="0" xfId="0" applyFont="1" applyFill="1" applyAlignment="1">
      <alignment vertical="center" wrapText="1"/>
    </xf>
    <xf numFmtId="0" fontId="7" fillId="2" borderId="0" xfId="0" applyFont="1" applyFill="1" applyAlignment="1" applyProtection="1">
      <alignment vertical="center" wrapText="1"/>
      <protection locked="0"/>
    </xf>
    <xf numFmtId="0" fontId="7" fillId="2" borderId="0" xfId="0" applyFont="1" applyFill="1" applyAlignment="1" applyProtection="1">
      <alignment horizontal="left" vertical="center" wrapText="1"/>
      <protection locked="0"/>
    </xf>
    <xf numFmtId="44" fontId="7" fillId="2" borderId="0" xfId="1" applyFont="1" applyFill="1" applyAlignment="1" applyProtection="1">
      <alignment horizontal="center" vertical="center" wrapText="1"/>
      <protection locked="0"/>
    </xf>
    <xf numFmtId="0" fontId="5" fillId="2" borderId="0" xfId="0" applyFont="1" applyFill="1" applyAlignment="1">
      <alignment vertical="center" wrapText="1"/>
    </xf>
    <xf numFmtId="44" fontId="7" fillId="2" borderId="0" xfId="1" applyFont="1" applyFill="1" applyAlignment="1" applyProtection="1">
      <alignment vertical="center" wrapText="1"/>
      <protection locked="0"/>
    </xf>
    <xf numFmtId="0" fontId="5" fillId="0" borderId="0" xfId="0" applyFont="1" applyAlignment="1" applyProtection="1">
      <alignment vertical="center" wrapText="1"/>
      <protection locked="0"/>
    </xf>
    <xf numFmtId="0" fontId="7" fillId="2" borderId="5" xfId="0" applyFont="1" applyFill="1" applyBorder="1" applyAlignment="1" applyProtection="1">
      <alignment vertical="center" wrapText="1"/>
      <protection locked="0"/>
    </xf>
    <xf numFmtId="166" fontId="7" fillId="0" borderId="5" xfId="1" applyNumberFormat="1" applyFont="1" applyBorder="1" applyAlignment="1" applyProtection="1">
      <alignment vertical="center" wrapText="1"/>
      <protection locked="0"/>
    </xf>
    <xf numFmtId="166" fontId="7" fillId="5" borderId="5" xfId="1" applyNumberFormat="1" applyFont="1" applyFill="1" applyBorder="1" applyAlignment="1" applyProtection="1">
      <alignment vertical="center" wrapText="1"/>
      <protection locked="0"/>
    </xf>
    <xf numFmtId="166" fontId="7" fillId="3" borderId="5" xfId="1" applyNumberFormat="1" applyFont="1" applyFill="1" applyBorder="1" applyAlignment="1" applyProtection="1">
      <alignment vertical="center" wrapText="1"/>
    </xf>
    <xf numFmtId="166" fontId="7" fillId="0" borderId="5" xfId="2" applyNumberFormat="1" applyFont="1" applyBorder="1" applyAlignment="1" applyProtection="1">
      <alignment vertical="center" wrapText="1"/>
      <protection locked="0"/>
    </xf>
    <xf numFmtId="9" fontId="7" fillId="0" borderId="5" xfId="2" applyFont="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5" fillId="2" borderId="0" xfId="0" applyFont="1" applyFill="1" applyAlignment="1" applyProtection="1">
      <alignment vertical="center" wrapText="1"/>
      <protection locked="0"/>
    </xf>
    <xf numFmtId="0" fontId="7" fillId="2" borderId="0" xfId="0" applyFont="1" applyFill="1" applyAlignment="1">
      <alignment vertical="center" wrapText="1"/>
    </xf>
    <xf numFmtId="0" fontId="7" fillId="3" borderId="10" xfId="0" applyFont="1" applyFill="1" applyBorder="1" applyAlignment="1">
      <alignment vertical="center" wrapText="1"/>
    </xf>
    <xf numFmtId="164" fontId="7" fillId="3" borderId="4" xfId="0" applyNumberFormat="1" applyFont="1" applyFill="1" applyBorder="1" applyAlignment="1">
      <alignment vertical="center" wrapText="1"/>
    </xf>
    <xf numFmtId="164" fontId="7" fillId="5" borderId="6" xfId="0" applyNumberFormat="1" applyFont="1" applyFill="1" applyBorder="1" applyAlignment="1">
      <alignment vertical="center" wrapText="1"/>
    </xf>
    <xf numFmtId="164" fontId="7" fillId="5" borderId="11" xfId="0" applyNumberFormat="1" applyFont="1" applyFill="1" applyBorder="1" applyAlignment="1">
      <alignment vertical="center" wrapText="1"/>
    </xf>
    <xf numFmtId="164" fontId="7" fillId="3" borderId="21" xfId="0" applyNumberFormat="1" applyFont="1" applyFill="1" applyBorder="1" applyAlignment="1">
      <alignment vertical="center" wrapText="1"/>
    </xf>
    <xf numFmtId="0" fontId="7" fillId="0" borderId="0" xfId="0" applyFont="1" applyAlignment="1" applyProtection="1">
      <alignment vertical="center" wrapText="1"/>
      <protection locked="0"/>
    </xf>
    <xf numFmtId="0" fontId="7" fillId="3" borderId="22" xfId="0" applyFont="1" applyFill="1" applyBorder="1" applyAlignment="1">
      <alignment vertical="center" wrapText="1"/>
    </xf>
    <xf numFmtId="164" fontId="7" fillId="3" borderId="23" xfId="0" applyNumberFormat="1" applyFont="1" applyFill="1" applyBorder="1" applyAlignment="1">
      <alignment vertical="center" wrapText="1"/>
    </xf>
    <xf numFmtId="164" fontId="7" fillId="5" borderId="24" xfId="0" applyNumberFormat="1" applyFont="1" applyFill="1" applyBorder="1" applyAlignment="1">
      <alignment vertical="center" wrapText="1"/>
    </xf>
    <xf numFmtId="164" fontId="7" fillId="5" borderId="25" xfId="0" applyNumberFormat="1" applyFont="1" applyFill="1" applyBorder="1" applyAlignment="1">
      <alignment vertical="center" wrapText="1"/>
    </xf>
    <xf numFmtId="164" fontId="7" fillId="3" borderId="26" xfId="0" applyNumberFormat="1" applyFont="1" applyFill="1" applyBorder="1" applyAlignment="1">
      <alignment vertical="center" wrapText="1"/>
    </xf>
    <xf numFmtId="0" fontId="7" fillId="0" borderId="0" xfId="0" applyFont="1" applyAlignment="1">
      <alignment vertical="center" wrapText="1"/>
    </xf>
    <xf numFmtId="0" fontId="5" fillId="3" borderId="1" xfId="0" applyFont="1" applyFill="1" applyBorder="1" applyAlignment="1">
      <alignment vertical="center" wrapText="1"/>
    </xf>
    <xf numFmtId="164" fontId="5" fillId="3" borderId="27" xfId="0" applyNumberFormat="1" applyFont="1" applyFill="1" applyBorder="1" applyAlignment="1">
      <alignment vertical="center" wrapText="1"/>
    </xf>
    <xf numFmtId="164" fontId="5" fillId="5" borderId="28" xfId="0" applyNumberFormat="1" applyFont="1" applyFill="1" applyBorder="1" applyAlignment="1">
      <alignment vertical="center" wrapText="1"/>
    </xf>
    <xf numFmtId="164" fontId="5" fillId="5" borderId="3" xfId="0" applyNumberFormat="1" applyFont="1" applyFill="1" applyBorder="1" applyAlignment="1">
      <alignment vertical="center" wrapText="1"/>
    </xf>
    <xf numFmtId="164" fontId="5" fillId="3" borderId="29" xfId="0" applyNumberFormat="1" applyFont="1" applyFill="1" applyBorder="1" applyAlignment="1">
      <alignment vertical="center" wrapText="1"/>
    </xf>
    <xf numFmtId="166" fontId="7" fillId="0" borderId="5" xfId="1" applyNumberFormat="1" applyFont="1" applyBorder="1" applyAlignment="1" applyProtection="1">
      <alignment horizontal="center" vertical="center" wrapText="1"/>
      <protection locked="0"/>
    </xf>
    <xf numFmtId="166" fontId="7" fillId="5" borderId="5" xfId="1" applyNumberFormat="1" applyFont="1" applyFill="1" applyBorder="1" applyAlignment="1" applyProtection="1">
      <alignment horizontal="center" vertical="center" wrapText="1"/>
      <protection locked="0"/>
    </xf>
    <xf numFmtId="166" fontId="7" fillId="3" borderId="5" xfId="1" applyNumberFormat="1" applyFont="1" applyFill="1" applyBorder="1" applyAlignment="1" applyProtection="1">
      <alignment horizontal="center" vertical="center" wrapText="1"/>
    </xf>
    <xf numFmtId="166" fontId="7" fillId="5" borderId="5" xfId="1" applyNumberFormat="1" applyFont="1" applyFill="1" applyBorder="1" applyAlignment="1" applyProtection="1">
      <alignment horizontal="center" vertical="center" wrapText="1"/>
    </xf>
    <xf numFmtId="0" fontId="10" fillId="0" borderId="0" xfId="0" applyFont="1" applyAlignment="1">
      <alignment vertical="center" wrapText="1"/>
    </xf>
    <xf numFmtId="0" fontId="5" fillId="3" borderId="3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5" fillId="6" borderId="27" xfId="0" applyFont="1" applyFill="1" applyBorder="1" applyAlignment="1">
      <alignment vertical="center" wrapText="1"/>
    </xf>
    <xf numFmtId="0" fontId="7" fillId="6" borderId="30" xfId="0" applyFont="1" applyFill="1" applyBorder="1" applyAlignment="1">
      <alignment vertical="center" wrapText="1"/>
    </xf>
    <xf numFmtId="0" fontId="7" fillId="0" borderId="31" xfId="0" applyFont="1" applyBorder="1" applyAlignment="1" applyProtection="1">
      <alignment horizontal="left" vertical="center" wrapText="1"/>
      <protection locked="0"/>
    </xf>
    <xf numFmtId="166" fontId="7" fillId="0" borderId="31" xfId="1" applyNumberFormat="1" applyFont="1" applyBorder="1" applyAlignment="1" applyProtection="1">
      <alignment horizontal="center" vertical="center" wrapText="1"/>
      <protection locked="0"/>
    </xf>
    <xf numFmtId="166" fontId="7" fillId="5" borderId="31" xfId="1" applyNumberFormat="1" applyFont="1" applyFill="1" applyBorder="1" applyAlignment="1" applyProtection="1">
      <alignment horizontal="center" vertical="center" wrapText="1"/>
      <protection locked="0"/>
    </xf>
    <xf numFmtId="166" fontId="7" fillId="3" borderId="31" xfId="1" applyNumberFormat="1" applyFont="1" applyFill="1" applyBorder="1" applyAlignment="1" applyProtection="1">
      <alignment horizontal="center" vertical="center" wrapText="1"/>
    </xf>
    <xf numFmtId="166" fontId="7" fillId="5" borderId="31" xfId="1" applyNumberFormat="1" applyFont="1" applyFill="1" applyBorder="1" applyAlignment="1" applyProtection="1">
      <alignment horizontal="center" vertical="center" wrapText="1"/>
    </xf>
    <xf numFmtId="9" fontId="7" fillId="0" borderId="31" xfId="2" applyFont="1" applyBorder="1" applyAlignment="1" applyProtection="1">
      <alignment horizontal="center" vertical="center" wrapText="1"/>
      <protection locked="0"/>
    </xf>
    <xf numFmtId="49" fontId="7" fillId="0" borderId="32" xfId="1" applyNumberFormat="1" applyFont="1" applyBorder="1" applyAlignment="1" applyProtection="1">
      <alignment horizontal="left" vertical="center" wrapText="1"/>
      <protection locked="0"/>
    </xf>
    <xf numFmtId="0" fontId="7" fillId="6" borderId="4" xfId="0" applyFont="1" applyFill="1" applyBorder="1" applyAlignment="1">
      <alignment vertical="center" wrapText="1"/>
    </xf>
    <xf numFmtId="49" fontId="7" fillId="0" borderId="6" xfId="1" applyNumberFormat="1" applyFont="1" applyBorder="1" applyAlignment="1" applyProtection="1">
      <alignment horizontal="left" vertical="center" wrapText="1"/>
      <protection locked="0"/>
    </xf>
    <xf numFmtId="0" fontId="7" fillId="6" borderId="16" xfId="0" applyFont="1" applyFill="1" applyBorder="1" applyAlignment="1">
      <alignment vertical="center" wrapText="1"/>
    </xf>
    <xf numFmtId="0" fontId="7" fillId="0" borderId="15" xfId="0" applyFont="1" applyBorder="1" applyAlignment="1" applyProtection="1">
      <alignment horizontal="left" vertical="center" wrapText="1"/>
      <protection locked="0"/>
    </xf>
    <xf numFmtId="166" fontId="7" fillId="0" borderId="15" xfId="1" applyNumberFormat="1" applyFont="1" applyBorder="1" applyAlignment="1" applyProtection="1">
      <alignment horizontal="center" vertical="center" wrapText="1"/>
      <protection locked="0"/>
    </xf>
    <xf numFmtId="166" fontId="7" fillId="5" borderId="15" xfId="1" applyNumberFormat="1" applyFont="1" applyFill="1" applyBorder="1" applyAlignment="1" applyProtection="1">
      <alignment horizontal="center" vertical="center" wrapText="1"/>
      <protection locked="0"/>
    </xf>
    <xf numFmtId="166" fontId="7" fillId="3" borderId="15" xfId="1" applyNumberFormat="1" applyFont="1" applyFill="1" applyBorder="1" applyAlignment="1" applyProtection="1">
      <alignment horizontal="center" vertical="center" wrapText="1"/>
    </xf>
    <xf numFmtId="166" fontId="7" fillId="5" borderId="15" xfId="1" applyNumberFormat="1" applyFont="1" applyFill="1" applyBorder="1" applyAlignment="1" applyProtection="1">
      <alignment horizontal="center" vertical="center" wrapText="1"/>
    </xf>
    <xf numFmtId="9" fontId="7" fillId="0" borderId="15" xfId="2" applyFont="1" applyBorder="1" applyAlignment="1" applyProtection="1">
      <alignment horizontal="center" vertical="center" wrapText="1"/>
      <protection locked="0"/>
    </xf>
    <xf numFmtId="49" fontId="7" fillId="0" borderId="33" xfId="1" applyNumberFormat="1" applyFont="1" applyBorder="1" applyAlignment="1" applyProtection="1">
      <alignment horizontal="left" vertical="center" wrapText="1"/>
      <protection locked="0"/>
    </xf>
    <xf numFmtId="0" fontId="5" fillId="3" borderId="27" xfId="0" applyFont="1" applyFill="1" applyBorder="1" applyAlignment="1">
      <alignment vertical="center" wrapText="1"/>
    </xf>
    <xf numFmtId="166" fontId="5" fillId="3" borderId="36" xfId="1" applyNumberFormat="1" applyFont="1" applyFill="1" applyBorder="1" applyAlignment="1" applyProtection="1">
      <alignment horizontal="center" vertical="center" wrapText="1"/>
    </xf>
    <xf numFmtId="166" fontId="5" fillId="5" borderId="36" xfId="1" applyNumberFormat="1" applyFont="1" applyFill="1" applyBorder="1" applyAlignment="1" applyProtection="1">
      <alignment horizontal="center" vertical="center" wrapText="1"/>
    </xf>
    <xf numFmtId="0" fontId="5" fillId="3" borderId="37" xfId="0" applyFont="1" applyFill="1" applyBorder="1" applyAlignment="1">
      <alignment vertical="center" wrapText="1"/>
    </xf>
    <xf numFmtId="166" fontId="5" fillId="3" borderId="38" xfId="1" applyNumberFormat="1" applyFont="1" applyFill="1" applyBorder="1" applyAlignment="1" applyProtection="1">
      <alignment horizontal="center" vertical="center" wrapText="1"/>
    </xf>
    <xf numFmtId="166" fontId="5" fillId="5" borderId="38" xfId="1" applyNumberFormat="1" applyFont="1" applyFill="1" applyBorder="1" applyAlignment="1" applyProtection="1">
      <alignment horizontal="center" vertical="center" wrapText="1"/>
    </xf>
    <xf numFmtId="166" fontId="5" fillId="5" borderId="39" xfId="1" applyNumberFormat="1" applyFont="1" applyFill="1" applyBorder="1" applyAlignment="1" applyProtection="1">
      <alignment horizontal="center" vertical="center" wrapText="1"/>
    </xf>
    <xf numFmtId="9" fontId="7" fillId="5" borderId="31" xfId="2" applyFont="1" applyFill="1" applyBorder="1" applyAlignment="1" applyProtection="1">
      <alignment horizontal="center" vertical="center" wrapText="1"/>
      <protection locked="0"/>
    </xf>
    <xf numFmtId="9" fontId="7" fillId="5" borderId="15" xfId="2" applyFont="1" applyFill="1" applyBorder="1" applyAlignment="1" applyProtection="1">
      <alignment horizontal="center" vertical="center" wrapText="1"/>
      <protection locked="0"/>
    </xf>
    <xf numFmtId="49" fontId="7" fillId="2" borderId="28" xfId="1" applyNumberFormat="1" applyFont="1" applyFill="1" applyBorder="1" applyAlignment="1" applyProtection="1">
      <alignment horizontal="left" vertical="center" wrapText="1"/>
      <protection locked="0"/>
    </xf>
    <xf numFmtId="49" fontId="7" fillId="2" borderId="39" xfId="1" applyNumberFormat="1" applyFont="1" applyFill="1" applyBorder="1" applyAlignment="1" applyProtection="1">
      <alignment horizontal="left" vertical="center" wrapText="1"/>
      <protection locked="0"/>
    </xf>
    <xf numFmtId="166" fontId="7" fillId="2" borderId="15" xfId="1" applyNumberFormat="1" applyFont="1" applyFill="1" applyBorder="1" applyAlignment="1" applyProtection="1">
      <alignment horizontal="center" vertical="center" wrapText="1"/>
      <protection locked="0"/>
    </xf>
    <xf numFmtId="9" fontId="7" fillId="2" borderId="15" xfId="2" applyFont="1" applyFill="1" applyBorder="1" applyAlignment="1" applyProtection="1">
      <alignment horizontal="center" vertical="center" wrapText="1"/>
      <protection locked="0"/>
    </xf>
    <xf numFmtId="49" fontId="7" fillId="2" borderId="33" xfId="1" applyNumberFormat="1" applyFont="1" applyFill="1" applyBorder="1" applyAlignment="1" applyProtection="1">
      <alignment horizontal="left" vertical="center" wrapText="1"/>
      <protection locked="0"/>
    </xf>
    <xf numFmtId="166" fontId="5" fillId="0" borderId="38" xfId="1" applyNumberFormat="1" applyFont="1" applyBorder="1" applyAlignment="1" applyProtection="1">
      <alignment horizontal="center" vertical="center" wrapText="1"/>
      <protection locked="0"/>
    </xf>
    <xf numFmtId="166" fontId="5" fillId="5" borderId="38" xfId="1" applyNumberFormat="1" applyFont="1" applyFill="1" applyBorder="1" applyAlignment="1" applyProtection="1">
      <alignment horizontal="center" vertical="center" wrapText="1"/>
      <protection locked="0"/>
    </xf>
    <xf numFmtId="49" fontId="5" fillId="2" borderId="39" xfId="1" applyNumberFormat="1"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wrapText="1"/>
      <protection locked="0"/>
    </xf>
    <xf numFmtId="44" fontId="5" fillId="3" borderId="36" xfId="1" applyFont="1" applyFill="1" applyBorder="1" applyAlignment="1" applyProtection="1">
      <alignment horizontal="center" vertical="center" wrapText="1"/>
    </xf>
    <xf numFmtId="166" fontId="7" fillId="5" borderId="36" xfId="1" applyNumberFormat="1" applyFont="1" applyFill="1" applyBorder="1" applyAlignment="1" applyProtection="1">
      <alignment horizontal="center" vertical="center" wrapText="1"/>
      <protection locked="0"/>
    </xf>
    <xf numFmtId="0" fontId="5" fillId="3" borderId="30" xfId="0" applyFont="1" applyFill="1" applyBorder="1" applyAlignment="1">
      <alignment vertical="center" wrapText="1"/>
    </xf>
    <xf numFmtId="0" fontId="7" fillId="2" borderId="31" xfId="0" applyFont="1" applyFill="1" applyBorder="1" applyAlignment="1" applyProtection="1">
      <alignment vertical="center" wrapText="1"/>
      <protection locked="0"/>
    </xf>
    <xf numFmtId="166" fontId="7" fillId="0" borderId="31" xfId="1" applyNumberFormat="1" applyFont="1" applyBorder="1" applyAlignment="1" applyProtection="1">
      <alignment vertical="center" wrapText="1"/>
      <protection locked="0"/>
    </xf>
    <xf numFmtId="166" fontId="7" fillId="5" borderId="31" xfId="1" applyNumberFormat="1" applyFont="1" applyFill="1" applyBorder="1" applyAlignment="1" applyProtection="1">
      <alignment vertical="center" wrapText="1"/>
      <protection locked="0"/>
    </xf>
    <xf numFmtId="166" fontId="7" fillId="3" borderId="31" xfId="1" applyNumberFormat="1" applyFont="1" applyFill="1" applyBorder="1" applyAlignment="1" applyProtection="1">
      <alignment vertical="center" wrapText="1"/>
    </xf>
    <xf numFmtId="166" fontId="7" fillId="0" borderId="31" xfId="2" applyNumberFormat="1" applyFont="1" applyBorder="1" applyAlignment="1" applyProtection="1">
      <alignment vertical="center" wrapText="1"/>
      <protection locked="0"/>
    </xf>
    <xf numFmtId="9" fontId="7" fillId="0" borderId="31" xfId="2" applyFont="1" applyBorder="1" applyAlignment="1" applyProtection="1">
      <alignment vertical="center" wrapText="1"/>
      <protection locked="0"/>
    </xf>
    <xf numFmtId="49" fontId="7" fillId="0" borderId="32" xfId="0" applyNumberFormat="1" applyFont="1" applyBorder="1" applyAlignment="1" applyProtection="1">
      <alignment horizontal="left" vertical="center" wrapText="1"/>
      <protection locked="0"/>
    </xf>
    <xf numFmtId="0" fontId="5" fillId="3" borderId="4" xfId="0" applyFont="1" applyFill="1" applyBorder="1" applyAlignment="1">
      <alignment vertical="center" wrapText="1"/>
    </xf>
    <xf numFmtId="49" fontId="7" fillId="0" borderId="6" xfId="0" applyNumberFormat="1" applyFont="1" applyBorder="1" applyAlignment="1" applyProtection="1">
      <alignment horizontal="left" vertical="center" wrapText="1"/>
      <protection locked="0"/>
    </xf>
    <xf numFmtId="0" fontId="5" fillId="3" borderId="9" xfId="0" applyFont="1" applyFill="1" applyBorder="1" applyAlignment="1">
      <alignment vertical="center" wrapText="1"/>
    </xf>
    <xf numFmtId="0" fontId="5" fillId="2" borderId="14" xfId="0" applyFont="1" applyFill="1" applyBorder="1" applyAlignment="1">
      <alignment vertical="center" wrapText="1"/>
    </xf>
    <xf numFmtId="0" fontId="7" fillId="2" borderId="17" xfId="0" applyFont="1" applyFill="1" applyBorder="1" applyAlignment="1" applyProtection="1">
      <alignment vertical="center" wrapText="1"/>
      <protection locked="0"/>
    </xf>
    <xf numFmtId="166" fontId="7" fillId="0" borderId="17" xfId="1" applyNumberFormat="1" applyFont="1" applyBorder="1" applyAlignment="1" applyProtection="1">
      <alignment vertical="center" wrapText="1"/>
      <protection locked="0"/>
    </xf>
    <xf numFmtId="166" fontId="7" fillId="5" borderId="17" xfId="1" applyNumberFormat="1" applyFont="1" applyFill="1" applyBorder="1" applyAlignment="1" applyProtection="1">
      <alignment vertical="center" wrapText="1"/>
      <protection locked="0"/>
    </xf>
    <xf numFmtId="166" fontId="7" fillId="3" borderId="17" xfId="1" applyNumberFormat="1" applyFont="1" applyFill="1" applyBorder="1" applyAlignment="1" applyProtection="1">
      <alignment vertical="center" wrapText="1"/>
    </xf>
    <xf numFmtId="166" fontId="7" fillId="0" borderId="17" xfId="2" applyNumberFormat="1" applyFont="1" applyBorder="1" applyAlignment="1" applyProtection="1">
      <alignment vertical="center" wrapText="1"/>
      <protection locked="0"/>
    </xf>
    <xf numFmtId="9" fontId="7" fillId="0" borderId="17" xfId="2" applyFont="1" applyBorder="1" applyAlignment="1" applyProtection="1">
      <alignment vertical="center" wrapText="1"/>
      <protection locked="0"/>
    </xf>
    <xf numFmtId="49" fontId="7" fillId="0" borderId="24" xfId="0" applyNumberFormat="1" applyFont="1" applyBorder="1" applyAlignment="1" applyProtection="1">
      <alignment horizontal="left" vertical="center" wrapText="1"/>
      <protection locked="0"/>
    </xf>
    <xf numFmtId="0" fontId="5" fillId="7" borderId="27" xfId="0" applyFont="1" applyFill="1" applyBorder="1" applyAlignment="1" applyProtection="1">
      <alignment vertical="center" wrapText="1"/>
      <protection locked="0"/>
    </xf>
    <xf numFmtId="166" fontId="5" fillId="7" borderId="36" xfId="1" applyNumberFormat="1" applyFont="1" applyFill="1" applyBorder="1" applyAlignment="1" applyProtection="1">
      <alignment vertical="center" wrapText="1"/>
    </xf>
    <xf numFmtId="166" fontId="5" fillId="5" borderId="36" xfId="1" applyNumberFormat="1" applyFont="1" applyFill="1" applyBorder="1" applyAlignment="1" applyProtection="1">
      <alignment vertical="center" wrapText="1"/>
    </xf>
    <xf numFmtId="0" fontId="7" fillId="2" borderId="28" xfId="0" applyFont="1" applyFill="1" applyBorder="1" applyAlignment="1" applyProtection="1">
      <alignment vertical="center" wrapText="1"/>
      <protection locked="0"/>
    </xf>
    <xf numFmtId="9" fontId="2" fillId="0" borderId="0" xfId="2" applyFont="1" applyAlignment="1">
      <alignment vertical="center" wrapText="1"/>
    </xf>
    <xf numFmtId="165" fontId="2" fillId="0" borderId="0" xfId="0" applyNumberFormat="1" applyFont="1" applyAlignment="1">
      <alignment vertical="center" wrapText="1"/>
    </xf>
    <xf numFmtId="9" fontId="7" fillId="0" borderId="0" xfId="2" applyFont="1" applyAlignment="1" applyProtection="1">
      <alignment vertical="center" wrapText="1"/>
      <protection locked="0"/>
    </xf>
    <xf numFmtId="0" fontId="5" fillId="8" borderId="31" xfId="0" applyFont="1" applyFill="1" applyBorder="1" applyAlignment="1">
      <alignment horizontal="center" vertical="center" wrapText="1"/>
    </xf>
    <xf numFmtId="166" fontId="7" fillId="8" borderId="31" xfId="1" applyNumberFormat="1" applyFont="1" applyFill="1" applyBorder="1" applyAlignment="1" applyProtection="1">
      <alignment horizontal="center" vertical="center" wrapText="1"/>
    </xf>
    <xf numFmtId="166" fontId="7" fillId="8" borderId="5" xfId="1" applyNumberFormat="1" applyFont="1" applyFill="1" applyBorder="1" applyAlignment="1" applyProtection="1">
      <alignment horizontal="center" vertical="center" wrapText="1"/>
    </xf>
    <xf numFmtId="166" fontId="7" fillId="8" borderId="15" xfId="1" applyNumberFormat="1" applyFont="1" applyFill="1" applyBorder="1" applyAlignment="1" applyProtection="1">
      <alignment horizontal="center" vertical="center" wrapText="1"/>
    </xf>
    <xf numFmtId="166" fontId="5" fillId="8" borderId="38" xfId="1" applyNumberFormat="1" applyFont="1" applyFill="1" applyBorder="1" applyAlignment="1" applyProtection="1">
      <alignment horizontal="center" vertical="center" wrapText="1"/>
    </xf>
    <xf numFmtId="166" fontId="7" fillId="8" borderId="31" xfId="1" applyNumberFormat="1" applyFont="1" applyFill="1" applyBorder="1" applyAlignment="1" applyProtection="1">
      <alignment horizontal="center" vertical="center" wrapText="1"/>
      <protection locked="0"/>
    </xf>
    <xf numFmtId="166" fontId="7" fillId="8" borderId="15" xfId="1" applyNumberFormat="1" applyFont="1" applyFill="1" applyBorder="1" applyAlignment="1" applyProtection="1">
      <alignment horizontal="center" vertical="center" wrapText="1"/>
      <protection locked="0"/>
    </xf>
    <xf numFmtId="44" fontId="7" fillId="8" borderId="31" xfId="1" applyFont="1" applyFill="1" applyBorder="1" applyAlignment="1" applyProtection="1">
      <alignment horizontal="center" vertical="center" wrapText="1"/>
    </xf>
    <xf numFmtId="44" fontId="7" fillId="8" borderId="5" xfId="1" applyFont="1" applyFill="1" applyBorder="1" applyAlignment="1" applyProtection="1">
      <alignment horizontal="center" vertical="center" wrapText="1"/>
    </xf>
    <xf numFmtId="44" fontId="7" fillId="8" borderId="15" xfId="1" applyFont="1" applyFill="1" applyBorder="1" applyAlignment="1" applyProtection="1">
      <alignment horizontal="center" vertical="center" wrapText="1"/>
    </xf>
    <xf numFmtId="166" fontId="5" fillId="8" borderId="36" xfId="1" applyNumberFormat="1" applyFont="1" applyFill="1" applyBorder="1" applyAlignment="1" applyProtection="1">
      <alignment horizontal="center" vertical="center" wrapText="1"/>
    </xf>
    <xf numFmtId="166" fontId="7" fillId="8" borderId="5" xfId="1" applyNumberFormat="1" applyFont="1" applyFill="1" applyBorder="1" applyAlignment="1" applyProtection="1">
      <alignment horizontal="center" vertical="center" wrapText="1"/>
      <protection locked="0"/>
    </xf>
    <xf numFmtId="166" fontId="5" fillId="8" borderId="38" xfId="1" applyNumberFormat="1" applyFont="1" applyFill="1" applyBorder="1" applyAlignment="1" applyProtection="1">
      <alignment horizontal="center" vertical="center" wrapText="1"/>
      <protection locked="0"/>
    </xf>
    <xf numFmtId="166" fontId="7" fillId="8" borderId="36" xfId="1" applyNumberFormat="1" applyFont="1" applyFill="1" applyBorder="1" applyAlignment="1" applyProtection="1">
      <alignment horizontal="center" vertical="center" wrapText="1"/>
      <protection locked="0"/>
    </xf>
    <xf numFmtId="166" fontId="7" fillId="8" borderId="31" xfId="1" applyNumberFormat="1" applyFont="1" applyFill="1" applyBorder="1" applyAlignment="1" applyProtection="1">
      <alignment vertical="center" wrapText="1"/>
      <protection locked="0"/>
    </xf>
    <xf numFmtId="166" fontId="7" fillId="8" borderId="5" xfId="1" applyNumberFormat="1" applyFont="1" applyFill="1" applyBorder="1" applyAlignment="1" applyProtection="1">
      <alignment vertical="center" wrapText="1"/>
      <protection locked="0"/>
    </xf>
    <xf numFmtId="166" fontId="7" fillId="8" borderId="17" xfId="1" applyNumberFormat="1" applyFont="1" applyFill="1" applyBorder="1" applyAlignment="1" applyProtection="1">
      <alignment vertical="center" wrapText="1"/>
      <protection locked="0"/>
    </xf>
    <xf numFmtId="166" fontId="5" fillId="8" borderId="36" xfId="1" applyNumberFormat="1" applyFont="1" applyFill="1" applyBorder="1" applyAlignment="1" applyProtection="1">
      <alignment vertical="center" wrapText="1"/>
    </xf>
    <xf numFmtId="164" fontId="7" fillId="8" borderId="21" xfId="0" applyNumberFormat="1" applyFont="1" applyFill="1" applyBorder="1" applyAlignment="1">
      <alignment vertical="center" wrapText="1"/>
    </xf>
    <xf numFmtId="164" fontId="7" fillId="8" borderId="26" xfId="0" applyNumberFormat="1" applyFont="1" applyFill="1" applyBorder="1" applyAlignment="1">
      <alignment vertical="center" wrapText="1"/>
    </xf>
    <xf numFmtId="164" fontId="5" fillId="8" borderId="29" xfId="0" applyNumberFormat="1" applyFont="1" applyFill="1" applyBorder="1" applyAlignment="1">
      <alignment vertical="center" wrapText="1"/>
    </xf>
    <xf numFmtId="0" fontId="6" fillId="8" borderId="0" xfId="0" applyFont="1" applyFill="1" applyAlignment="1">
      <alignment horizontal="center" vertical="center" wrapText="1"/>
    </xf>
    <xf numFmtId="9" fontId="7" fillId="8" borderId="41" xfId="2" applyFont="1" applyFill="1" applyBorder="1" applyAlignment="1" applyProtection="1">
      <alignment horizontal="center" vertical="center" wrapText="1"/>
    </xf>
    <xf numFmtId="9" fontId="7" fillId="8" borderId="19" xfId="2" applyFont="1" applyFill="1" applyBorder="1" applyAlignment="1" applyProtection="1">
      <alignment horizontal="center" vertical="center" wrapText="1"/>
    </xf>
    <xf numFmtId="9" fontId="7" fillId="8" borderId="42" xfId="2" applyFont="1" applyFill="1" applyBorder="1" applyAlignment="1" applyProtection="1">
      <alignment horizontal="center" vertical="center" wrapText="1"/>
    </xf>
    <xf numFmtId="9" fontId="7" fillId="8" borderId="29" xfId="2" applyFont="1" applyFill="1" applyBorder="1" applyAlignment="1" applyProtection="1">
      <alignment horizontal="center" vertical="center" wrapText="1"/>
    </xf>
    <xf numFmtId="49" fontId="7" fillId="2" borderId="0" xfId="1" applyNumberFormat="1" applyFont="1" applyFill="1" applyBorder="1" applyAlignment="1" applyProtection="1">
      <alignment horizontal="left" vertical="center" wrapText="1"/>
      <protection locked="0"/>
    </xf>
    <xf numFmtId="9" fontId="7" fillId="8" borderId="43" xfId="2" applyFont="1" applyFill="1" applyBorder="1" applyAlignment="1" applyProtection="1">
      <alignment horizontal="center" vertical="center" wrapText="1"/>
    </xf>
    <xf numFmtId="9" fontId="7" fillId="8" borderId="20" xfId="2" applyFont="1" applyFill="1" applyBorder="1" applyAlignment="1" applyProtection="1">
      <alignment horizontal="center" vertical="center" wrapText="1"/>
    </xf>
    <xf numFmtId="9" fontId="7" fillId="8" borderId="21" xfId="2" applyFont="1" applyFill="1" applyBorder="1" applyAlignment="1" applyProtection="1">
      <alignment horizontal="center" vertical="center" wrapText="1"/>
    </xf>
    <xf numFmtId="9" fontId="7" fillId="8" borderId="44" xfId="2" applyFont="1" applyFill="1" applyBorder="1" applyAlignment="1" applyProtection="1">
      <alignment horizontal="center" vertical="center" wrapText="1"/>
    </xf>
    <xf numFmtId="44" fontId="9" fillId="8" borderId="29" xfId="1" applyFont="1" applyFill="1" applyBorder="1" applyAlignment="1" applyProtection="1">
      <alignment vertical="center" wrapText="1"/>
    </xf>
    <xf numFmtId="44" fontId="5" fillId="8" borderId="29" xfId="1" applyFont="1" applyFill="1" applyBorder="1" applyAlignment="1" applyProtection="1">
      <alignment vertical="center" wrapText="1"/>
    </xf>
    <xf numFmtId="44" fontId="5" fillId="8" borderId="41" xfId="1" applyFont="1" applyFill="1" applyBorder="1" applyAlignment="1" applyProtection="1">
      <alignment horizontal="center" vertical="center" wrapText="1"/>
    </xf>
    <xf numFmtId="44" fontId="5" fillId="8" borderId="20" xfId="1" applyFont="1" applyFill="1" applyBorder="1" applyAlignment="1" applyProtection="1">
      <alignment horizontal="center" vertical="center" wrapText="1"/>
    </xf>
    <xf numFmtId="0" fontId="5" fillId="2" borderId="36" xfId="0" applyFont="1" applyFill="1" applyBorder="1" applyAlignment="1" applyProtection="1">
      <alignment horizontal="left" vertical="center" wrapText="1"/>
      <protection locked="0"/>
    </xf>
    <xf numFmtId="0" fontId="5" fillId="2" borderId="28" xfId="0" applyFont="1" applyFill="1" applyBorder="1" applyAlignment="1" applyProtection="1">
      <alignment horizontal="left" vertical="center" wrapText="1"/>
      <protection locked="0"/>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4" fillId="4" borderId="16"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5" fillId="2" borderId="34" xfId="0" applyFont="1" applyFill="1" applyBorder="1" applyAlignment="1" applyProtection="1">
      <alignment horizontal="center" vertical="center" wrapText="1"/>
      <protection locked="0"/>
    </xf>
    <xf numFmtId="0" fontId="5" fillId="2" borderId="35" xfId="0" applyFont="1" applyFill="1" applyBorder="1" applyAlignment="1" applyProtection="1">
      <alignment horizontal="center" vertical="center" wrapText="1"/>
      <protection locked="0"/>
    </xf>
    <xf numFmtId="49" fontId="8" fillId="2" borderId="36" xfId="0" applyNumberFormat="1" applyFont="1" applyFill="1" applyBorder="1" applyAlignment="1" applyProtection="1">
      <alignment horizontal="left" vertical="center" wrapText="1"/>
      <protection locked="0"/>
    </xf>
    <xf numFmtId="49" fontId="8" fillId="2" borderId="28" xfId="0" applyNumberFormat="1" applyFont="1" applyFill="1" applyBorder="1" applyAlignment="1" applyProtection="1">
      <alignment horizontal="left" vertical="center" wrapText="1"/>
      <protection locked="0"/>
    </xf>
    <xf numFmtId="49" fontId="5" fillId="2" borderId="36" xfId="0" applyNumberFormat="1" applyFont="1" applyFill="1" applyBorder="1" applyAlignment="1" applyProtection="1">
      <alignment horizontal="left" vertical="center" wrapText="1"/>
      <protection locked="0"/>
    </xf>
    <xf numFmtId="49" fontId="5" fillId="2" borderId="28" xfId="0" applyNumberFormat="1" applyFont="1" applyFill="1" applyBorder="1" applyAlignment="1" applyProtection="1">
      <alignment horizontal="left" vertical="center" wrapText="1"/>
      <protection locked="0"/>
    </xf>
    <xf numFmtId="0" fontId="5" fillId="2" borderId="40"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0" fontId="8" fillId="2" borderId="36" xfId="0" applyFont="1" applyFill="1" applyBorder="1" applyAlignment="1" applyProtection="1">
      <alignment horizontal="left" vertical="center" wrapText="1"/>
      <protection locked="0"/>
    </xf>
    <xf numFmtId="0" fontId="8" fillId="2" borderId="28" xfId="0" applyFont="1" applyFill="1" applyBorder="1" applyAlignment="1" applyProtection="1">
      <alignment horizontal="left" vertical="center" wrapText="1"/>
      <protection locked="0"/>
    </xf>
    <xf numFmtId="0" fontId="5" fillId="3" borderId="10" xfId="1" applyNumberFormat="1" applyFont="1" applyFill="1" applyBorder="1" applyAlignment="1" applyProtection="1">
      <alignment horizontal="center" vertical="center" wrapText="1"/>
    </xf>
    <xf numFmtId="0" fontId="5" fillId="3" borderId="45" xfId="1" applyNumberFormat="1" applyFont="1" applyFill="1" applyBorder="1" applyAlignment="1" applyProtection="1">
      <alignment horizontal="center" vertical="center" wrapText="1"/>
    </xf>
    <xf numFmtId="0" fontId="5" fillId="3" borderId="46" xfId="1" applyNumberFormat="1" applyFont="1" applyFill="1" applyBorder="1" applyAlignment="1" applyProtection="1">
      <alignment horizontal="center" vertical="center" wrapText="1"/>
    </xf>
    <xf numFmtId="0" fontId="5" fillId="3" borderId="12" xfId="1" applyNumberFormat="1" applyFont="1" applyFill="1" applyBorder="1" applyAlignment="1" applyProtection="1">
      <alignment horizontal="center" vertical="center" wrapText="1"/>
    </xf>
    <xf numFmtId="0" fontId="5" fillId="0" borderId="0" xfId="0" applyFont="1" applyAlignment="1">
      <alignment horizontal="center" vertical="center" wrapText="1"/>
    </xf>
    <xf numFmtId="0" fontId="5" fillId="7" borderId="1"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8" xfId="0" applyFont="1" applyFill="1" applyBorder="1" applyAlignment="1">
      <alignment horizontal="center" vertical="center" wrapText="1"/>
    </xf>
    <xf numFmtId="44" fontId="5" fillId="3" borderId="18" xfId="1" applyFont="1" applyFill="1" applyBorder="1" applyAlignment="1" applyProtection="1">
      <alignment horizontal="center" vertical="center" wrapText="1"/>
    </xf>
    <xf numFmtId="44" fontId="5" fillId="3" borderId="13" xfId="1" applyFont="1" applyFill="1" applyBorder="1" applyAlignment="1" applyProtection="1">
      <alignment horizontal="center" vertical="center" wrapText="1"/>
    </xf>
    <xf numFmtId="44" fontId="5" fillId="3" borderId="7" xfId="1" applyFont="1" applyFill="1" applyBorder="1" applyAlignment="1" applyProtection="1">
      <alignment horizontal="center" vertical="center" wrapText="1"/>
    </xf>
    <xf numFmtId="44" fontId="5" fillId="3" borderId="8" xfId="1" applyFont="1" applyFill="1" applyBorder="1" applyAlignment="1" applyProtection="1">
      <alignment horizontal="center" vertical="center" wrapText="1"/>
    </xf>
    <xf numFmtId="44" fontId="5" fillId="3" borderId="19" xfId="1" applyFont="1" applyFill="1" applyBorder="1" applyAlignment="1" applyProtection="1">
      <alignment horizontal="center" vertical="center" wrapText="1"/>
    </xf>
    <xf numFmtId="44" fontId="5" fillId="8" borderId="19" xfId="1" applyFont="1" applyFill="1" applyBorder="1" applyAlignment="1" applyProtection="1">
      <alignment horizontal="center" vertical="center" wrapText="1"/>
    </xf>
    <xf numFmtId="0" fontId="5" fillId="3" borderId="11" xfId="1" applyNumberFormat="1" applyFont="1" applyFill="1" applyBorder="1" applyAlignment="1" applyProtection="1">
      <alignment horizontal="center" vertical="center" wrapText="1"/>
    </xf>
    <xf numFmtId="49" fontId="11" fillId="0" borderId="32" xfId="1" applyNumberFormat="1" applyFont="1" applyBorder="1" applyAlignment="1" applyProtection="1">
      <alignment horizontal="left" vertical="center" wrapText="1"/>
      <protection locked="0"/>
    </xf>
    <xf numFmtId="49" fontId="11" fillId="0" borderId="33" xfId="1" applyNumberFormat="1" applyFont="1" applyBorder="1" applyAlignment="1" applyProtection="1">
      <alignment horizontal="left" vertical="center" wrapText="1"/>
      <protection locked="0"/>
    </xf>
    <xf numFmtId="49" fontId="11" fillId="0" borderId="6" xfId="1" applyNumberFormat="1" applyFont="1" applyBorder="1" applyAlignment="1" applyProtection="1">
      <alignment horizontal="left" vertical="center" wrapText="1"/>
      <protection locked="0"/>
    </xf>
    <xf numFmtId="49" fontId="11" fillId="0" borderId="39" xfId="1" applyNumberFormat="1" applyFont="1" applyBorder="1" applyAlignment="1" applyProtection="1">
      <alignment horizontal="left" vertical="center" wrapText="1"/>
      <protection locked="0"/>
    </xf>
  </cellXfs>
  <cellStyles count="4">
    <cellStyle name="Monétaire" xfId="1" builtinId="4"/>
    <cellStyle name="Monétaire 2" xfId="3" xr:uid="{B525F698-1AD9-4C4C-949E-C6FEDA31220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02E63-DCB0-47AB-A7CC-DB3FB8249304}">
  <dimension ref="A1:O76"/>
  <sheetViews>
    <sheetView tabSelected="1" topLeftCell="A40" zoomScale="55" zoomScaleNormal="55" workbookViewId="0">
      <selection activeCell="H47" sqref="H47"/>
    </sheetView>
  </sheetViews>
  <sheetFormatPr baseColWidth="10" defaultColWidth="9.140625" defaultRowHeight="15" x14ac:dyDescent="0.25"/>
  <cols>
    <col min="1" max="1" width="9.140625" style="1"/>
    <col min="2" max="2" width="30.7109375" style="1" customWidth="1"/>
    <col min="3" max="3" width="47.7109375" style="1" customWidth="1"/>
    <col min="4" max="4" width="26.28515625" style="1" customWidth="1"/>
    <col min="5" max="5" width="23.140625" style="1" customWidth="1"/>
    <col min="6" max="6" width="26.5703125" style="1" customWidth="1"/>
    <col min="7" max="7" width="23.140625" style="1" customWidth="1"/>
    <col min="8" max="8" width="27" style="1" customWidth="1"/>
    <col min="9" max="9" width="23.140625" style="1" customWidth="1"/>
    <col min="10" max="10" width="27" style="1" customWidth="1"/>
    <col min="11" max="11" width="23.140625" style="1" customWidth="1"/>
    <col min="12" max="12" width="22.5703125" style="1" customWidth="1"/>
    <col min="13" max="13" width="25.42578125" style="1" customWidth="1"/>
    <col min="14" max="14" width="56.28515625" style="1" customWidth="1"/>
    <col min="15" max="15" width="18.85546875" style="1" customWidth="1"/>
    <col min="16" max="16" width="9.140625" style="1"/>
    <col min="17" max="17" width="17.7109375" style="1" customWidth="1"/>
    <col min="18" max="18" width="26.5703125" style="1" customWidth="1"/>
    <col min="19" max="19" width="22.5703125" style="1" customWidth="1"/>
    <col min="20" max="20" width="29.7109375" style="1" customWidth="1"/>
    <col min="21" max="21" width="23.42578125" style="1" customWidth="1"/>
    <col min="22" max="22" width="18.5703125" style="1" customWidth="1"/>
    <col min="23" max="23" width="17.42578125" style="1" customWidth="1"/>
    <col min="24" max="24" width="25.140625" style="1" customWidth="1"/>
    <col min="25" max="16384" width="9.140625" style="1"/>
  </cols>
  <sheetData>
    <row r="1" spans="1:15" ht="15.75" thickBot="1" x14ac:dyDescent="0.3">
      <c r="A1" s="1" t="s">
        <v>100</v>
      </c>
    </row>
    <row r="2" spans="1:15" ht="47.25" customHeight="1" x14ac:dyDescent="0.25">
      <c r="B2" s="152" t="s">
        <v>101</v>
      </c>
      <c r="C2" s="153"/>
      <c r="D2" s="153"/>
      <c r="E2" s="153"/>
      <c r="F2" s="153"/>
      <c r="G2" s="153"/>
      <c r="H2" s="153"/>
      <c r="I2" s="153"/>
      <c r="J2" s="153"/>
      <c r="K2" s="153"/>
      <c r="L2" s="153"/>
      <c r="M2" s="153"/>
      <c r="N2" s="154"/>
    </row>
    <row r="3" spans="1:15" ht="27" customHeight="1" thickBot="1" x14ac:dyDescent="0.3">
      <c r="B3" s="155" t="s">
        <v>33</v>
      </c>
      <c r="C3" s="156"/>
      <c r="D3" s="156"/>
      <c r="E3" s="156"/>
      <c r="F3" s="156"/>
      <c r="G3" s="156"/>
      <c r="H3" s="156"/>
      <c r="I3" s="156"/>
      <c r="J3" s="156"/>
      <c r="K3" s="156"/>
      <c r="L3" s="156"/>
      <c r="M3" s="156"/>
      <c r="N3" s="157"/>
    </row>
    <row r="4" spans="1:15" ht="15.75" thickBot="1" x14ac:dyDescent="0.3"/>
    <row r="5" spans="1:15" ht="213.75" customHeight="1" x14ac:dyDescent="0.25">
      <c r="B5" s="42" t="s">
        <v>34</v>
      </c>
      <c r="C5" s="43" t="s">
        <v>35</v>
      </c>
      <c r="D5" s="43" t="s">
        <v>36</v>
      </c>
      <c r="E5" s="44" t="s">
        <v>37</v>
      </c>
      <c r="F5" s="43" t="s">
        <v>36</v>
      </c>
      <c r="G5" s="44" t="s">
        <v>37</v>
      </c>
      <c r="H5" s="43" t="s">
        <v>36</v>
      </c>
      <c r="I5" s="44" t="s">
        <v>37</v>
      </c>
      <c r="J5" s="43" t="s">
        <v>38</v>
      </c>
      <c r="K5" s="115" t="s">
        <v>102</v>
      </c>
      <c r="L5" s="43" t="s">
        <v>39</v>
      </c>
      <c r="M5" s="44" t="s">
        <v>40</v>
      </c>
      <c r="N5" s="45" t="s">
        <v>41</v>
      </c>
      <c r="O5" s="115" t="s">
        <v>103</v>
      </c>
    </row>
    <row r="6" spans="1:15" ht="18.75" customHeight="1" thickBot="1" x14ac:dyDescent="0.3">
      <c r="B6" s="46"/>
      <c r="C6" s="47"/>
      <c r="D6" s="158" t="s">
        <v>29</v>
      </c>
      <c r="E6" s="159"/>
      <c r="F6" s="158" t="s">
        <v>42</v>
      </c>
      <c r="G6" s="159"/>
      <c r="H6" s="158" t="s">
        <v>43</v>
      </c>
      <c r="I6" s="159"/>
      <c r="J6" s="48"/>
      <c r="K6" s="48"/>
      <c r="L6" s="47"/>
      <c r="M6" s="47"/>
      <c r="N6" s="49"/>
      <c r="O6" s="136"/>
    </row>
    <row r="7" spans="1:15" ht="48.75" customHeight="1" thickBot="1" x14ac:dyDescent="0.3">
      <c r="B7" s="50" t="s">
        <v>0</v>
      </c>
      <c r="C7" s="160" t="s">
        <v>44</v>
      </c>
      <c r="D7" s="160"/>
      <c r="E7" s="160"/>
      <c r="F7" s="160"/>
      <c r="G7" s="160"/>
      <c r="H7" s="160"/>
      <c r="I7" s="160"/>
      <c r="J7" s="160"/>
      <c r="K7" s="160"/>
      <c r="L7" s="160"/>
      <c r="M7" s="160"/>
      <c r="N7" s="161"/>
      <c r="O7" s="146"/>
    </row>
    <row r="8" spans="1:15" ht="40.5" customHeight="1" thickBot="1" x14ac:dyDescent="0.3">
      <c r="B8" s="50" t="s">
        <v>45</v>
      </c>
      <c r="C8" s="162" t="s">
        <v>46</v>
      </c>
      <c r="D8" s="162"/>
      <c r="E8" s="162"/>
      <c r="F8" s="162"/>
      <c r="G8" s="162"/>
      <c r="H8" s="162"/>
      <c r="I8" s="162"/>
      <c r="J8" s="162"/>
      <c r="K8" s="162"/>
      <c r="L8" s="162"/>
      <c r="M8" s="162"/>
      <c r="N8" s="163"/>
      <c r="O8" s="147"/>
    </row>
    <row r="9" spans="1:15" ht="122.25" customHeight="1" thickBot="1" x14ac:dyDescent="0.3">
      <c r="B9" s="51" t="s">
        <v>47</v>
      </c>
      <c r="C9" s="52" t="s">
        <v>48</v>
      </c>
      <c r="D9" s="53">
        <v>0</v>
      </c>
      <c r="E9" s="54">
        <v>0</v>
      </c>
      <c r="F9" s="53">
        <v>60000</v>
      </c>
      <c r="G9" s="54">
        <v>19676</v>
      </c>
      <c r="H9" s="53">
        <v>0</v>
      </c>
      <c r="I9" s="54">
        <v>0</v>
      </c>
      <c r="J9" s="55">
        <f>SUM(D9:H9)</f>
        <v>79676</v>
      </c>
      <c r="K9" s="116">
        <f>E9+G9+I9</f>
        <v>19676</v>
      </c>
      <c r="L9" s="57">
        <v>0.4</v>
      </c>
      <c r="M9" s="56">
        <f>K9*L9</f>
        <v>7870.4000000000005</v>
      </c>
      <c r="N9" s="186" t="s">
        <v>106</v>
      </c>
      <c r="O9" s="143">
        <f>K9/J9</f>
        <v>0.2469501480998042</v>
      </c>
    </row>
    <row r="10" spans="1:15" ht="110.25" x14ac:dyDescent="0.25">
      <c r="B10" s="59" t="s">
        <v>49</v>
      </c>
      <c r="C10" s="2" t="s">
        <v>50</v>
      </c>
      <c r="D10" s="37">
        <v>0</v>
      </c>
      <c r="E10" s="38">
        <v>0</v>
      </c>
      <c r="F10" s="37">
        <v>50000</v>
      </c>
      <c r="G10" s="38">
        <v>0</v>
      </c>
      <c r="H10" s="37">
        <v>0</v>
      </c>
      <c r="I10" s="38">
        <v>0</v>
      </c>
      <c r="J10" s="39">
        <f t="shared" ref="J10:J11" si="0">SUM(D10:H10)</f>
        <v>50000</v>
      </c>
      <c r="K10" s="117">
        <f t="shared" ref="K10:K11" si="1">E10+G10+I10</f>
        <v>0</v>
      </c>
      <c r="L10" s="3">
        <v>0.5</v>
      </c>
      <c r="M10" s="40">
        <f t="shared" ref="M10:M11" si="2">K10*L10</f>
        <v>0</v>
      </c>
      <c r="N10" s="186" t="s">
        <v>107</v>
      </c>
      <c r="O10" s="144">
        <f t="shared" ref="O10:O62" si="3">K10/J10</f>
        <v>0</v>
      </c>
    </row>
    <row r="11" spans="1:15" ht="142.5" thickBot="1" x14ac:dyDescent="0.3">
      <c r="B11" s="61" t="s">
        <v>51</v>
      </c>
      <c r="C11" s="62" t="s">
        <v>52</v>
      </c>
      <c r="D11" s="63">
        <v>0</v>
      </c>
      <c r="E11" s="64">
        <v>0</v>
      </c>
      <c r="F11" s="63">
        <v>60000</v>
      </c>
      <c r="G11" s="64">
        <v>0</v>
      </c>
      <c r="H11" s="63">
        <v>0</v>
      </c>
      <c r="I11" s="64">
        <v>0</v>
      </c>
      <c r="J11" s="65">
        <f t="shared" si="0"/>
        <v>60000</v>
      </c>
      <c r="K11" s="118">
        <f t="shared" si="1"/>
        <v>0</v>
      </c>
      <c r="L11" s="67">
        <v>0.5</v>
      </c>
      <c r="M11" s="66">
        <f t="shared" si="2"/>
        <v>0</v>
      </c>
      <c r="N11" s="187" t="s">
        <v>108</v>
      </c>
      <c r="O11" s="139">
        <f t="shared" si="3"/>
        <v>0</v>
      </c>
    </row>
    <row r="12" spans="1:15" ht="16.5" thickBot="1" x14ac:dyDescent="0.3">
      <c r="A12" s="4"/>
      <c r="C12" s="72" t="s">
        <v>53</v>
      </c>
      <c r="D12" s="73">
        <f t="shared" ref="D12:K12" si="4">SUM(D9:D11)</f>
        <v>0</v>
      </c>
      <c r="E12" s="74">
        <f t="shared" si="4"/>
        <v>0</v>
      </c>
      <c r="F12" s="73">
        <f t="shared" si="4"/>
        <v>170000</v>
      </c>
      <c r="G12" s="74">
        <f t="shared" si="4"/>
        <v>19676</v>
      </c>
      <c r="H12" s="73">
        <f t="shared" si="4"/>
        <v>0</v>
      </c>
      <c r="I12" s="74">
        <f t="shared" si="4"/>
        <v>0</v>
      </c>
      <c r="J12" s="73">
        <f t="shared" si="4"/>
        <v>189676</v>
      </c>
      <c r="K12" s="119">
        <f t="shared" si="4"/>
        <v>19676</v>
      </c>
      <c r="L12" s="73">
        <f>(L9*J9)+(L10*J10)+(L11*J11)</f>
        <v>86870.399999999994</v>
      </c>
      <c r="M12" s="75">
        <f>SUM(M9:M11)</f>
        <v>7870.4000000000005</v>
      </c>
      <c r="N12" s="141"/>
      <c r="O12" s="140">
        <f t="shared" si="3"/>
        <v>0.10373478985216897</v>
      </c>
    </row>
    <row r="13" spans="1:15" ht="37.5" customHeight="1" thickBot="1" x14ac:dyDescent="0.3">
      <c r="A13" s="4"/>
      <c r="B13" s="50" t="s">
        <v>1</v>
      </c>
      <c r="C13" s="150" t="s">
        <v>2</v>
      </c>
      <c r="D13" s="150"/>
      <c r="E13" s="150"/>
      <c r="F13" s="150"/>
      <c r="G13" s="150"/>
      <c r="H13" s="150"/>
      <c r="I13" s="150"/>
      <c r="J13" s="150"/>
      <c r="K13" s="150"/>
      <c r="L13" s="150"/>
      <c r="M13" s="150"/>
      <c r="N13" s="151"/>
    </row>
    <row r="14" spans="1:15" ht="89.25" customHeight="1" thickBot="1" x14ac:dyDescent="0.3">
      <c r="A14" s="4"/>
      <c r="B14" s="51" t="s">
        <v>3</v>
      </c>
      <c r="C14" s="52" t="s">
        <v>4</v>
      </c>
      <c r="D14" s="53">
        <v>65000</v>
      </c>
      <c r="E14" s="54">
        <v>8746.6</v>
      </c>
      <c r="F14" s="53">
        <v>0</v>
      </c>
      <c r="G14" s="54">
        <v>0</v>
      </c>
      <c r="H14" s="53">
        <v>0</v>
      </c>
      <c r="I14" s="54"/>
      <c r="J14" s="55">
        <f>SUM(D14:H14)</f>
        <v>73746.600000000006</v>
      </c>
      <c r="K14" s="116">
        <f>E14+G14+I14</f>
        <v>8746.6</v>
      </c>
      <c r="L14" s="57">
        <v>0</v>
      </c>
      <c r="M14" s="40">
        <f>K14*L14</f>
        <v>0</v>
      </c>
      <c r="N14" s="58"/>
      <c r="O14" s="140">
        <f t="shared" si="3"/>
        <v>0.11860343392102143</v>
      </c>
    </row>
    <row r="15" spans="1:15" ht="48" customHeight="1" x14ac:dyDescent="0.25">
      <c r="A15" s="4"/>
      <c r="B15" s="59" t="s">
        <v>5</v>
      </c>
      <c r="C15" s="2" t="s">
        <v>6</v>
      </c>
      <c r="D15" s="37">
        <v>60000</v>
      </c>
      <c r="E15" s="38">
        <v>28471.89</v>
      </c>
      <c r="F15" s="37">
        <v>0</v>
      </c>
      <c r="G15" s="38"/>
      <c r="H15" s="37">
        <v>0</v>
      </c>
      <c r="I15" s="38"/>
      <c r="J15" s="39">
        <f t="shared" ref="J15:J17" si="5">SUM(D15:H15)</f>
        <v>88471.89</v>
      </c>
      <c r="K15" s="117">
        <f t="shared" ref="K15:K17" si="6">E15+G15+I15</f>
        <v>28471.89</v>
      </c>
      <c r="L15" s="3">
        <v>0.1</v>
      </c>
      <c r="M15" s="40">
        <f>K15*L15</f>
        <v>2847.1890000000003</v>
      </c>
      <c r="N15" s="60"/>
      <c r="O15" s="142">
        <f t="shared" si="3"/>
        <v>0.32181848946597613</v>
      </c>
    </row>
    <row r="16" spans="1:15" ht="141.75" x14ac:dyDescent="0.25">
      <c r="A16" s="4"/>
      <c r="B16" s="59" t="s">
        <v>7</v>
      </c>
      <c r="C16" s="2" t="s">
        <v>54</v>
      </c>
      <c r="D16" s="37">
        <v>150000</v>
      </c>
      <c r="E16" s="38">
        <v>22315.7</v>
      </c>
      <c r="F16" s="37">
        <v>100000</v>
      </c>
      <c r="G16" s="38">
        <v>4426</v>
      </c>
      <c r="H16" s="37">
        <v>0</v>
      </c>
      <c r="I16" s="38"/>
      <c r="J16" s="39">
        <f t="shared" si="5"/>
        <v>276741.7</v>
      </c>
      <c r="K16" s="117">
        <f t="shared" si="6"/>
        <v>26741.7</v>
      </c>
      <c r="L16" s="3">
        <v>0.6</v>
      </c>
      <c r="M16" s="40">
        <f>K16*L16</f>
        <v>16045.02</v>
      </c>
      <c r="N16" s="188" t="s">
        <v>109</v>
      </c>
      <c r="O16" s="138">
        <f t="shared" si="3"/>
        <v>9.6630540319727745E-2</v>
      </c>
    </row>
    <row r="17" spans="1:15" ht="32.25" thickBot="1" x14ac:dyDescent="0.3">
      <c r="A17" s="4"/>
      <c r="B17" s="61" t="s">
        <v>8</v>
      </c>
      <c r="C17" s="62" t="s">
        <v>9</v>
      </c>
      <c r="D17" s="63">
        <v>30000</v>
      </c>
      <c r="E17" s="64">
        <v>0</v>
      </c>
      <c r="F17" s="63">
        <v>0</v>
      </c>
      <c r="G17" s="64"/>
      <c r="H17" s="63">
        <v>0</v>
      </c>
      <c r="I17" s="64"/>
      <c r="J17" s="65">
        <f t="shared" si="5"/>
        <v>30000</v>
      </c>
      <c r="K17" s="118">
        <f t="shared" si="6"/>
        <v>0</v>
      </c>
      <c r="L17" s="67">
        <v>0</v>
      </c>
      <c r="M17" s="40">
        <f>K17*L17</f>
        <v>0</v>
      </c>
      <c r="N17" s="68"/>
      <c r="O17" s="145">
        <f t="shared" si="3"/>
        <v>0</v>
      </c>
    </row>
    <row r="18" spans="1:15" ht="28.5" customHeight="1" thickBot="1" x14ac:dyDescent="0.3">
      <c r="A18" s="4"/>
      <c r="C18" s="72" t="s">
        <v>53</v>
      </c>
      <c r="D18" s="73">
        <f t="shared" ref="D18:K18" si="7">SUM(D14:D17)</f>
        <v>305000</v>
      </c>
      <c r="E18" s="74">
        <f t="shared" si="7"/>
        <v>59534.19</v>
      </c>
      <c r="F18" s="73">
        <f t="shared" si="7"/>
        <v>100000</v>
      </c>
      <c r="G18" s="74">
        <f t="shared" si="7"/>
        <v>4426</v>
      </c>
      <c r="H18" s="73">
        <f t="shared" si="7"/>
        <v>0</v>
      </c>
      <c r="I18" s="74">
        <f t="shared" si="7"/>
        <v>0</v>
      </c>
      <c r="J18" s="73">
        <f t="shared" si="7"/>
        <v>468960.19</v>
      </c>
      <c r="K18" s="119">
        <f t="shared" si="7"/>
        <v>63960.19</v>
      </c>
      <c r="L18" s="73">
        <f>(L14*J14)+(L15*J15)+(L16*J16)+(L17*J17)</f>
        <v>174892.209</v>
      </c>
      <c r="M18" s="74">
        <f>SUM(M14:M17)</f>
        <v>18892.209000000003</v>
      </c>
      <c r="N18" s="79"/>
      <c r="O18" s="140">
        <f t="shared" si="3"/>
        <v>0.13638724856367873</v>
      </c>
    </row>
    <row r="19" spans="1:15" ht="32.25" customHeight="1" thickBot="1" x14ac:dyDescent="0.3">
      <c r="A19" s="4"/>
      <c r="B19" s="50" t="s">
        <v>10</v>
      </c>
      <c r="C19" s="150" t="s">
        <v>55</v>
      </c>
      <c r="D19" s="150"/>
      <c r="E19" s="150"/>
      <c r="F19" s="150"/>
      <c r="G19" s="150"/>
      <c r="H19" s="150"/>
      <c r="I19" s="150"/>
      <c r="J19" s="150"/>
      <c r="K19" s="150"/>
      <c r="L19" s="150"/>
      <c r="M19" s="150"/>
      <c r="N19" s="151"/>
    </row>
    <row r="20" spans="1:15" ht="63.75" customHeight="1" x14ac:dyDescent="0.25">
      <c r="A20" s="4"/>
      <c r="B20" s="51" t="s">
        <v>11</v>
      </c>
      <c r="C20" s="52" t="s">
        <v>56</v>
      </c>
      <c r="D20" s="53">
        <v>50000</v>
      </c>
      <c r="E20" s="54">
        <v>9606.5400000000009</v>
      </c>
      <c r="F20" s="53">
        <v>0</v>
      </c>
      <c r="G20" s="54">
        <v>0</v>
      </c>
      <c r="H20" s="53">
        <v>0</v>
      </c>
      <c r="I20" s="54">
        <v>0</v>
      </c>
      <c r="J20" s="55">
        <f>SUM(D20:H20)</f>
        <v>59606.54</v>
      </c>
      <c r="K20" s="116">
        <f>E20+G20+I20</f>
        <v>9606.5400000000009</v>
      </c>
      <c r="L20" s="57">
        <v>0</v>
      </c>
      <c r="M20" s="40">
        <f>K20*L20</f>
        <v>0</v>
      </c>
      <c r="N20" s="58"/>
      <c r="O20" s="137">
        <f t="shared" si="3"/>
        <v>0.16116587206705843</v>
      </c>
    </row>
    <row r="21" spans="1:15" ht="95.25" thickBot="1" x14ac:dyDescent="0.3">
      <c r="A21" s="4"/>
      <c r="B21" s="59" t="s">
        <v>57</v>
      </c>
      <c r="C21" s="2" t="s">
        <v>58</v>
      </c>
      <c r="D21" s="37">
        <v>0</v>
      </c>
      <c r="E21" s="38">
        <v>0</v>
      </c>
      <c r="F21" s="37">
        <v>75000</v>
      </c>
      <c r="G21" s="38">
        <v>0</v>
      </c>
      <c r="H21" s="37">
        <v>0</v>
      </c>
      <c r="I21" s="38">
        <v>0</v>
      </c>
      <c r="J21" s="39">
        <f t="shared" ref="J21:J22" si="8">SUM(D21:H21)</f>
        <v>75000</v>
      </c>
      <c r="K21" s="117">
        <f t="shared" ref="K21:K22" si="9">E21+G21+I21</f>
        <v>0</v>
      </c>
      <c r="L21" s="3">
        <v>0.5</v>
      </c>
      <c r="M21" s="40">
        <f>K21*L21</f>
        <v>0</v>
      </c>
      <c r="N21" s="187" t="s">
        <v>108</v>
      </c>
      <c r="O21" s="144">
        <f t="shared" si="3"/>
        <v>0</v>
      </c>
    </row>
    <row r="22" spans="1:15" ht="96" customHeight="1" thickBot="1" x14ac:dyDescent="0.3">
      <c r="A22" s="4"/>
      <c r="B22" s="61" t="s">
        <v>59</v>
      </c>
      <c r="C22" s="62" t="s">
        <v>60</v>
      </c>
      <c r="D22" s="63">
        <v>0</v>
      </c>
      <c r="E22" s="64">
        <v>0</v>
      </c>
      <c r="F22" s="63">
        <v>70000</v>
      </c>
      <c r="G22" s="64">
        <v>0</v>
      </c>
      <c r="H22" s="63">
        <v>0</v>
      </c>
      <c r="I22" s="64">
        <v>0</v>
      </c>
      <c r="J22" s="65">
        <f t="shared" si="8"/>
        <v>70000</v>
      </c>
      <c r="K22" s="118">
        <f t="shared" si="9"/>
        <v>0</v>
      </c>
      <c r="L22" s="67">
        <v>0.4</v>
      </c>
      <c r="M22" s="40">
        <f>K22*L22</f>
        <v>0</v>
      </c>
      <c r="N22" s="187" t="s">
        <v>110</v>
      </c>
      <c r="O22" s="145">
        <f t="shared" si="3"/>
        <v>0</v>
      </c>
    </row>
    <row r="23" spans="1:15" ht="16.5" thickBot="1" x14ac:dyDescent="0.3">
      <c r="C23" s="72" t="s">
        <v>53</v>
      </c>
      <c r="D23" s="73">
        <f t="shared" ref="D23:K23" si="10">SUM(D20:D22)</f>
        <v>50000</v>
      </c>
      <c r="E23" s="74">
        <f t="shared" si="10"/>
        <v>9606.5400000000009</v>
      </c>
      <c r="F23" s="73">
        <f t="shared" si="10"/>
        <v>145000</v>
      </c>
      <c r="G23" s="74">
        <f t="shared" si="10"/>
        <v>0</v>
      </c>
      <c r="H23" s="73">
        <f t="shared" si="10"/>
        <v>0</v>
      </c>
      <c r="I23" s="74">
        <f t="shared" si="10"/>
        <v>0</v>
      </c>
      <c r="J23" s="73">
        <f t="shared" si="10"/>
        <v>204606.54</v>
      </c>
      <c r="K23" s="119">
        <f t="shared" si="10"/>
        <v>9606.5400000000009</v>
      </c>
      <c r="L23" s="73">
        <f>(L20*J20)+(L21*J21)+(L22*J22)</f>
        <v>65500</v>
      </c>
      <c r="M23" s="74">
        <f>(M20*K20)+(M21*K21)+(M22*K22)</f>
        <v>0</v>
      </c>
      <c r="N23" s="79"/>
      <c r="O23" s="140">
        <f t="shared" si="3"/>
        <v>4.6951285134873989E-2</v>
      </c>
    </row>
    <row r="24" spans="1:15" ht="34.5" customHeight="1" thickBot="1" x14ac:dyDescent="0.3">
      <c r="B24" s="50" t="s">
        <v>12</v>
      </c>
      <c r="C24" s="164" t="s">
        <v>61</v>
      </c>
      <c r="D24" s="165"/>
      <c r="E24" s="165"/>
      <c r="F24" s="165"/>
      <c r="G24" s="165"/>
      <c r="H24" s="165"/>
      <c r="I24" s="165"/>
      <c r="J24" s="165"/>
      <c r="K24" s="165"/>
      <c r="L24" s="165"/>
      <c r="M24" s="165"/>
      <c r="N24" s="166"/>
    </row>
    <row r="25" spans="1:15" ht="69.75" customHeight="1" x14ac:dyDescent="0.25">
      <c r="B25" s="51" t="s">
        <v>13</v>
      </c>
      <c r="C25" s="52" t="s">
        <v>62</v>
      </c>
      <c r="D25" s="53">
        <v>90000</v>
      </c>
      <c r="E25" s="54">
        <v>0</v>
      </c>
      <c r="F25" s="53">
        <v>0</v>
      </c>
      <c r="G25" s="54"/>
      <c r="H25" s="53">
        <v>0</v>
      </c>
      <c r="I25" s="54"/>
      <c r="J25" s="55">
        <f>SUM(D25:H25)</f>
        <v>90000</v>
      </c>
      <c r="K25" s="122"/>
      <c r="L25" s="57">
        <v>0.1</v>
      </c>
      <c r="M25" s="40">
        <f>K25*L25</f>
        <v>0</v>
      </c>
      <c r="N25" s="58"/>
      <c r="O25" s="137">
        <f t="shared" si="3"/>
        <v>0</v>
      </c>
    </row>
    <row r="26" spans="1:15" ht="91.5" customHeight="1" x14ac:dyDescent="0.25">
      <c r="B26" s="59" t="s">
        <v>14</v>
      </c>
      <c r="C26" s="2" t="s">
        <v>63</v>
      </c>
      <c r="D26" s="37">
        <v>120000</v>
      </c>
      <c r="E26" s="38">
        <v>0</v>
      </c>
      <c r="F26" s="37">
        <v>0</v>
      </c>
      <c r="G26" s="38"/>
      <c r="H26" s="37">
        <v>0</v>
      </c>
      <c r="I26" s="38"/>
      <c r="J26" s="39">
        <f t="shared" ref="J26:J31" si="11">SUM(D26:H26)</f>
        <v>120000</v>
      </c>
      <c r="K26" s="123"/>
      <c r="L26" s="3">
        <v>0.4</v>
      </c>
      <c r="M26" s="40">
        <f>K26*L26</f>
        <v>0</v>
      </c>
      <c r="N26" s="60"/>
      <c r="O26" s="144">
        <f t="shared" si="3"/>
        <v>0</v>
      </c>
    </row>
    <row r="27" spans="1:15" ht="71.25" customHeight="1" x14ac:dyDescent="0.25">
      <c r="B27" s="59" t="s">
        <v>15</v>
      </c>
      <c r="C27" s="2" t="s">
        <v>64</v>
      </c>
      <c r="D27" s="37">
        <v>75000</v>
      </c>
      <c r="E27" s="38">
        <v>0</v>
      </c>
      <c r="F27" s="37">
        <v>0</v>
      </c>
      <c r="G27" s="38"/>
      <c r="H27" s="37">
        <v>0</v>
      </c>
      <c r="I27" s="38"/>
      <c r="J27" s="39">
        <f t="shared" si="11"/>
        <v>75000</v>
      </c>
      <c r="K27" s="123"/>
      <c r="L27" s="3">
        <v>0.4</v>
      </c>
      <c r="M27" s="40">
        <f t="shared" ref="M27:M31" si="12">K27*L27</f>
        <v>0</v>
      </c>
      <c r="N27" s="60"/>
      <c r="O27" s="144">
        <f t="shared" si="3"/>
        <v>0</v>
      </c>
    </row>
    <row r="28" spans="1:15" ht="45" customHeight="1" x14ac:dyDescent="0.25">
      <c r="B28" s="59" t="s">
        <v>65</v>
      </c>
      <c r="C28" s="2" t="s">
        <v>66</v>
      </c>
      <c r="D28" s="37">
        <v>0</v>
      </c>
      <c r="E28" s="38"/>
      <c r="F28" s="37">
        <v>0</v>
      </c>
      <c r="G28" s="38"/>
      <c r="H28" s="37">
        <v>125000</v>
      </c>
      <c r="I28" s="38">
        <v>6827</v>
      </c>
      <c r="J28" s="39">
        <f>SUM(D28:I28)</f>
        <v>131827</v>
      </c>
      <c r="K28" s="123"/>
      <c r="L28" s="3">
        <v>0.1</v>
      </c>
      <c r="M28" s="40">
        <f t="shared" si="12"/>
        <v>0</v>
      </c>
      <c r="N28" s="60"/>
      <c r="O28" s="144">
        <f t="shared" si="3"/>
        <v>0</v>
      </c>
    </row>
    <row r="29" spans="1:15" ht="94.5" x14ac:dyDescent="0.25">
      <c r="B29" s="59" t="s">
        <v>67</v>
      </c>
      <c r="C29" s="2" t="s">
        <v>68</v>
      </c>
      <c r="D29" s="37">
        <v>0</v>
      </c>
      <c r="E29" s="38"/>
      <c r="F29" s="37">
        <v>100000</v>
      </c>
      <c r="G29" s="38"/>
      <c r="H29" s="37">
        <v>0</v>
      </c>
      <c r="I29" s="38"/>
      <c r="J29" s="39">
        <f t="shared" si="11"/>
        <v>100000</v>
      </c>
      <c r="K29" s="123"/>
      <c r="L29" s="3">
        <v>0.6</v>
      </c>
      <c r="M29" s="40">
        <f t="shared" si="12"/>
        <v>0</v>
      </c>
      <c r="N29" s="188" t="s">
        <v>112</v>
      </c>
      <c r="O29" s="144">
        <f t="shared" si="3"/>
        <v>0</v>
      </c>
    </row>
    <row r="30" spans="1:15" ht="78.75" x14ac:dyDescent="0.25">
      <c r="A30" s="4"/>
      <c r="B30" s="59" t="s">
        <v>69</v>
      </c>
      <c r="C30" s="2" t="s">
        <v>70</v>
      </c>
      <c r="D30" s="37">
        <v>0</v>
      </c>
      <c r="E30" s="38"/>
      <c r="F30" s="37">
        <v>175000</v>
      </c>
      <c r="G30" s="38"/>
      <c r="H30" s="37">
        <v>0</v>
      </c>
      <c r="I30" s="38"/>
      <c r="J30" s="39">
        <f t="shared" si="11"/>
        <v>175000</v>
      </c>
      <c r="K30" s="123"/>
      <c r="L30" s="3">
        <v>0.7</v>
      </c>
      <c r="M30" s="40">
        <f t="shared" si="12"/>
        <v>0</v>
      </c>
      <c r="N30" s="188" t="s">
        <v>111</v>
      </c>
      <c r="O30" s="144">
        <f t="shared" si="3"/>
        <v>0</v>
      </c>
    </row>
    <row r="31" spans="1:15" s="4" customFormat="1" ht="48" thickBot="1" x14ac:dyDescent="0.3">
      <c r="A31" s="1"/>
      <c r="B31" s="61" t="s">
        <v>71</v>
      </c>
      <c r="C31" s="62" t="s">
        <v>72</v>
      </c>
      <c r="D31" s="80">
        <v>0</v>
      </c>
      <c r="E31" s="64"/>
      <c r="F31" s="80">
        <v>0</v>
      </c>
      <c r="G31" s="64"/>
      <c r="H31" s="80">
        <v>250000</v>
      </c>
      <c r="I31" s="64"/>
      <c r="J31" s="65">
        <f t="shared" si="11"/>
        <v>250000</v>
      </c>
      <c r="K31" s="124"/>
      <c r="L31" s="81">
        <v>0</v>
      </c>
      <c r="M31" s="40">
        <f t="shared" si="12"/>
        <v>0</v>
      </c>
      <c r="N31" s="82"/>
      <c r="O31" s="138">
        <f t="shared" si="3"/>
        <v>0</v>
      </c>
    </row>
    <row r="32" spans="1:15" ht="16.5" thickBot="1" x14ac:dyDescent="0.3">
      <c r="C32" s="69" t="s">
        <v>53</v>
      </c>
      <c r="D32" s="70">
        <f t="shared" ref="D32:K32" si="13">SUM(D25:D31)</f>
        <v>285000</v>
      </c>
      <c r="E32" s="71">
        <f t="shared" si="13"/>
        <v>0</v>
      </c>
      <c r="F32" s="70">
        <f t="shared" si="13"/>
        <v>275000</v>
      </c>
      <c r="G32" s="71">
        <f t="shared" si="13"/>
        <v>0</v>
      </c>
      <c r="H32" s="70">
        <f t="shared" si="13"/>
        <v>375000</v>
      </c>
      <c r="I32" s="71">
        <f t="shared" si="13"/>
        <v>6827</v>
      </c>
      <c r="J32" s="70">
        <f t="shared" si="13"/>
        <v>941827</v>
      </c>
      <c r="K32" s="125">
        <f t="shared" si="13"/>
        <v>0</v>
      </c>
      <c r="L32" s="70">
        <f>(L25*J25)+(L26*J26)+(L27*J27)+(L28*J28)+(L29*J29)+(L30*J30)+(L31*J31)</f>
        <v>282682.7</v>
      </c>
      <c r="M32" s="71">
        <f>(M25*K25)+(M26*K26)+(M27*K27)+(M28*K28)+(M29*K29)+(M30*K30)+(M31*K31)</f>
        <v>0</v>
      </c>
      <c r="N32" s="78"/>
      <c r="O32" s="140">
        <f t="shared" si="3"/>
        <v>0</v>
      </c>
    </row>
    <row r="33" spans="1:15" ht="16.5" thickBot="1" x14ac:dyDescent="0.3">
      <c r="B33" s="5"/>
      <c r="C33" s="6"/>
      <c r="D33" s="7"/>
      <c r="E33" s="7"/>
      <c r="F33" s="7"/>
      <c r="G33" s="7"/>
      <c r="H33" s="7"/>
      <c r="I33" s="7"/>
      <c r="J33" s="7"/>
      <c r="K33" s="7"/>
      <c r="L33" s="7"/>
      <c r="M33" s="7"/>
      <c r="N33" s="7"/>
    </row>
    <row r="34" spans="1:15" ht="54" customHeight="1" thickBot="1" x14ac:dyDescent="0.3">
      <c r="B34" s="69" t="s">
        <v>16</v>
      </c>
      <c r="C34" s="167" t="s">
        <v>73</v>
      </c>
      <c r="D34" s="167"/>
      <c r="E34" s="167"/>
      <c r="F34" s="167"/>
      <c r="G34" s="167"/>
      <c r="H34" s="167"/>
      <c r="I34" s="167"/>
      <c r="J34" s="167"/>
      <c r="K34" s="167"/>
      <c r="L34" s="167"/>
      <c r="M34" s="167"/>
      <c r="N34" s="168"/>
    </row>
    <row r="35" spans="1:15" ht="34.5" customHeight="1" thickBot="1" x14ac:dyDescent="0.3">
      <c r="B35" s="50" t="s">
        <v>17</v>
      </c>
      <c r="C35" s="150" t="s">
        <v>18</v>
      </c>
      <c r="D35" s="150"/>
      <c r="E35" s="150"/>
      <c r="F35" s="150"/>
      <c r="G35" s="150"/>
      <c r="H35" s="150"/>
      <c r="I35" s="150"/>
      <c r="J35" s="150"/>
      <c r="K35" s="150"/>
      <c r="L35" s="150"/>
      <c r="M35" s="150"/>
      <c r="N35" s="151"/>
    </row>
    <row r="36" spans="1:15" ht="110.25" x14ac:dyDescent="0.25">
      <c r="B36" s="51" t="s">
        <v>19</v>
      </c>
      <c r="C36" s="52" t="s">
        <v>20</v>
      </c>
      <c r="D36" s="53">
        <v>70000</v>
      </c>
      <c r="E36" s="54">
        <v>31256.75</v>
      </c>
      <c r="F36" s="53">
        <v>30000</v>
      </c>
      <c r="G36" s="54"/>
      <c r="H36" s="53"/>
      <c r="I36" s="54"/>
      <c r="J36" s="55">
        <f>SUM(D36:H36)</f>
        <v>131256.75</v>
      </c>
      <c r="K36" s="120"/>
      <c r="L36" s="57">
        <v>0.5</v>
      </c>
      <c r="M36" s="76"/>
      <c r="N36" s="189" t="s">
        <v>113</v>
      </c>
      <c r="O36" s="137">
        <f t="shared" si="3"/>
        <v>0</v>
      </c>
    </row>
    <row r="37" spans="1:15" ht="111" thickBot="1" x14ac:dyDescent="0.3">
      <c r="B37" s="61" t="s">
        <v>21</v>
      </c>
      <c r="C37" s="62" t="s">
        <v>22</v>
      </c>
      <c r="D37" s="63">
        <v>35000</v>
      </c>
      <c r="E37" s="64"/>
      <c r="F37" s="63">
        <v>30000</v>
      </c>
      <c r="G37" s="64"/>
      <c r="H37" s="63"/>
      <c r="I37" s="64"/>
      <c r="J37" s="65">
        <f t="shared" ref="J37" si="14">SUM(D37:H37)</f>
        <v>65000</v>
      </c>
      <c r="K37" s="121"/>
      <c r="L37" s="67">
        <v>0.5</v>
      </c>
      <c r="M37" s="77"/>
      <c r="N37" s="187" t="s">
        <v>113</v>
      </c>
      <c r="O37" s="144">
        <f t="shared" si="3"/>
        <v>0</v>
      </c>
    </row>
    <row r="38" spans="1:15" s="4" customFormat="1" ht="16.5" thickBot="1" x14ac:dyDescent="0.3">
      <c r="A38" s="1"/>
      <c r="B38" s="1"/>
      <c r="C38" s="72" t="s">
        <v>53</v>
      </c>
      <c r="D38" s="73">
        <f t="shared" ref="D38:K38" si="15">SUM(D36:D37)</f>
        <v>105000</v>
      </c>
      <c r="E38" s="74">
        <f t="shared" si="15"/>
        <v>31256.75</v>
      </c>
      <c r="F38" s="73">
        <f t="shared" si="15"/>
        <v>60000</v>
      </c>
      <c r="G38" s="74">
        <f t="shared" si="15"/>
        <v>0</v>
      </c>
      <c r="H38" s="73">
        <f t="shared" si="15"/>
        <v>0</v>
      </c>
      <c r="I38" s="74">
        <f t="shared" si="15"/>
        <v>0</v>
      </c>
      <c r="J38" s="74">
        <f t="shared" si="15"/>
        <v>196256.75</v>
      </c>
      <c r="K38" s="119">
        <f t="shared" si="15"/>
        <v>0</v>
      </c>
      <c r="L38" s="73">
        <f>(L36*J36)+(L37*J37)</f>
        <v>98128.375</v>
      </c>
      <c r="M38" s="74">
        <f>(M36*K36)+(M37*K37)</f>
        <v>0</v>
      </c>
      <c r="N38" s="79"/>
      <c r="O38" s="145">
        <f t="shared" si="3"/>
        <v>0</v>
      </c>
    </row>
    <row r="39" spans="1:15" ht="34.5" customHeight="1" thickBot="1" x14ac:dyDescent="0.3">
      <c r="B39" s="50" t="s">
        <v>23</v>
      </c>
      <c r="C39" s="150" t="s">
        <v>74</v>
      </c>
      <c r="D39" s="150"/>
      <c r="E39" s="150"/>
      <c r="F39" s="150"/>
      <c r="G39" s="150"/>
      <c r="H39" s="150"/>
      <c r="I39" s="150"/>
      <c r="J39" s="150"/>
      <c r="K39" s="150"/>
      <c r="L39" s="150"/>
      <c r="M39" s="150"/>
      <c r="N39" s="151"/>
    </row>
    <row r="40" spans="1:15" ht="126" x14ac:dyDescent="0.25">
      <c r="B40" s="51" t="s">
        <v>24</v>
      </c>
      <c r="C40" s="52" t="s">
        <v>25</v>
      </c>
      <c r="D40" s="53">
        <v>693333</v>
      </c>
      <c r="E40" s="54"/>
      <c r="F40" s="53"/>
      <c r="G40" s="54"/>
      <c r="H40" s="53">
        <v>462222</v>
      </c>
      <c r="I40" s="54"/>
      <c r="J40" s="55">
        <f>SUM(D40:H40)</f>
        <v>1155555</v>
      </c>
      <c r="K40" s="120"/>
      <c r="L40" s="57">
        <v>0.45</v>
      </c>
      <c r="M40" s="40">
        <f>K40*L40</f>
        <v>0</v>
      </c>
      <c r="N40" s="186" t="s">
        <v>114</v>
      </c>
      <c r="O40" s="137">
        <f t="shared" si="3"/>
        <v>0</v>
      </c>
    </row>
    <row r="41" spans="1:15" ht="48" thickBot="1" x14ac:dyDescent="0.3">
      <c r="B41" s="59" t="s">
        <v>75</v>
      </c>
      <c r="C41" s="2" t="s">
        <v>76</v>
      </c>
      <c r="D41" s="37">
        <v>150000</v>
      </c>
      <c r="E41" s="38"/>
      <c r="F41" s="37"/>
      <c r="G41" s="38"/>
      <c r="H41" s="37">
        <v>100000</v>
      </c>
      <c r="I41" s="38"/>
      <c r="J41" s="39">
        <f t="shared" ref="J41:J43" si="16">SUM(D41:H41)</f>
        <v>250000</v>
      </c>
      <c r="K41" s="126"/>
      <c r="L41" s="3">
        <v>0.45</v>
      </c>
      <c r="M41" s="40">
        <f t="shared" ref="M41:M43" si="17">K41*L41</f>
        <v>0</v>
      </c>
      <c r="N41" s="188" t="s">
        <v>115</v>
      </c>
      <c r="O41" s="144">
        <f t="shared" si="3"/>
        <v>0</v>
      </c>
    </row>
    <row r="42" spans="1:15" ht="63" x14ac:dyDescent="0.25">
      <c r="B42" s="59" t="s">
        <v>26</v>
      </c>
      <c r="C42" s="2" t="s">
        <v>77</v>
      </c>
      <c r="D42" s="37">
        <v>282000</v>
      </c>
      <c r="E42" s="38"/>
      <c r="F42" s="37"/>
      <c r="G42" s="38"/>
      <c r="H42" s="37">
        <v>188000</v>
      </c>
      <c r="I42" s="38"/>
      <c r="J42" s="39">
        <f t="shared" si="16"/>
        <v>470000</v>
      </c>
      <c r="K42" s="126"/>
      <c r="L42" s="3">
        <v>0.45</v>
      </c>
      <c r="M42" s="40">
        <f t="shared" si="17"/>
        <v>0</v>
      </c>
      <c r="N42" s="186" t="s">
        <v>116</v>
      </c>
      <c r="O42" s="138">
        <f t="shared" si="3"/>
        <v>0</v>
      </c>
    </row>
    <row r="43" spans="1:15" ht="48" thickBot="1" x14ac:dyDescent="0.3">
      <c r="B43" s="61" t="s">
        <v>27</v>
      </c>
      <c r="C43" s="62" t="s">
        <v>78</v>
      </c>
      <c r="D43" s="63">
        <v>90000</v>
      </c>
      <c r="E43" s="64"/>
      <c r="F43" s="63"/>
      <c r="G43" s="64"/>
      <c r="H43" s="63">
        <v>60000</v>
      </c>
      <c r="I43" s="64"/>
      <c r="J43" s="65">
        <f t="shared" si="16"/>
        <v>150000</v>
      </c>
      <c r="K43" s="121"/>
      <c r="L43" s="67">
        <v>0.45</v>
      </c>
      <c r="M43" s="40">
        <f t="shared" si="17"/>
        <v>0</v>
      </c>
      <c r="N43" s="187" t="s">
        <v>117</v>
      </c>
      <c r="O43" s="145">
        <f t="shared" si="3"/>
        <v>0</v>
      </c>
    </row>
    <row r="44" spans="1:15" s="41" customFormat="1" ht="16.5" thickBot="1" x14ac:dyDescent="0.3">
      <c r="C44" s="72" t="s">
        <v>53</v>
      </c>
      <c r="D44" s="83">
        <f>SUM(D40:D43)</f>
        <v>1215333</v>
      </c>
      <c r="E44" s="84">
        <f>SUM(E40:E43)</f>
        <v>0</v>
      </c>
      <c r="F44" s="83">
        <f t="shared" ref="F44:G44" si="18">SUM(F40:F43)</f>
        <v>0</v>
      </c>
      <c r="G44" s="84">
        <f t="shared" si="18"/>
        <v>0</v>
      </c>
      <c r="H44" s="83">
        <f>SUM(H40:H43)</f>
        <v>810222</v>
      </c>
      <c r="I44" s="84">
        <f>SUM(I40:I43)</f>
        <v>0</v>
      </c>
      <c r="J44" s="73">
        <f>SUM(J40:J43)</f>
        <v>2025555</v>
      </c>
      <c r="K44" s="127">
        <f>SUM(K40:K43)</f>
        <v>0</v>
      </c>
      <c r="L44" s="73">
        <f>(L40*J40)+(L41*J41)+(L42*J42)+(L43*J43)</f>
        <v>911499.75</v>
      </c>
      <c r="M44" s="84">
        <f>(M40*K40)+(M41*K41)+(M42*K42)+(M43*K43)</f>
        <v>0</v>
      </c>
      <c r="N44" s="85"/>
      <c r="O44" s="140">
        <f t="shared" si="3"/>
        <v>0</v>
      </c>
    </row>
    <row r="45" spans="1:15" ht="40.5" customHeight="1" thickBot="1" x14ac:dyDescent="0.3">
      <c r="B45" s="50" t="s">
        <v>28</v>
      </c>
      <c r="C45" s="150" t="s">
        <v>79</v>
      </c>
      <c r="D45" s="150"/>
      <c r="E45" s="150"/>
      <c r="F45" s="150"/>
      <c r="G45" s="150"/>
      <c r="H45" s="150"/>
      <c r="I45" s="150"/>
      <c r="J45" s="150"/>
      <c r="K45" s="150"/>
      <c r="L45" s="150"/>
      <c r="M45" s="150"/>
      <c r="N45" s="151"/>
    </row>
    <row r="46" spans="1:15" ht="63" x14ac:dyDescent="0.25">
      <c r="B46" s="51" t="s">
        <v>80</v>
      </c>
      <c r="C46" s="52" t="s">
        <v>81</v>
      </c>
      <c r="D46" s="53">
        <v>90000</v>
      </c>
      <c r="E46" s="54"/>
      <c r="F46" s="53"/>
      <c r="G46" s="54"/>
      <c r="H46" s="53">
        <v>60000</v>
      </c>
      <c r="I46" s="54"/>
      <c r="J46" s="55">
        <f>SUM(D46:H46)</f>
        <v>150000</v>
      </c>
      <c r="K46" s="120"/>
      <c r="L46" s="57">
        <v>0.3</v>
      </c>
      <c r="M46" s="40">
        <f t="shared" ref="M46:M48" si="19">K46*L46</f>
        <v>0</v>
      </c>
      <c r="N46" s="186" t="s">
        <v>118</v>
      </c>
      <c r="O46" s="137">
        <f t="shared" si="3"/>
        <v>0</v>
      </c>
    </row>
    <row r="47" spans="1:15" ht="48" thickBot="1" x14ac:dyDescent="0.3">
      <c r="B47" s="59" t="s">
        <v>82</v>
      </c>
      <c r="C47" s="2" t="s">
        <v>83</v>
      </c>
      <c r="D47" s="37">
        <v>120000</v>
      </c>
      <c r="E47" s="38"/>
      <c r="F47" s="37"/>
      <c r="G47" s="38"/>
      <c r="H47" s="37">
        <v>80000</v>
      </c>
      <c r="I47" s="38"/>
      <c r="J47" s="39">
        <f t="shared" ref="J47:J48" si="20">SUM(D47:H47)</f>
        <v>200000</v>
      </c>
      <c r="K47" s="126"/>
      <c r="L47" s="3">
        <v>0.4</v>
      </c>
      <c r="M47" s="40">
        <f t="shared" si="19"/>
        <v>0</v>
      </c>
      <c r="N47" s="188" t="s">
        <v>119</v>
      </c>
      <c r="O47" s="144">
        <f t="shared" si="3"/>
        <v>0</v>
      </c>
    </row>
    <row r="48" spans="1:15" ht="70.5" customHeight="1" thickBot="1" x14ac:dyDescent="0.3">
      <c r="B48" s="61" t="s">
        <v>84</v>
      </c>
      <c r="C48" s="86" t="s">
        <v>85</v>
      </c>
      <c r="D48" s="80">
        <v>180000</v>
      </c>
      <c r="E48" s="64"/>
      <c r="F48" s="80"/>
      <c r="G48" s="64"/>
      <c r="H48" s="80">
        <v>120000</v>
      </c>
      <c r="I48" s="64"/>
      <c r="J48" s="65">
        <f t="shared" si="20"/>
        <v>300000</v>
      </c>
      <c r="K48" s="121"/>
      <c r="L48" s="67">
        <v>0.4</v>
      </c>
      <c r="M48" s="40">
        <f t="shared" si="19"/>
        <v>0</v>
      </c>
      <c r="N48" s="186" t="s">
        <v>118</v>
      </c>
      <c r="O48" s="145">
        <f t="shared" si="3"/>
        <v>0</v>
      </c>
    </row>
    <row r="49" spans="2:15" ht="16.5" thickBot="1" x14ac:dyDescent="0.3">
      <c r="C49" s="69" t="s">
        <v>53</v>
      </c>
      <c r="D49" s="70">
        <f>SUM(D46:D48)</f>
        <v>390000</v>
      </c>
      <c r="E49" s="70">
        <f t="shared" ref="E49:G49" si="21">SUM(E46:E48)</f>
        <v>0</v>
      </c>
      <c r="F49" s="70">
        <f t="shared" si="21"/>
        <v>0</v>
      </c>
      <c r="G49" s="88">
        <f t="shared" si="21"/>
        <v>0</v>
      </c>
      <c r="H49" s="70">
        <f>SUM(H46:H48)</f>
        <v>260000</v>
      </c>
      <c r="I49" s="88">
        <f>SUM(I46:I48)</f>
        <v>0</v>
      </c>
      <c r="J49" s="70">
        <f>SUM(J46:J48)</f>
        <v>650000</v>
      </c>
      <c r="K49" s="128">
        <f>SUM(K46:K48)</f>
        <v>0</v>
      </c>
      <c r="L49" s="70">
        <f>(L46*J46)+(L47*J47)+(L48*J48)</f>
        <v>245000</v>
      </c>
      <c r="M49" s="71"/>
      <c r="N49" s="78"/>
      <c r="O49" s="140">
        <f t="shared" si="3"/>
        <v>0</v>
      </c>
    </row>
    <row r="50" spans="2:15" ht="15.75" customHeight="1" thickBot="1" x14ac:dyDescent="0.3">
      <c r="B50" s="8"/>
      <c r="C50" s="5"/>
      <c r="D50" s="9"/>
      <c r="E50" s="9"/>
      <c r="F50" s="9"/>
      <c r="G50" s="9"/>
      <c r="H50" s="9"/>
      <c r="I50" s="9"/>
      <c r="J50" s="9"/>
      <c r="K50" s="9"/>
      <c r="L50" s="9"/>
      <c r="M50" s="9"/>
      <c r="N50" s="5"/>
    </row>
    <row r="51" spans="2:15" ht="63.75" customHeight="1" x14ac:dyDescent="0.25">
      <c r="B51" s="89" t="s">
        <v>86</v>
      </c>
      <c r="C51" s="90" t="s">
        <v>87</v>
      </c>
      <c r="D51" s="91">
        <v>190000</v>
      </c>
      <c r="E51" s="92">
        <v>28514.23</v>
      </c>
      <c r="F51" s="91">
        <v>134000</v>
      </c>
      <c r="G51" s="92">
        <v>7697.97</v>
      </c>
      <c r="H51" s="91">
        <v>157922</v>
      </c>
      <c r="I51" s="92">
        <v>45666.99</v>
      </c>
      <c r="J51" s="93">
        <f>SUM(D51:I51)</f>
        <v>563801.18999999994</v>
      </c>
      <c r="K51" s="129"/>
      <c r="L51" s="94"/>
      <c r="M51" s="95"/>
      <c r="N51" s="96"/>
      <c r="O51" s="137">
        <f t="shared" si="3"/>
        <v>0</v>
      </c>
    </row>
    <row r="52" spans="2:15" ht="69.75" customHeight="1" x14ac:dyDescent="0.25">
      <c r="B52" s="97" t="s">
        <v>88</v>
      </c>
      <c r="C52" s="11" t="s">
        <v>89</v>
      </c>
      <c r="D52" s="12">
        <v>60000</v>
      </c>
      <c r="E52" s="13">
        <v>54919.83</v>
      </c>
      <c r="F52" s="12">
        <v>20000</v>
      </c>
      <c r="G52" s="13">
        <v>1264</v>
      </c>
      <c r="H52" s="12">
        <v>20000</v>
      </c>
      <c r="I52" s="13"/>
      <c r="J52" s="14">
        <f>SUM(D52:H52)</f>
        <v>156183.83000000002</v>
      </c>
      <c r="K52" s="130"/>
      <c r="L52" s="15"/>
      <c r="M52" s="16"/>
      <c r="N52" s="98"/>
      <c r="O52" s="144">
        <f t="shared" si="3"/>
        <v>0</v>
      </c>
    </row>
    <row r="53" spans="2:15" ht="57" customHeight="1" x14ac:dyDescent="0.25">
      <c r="B53" s="97" t="s">
        <v>90</v>
      </c>
      <c r="C53" s="17" t="s">
        <v>91</v>
      </c>
      <c r="D53" s="12">
        <f>(260000-80000)+30000</f>
        <v>210000</v>
      </c>
      <c r="E53" s="13"/>
      <c r="F53" s="12">
        <f>75000+15000</f>
        <v>90000</v>
      </c>
      <c r="G53" s="13"/>
      <c r="H53" s="12">
        <f>85000+15000</f>
        <v>100000</v>
      </c>
      <c r="I53" s="13"/>
      <c r="J53" s="14">
        <f>SUM(D53:H53)</f>
        <v>400000</v>
      </c>
      <c r="K53" s="130"/>
      <c r="L53" s="15"/>
      <c r="M53" s="16"/>
      <c r="N53" s="98"/>
      <c r="O53" s="144">
        <f t="shared" si="3"/>
        <v>0</v>
      </c>
    </row>
    <row r="54" spans="2:15" ht="65.25" customHeight="1" thickBot="1" x14ac:dyDescent="0.3">
      <c r="B54" s="99" t="s">
        <v>92</v>
      </c>
      <c r="C54" s="101" t="s">
        <v>93</v>
      </c>
      <c r="D54" s="102">
        <v>80000</v>
      </c>
      <c r="E54" s="103">
        <v>8401.65</v>
      </c>
      <c r="F54" s="102"/>
      <c r="G54" s="103"/>
      <c r="H54" s="102"/>
      <c r="I54" s="103"/>
      <c r="J54" s="104">
        <f>SUM(D54:H54)</f>
        <v>88401.65</v>
      </c>
      <c r="K54" s="131"/>
      <c r="L54" s="105"/>
      <c r="M54" s="106"/>
      <c r="N54" s="107"/>
      <c r="O54" s="138">
        <f t="shared" si="3"/>
        <v>0</v>
      </c>
    </row>
    <row r="55" spans="2:15" ht="38.25" customHeight="1" thickBot="1" x14ac:dyDescent="0.3">
      <c r="B55" s="100"/>
      <c r="C55" s="108" t="s">
        <v>30</v>
      </c>
      <c r="D55" s="109">
        <f t="shared" ref="D55:K55" si="22">SUM(D51:D54)</f>
        <v>540000</v>
      </c>
      <c r="E55" s="110">
        <f t="shared" si="22"/>
        <v>91835.709999999992</v>
      </c>
      <c r="F55" s="109">
        <f t="shared" si="22"/>
        <v>244000</v>
      </c>
      <c r="G55" s="110">
        <f t="shared" si="22"/>
        <v>8961.9700000000012</v>
      </c>
      <c r="H55" s="109">
        <f t="shared" si="22"/>
        <v>277922</v>
      </c>
      <c r="I55" s="110">
        <f t="shared" si="22"/>
        <v>45666.99</v>
      </c>
      <c r="J55" s="109">
        <f t="shared" si="22"/>
        <v>1208386.67</v>
      </c>
      <c r="K55" s="132">
        <f t="shared" si="22"/>
        <v>0</v>
      </c>
      <c r="L55" s="70">
        <f>(L51*J51)+(L52*J52)+(L53*J53)+(L54*J54)</f>
        <v>0</v>
      </c>
      <c r="M55" s="87"/>
      <c r="N55" s="111"/>
      <c r="O55" s="140">
        <f t="shared" si="3"/>
        <v>0</v>
      </c>
    </row>
    <row r="56" spans="2:15" ht="15.75" customHeight="1" thickBot="1" x14ac:dyDescent="0.3">
      <c r="B56" s="8"/>
      <c r="C56" s="5"/>
      <c r="D56" s="9"/>
      <c r="E56" s="9"/>
      <c r="F56" s="9"/>
      <c r="G56" s="9"/>
      <c r="H56" s="9"/>
      <c r="I56" s="9"/>
      <c r="J56" s="9"/>
      <c r="K56" s="9"/>
      <c r="L56" s="9"/>
      <c r="M56" s="9"/>
      <c r="N56" s="5"/>
    </row>
    <row r="57" spans="2:15" ht="16.5" thickBot="1" x14ac:dyDescent="0.3">
      <c r="B57" s="8"/>
      <c r="C57" s="174" t="s">
        <v>94</v>
      </c>
      <c r="D57" s="175"/>
      <c r="E57" s="175"/>
      <c r="F57" s="175"/>
      <c r="G57" s="175"/>
      <c r="H57" s="175"/>
      <c r="I57" s="175"/>
      <c r="J57" s="175"/>
      <c r="K57" s="176"/>
      <c r="L57" s="18"/>
      <c r="M57" s="18"/>
      <c r="N57" s="18"/>
    </row>
    <row r="58" spans="2:15" ht="40.5" customHeight="1" x14ac:dyDescent="0.25">
      <c r="B58" s="8"/>
      <c r="C58" s="177"/>
      <c r="D58" s="179" t="s">
        <v>95</v>
      </c>
      <c r="E58" s="180"/>
      <c r="F58" s="179" t="s">
        <v>96</v>
      </c>
      <c r="G58" s="180"/>
      <c r="H58" s="181" t="s">
        <v>97</v>
      </c>
      <c r="I58" s="182"/>
      <c r="J58" s="183" t="s">
        <v>98</v>
      </c>
      <c r="K58" s="184" t="s">
        <v>105</v>
      </c>
      <c r="L58" s="5"/>
      <c r="M58" s="5"/>
      <c r="N58" s="18"/>
      <c r="O58" s="148" t="s">
        <v>104</v>
      </c>
    </row>
    <row r="59" spans="2:15" ht="24.75" customHeight="1" x14ac:dyDescent="0.25">
      <c r="B59" s="8"/>
      <c r="C59" s="178"/>
      <c r="D59" s="169" t="str">
        <f>D6</f>
        <v>PNUD</v>
      </c>
      <c r="E59" s="185"/>
      <c r="F59" s="169" t="str">
        <f>F6</f>
        <v>BCNUDH</v>
      </c>
      <c r="G59" s="170"/>
      <c r="H59" s="171" t="str">
        <f>H6</f>
        <v>OIM</v>
      </c>
      <c r="I59" s="172"/>
      <c r="J59" s="180"/>
      <c r="K59" s="149"/>
      <c r="L59" s="5"/>
      <c r="M59" s="5"/>
      <c r="N59" s="18"/>
      <c r="O59" s="149" t="e">
        <f t="shared" si="3"/>
        <v>#DIV/0!</v>
      </c>
    </row>
    <row r="60" spans="2:15" ht="41.25" customHeight="1" x14ac:dyDescent="0.25">
      <c r="B60" s="19"/>
      <c r="C60" s="20" t="s">
        <v>99</v>
      </c>
      <c r="D60" s="21">
        <f t="shared" ref="D60:I60" si="23">SUM(D12,D18,D23,D32,D38,D44,D49,D51,D52,D53,D54)</f>
        <v>2890333</v>
      </c>
      <c r="E60" s="22">
        <f t="shared" si="23"/>
        <v>192233.19</v>
      </c>
      <c r="F60" s="21">
        <f t="shared" si="23"/>
        <v>994000</v>
      </c>
      <c r="G60" s="23">
        <f t="shared" si="23"/>
        <v>33063.97</v>
      </c>
      <c r="H60" s="21">
        <f t="shared" si="23"/>
        <v>1723144</v>
      </c>
      <c r="I60" s="23">
        <f t="shared" si="23"/>
        <v>52493.99</v>
      </c>
      <c r="J60" s="24">
        <f>D60+F60+H60</f>
        <v>5607477</v>
      </c>
      <c r="K60" s="133">
        <f>E60+G60+I60</f>
        <v>277791.15000000002</v>
      </c>
      <c r="L60" s="5"/>
      <c r="M60" s="5"/>
      <c r="N60" s="19"/>
      <c r="O60" s="143">
        <f t="shared" si="3"/>
        <v>4.9539418529937797E-2</v>
      </c>
    </row>
    <row r="61" spans="2:15" ht="51.75" customHeight="1" thickBot="1" x14ac:dyDescent="0.3">
      <c r="B61" s="25"/>
      <c r="C61" s="26" t="s">
        <v>31</v>
      </c>
      <c r="D61" s="27">
        <f t="shared" ref="D61:I61" si="24">D60*0.07</f>
        <v>202323.31000000003</v>
      </c>
      <c r="E61" s="28">
        <f t="shared" si="24"/>
        <v>13456.323300000002</v>
      </c>
      <c r="F61" s="27">
        <f t="shared" si="24"/>
        <v>69580</v>
      </c>
      <c r="G61" s="29">
        <f t="shared" si="24"/>
        <v>2314.4779000000003</v>
      </c>
      <c r="H61" s="27">
        <f t="shared" si="24"/>
        <v>120620.08000000002</v>
      </c>
      <c r="I61" s="29">
        <f t="shared" si="24"/>
        <v>3674.5793000000003</v>
      </c>
      <c r="J61" s="30">
        <f>D61+F61+H61</f>
        <v>392523.39000000007</v>
      </c>
      <c r="K61" s="134">
        <f>E61+G61+I61</f>
        <v>19445.380500000003</v>
      </c>
      <c r="L61" s="25"/>
      <c r="M61" s="25"/>
      <c r="N61" s="31"/>
      <c r="O61" s="144">
        <f t="shared" si="3"/>
        <v>4.9539418529937797E-2</v>
      </c>
    </row>
    <row r="62" spans="2:15" ht="51.75" customHeight="1" thickBot="1" x14ac:dyDescent="0.3">
      <c r="B62" s="25"/>
      <c r="C62" s="32" t="s">
        <v>32</v>
      </c>
      <c r="D62" s="33">
        <f t="shared" ref="D62:J62" si="25">SUM(D60:D61)</f>
        <v>3092656.31</v>
      </c>
      <c r="E62" s="34">
        <f t="shared" si="25"/>
        <v>205689.51329999999</v>
      </c>
      <c r="F62" s="33">
        <f t="shared" si="25"/>
        <v>1063580</v>
      </c>
      <c r="G62" s="35">
        <f t="shared" si="25"/>
        <v>35378.447899999999</v>
      </c>
      <c r="H62" s="33">
        <f t="shared" si="25"/>
        <v>1843764.08</v>
      </c>
      <c r="I62" s="35">
        <f t="shared" si="25"/>
        <v>56168.569299999996</v>
      </c>
      <c r="J62" s="36">
        <f t="shared" si="25"/>
        <v>6000000.3899999997</v>
      </c>
      <c r="K62" s="135">
        <f>K60+K61</f>
        <v>297236.53050000005</v>
      </c>
      <c r="L62" s="114"/>
      <c r="M62" s="25"/>
      <c r="N62" s="31"/>
      <c r="O62" s="139">
        <f t="shared" si="3"/>
        <v>4.9539418529937804E-2</v>
      </c>
    </row>
    <row r="63" spans="2:15" ht="42" customHeight="1" x14ac:dyDescent="0.25">
      <c r="B63" s="25"/>
      <c r="K63" s="112"/>
      <c r="N63" s="10"/>
      <c r="O63" s="31"/>
    </row>
    <row r="64" spans="2:15" ht="42.75" customHeight="1" x14ac:dyDescent="0.25">
      <c r="B64" s="173"/>
      <c r="J64" s="113"/>
    </row>
    <row r="65" spans="2:2" ht="21.75" customHeight="1" x14ac:dyDescent="0.25">
      <c r="B65" s="173"/>
    </row>
    <row r="66" spans="2:2" ht="21.75" customHeight="1" x14ac:dyDescent="0.25">
      <c r="B66" s="173"/>
    </row>
    <row r="67" spans="2:2" ht="23.25" customHeight="1" x14ac:dyDescent="0.25">
      <c r="B67" s="173"/>
    </row>
    <row r="68" spans="2:2" ht="23.25" customHeight="1" x14ac:dyDescent="0.25"/>
    <row r="69" spans="2:2" ht="21.75" customHeight="1" x14ac:dyDescent="0.25"/>
    <row r="70" spans="2:2" ht="16.5" customHeight="1" x14ac:dyDescent="0.25"/>
    <row r="71" spans="2:2" ht="29.25" customHeight="1" x14ac:dyDescent="0.25"/>
    <row r="72" spans="2:2" ht="24.75" customHeight="1" x14ac:dyDescent="0.25"/>
    <row r="73" spans="2:2" ht="33" customHeight="1" x14ac:dyDescent="0.25"/>
    <row r="75" spans="2:2" ht="15" customHeight="1" x14ac:dyDescent="0.25"/>
    <row r="76" spans="2:2" ht="25.5" customHeight="1" x14ac:dyDescent="0.25"/>
  </sheetData>
  <mergeCells count="26">
    <mergeCell ref="B64:B67"/>
    <mergeCell ref="C39:N39"/>
    <mergeCell ref="C45:N45"/>
    <mergeCell ref="C57:K57"/>
    <mergeCell ref="C58:C59"/>
    <mergeCell ref="D58:E58"/>
    <mergeCell ref="F58:G58"/>
    <mergeCell ref="H58:I58"/>
    <mergeCell ref="J58:J59"/>
    <mergeCell ref="K58:K59"/>
    <mergeCell ref="D59:E59"/>
    <mergeCell ref="O58:O59"/>
    <mergeCell ref="C35:N35"/>
    <mergeCell ref="B2:N2"/>
    <mergeCell ref="B3:N3"/>
    <mergeCell ref="D6:E6"/>
    <mergeCell ref="F6:G6"/>
    <mergeCell ref="H6:I6"/>
    <mergeCell ref="C7:N7"/>
    <mergeCell ref="C8:N8"/>
    <mergeCell ref="C13:N13"/>
    <mergeCell ref="C19:N19"/>
    <mergeCell ref="C24:N24"/>
    <mergeCell ref="C34:N34"/>
    <mergeCell ref="F59:G59"/>
    <mergeCell ref="H59:I59"/>
  </mergeCells>
  <dataValidations count="4">
    <dataValidation allowBlank="1" showInputMessage="1" showErrorMessage="1" prompt="Insert *text* description of Outcome here" sqref="C7:N7 C34:N34" xr:uid="{7E5EB723-7BEA-4F7E-818C-287DCB76028C}"/>
    <dataValidation allowBlank="1" showInputMessage="1" showErrorMessage="1" prompt="Insert *text* description of Output here" sqref="C8 C13 C19 C24 C35 C39 C45" xr:uid="{5F18A8AA-AB98-44B1-B3BA-7B6D75491310}"/>
    <dataValidation allowBlank="1" showInputMessage="1" showErrorMessage="1" prompt="Insert *text* description of Activity here" sqref="C9 C14 C20 C25 C36 C40 C46" xr:uid="{BC0A8F36-BCED-469A-BB36-A49696B22E91}"/>
    <dataValidation allowBlank="1" showInputMessage="1" showErrorMessage="1" prompt="Insert name of recipient agency here _x000a_" sqref="D6 F6 H6 J6:K6" xr:uid="{7AA5AE77-FDF6-4733-84CB-0899B473D80F}"/>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Budget Rapport Annuel SS-KAT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Serge IBILIABO</dc:creator>
  <cp:lastModifiedBy>Solene Berthelier</cp:lastModifiedBy>
  <dcterms:created xsi:type="dcterms:W3CDTF">2020-11-06T16:37:46Z</dcterms:created>
  <dcterms:modified xsi:type="dcterms:W3CDTF">2020-11-23T08:18:10Z</dcterms:modified>
</cp:coreProperties>
</file>