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C:\Users\Issa\Desktop\DOCUMENTS  ISSA  SADOU\PEACEBUILDING\Activités 2020\PAT Jeunes filles\"/>
    </mc:Choice>
  </mc:AlternateContent>
  <xr:revisionPtr revIDLastSave="0" documentId="13_ncr:1_{25D31DDB-0196-4822-913E-707DC3381538}" xr6:coauthVersionLast="45" xr6:coauthVersionMax="45" xr10:uidLastSave="{00000000-0000-0000-0000-000000000000}"/>
  <bookViews>
    <workbookView xWindow="-98" yWindow="-98" windowWidth="22695" windowHeight="14595" activeTab="1" xr2:uid="{00000000-000D-0000-FFFF-FFFF00000000}"/>
  </bookViews>
  <sheets>
    <sheet name="Budget par activités" sheetId="1" r:id="rId1"/>
    <sheet name="Budget par catégorie "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3" l="1"/>
  <c r="G15" i="3" s="1"/>
  <c r="H25" i="1"/>
  <c r="H15" i="1"/>
  <c r="H66" i="1" l="1"/>
  <c r="H70" i="1" s="1"/>
  <c r="H72" i="1" s="1"/>
  <c r="G16" i="3"/>
  <c r="F70" i="1" l="1"/>
  <c r="F66" i="1"/>
  <c r="F72" i="1" l="1"/>
  <c r="F33" i="1"/>
  <c r="F25" i="1"/>
  <c r="F15" i="1"/>
  <c r="L31" i="1" l="1"/>
  <c r="L69" i="1"/>
  <c r="L68" i="1"/>
  <c r="L67" i="1"/>
  <c r="L9" i="1"/>
  <c r="M9" i="1" s="1"/>
  <c r="L20" i="1" l="1"/>
  <c r="M20" i="1" s="1"/>
  <c r="L29" i="1"/>
  <c r="M29" i="1" s="1"/>
  <c r="O29" i="1" s="1"/>
  <c r="L37" i="1" l="1"/>
  <c r="L23" i="1"/>
  <c r="J9" i="1"/>
  <c r="L66" i="1" l="1"/>
  <c r="L70" i="1"/>
  <c r="L71" i="1" s="1"/>
  <c r="L72" i="1" l="1"/>
  <c r="J9" i="3"/>
  <c r="J10" i="3"/>
  <c r="K14" i="3"/>
  <c r="K15" i="3" s="1"/>
  <c r="K16" i="3" s="1"/>
  <c r="N8" i="3" l="1"/>
  <c r="N9" i="3"/>
  <c r="N10" i="3"/>
  <c r="N11" i="3"/>
  <c r="N12" i="3"/>
  <c r="N13" i="3"/>
  <c r="N14" i="3"/>
  <c r="N7" i="3"/>
  <c r="L7" i="3"/>
  <c r="D16" i="1"/>
  <c r="D17" i="1"/>
  <c r="D18" i="1"/>
  <c r="D19" i="1"/>
  <c r="D26" i="1"/>
  <c r="D27" i="1"/>
  <c r="D28" i="1"/>
  <c r="D34" i="1"/>
  <c r="D35" i="1"/>
  <c r="D67" i="1"/>
  <c r="D69" i="1"/>
  <c r="C15" i="1"/>
  <c r="C23" i="1" s="1"/>
  <c r="C25" i="1"/>
  <c r="C36" i="1"/>
  <c r="C33" i="1" s="1"/>
  <c r="C37" i="1" s="1"/>
  <c r="D36" i="1" l="1"/>
  <c r="D33" i="1"/>
  <c r="D25" i="1"/>
  <c r="D15" i="1"/>
  <c r="D23" i="1" s="1"/>
  <c r="C66" i="1"/>
  <c r="C70" i="1" s="1"/>
  <c r="D37" i="1" l="1"/>
  <c r="D66" i="1" s="1"/>
  <c r="D70" i="1" s="1"/>
  <c r="D71" i="1" s="1"/>
  <c r="D72" i="1" s="1"/>
  <c r="C71" i="1"/>
  <c r="C72" i="1" s="1"/>
  <c r="E15" i="1"/>
  <c r="E25" i="1"/>
  <c r="E33" i="1"/>
  <c r="E37" i="1" l="1"/>
  <c r="E66" i="1" s="1"/>
  <c r="E70" i="1" s="1"/>
  <c r="M10" i="3"/>
  <c r="M9" i="3"/>
  <c r="L8" i="3"/>
  <c r="L10" i="3"/>
  <c r="L11" i="3"/>
  <c r="L12" i="3"/>
  <c r="L13" i="3"/>
  <c r="I8" i="3"/>
  <c r="J8" i="3" s="1"/>
  <c r="I11" i="3"/>
  <c r="I12" i="3"/>
  <c r="I13" i="3"/>
  <c r="J13" i="3" s="1"/>
  <c r="I7" i="3"/>
  <c r="M11" i="3" l="1"/>
  <c r="J11" i="3"/>
  <c r="M7" i="3"/>
  <c r="J7" i="3"/>
  <c r="I14" i="3"/>
  <c r="J14" i="3" s="1"/>
  <c r="M12" i="3"/>
  <c r="J12" i="3"/>
  <c r="M8" i="3"/>
  <c r="M13" i="3"/>
  <c r="E71" i="1"/>
  <c r="E72" i="1" s="1"/>
  <c r="I15" i="3" l="1"/>
  <c r="I16" i="3" s="1"/>
  <c r="J15" i="3"/>
  <c r="J16" i="3" s="1"/>
  <c r="J20" i="1"/>
  <c r="F14" i="3" l="1"/>
  <c r="E14" i="3"/>
  <c r="D14" i="3"/>
  <c r="E15" i="3" l="1"/>
  <c r="D15" i="3"/>
  <c r="F15" i="3"/>
  <c r="F16" i="3" l="1"/>
  <c r="D16" i="3"/>
  <c r="E16" i="3"/>
  <c r="C11" i="3"/>
  <c r="C14" i="3" s="1"/>
  <c r="C15" i="3" s="1"/>
  <c r="C16" i="3" s="1"/>
  <c r="A8" i="3" l="1"/>
  <c r="A11" i="3"/>
  <c r="A10" i="3"/>
  <c r="A13" i="3"/>
  <c r="A14" i="3" l="1"/>
  <c r="A17" i="3" l="1"/>
  <c r="N37" i="1" l="1"/>
  <c r="N67" i="1"/>
  <c r="N20" i="1"/>
  <c r="N23" i="1" s="1"/>
  <c r="N66" i="1" l="1"/>
  <c r="N70" i="1"/>
  <c r="J23" i="1"/>
  <c r="J29" i="1"/>
  <c r="J37" i="1" s="1"/>
  <c r="J66" i="1" l="1"/>
  <c r="J70" i="1" s="1"/>
  <c r="J68" i="1"/>
  <c r="H9" i="3" l="1"/>
  <c r="H14" i="3" s="1"/>
  <c r="J71" i="1" l="1"/>
  <c r="J72" i="1" s="1"/>
  <c r="L74" i="1" s="1"/>
  <c r="L9" i="3"/>
  <c r="L14" i="3" l="1"/>
  <c r="H15" i="3"/>
  <c r="N15" i="3" l="1"/>
  <c r="L15" i="3"/>
  <c r="H16" i="3"/>
  <c r="M14" i="3"/>
  <c r="N16" i="3" l="1"/>
  <c r="L16" i="3"/>
  <c r="M15" i="3"/>
  <c r="M16" i="3" l="1"/>
</calcChain>
</file>

<file path=xl/sharedStrings.xml><?xml version="1.0" encoding="utf-8"?>
<sst xmlns="http://schemas.openxmlformats.org/spreadsheetml/2006/main" count="145" uniqueCount="138">
  <si>
    <t xml:space="preserve"> </t>
  </si>
  <si>
    <t>CATEGORIES</t>
  </si>
  <si>
    <t>TOTAL</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</si>
  <si>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</si>
  <si>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</si>
  <si>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</si>
  <si>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</si>
  <si>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</si>
  <si>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Resultat 3:</t>
  </si>
  <si>
    <t>Resultat 4:</t>
  </si>
  <si>
    <t>Produit 1.1:</t>
  </si>
  <si>
    <t>Produit 2.1:</t>
  </si>
  <si>
    <t>Produit 2.2:</t>
  </si>
  <si>
    <t>Produit 2.3:</t>
  </si>
  <si>
    <t>Produit 3.1:</t>
  </si>
  <si>
    <t>Produit 3.2:</t>
  </si>
  <si>
    <t>Produit 3.3:</t>
  </si>
  <si>
    <t>Produit 4.1:</t>
  </si>
  <si>
    <t>Produit 4.2:</t>
  </si>
  <si>
    <t>Produit 4.3:</t>
  </si>
  <si>
    <t>Activite 1.1.1:</t>
  </si>
  <si>
    <t>Activite 1.1.2:</t>
  </si>
  <si>
    <t>Activite 1.1.3:</t>
  </si>
  <si>
    <t>Activite 1.2.1:</t>
  </si>
  <si>
    <t>Activite 1.2.2:</t>
  </si>
  <si>
    <t>Activite 1.2.3:</t>
  </si>
  <si>
    <t>Activite 1.3.1:</t>
  </si>
  <si>
    <t>Activite 1.3.2:</t>
  </si>
  <si>
    <t>Activite 2.1.1:</t>
  </si>
  <si>
    <t>Activite 2.1.2:</t>
  </si>
  <si>
    <t>Activite 2.2.1:</t>
  </si>
  <si>
    <t>Activite 2.2.2:</t>
  </si>
  <si>
    <t>Activite 2.2.3:</t>
  </si>
  <si>
    <t>Activite 2.3.1:</t>
  </si>
  <si>
    <t>Activite 2.3.2:</t>
  </si>
  <si>
    <t>Activite 2.3.3:</t>
  </si>
  <si>
    <t>Activite 3.1.1:</t>
  </si>
  <si>
    <t>Activite 3.1.2:</t>
  </si>
  <si>
    <t>Activite 3.1.3:</t>
  </si>
  <si>
    <t>Activite 3.2.1:</t>
  </si>
  <si>
    <t>Activite 3.2.2:</t>
  </si>
  <si>
    <t>Activite 3.2.3:</t>
  </si>
  <si>
    <t>Activite 3.3.1:</t>
  </si>
  <si>
    <t>Activite 3.3.2:</t>
  </si>
  <si>
    <t>Activite 3.3.3:</t>
  </si>
  <si>
    <t>Activite 4.1.1:</t>
  </si>
  <si>
    <t>Activite 4.1.2:</t>
  </si>
  <si>
    <t>Activite 4.1.3:</t>
  </si>
  <si>
    <t>Activite 4.2.1:</t>
  </si>
  <si>
    <t>Activite 4.2.2:</t>
  </si>
  <si>
    <t>Activite 4.2.3:</t>
  </si>
  <si>
    <t>Activite 4.3.1:</t>
  </si>
  <si>
    <t>Activite 4.3.2:</t>
  </si>
  <si>
    <t>Activite 4.3.3:</t>
  </si>
  <si>
    <t>Couts operationnels si pas inclus dans les activites si-dessus</t>
  </si>
  <si>
    <t>Tableau 2 - Budget de projet PBF par categorie de cout de l'ONU</t>
  </si>
  <si>
    <t>6. Transferts et subventions aux homologues</t>
  </si>
  <si>
    <t>7. Frais généraux de fonctionnement et autres coûts directs</t>
  </si>
  <si>
    <t>Sous-total</t>
  </si>
  <si>
    <t>TOTAL $ pour Resultat 1:</t>
  </si>
  <si>
    <t>TOTAL $ pour Resultat 2:</t>
  </si>
  <si>
    <t>TOTAL $ pour Resultat 3:</t>
  </si>
  <si>
    <t>TOTAL $ pour Resultat 4:</t>
  </si>
  <si>
    <t>Resultat 1: 1500 jeunes filles et garçons de 15 à 24 ans se mobilisent pour l’amélioration de la citoyenneté active et pacifique et la participation des filles aux processus de consolidation à la paix</t>
  </si>
  <si>
    <t xml:space="preserve"> Les compétences et la confiance de 500 filles sont renforcées en leadership afin qu’elles fassent entendre leur voix de manière constructive dans les sphères décisionnelles grâce à la connaissance de leurs droits et à un encadrement de proximité.</t>
  </si>
  <si>
    <t xml:space="preserve">Produit 1.2: 
</t>
  </si>
  <si>
    <t>1000 jeunes garçons, issus des fadas, regroupements, associations islamiques, organisations de jeunesse, endossent de nouvelles masculinités non violentes et deviennent des jeunes promoteurs de paix équitable</t>
  </si>
  <si>
    <t xml:space="preserve">Produit 1.3: </t>
  </si>
  <si>
    <t>100 jeunes filles et garçons (parmi les 1500) participent aux 50 réseaux de médiation et interviennent activement et de façon équitable dans la résolution des conflits de leur communauté</t>
  </si>
  <si>
    <t xml:space="preserve">Resultat 2: Les autorités des 5 communes, y compris les leaders religieux et chefs traditionnels, et nationales reconnaissent l’apport et la contribution des jeunes filles à la prévention et gestion des conflits et les impliquent dans les sphères décisionnelles
</t>
  </si>
  <si>
    <t>Un argumentaire « Genre, Jeunes, Paix et Islam » est développé de manière participative pour lever les obstacles à la participation des filles et garçons au processus de consolidation à la paix</t>
  </si>
  <si>
    <t>Des mécanismes de participation inclusifs sont mis en place et formalisés dans les 5 communes.</t>
  </si>
  <si>
    <t>Le modèle de leadership féminin communautaire expérimenté dans les 5 communes nourrit une réflexion au niveau national sur l’importance de renforcer la participation des jeunes filles aux sphères décisionnelles</t>
  </si>
  <si>
    <t>Mise en réseaux de regroupements des jeunes filles par localité et formalisation de ces réseaux par les autorités</t>
  </si>
  <si>
    <t>Organisation de réunions par les réseaux pour identifier leurs besoins spécifiques à relayer vers les autorités pour leur prise en compte dans les décisions</t>
  </si>
  <si>
    <t>Développement de plans d’actions (présentés aux autorités) et appui aux initiatives communautaires de consolidation de la paix des réseaux et d’autonomisation</t>
  </si>
  <si>
    <t>Activite 1.1.4:</t>
  </si>
  <si>
    <t>Encadrement des filles par la mise en place du mentorat par la Cellule Nigérienne des Jeunes Filles Leaders</t>
  </si>
  <si>
    <t>Activite 1.1.5:</t>
  </si>
  <si>
    <t>Cycles de formations pratiques des jeunes filles (en culture de la paix, vie citoyenne, leadership féminin, techniques de communication et plaidoyer)</t>
  </si>
  <si>
    <t>Répertoire, documentation et diffusion des bonnes pratiques de leadership féminin via les vidéos communautaires, les débats audios et tv, la mise en place du Ureport, sur les ondes des radios communautaires, à travers les réseaux sociaux et le Cinéma Numérique Ambulant</t>
  </si>
  <si>
    <r>
      <t xml:space="preserve">Budget par agence recipiendiaire en USD - Veuillez ajouter une nouvelle colonne par agence recipiendiaire </t>
    </r>
    <r>
      <rPr>
        <b/>
        <sz val="12"/>
        <color theme="1"/>
        <rFont val="Times New Roman"/>
        <family val="1"/>
      </rPr>
      <t>(UNFPA)</t>
    </r>
  </si>
  <si>
    <r>
      <t xml:space="preserve">Budget par agence recipiendiaire en USD - Veuillez ajouter une nouvelle colonne par agence recipiendiaire </t>
    </r>
    <r>
      <rPr>
        <b/>
        <sz val="12"/>
        <color theme="1"/>
        <rFont val="Times New Roman"/>
        <family val="1"/>
      </rPr>
      <t>(UNICEF)</t>
    </r>
  </si>
  <si>
    <t xml:space="preserve">Formation des animateurs sur le genre, les VBG et la culture de la paix
</t>
  </si>
  <si>
    <t>Dialogues dans les fadas facilités par les animateurs formés</t>
  </si>
  <si>
    <t>Séances d’échanges entre les filles et garçons sur leurs identités sexuelles et rôles genrés dans leur communauté, les VBG, la culture de la paix et la citoyenneté</t>
  </si>
  <si>
    <t>Activite 1.2.4:</t>
  </si>
  <si>
    <t>Mise en place des réseaux de médiateurs (50) (au niveau quartier, village, et commune) -impliquant jeunes, femmes, élus locaux et leaders religieux et traditionnels- pour les mécanismes d’alerte précoce et la gestion des conflits</t>
  </si>
  <si>
    <t>Formation des reseaux en prevention/gestion de conflits, technique de communication, plaidoyer, recherche de financement</t>
  </si>
  <si>
    <t>Forum régional de réflexions avec les leaders religieux et l’ACTN et animation d’une conférence-débat par un leader champion/icone sur les questions de paix genre et islam</t>
  </si>
  <si>
    <t>Elaboration –participative-, validation et vulgarisation d’un argumentaire national « Jeunes, Genre, paix et Islam » avec les associations et réseaux islamiques</t>
  </si>
  <si>
    <t xml:space="preserve">Organisation de dialogues intergénérationnels dans les espaces surs et les medersas-écoles coraniques féminines- entre les leaders religieux et les chefs traditionnels, pour débattre et trouver des solutions idoines à la participation des femmes et des filles aux instances de décision </t>
  </si>
  <si>
    <t>Mise en place d’une plateforme (Ureport) d’échanges entre les organisations de jeunesse nationales et locales (CNJ, réseaux de jeunes parlementaires, Réseau des jeunes pour la Paix de l’Afrique de l’Ouest, …)</t>
  </si>
  <si>
    <t>Formation des élus locaux (y compris certains jeunes leaders) en budget participatif</t>
  </si>
  <si>
    <t>Initiation à la modélisation du leadership communautaire féminin</t>
  </si>
  <si>
    <t>Dialogue intergénérationnel de haut niveau entre les réseaux de jeunes filles leaders, les organisations de jeunesse nationales et les autorités centrales</t>
  </si>
  <si>
    <t>Agence Recipiendiaire UNFPA</t>
  </si>
  <si>
    <t>Agence Recipiendiaire UNICEF</t>
  </si>
  <si>
    <t>BUDGET TOTAL DU PROJET: 1,500,000</t>
  </si>
  <si>
    <t xml:space="preserve">Formation/Sensibilisation des autorités locales sur l’importance de la participation des jeunes dans la vie socio-économique de la communauté.  </t>
  </si>
  <si>
    <t>Activite 2.1.3:</t>
  </si>
  <si>
    <t>3. Équipement, véhicules et mobilier (compte tenu de la dépréciation)</t>
  </si>
  <si>
    <t xml:space="preserve">4. Services contractuels </t>
  </si>
  <si>
    <t xml:space="preserve">5. Frais de déplacement </t>
  </si>
  <si>
    <t xml:space="preserve">2. Fournitures, produits de base, matériels </t>
  </si>
  <si>
    <t>1. Personnel et autres employés</t>
  </si>
  <si>
    <t>8. Coûts indirects</t>
  </si>
  <si>
    <r>
      <t>Cout de personnel du projet si pas inclus dans les activites si-dessus</t>
    </r>
    <r>
      <rPr>
        <sz val="12"/>
        <rFont val="Times New Roman"/>
        <family val="1"/>
      </rPr>
      <t xml:space="preserve"> ( 5% du budget)</t>
    </r>
  </si>
  <si>
    <r>
      <t xml:space="preserve">Budget S&amp;E du projet </t>
    </r>
    <r>
      <rPr>
        <sz val="12"/>
        <rFont val="Times New Roman"/>
        <family val="1"/>
      </rPr>
      <t>(7% du budget)</t>
    </r>
  </si>
  <si>
    <t>Couts indirects (7%): 98 131</t>
  </si>
  <si>
    <t>SOUS TOTAL DU BUDGET DE PROJET: 1,401,869</t>
  </si>
  <si>
    <t>92% (230 000 USD)</t>
  </si>
  <si>
    <t>100% (155 000 USD)</t>
  </si>
  <si>
    <t>50% (50 000 USD)</t>
  </si>
  <si>
    <t>96 % (266 250 USD)</t>
  </si>
  <si>
    <t>65% (146 141 USD)</t>
  </si>
  <si>
    <t xml:space="preserve"> Mise en place de (15) clubs de jeunes leaders issus des écoles coraniques pour la consolidation à la paix</t>
  </si>
  <si>
    <t>Total 
budget initial</t>
  </si>
  <si>
    <r>
      <t xml:space="preserve">Changement </t>
    </r>
    <r>
      <rPr>
        <b/>
        <sz val="12"/>
        <color rgb="FFFF0000"/>
        <rFont val="Times New Roman"/>
        <family val="1"/>
      </rPr>
      <t>(UNFPA)</t>
    </r>
  </si>
  <si>
    <r>
      <t>Nouveau budget</t>
    </r>
    <r>
      <rPr>
        <b/>
        <sz val="12"/>
        <color rgb="FFFF0000"/>
        <rFont val="Times New Roman"/>
        <family val="1"/>
      </rPr>
      <t xml:space="preserve"> UNFPA</t>
    </r>
  </si>
  <si>
    <t>%</t>
  </si>
  <si>
    <t>Budget initial</t>
  </si>
  <si>
    <t>nouveau budget</t>
  </si>
  <si>
    <t>variation</t>
  </si>
  <si>
    <t>Coommentaires</t>
  </si>
  <si>
    <t>Commentaires</t>
  </si>
  <si>
    <t>100% transferés au partenaires de mise en œuvre (correspond à la catégorie "Transfers and Grants to Counterparts" de l'UNICEF)</t>
  </si>
  <si>
    <t>Monant reçu</t>
  </si>
  <si>
    <t>Montant dépensé</t>
  </si>
  <si>
    <t>Note: S'il s'agit d'une révision budgetaire, veuillez inclure des colonnes additionnelles pour montrer les changements</t>
  </si>
  <si>
    <r>
      <t xml:space="preserve">Budget par agence recipiendiaire en USD - Veuillez ajouter une nouvelle colonne par agence recipiendiaire </t>
    </r>
    <r>
      <rPr>
        <b/>
        <sz val="12"/>
        <rFont val="Times New Roman"/>
        <family val="1"/>
      </rPr>
      <t>(UNFPA)</t>
    </r>
  </si>
  <si>
    <r>
      <t>Pourcentage du budget pour chaque produit ou activite reserve pour action directe sur le genre (cas echeant)</t>
    </r>
    <r>
      <rPr>
        <b/>
        <sz val="12"/>
        <rFont val="Times New Roman"/>
        <family val="1"/>
      </rPr>
      <t>(UNFPA)</t>
    </r>
  </si>
  <si>
    <r>
      <t>Niveau de depense/ engagement actuel en USD (a remplir au moment des rapports de projet)</t>
    </r>
    <r>
      <rPr>
        <b/>
        <sz val="12"/>
        <rFont val="Times New Roman"/>
        <family val="1"/>
      </rPr>
      <t>(UNFPA)</t>
    </r>
  </si>
  <si>
    <r>
      <t>Notes quelconque le cas echeant (.e.g sur types des entrants ou justification du budget)</t>
    </r>
    <r>
      <rPr>
        <b/>
        <sz val="12"/>
        <rFont val="Times New Roman"/>
        <family val="1"/>
      </rPr>
      <t>(UNFPA)</t>
    </r>
  </si>
  <si>
    <r>
      <t xml:space="preserve">Pourcentage du budget pour chaque produit ou activite reserve pour action directe sur le genre (cas echeant) </t>
    </r>
    <r>
      <rPr>
        <b/>
        <sz val="12"/>
        <color theme="1"/>
        <rFont val="Times New Roman"/>
        <family val="1"/>
      </rPr>
      <t>(UNICEF)</t>
    </r>
  </si>
  <si>
    <r>
      <t>Niveau de depense/ engagement actuel en USD (a remplir au moment des rapports de projet)</t>
    </r>
    <r>
      <rPr>
        <b/>
        <sz val="12"/>
        <color theme="1"/>
        <rFont val="Times New Roman"/>
        <family val="1"/>
      </rPr>
      <t>(UNICEF)</t>
    </r>
  </si>
  <si>
    <r>
      <t>Notes quelconque le cas echeant (.e.g sur types des entrants ou justification du budget)</t>
    </r>
    <r>
      <rPr>
        <b/>
        <sz val="12"/>
        <color theme="1"/>
        <rFont val="Times New Roman"/>
        <family val="1"/>
      </rPr>
      <t>(UNICEF)</t>
    </r>
  </si>
  <si>
    <t>Pour UNFPA, la situation des dépenses prend en compte les avances aux partenaires et les commandes en cours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</si>
</sst>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_-* #,##0.00\ _€_-;\-* #,##0.00\ _€_-;_-* &quot;-&quot;??\ _€_-;_-@_-"/>
    <numFmt numFmtId="165" formatCode="_(&quot;$&quot;* #,##0.0_);_(&quot;$&quot;* \(#,##0.0\);_(&quot;$&quot;* &quot;-&quot;??_);_(@_)"/>
    <numFmt numFmtId="166" formatCode="_(&quot;$&quot;* #,##0_);_(&quot;$&quot;* \(#,##0\);_(&quot;$&quot;* &quot;-&quot;??_);_(@_)"/>
    <numFmt numFmtId="167" formatCode="_(* #,##0_);_(* \(#,##0\);_(* &quot;-&quot;??_);_(@_)"/>
    <numFmt numFmtId="168" formatCode="_-* #,##0.0\ _€_-;\-* #,##0.0\ _€_-;_-* &quot;-&quot;?\ _€_-;_-@_-"/>
  </numFmts>
  <fonts count="20"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2"/>
      <color rgb="FF000000"/>
      <name val="Times New Roman"/>
      <family val="1"/>
    </font>
    <font>
      <sz val="12"/>
      <name val="Times New Roman"/>
      <family val="1"/>
    </font>
    <font>
      <sz val="12"/>
      <color rgb="FFFF0000"/>
      <name val="Times New Roman"/>
      <family val="1"/>
    </font>
    <font>
      <b/>
      <sz val="12"/>
      <color rgb="FFFF0000"/>
      <name val="Times New Roman"/>
      <family val="1"/>
    </font>
    <font>
      <sz val="11"/>
      <color rgb="FFFF0000"/>
      <name val="Calibri"/>
      <family val="2"/>
      <scheme val="minor"/>
    </font>
    <font>
      <sz val="10"/>
      <color rgb="FFFF0000"/>
      <name val="Calibri"/>
      <family val="2"/>
    </font>
    <font>
      <sz val="10"/>
      <name val="Calibri"/>
      <family val="2"/>
    </font>
    <font>
      <b/>
      <sz val="12"/>
      <name val="Times New Roman"/>
      <family val="1"/>
    </font>
  </fonts>
  <fills count="16">
    <fill>
      <patternFill patternType="none"/>
    </fill>
    <fill>
      <patternFill patternType="gray125"/>
    </fill>
    <fill>
      <patternFill patternType="solid">
        <fgColor rgb="FFB3B3B3"/>
        <bgColor indexed="64"/>
      </patternFill>
    </fill>
    <fill>
      <patternFill patternType="solid">
        <fgColor rgb="FFD9D9D9"/>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5" tint="0.7999816888943144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medium">
        <color rgb="FF000000"/>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4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cellStyleXfs>
  <cellXfs count="232">
    <xf numFmtId="0" fontId="0" fillId="0" borderId="0" xfId="0"/>
    <xf numFmtId="0" fontId="1" fillId="0" borderId="1"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6" fillId="0" borderId="0" xfId="0" applyFont="1"/>
    <xf numFmtId="0" fontId="7" fillId="0" borderId="0" xfId="0" applyFont="1"/>
    <xf numFmtId="0" fontId="2" fillId="0" borderId="4" xfId="0" applyFont="1" applyBorder="1" applyAlignment="1">
      <alignment vertical="center" wrapText="1"/>
    </xf>
    <xf numFmtId="0" fontId="8" fillId="0" borderId="0" xfId="0" applyFont="1"/>
    <xf numFmtId="0" fontId="9" fillId="0" borderId="7" xfId="0" applyFont="1" applyBorder="1" applyAlignment="1">
      <alignment vertical="center" wrapText="1"/>
    </xf>
    <xf numFmtId="0" fontId="10" fillId="3" borderId="7" xfId="0" applyFont="1" applyFill="1" applyBorder="1" applyAlignment="1">
      <alignment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1" fillId="0" borderId="13" xfId="0" applyFont="1" applyBorder="1" applyAlignment="1">
      <alignment vertical="center" wrapText="1"/>
    </xf>
    <xf numFmtId="0" fontId="12" fillId="0" borderId="9" xfId="0" applyFont="1" applyBorder="1" applyAlignment="1">
      <alignment horizontal="justify" vertical="center"/>
    </xf>
    <xf numFmtId="9" fontId="1" fillId="0" borderId="4" xfId="0" applyNumberFormat="1" applyFont="1" applyBorder="1" applyAlignment="1">
      <alignment vertical="center" wrapText="1"/>
    </xf>
    <xf numFmtId="166" fontId="1" fillId="0" borderId="4" xfId="1" applyNumberFormat="1" applyFont="1" applyBorder="1" applyAlignment="1">
      <alignment vertical="center" wrapText="1"/>
    </xf>
    <xf numFmtId="166" fontId="1" fillId="0" borderId="14" xfId="1" applyNumberFormat="1" applyFont="1" applyBorder="1" applyAlignment="1">
      <alignment vertical="center" wrapText="1"/>
    </xf>
    <xf numFmtId="0" fontId="2" fillId="0" borderId="15" xfId="0" applyFont="1" applyBorder="1" applyAlignment="1">
      <alignment vertical="center" wrapText="1"/>
    </xf>
    <xf numFmtId="0" fontId="12" fillId="0" borderId="10" xfId="0" applyFont="1" applyBorder="1" applyAlignment="1">
      <alignment horizontal="justify" vertical="center"/>
    </xf>
    <xf numFmtId="166" fontId="1" fillId="0" borderId="9" xfId="1" applyNumberFormat="1" applyFont="1" applyBorder="1" applyAlignment="1">
      <alignment vertical="center" wrapText="1"/>
    </xf>
    <xf numFmtId="166" fontId="2" fillId="0" borderId="9" xfId="1" applyNumberFormat="1" applyFont="1" applyBorder="1" applyAlignment="1">
      <alignment vertical="center" wrapText="1"/>
    </xf>
    <xf numFmtId="165" fontId="2" fillId="0" borderId="1" xfId="1" applyNumberFormat="1" applyFont="1" applyBorder="1" applyAlignment="1">
      <alignment vertical="center" wrapText="1"/>
    </xf>
    <xf numFmtId="44" fontId="0" fillId="0" borderId="0" xfId="1" applyFont="1"/>
    <xf numFmtId="167" fontId="5" fillId="0" borderId="8" xfId="2" applyNumberFormat="1" applyFont="1" applyBorder="1" applyAlignment="1">
      <alignment horizontal="right" vertical="center" wrapText="1"/>
    </xf>
    <xf numFmtId="165" fontId="1" fillId="0" borderId="1" xfId="1" applyNumberFormat="1" applyFont="1" applyBorder="1" applyAlignment="1">
      <alignment vertical="center" wrapText="1"/>
    </xf>
    <xf numFmtId="166" fontId="1" fillId="0" borderId="4" xfId="1" applyNumberFormat="1" applyFont="1" applyFill="1" applyBorder="1" applyAlignment="1">
      <alignment vertical="center" wrapText="1"/>
    </xf>
    <xf numFmtId="0" fontId="1" fillId="0" borderId="4" xfId="0" applyFont="1" applyFill="1" applyBorder="1" applyAlignment="1">
      <alignment vertical="center" wrapText="1"/>
    </xf>
    <xf numFmtId="9" fontId="1" fillId="0" borderId="4"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2" fillId="0" borderId="9" xfId="0" applyFont="1" applyFill="1" applyBorder="1" applyAlignment="1">
      <alignment horizontal="justify" vertical="center"/>
    </xf>
    <xf numFmtId="0" fontId="1" fillId="0" borderId="16" xfId="0" applyFont="1" applyFill="1" applyBorder="1" applyAlignment="1">
      <alignment vertical="center" wrapText="1"/>
    </xf>
    <xf numFmtId="166" fontId="1" fillId="0" borderId="14" xfId="1" applyNumberFormat="1" applyFont="1" applyFill="1" applyBorder="1" applyAlignment="1">
      <alignment vertical="center" wrapText="1"/>
    </xf>
    <xf numFmtId="0" fontId="2" fillId="0" borderId="9" xfId="0" applyFont="1" applyFill="1" applyBorder="1" applyAlignment="1">
      <alignment vertical="center" wrapText="1"/>
    </xf>
    <xf numFmtId="166" fontId="2" fillId="0" borderId="9" xfId="0" applyNumberFormat="1" applyFont="1" applyFill="1" applyBorder="1" applyAlignment="1">
      <alignment vertical="center" wrapText="1"/>
    </xf>
    <xf numFmtId="0" fontId="1" fillId="0" borderId="17" xfId="0" applyFont="1" applyFill="1" applyBorder="1" applyAlignment="1">
      <alignment vertical="center" wrapText="1"/>
    </xf>
    <xf numFmtId="0" fontId="12" fillId="0" borderId="18" xfId="0" applyFont="1" applyFill="1" applyBorder="1" applyAlignment="1">
      <alignment horizontal="justify" vertical="center"/>
    </xf>
    <xf numFmtId="0" fontId="1" fillId="0" borderId="9" xfId="0" applyFont="1" applyFill="1" applyBorder="1" applyAlignment="1">
      <alignment vertical="center" wrapText="1"/>
    </xf>
    <xf numFmtId="167" fontId="0" fillId="0" borderId="0" xfId="2" applyNumberFormat="1" applyFont="1" applyBorder="1" applyAlignment="1">
      <alignment horizontal="center" vertical="center"/>
    </xf>
    <xf numFmtId="167" fontId="0" fillId="0" borderId="0" xfId="0" applyNumberFormat="1"/>
    <xf numFmtId="0" fontId="2" fillId="5" borderId="13" xfId="0" applyFont="1" applyFill="1" applyBorder="1" applyAlignment="1">
      <alignment vertical="center" wrapText="1"/>
    </xf>
    <xf numFmtId="0" fontId="1" fillId="5" borderId="9" xfId="0" applyFont="1" applyFill="1" applyBorder="1" applyAlignment="1">
      <alignment vertical="center" wrapText="1"/>
    </xf>
    <xf numFmtId="166" fontId="1" fillId="5" borderId="4" xfId="1" applyNumberFormat="1" applyFont="1" applyFill="1" applyBorder="1" applyAlignment="1">
      <alignment vertical="center" wrapText="1"/>
    </xf>
    <xf numFmtId="9" fontId="1" fillId="5" borderId="4" xfId="0" applyNumberFormat="1" applyFont="1" applyFill="1" applyBorder="1" applyAlignment="1">
      <alignment vertical="center" wrapText="1"/>
    </xf>
    <xf numFmtId="0" fontId="2" fillId="5" borderId="3" xfId="0" applyFont="1" applyFill="1" applyBorder="1" applyAlignment="1">
      <alignment vertical="center" wrapText="1"/>
    </xf>
    <xf numFmtId="0" fontId="1" fillId="5" borderId="14" xfId="0" applyFont="1" applyFill="1" applyBorder="1" applyAlignment="1">
      <alignment vertical="center" wrapText="1"/>
    </xf>
    <xf numFmtId="0" fontId="1" fillId="5" borderId="4" xfId="0" applyFont="1" applyFill="1" applyBorder="1" applyAlignment="1">
      <alignment vertical="center" wrapText="1"/>
    </xf>
    <xf numFmtId="9" fontId="1" fillId="0" borderId="14" xfId="0" applyNumberFormat="1" applyFont="1" applyFill="1" applyBorder="1" applyAlignment="1">
      <alignment vertical="center" wrapText="1"/>
    </xf>
    <xf numFmtId="9" fontId="13" fillId="0" borderId="4" xfId="0" applyNumberFormat="1" applyFont="1" applyFill="1" applyBorder="1" applyAlignment="1">
      <alignment vertical="center" wrapText="1"/>
    </xf>
    <xf numFmtId="168" fontId="2" fillId="0" borderId="1" xfId="0" applyNumberFormat="1" applyFont="1" applyBorder="1" applyAlignment="1">
      <alignment vertical="center" wrapText="1"/>
    </xf>
    <xf numFmtId="168" fontId="1" fillId="0" borderId="4" xfId="0" applyNumberFormat="1" applyFont="1" applyBorder="1" applyAlignment="1">
      <alignment vertical="center" wrapText="1"/>
    </xf>
    <xf numFmtId="167" fontId="5" fillId="6" borderId="8" xfId="2" applyNumberFormat="1" applyFont="1" applyFill="1" applyBorder="1" applyAlignment="1">
      <alignment horizontal="right" vertical="center" wrapText="1"/>
    </xf>
    <xf numFmtId="167" fontId="5" fillId="7" borderId="8" xfId="2" applyNumberFormat="1" applyFont="1" applyFill="1" applyBorder="1" applyAlignment="1">
      <alignment horizontal="right" vertical="center" wrapText="1"/>
    </xf>
    <xf numFmtId="167" fontId="5" fillId="7" borderId="8" xfId="2" applyNumberFormat="1" applyFont="1" applyFill="1" applyBorder="1" applyAlignment="1">
      <alignment horizontal="center" vertical="center" wrapText="1"/>
    </xf>
    <xf numFmtId="0" fontId="2" fillId="8" borderId="5" xfId="0" applyFont="1" applyFill="1" applyBorder="1" applyAlignment="1">
      <alignment vertical="center" wrapText="1"/>
    </xf>
    <xf numFmtId="0" fontId="2" fillId="8" borderId="6" xfId="0" applyFont="1" applyFill="1" applyBorder="1" applyAlignment="1">
      <alignment vertical="center" wrapText="1"/>
    </xf>
    <xf numFmtId="166" fontId="2" fillId="8" borderId="6" xfId="0" applyNumberFormat="1" applyFont="1" applyFill="1" applyBorder="1" applyAlignment="1">
      <alignment vertical="center" wrapText="1"/>
    </xf>
    <xf numFmtId="9" fontId="2" fillId="8" borderId="6" xfId="3" applyFont="1" applyFill="1" applyBorder="1" applyAlignment="1">
      <alignment vertical="center" wrapText="1"/>
    </xf>
    <xf numFmtId="0" fontId="0" fillId="8" borderId="0" xfId="0" applyFill="1"/>
    <xf numFmtId="164" fontId="0" fillId="0" borderId="0" xfId="0" applyNumberFormat="1"/>
    <xf numFmtId="9" fontId="1" fillId="5" borderId="4" xfId="0" applyNumberFormat="1" applyFont="1" applyFill="1" applyBorder="1" applyAlignment="1">
      <alignment horizontal="right" vertical="center" wrapText="1"/>
    </xf>
    <xf numFmtId="9" fontId="13" fillId="5" borderId="4" xfId="0" applyNumberFormat="1" applyFont="1" applyFill="1" applyBorder="1" applyAlignment="1">
      <alignment horizontal="right" vertical="center" wrapText="1"/>
    </xf>
    <xf numFmtId="9" fontId="13" fillId="0" borderId="4" xfId="0" applyNumberFormat="1" applyFont="1" applyBorder="1" applyAlignment="1">
      <alignment vertical="center" wrapText="1"/>
    </xf>
    <xf numFmtId="167" fontId="0" fillId="6" borderId="0" xfId="0" applyNumberFormat="1" applyFill="1"/>
    <xf numFmtId="0" fontId="2" fillId="0" borderId="5" xfId="0" applyFont="1" applyBorder="1" applyAlignment="1">
      <alignment vertical="center" wrapText="1"/>
    </xf>
    <xf numFmtId="0" fontId="2" fillId="0" borderId="6" xfId="0" applyFont="1" applyBorder="1" applyAlignment="1">
      <alignment vertical="center" wrapText="1"/>
    </xf>
    <xf numFmtId="0" fontId="1" fillId="0" borderId="4" xfId="0" applyFont="1" applyFill="1" applyBorder="1" applyAlignment="1">
      <alignment horizontal="left" vertical="top" wrapText="1"/>
    </xf>
    <xf numFmtId="166" fontId="14" fillId="5" borderId="4" xfId="1" applyNumberFormat="1" applyFont="1" applyFill="1" applyBorder="1" applyAlignment="1">
      <alignment vertical="center" wrapText="1"/>
    </xf>
    <xf numFmtId="166" fontId="14" fillId="0" borderId="4" xfId="1" applyNumberFormat="1" applyFont="1" applyFill="1" applyBorder="1" applyAlignment="1">
      <alignment vertical="center" wrapText="1"/>
    </xf>
    <xf numFmtId="166" fontId="15" fillId="0" borderId="9" xfId="0" applyNumberFormat="1" applyFont="1" applyFill="1" applyBorder="1" applyAlignment="1">
      <alignment vertical="center" wrapText="1"/>
    </xf>
    <xf numFmtId="166" fontId="14" fillId="0" borderId="14" xfId="1" applyNumberFormat="1" applyFont="1" applyFill="1" applyBorder="1" applyAlignment="1">
      <alignment vertical="center" wrapText="1"/>
    </xf>
    <xf numFmtId="166" fontId="14" fillId="0" borderId="4" xfId="1" applyNumberFormat="1" applyFont="1" applyBorder="1" applyAlignment="1">
      <alignment vertical="center" wrapText="1"/>
    </xf>
    <xf numFmtId="166" fontId="15" fillId="0" borderId="9" xfId="1" applyNumberFormat="1" applyFont="1" applyBorder="1" applyAlignment="1">
      <alignment vertical="center" wrapText="1"/>
    </xf>
    <xf numFmtId="166" fontId="15" fillId="8" borderId="6" xfId="0" applyNumberFormat="1" applyFont="1" applyFill="1" applyBorder="1" applyAlignment="1">
      <alignment vertical="center" wrapText="1"/>
    </xf>
    <xf numFmtId="165" fontId="14" fillId="0" borderId="1" xfId="1" applyNumberFormat="1" applyFont="1" applyBorder="1" applyAlignment="1">
      <alignment vertical="center" wrapText="1"/>
    </xf>
    <xf numFmtId="0" fontId="1" fillId="0" borderId="9" xfId="0" applyFont="1" applyFill="1" applyBorder="1" applyAlignment="1">
      <alignment horizontal="center" vertical="center" wrapText="1"/>
    </xf>
    <xf numFmtId="0" fontId="9" fillId="0" borderId="8" xfId="0" applyFont="1" applyBorder="1" applyAlignment="1">
      <alignment vertical="center" wrapText="1"/>
    </xf>
    <xf numFmtId="167" fontId="9" fillId="0" borderId="8" xfId="0" applyNumberFormat="1" applyFont="1" applyBorder="1" applyAlignment="1">
      <alignment vertical="center" wrapText="1"/>
    </xf>
    <xf numFmtId="167" fontId="10" fillId="3" borderId="8" xfId="0" applyNumberFormat="1" applyFont="1" applyFill="1" applyBorder="1" applyAlignment="1">
      <alignment vertical="center" wrapText="1"/>
    </xf>
    <xf numFmtId="167" fontId="5" fillId="9" borderId="8" xfId="2" applyNumberFormat="1" applyFont="1" applyFill="1" applyBorder="1" applyAlignment="1">
      <alignment horizontal="right" vertical="center" wrapText="1"/>
    </xf>
    <xf numFmtId="0" fontId="16" fillId="0" borderId="0" xfId="0" applyFont="1"/>
    <xf numFmtId="0" fontId="4" fillId="2" borderId="9" xfId="0" applyFont="1" applyFill="1" applyBorder="1" applyAlignment="1">
      <alignment horizontal="center" vertical="center" wrapText="1"/>
    </xf>
    <xf numFmtId="0" fontId="9" fillId="0" borderId="9" xfId="0" applyFont="1" applyBorder="1" applyAlignment="1">
      <alignment vertical="center" wrapText="1"/>
    </xf>
    <xf numFmtId="167" fontId="17" fillId="7" borderId="8" xfId="2" applyNumberFormat="1" applyFont="1" applyFill="1" applyBorder="1" applyAlignment="1">
      <alignment horizontal="right" vertical="center" wrapText="1"/>
    </xf>
    <xf numFmtId="0" fontId="14" fillId="0" borderId="9" xfId="0" applyFont="1" applyFill="1" applyBorder="1" applyAlignment="1">
      <alignment horizontal="center" vertical="center" wrapText="1"/>
    </xf>
    <xf numFmtId="166" fontId="14" fillId="0" borderId="9" xfId="1" applyNumberFormat="1" applyFont="1" applyFill="1" applyBorder="1" applyAlignment="1">
      <alignment vertical="center" wrapText="1"/>
    </xf>
    <xf numFmtId="166" fontId="14" fillId="0" borderId="0" xfId="1" applyNumberFormat="1" applyFont="1" applyBorder="1" applyAlignment="1">
      <alignment vertical="center" wrapText="1"/>
    </xf>
    <xf numFmtId="166" fontId="14" fillId="0" borderId="10" xfId="1" applyNumberFormat="1" applyFont="1" applyBorder="1" applyAlignment="1">
      <alignment vertical="center" wrapText="1"/>
    </xf>
    <xf numFmtId="168" fontId="2" fillId="0" borderId="9" xfId="0" applyNumberFormat="1" applyFont="1" applyBorder="1" applyAlignment="1">
      <alignment vertical="center" wrapText="1"/>
    </xf>
    <xf numFmtId="0" fontId="1" fillId="0" borderId="14" xfId="0" applyFont="1" applyBorder="1" applyAlignment="1">
      <alignment vertical="center" wrapText="1"/>
    </xf>
    <xf numFmtId="0" fontId="2" fillId="0" borderId="9" xfId="0" applyFont="1" applyBorder="1" applyAlignment="1">
      <alignment vertical="center" wrapText="1"/>
    </xf>
    <xf numFmtId="9" fontId="1" fillId="0" borderId="14" xfId="0" applyNumberFormat="1" applyFont="1" applyBorder="1" applyAlignment="1">
      <alignment vertical="center" wrapText="1"/>
    </xf>
    <xf numFmtId="0" fontId="4" fillId="5" borderId="9"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0" fillId="0" borderId="9" xfId="0" applyBorder="1"/>
    <xf numFmtId="0" fontId="1" fillId="0" borderId="15"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10" xfId="0" applyBorder="1"/>
    <xf numFmtId="0" fontId="1" fillId="5" borderId="15"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2" fillId="0" borderId="10" xfId="0" applyFont="1" applyFill="1" applyBorder="1" applyAlignment="1">
      <alignment vertical="center" wrapText="1"/>
    </xf>
    <xf numFmtId="168" fontId="2" fillId="0" borderId="5" xfId="0" applyNumberFormat="1" applyFont="1" applyBorder="1" applyAlignment="1">
      <alignment vertical="center" wrapText="1"/>
    </xf>
    <xf numFmtId="168" fontId="2" fillId="0" borderId="6" xfId="0" applyNumberFormat="1" applyFont="1" applyBorder="1" applyAlignment="1">
      <alignment vertical="center" wrapText="1"/>
    </xf>
    <xf numFmtId="0" fontId="0" fillId="8" borderId="9" xfId="0" applyFill="1" applyBorder="1"/>
    <xf numFmtId="0" fontId="0" fillId="0" borderId="9" xfId="0" applyBorder="1" applyAlignment="1">
      <alignment vertical="center"/>
    </xf>
    <xf numFmtId="167" fontId="17" fillId="6" borderId="8" xfId="2" applyNumberFormat="1" applyFont="1" applyFill="1" applyBorder="1" applyAlignment="1">
      <alignment horizontal="right" vertical="center" wrapText="1"/>
    </xf>
    <xf numFmtId="166" fontId="1" fillId="5" borderId="14" xfId="1" applyNumberFormat="1" applyFont="1" applyFill="1" applyBorder="1" applyAlignment="1">
      <alignment vertical="center" wrapText="1"/>
    </xf>
    <xf numFmtId="166" fontId="1" fillId="0" borderId="9" xfId="1" applyNumberFormat="1" applyFont="1" applyFill="1" applyBorder="1" applyAlignment="1">
      <alignment vertical="center" wrapText="1"/>
    </xf>
    <xf numFmtId="166" fontId="14" fillId="0" borderId="12" xfId="1" applyNumberFormat="1" applyFont="1" applyFill="1" applyBorder="1" applyAlignment="1">
      <alignment vertical="center" wrapText="1"/>
    </xf>
    <xf numFmtId="0" fontId="1" fillId="0" borderId="5" xfId="0" applyFont="1" applyBorder="1" applyAlignment="1">
      <alignment vertical="center"/>
    </xf>
    <xf numFmtId="0" fontId="1" fillId="0" borderId="15"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168" fontId="15" fillId="0" borderId="9" xfId="0" applyNumberFormat="1" applyFont="1" applyBorder="1" applyAlignment="1">
      <alignment vertical="center" wrapText="1"/>
    </xf>
    <xf numFmtId="167" fontId="18" fillId="9" borderId="8" xfId="2" applyNumberFormat="1" applyFont="1" applyFill="1" applyBorder="1" applyAlignment="1">
      <alignment horizontal="right" vertical="center" wrapText="1"/>
    </xf>
    <xf numFmtId="0" fontId="0" fillId="12" borderId="0" xfId="0" applyFill="1"/>
    <xf numFmtId="0" fontId="1" fillId="12" borderId="9" xfId="0" applyFont="1" applyFill="1" applyBorder="1" applyAlignment="1">
      <alignment horizontal="center" vertical="center" wrapText="1"/>
    </xf>
    <xf numFmtId="166" fontId="1" fillId="12" borderId="4" xfId="1" applyNumberFormat="1" applyFont="1" applyFill="1" applyBorder="1" applyAlignment="1">
      <alignment vertical="center" wrapText="1"/>
    </xf>
    <xf numFmtId="166" fontId="1" fillId="12" borderId="14" xfId="1" applyNumberFormat="1" applyFont="1" applyFill="1" applyBorder="1" applyAlignment="1">
      <alignment vertical="center" wrapText="1"/>
    </xf>
    <xf numFmtId="166" fontId="2" fillId="12" borderId="9" xfId="0" applyNumberFormat="1" applyFont="1" applyFill="1" applyBorder="1" applyAlignment="1">
      <alignment vertical="center" wrapText="1"/>
    </xf>
    <xf numFmtId="166" fontId="1" fillId="12" borderId="9" xfId="1" applyNumberFormat="1" applyFont="1" applyFill="1" applyBorder="1" applyAlignment="1">
      <alignment vertical="center" wrapText="1"/>
    </xf>
    <xf numFmtId="166" fontId="2" fillId="12" borderId="23" xfId="1" applyNumberFormat="1" applyFont="1" applyFill="1" applyBorder="1" applyAlignment="1">
      <alignment vertical="center" wrapText="1"/>
    </xf>
    <xf numFmtId="0" fontId="1" fillId="12" borderId="4" xfId="0" applyFont="1" applyFill="1" applyBorder="1" applyAlignment="1">
      <alignment vertical="center" wrapText="1"/>
    </xf>
    <xf numFmtId="166" fontId="1" fillId="12" borderId="1" xfId="1" applyNumberFormat="1" applyFont="1" applyFill="1" applyBorder="1" applyAlignment="1">
      <alignment vertical="center" wrapText="1"/>
    </xf>
    <xf numFmtId="0" fontId="2" fillId="13" borderId="13" xfId="0" applyFont="1" applyFill="1" applyBorder="1" applyAlignment="1">
      <alignment vertical="center" wrapText="1"/>
    </xf>
    <xf numFmtId="0" fontId="12" fillId="13" borderId="9" xfId="0" applyFont="1" applyFill="1" applyBorder="1" applyAlignment="1">
      <alignment horizontal="justify" vertical="center"/>
    </xf>
    <xf numFmtId="166" fontId="1" fillId="13" borderId="4" xfId="1" applyNumberFormat="1" applyFont="1" applyFill="1" applyBorder="1" applyAlignment="1">
      <alignment vertical="center" wrapText="1"/>
    </xf>
    <xf numFmtId="9" fontId="1" fillId="13" borderId="4" xfId="0" applyNumberFormat="1" applyFont="1" applyFill="1" applyBorder="1" applyAlignment="1">
      <alignment horizontal="right" vertical="center" wrapText="1"/>
    </xf>
    <xf numFmtId="0" fontId="1" fillId="13" borderId="4" xfId="0" applyFont="1" applyFill="1" applyBorder="1" applyAlignment="1">
      <alignment vertical="center" wrapText="1"/>
    </xf>
    <xf numFmtId="0" fontId="1" fillId="13" borderId="15" xfId="0" applyFont="1" applyFill="1" applyBorder="1" applyAlignment="1">
      <alignment vertical="center" wrapText="1"/>
    </xf>
    <xf numFmtId="0" fontId="0" fillId="13" borderId="9" xfId="0" applyFill="1" applyBorder="1"/>
    <xf numFmtId="0" fontId="0" fillId="13" borderId="0" xfId="0" applyFill="1"/>
    <xf numFmtId="0" fontId="2" fillId="13" borderId="3" xfId="0" applyFont="1" applyFill="1" applyBorder="1" applyAlignment="1">
      <alignment vertical="center" wrapText="1"/>
    </xf>
    <xf numFmtId="0" fontId="1" fillId="13" borderId="14" xfId="0" applyFont="1" applyFill="1" applyBorder="1" applyAlignment="1">
      <alignment vertical="center" wrapText="1"/>
    </xf>
    <xf numFmtId="9" fontId="13" fillId="13" borderId="4" xfId="0" applyNumberFormat="1" applyFont="1" applyFill="1" applyBorder="1" applyAlignment="1">
      <alignment horizontal="right" vertical="center" wrapText="1"/>
    </xf>
    <xf numFmtId="166" fontId="0" fillId="0" borderId="0" xfId="0" applyNumberFormat="1"/>
    <xf numFmtId="166" fontId="1" fillId="0" borderId="4" xfId="0" applyNumberFormat="1" applyFont="1" applyFill="1" applyBorder="1" applyAlignment="1">
      <alignment vertical="center" wrapText="1"/>
    </xf>
    <xf numFmtId="44" fontId="1" fillId="13" borderId="4" xfId="0" applyNumberFormat="1" applyFont="1" applyFill="1" applyBorder="1" applyAlignment="1">
      <alignment vertical="center" wrapText="1"/>
    </xf>
    <xf numFmtId="166" fontId="0" fillId="8" borderId="0" xfId="0" applyNumberFormat="1" applyFill="1"/>
    <xf numFmtId="44" fontId="0" fillId="13" borderId="9" xfId="0" applyNumberFormat="1" applyFill="1" applyBorder="1"/>
    <xf numFmtId="44" fontId="0" fillId="0" borderId="0" xfId="0" applyNumberFormat="1"/>
    <xf numFmtId="0" fontId="4" fillId="4" borderId="9" xfId="0" applyFont="1" applyFill="1" applyBorder="1" applyAlignment="1">
      <alignment vertical="center" wrapText="1"/>
    </xf>
    <xf numFmtId="167" fontId="0" fillId="0" borderId="0" xfId="0" applyNumberFormat="1" applyAlignment="1">
      <alignment horizontal="left" vertical="center" wrapText="1"/>
    </xf>
    <xf numFmtId="43" fontId="0" fillId="0" borderId="0" xfId="0" applyNumberFormat="1"/>
    <xf numFmtId="44" fontId="1" fillId="13" borderId="4" xfId="1" applyNumberFormat="1" applyFont="1" applyFill="1" applyBorder="1" applyAlignment="1">
      <alignment vertical="center" wrapText="1"/>
    </xf>
    <xf numFmtId="44" fontId="1" fillId="0" borderId="4" xfId="1" applyNumberFormat="1" applyFont="1" applyFill="1" applyBorder="1" applyAlignment="1">
      <alignment vertical="center" wrapText="1"/>
    </xf>
    <xf numFmtId="44" fontId="1" fillId="0" borderId="4" xfId="2" applyNumberFormat="1" applyFont="1" applyFill="1" applyBorder="1" applyAlignment="1">
      <alignment vertical="center" wrapText="1"/>
    </xf>
    <xf numFmtId="44" fontId="1" fillId="5" borderId="4" xfId="0" applyNumberFormat="1" applyFont="1" applyFill="1" applyBorder="1" applyAlignment="1">
      <alignment vertical="center" wrapText="1"/>
    </xf>
    <xf numFmtId="44" fontId="1" fillId="0" borderId="4" xfId="0" applyNumberFormat="1" applyFont="1" applyFill="1" applyBorder="1" applyAlignment="1">
      <alignment vertical="center" wrapText="1"/>
    </xf>
    <xf numFmtId="44" fontId="2" fillId="0" borderId="12" xfId="0" applyNumberFormat="1" applyFont="1" applyFill="1" applyBorder="1" applyAlignment="1">
      <alignment vertical="center" wrapText="1"/>
    </xf>
    <xf numFmtId="44" fontId="1" fillId="0" borderId="4" xfId="0" applyNumberFormat="1" applyFont="1" applyBorder="1" applyAlignment="1">
      <alignment vertical="center" wrapText="1"/>
    </xf>
    <xf numFmtId="44" fontId="2" fillId="14" borderId="9" xfId="1" applyNumberFormat="1" applyFont="1" applyFill="1" applyBorder="1" applyAlignment="1">
      <alignment vertical="center" wrapText="1"/>
    </xf>
    <xf numFmtId="9" fontId="0" fillId="0" borderId="0" xfId="3" applyFont="1"/>
    <xf numFmtId="166" fontId="2" fillId="12" borderId="6" xfId="1" applyNumberFormat="1" applyFont="1" applyFill="1" applyBorder="1" applyAlignment="1">
      <alignment vertical="center" wrapText="1"/>
    </xf>
    <xf numFmtId="166" fontId="2" fillId="12" borderId="9" xfId="1" applyNumberFormat="1" applyFont="1" applyFill="1" applyBorder="1" applyAlignment="1">
      <alignment vertical="center" wrapText="1"/>
    </xf>
    <xf numFmtId="166" fontId="1" fillId="12" borderId="15" xfId="1" applyNumberFormat="1" applyFont="1" applyFill="1" applyBorder="1" applyAlignment="1">
      <alignment vertical="center"/>
    </xf>
    <xf numFmtId="166" fontId="2" fillId="12" borderId="6" xfId="1" applyNumberFormat="1" applyFont="1" applyFill="1" applyBorder="1" applyAlignment="1">
      <alignment vertical="center"/>
    </xf>
    <xf numFmtId="44" fontId="2" fillId="8" borderId="6" xfId="1" applyFont="1" applyFill="1" applyBorder="1" applyAlignment="1">
      <alignment vertical="center" wrapText="1"/>
    </xf>
    <xf numFmtId="44" fontId="2" fillId="0" borderId="1" xfId="1" applyFont="1" applyBorder="1" applyAlignment="1">
      <alignment vertical="center" wrapText="1"/>
    </xf>
    <xf numFmtId="44" fontId="1" fillId="0" borderId="14" xfId="1" applyFont="1" applyBorder="1" applyAlignment="1">
      <alignment vertical="center" wrapText="1"/>
    </xf>
    <xf numFmtId="44" fontId="2" fillId="0" borderId="9" xfId="1" applyFont="1" applyBorder="1" applyAlignment="1">
      <alignment vertical="center" wrapText="1"/>
    </xf>
    <xf numFmtId="44" fontId="1" fillId="14" borderId="9" xfId="1" applyFont="1" applyFill="1" applyBorder="1" applyAlignment="1">
      <alignment vertical="center" wrapText="1"/>
    </xf>
    <xf numFmtId="44" fontId="1" fillId="5" borderId="4" xfId="1" applyFont="1" applyFill="1" applyBorder="1" applyAlignment="1">
      <alignment vertical="center" wrapText="1"/>
    </xf>
    <xf numFmtId="44" fontId="1" fillId="0" borderId="4" xfId="1" applyFont="1" applyFill="1" applyBorder="1" applyAlignment="1">
      <alignment vertical="center" wrapText="1"/>
    </xf>
    <xf numFmtId="44" fontId="1" fillId="0" borderId="4" xfId="1" applyFont="1" applyBorder="1" applyAlignment="1">
      <alignment vertical="center" wrapText="1"/>
    </xf>
    <xf numFmtId="166" fontId="14" fillId="0" borderId="14" xfId="1" applyNumberFormat="1" applyFont="1" applyBorder="1" applyAlignment="1">
      <alignment vertical="center" wrapText="1"/>
    </xf>
    <xf numFmtId="166" fontId="15" fillId="0" borderId="23" xfId="1" applyNumberFormat="1" applyFont="1" applyBorder="1" applyAlignment="1">
      <alignment vertical="center" wrapText="1"/>
    </xf>
    <xf numFmtId="166" fontId="13" fillId="5" borderId="4" xfId="1" applyNumberFormat="1" applyFont="1" applyFill="1" applyBorder="1" applyAlignment="1">
      <alignment vertical="center" wrapText="1"/>
    </xf>
    <xf numFmtId="9" fontId="13" fillId="0" borderId="4" xfId="1" applyNumberFormat="1" applyFont="1" applyFill="1" applyBorder="1" applyAlignment="1">
      <alignment vertical="center" wrapText="1"/>
    </xf>
    <xf numFmtId="166" fontId="14" fillId="0" borderId="9" xfId="1" applyNumberFormat="1" applyFont="1" applyBorder="1" applyAlignment="1">
      <alignment vertical="center" wrapText="1"/>
    </xf>
    <xf numFmtId="9" fontId="13" fillId="0" borderId="14" xfId="1" applyNumberFormat="1" applyFont="1" applyFill="1" applyBorder="1" applyAlignment="1">
      <alignment vertical="center" wrapText="1"/>
    </xf>
    <xf numFmtId="9" fontId="13" fillId="0" borderId="9" xfId="1" applyNumberFormat="1" applyFont="1" applyFill="1" applyBorder="1" applyAlignment="1">
      <alignment vertical="center" wrapText="1"/>
    </xf>
    <xf numFmtId="9" fontId="13" fillId="0" borderId="14" xfId="1" applyNumberFormat="1" applyFont="1" applyBorder="1" applyAlignment="1">
      <alignment vertical="center" wrapText="1"/>
    </xf>
    <xf numFmtId="9" fontId="13" fillId="0" borderId="9" xfId="1" applyNumberFormat="1" applyFont="1" applyBorder="1" applyAlignment="1">
      <alignment vertical="center" wrapText="1"/>
    </xf>
    <xf numFmtId="9" fontId="13" fillId="0" borderId="10" xfId="1" applyNumberFormat="1" applyFont="1" applyBorder="1" applyAlignment="1">
      <alignment vertical="center" wrapText="1"/>
    </xf>
    <xf numFmtId="166" fontId="19" fillId="8" borderId="6" xfId="0" applyNumberFormat="1" applyFont="1" applyFill="1" applyBorder="1" applyAlignment="1">
      <alignment vertical="center" wrapText="1"/>
    </xf>
    <xf numFmtId="0" fontId="13" fillId="15" borderId="9" xfId="0" applyFont="1" applyFill="1" applyBorder="1" applyAlignment="1">
      <alignment horizontal="center" vertical="center" wrapText="1"/>
    </xf>
    <xf numFmtId="166" fontId="1" fillId="15" borderId="4" xfId="1" applyNumberFormat="1" applyFont="1" applyFill="1" applyBorder="1" applyAlignment="1">
      <alignment vertical="center" wrapText="1"/>
    </xf>
    <xf numFmtId="166" fontId="13" fillId="15" borderId="4" xfId="1" applyNumberFormat="1" applyFont="1" applyFill="1" applyBorder="1" applyAlignment="1">
      <alignment vertical="center" wrapText="1"/>
    </xf>
    <xf numFmtId="166" fontId="1" fillId="15" borderId="14" xfId="1" applyNumberFormat="1" applyFont="1" applyFill="1" applyBorder="1" applyAlignment="1">
      <alignment vertical="center" wrapText="1"/>
    </xf>
    <xf numFmtId="166" fontId="15" fillId="15" borderId="9" xfId="0" applyNumberFormat="1" applyFont="1" applyFill="1" applyBorder="1" applyAlignment="1">
      <alignment vertical="center" wrapText="1"/>
    </xf>
    <xf numFmtId="166" fontId="13" fillId="15" borderId="14" xfId="1" applyNumberFormat="1" applyFont="1" applyFill="1" applyBorder="1" applyAlignment="1">
      <alignment vertical="center" wrapText="1"/>
    </xf>
    <xf numFmtId="166" fontId="13" fillId="15" borderId="0" xfId="1" applyNumberFormat="1" applyFont="1" applyFill="1" applyBorder="1" applyAlignment="1">
      <alignment vertical="center" wrapText="1"/>
    </xf>
    <xf numFmtId="166" fontId="13" fillId="15" borderId="9" xfId="1" applyNumberFormat="1" applyFont="1" applyFill="1" applyBorder="1" applyAlignment="1">
      <alignment vertical="center" wrapText="1"/>
    </xf>
    <xf numFmtId="166" fontId="13" fillId="15" borderId="10" xfId="1" applyNumberFormat="1" applyFont="1" applyFill="1" applyBorder="1" applyAlignment="1">
      <alignment vertical="center" wrapText="1"/>
    </xf>
    <xf numFmtId="165" fontId="13" fillId="15" borderId="1" xfId="1" applyNumberFormat="1" applyFont="1" applyFill="1" applyBorder="1" applyAlignment="1">
      <alignment vertical="center" wrapText="1"/>
    </xf>
    <xf numFmtId="165" fontId="19" fillId="15" borderId="1" xfId="1" applyNumberFormat="1" applyFont="1" applyFill="1" applyBorder="1" applyAlignment="1">
      <alignment vertical="center" wrapText="1"/>
    </xf>
    <xf numFmtId="168" fontId="19" fillId="15" borderId="9" xfId="0" applyNumberFormat="1" applyFont="1" applyFill="1" applyBorder="1" applyAlignment="1">
      <alignment vertical="center" wrapText="1"/>
    </xf>
    <xf numFmtId="8" fontId="1" fillId="15" borderId="15" xfId="0" applyNumberFormat="1" applyFont="1" applyFill="1" applyBorder="1" applyAlignment="1">
      <alignment vertical="center"/>
    </xf>
    <xf numFmtId="168" fontId="2" fillId="15" borderId="6" xfId="0" applyNumberFormat="1" applyFont="1" applyFill="1" applyBorder="1" applyAlignment="1">
      <alignment vertical="center"/>
    </xf>
    <xf numFmtId="0" fontId="0" fillId="14" borderId="0" xfId="0" applyFill="1"/>
    <xf numFmtId="0" fontId="1" fillId="12" borderId="9" xfId="0" applyFont="1" applyFill="1" applyBorder="1" applyAlignment="1">
      <alignment vertical="center" wrapText="1"/>
    </xf>
    <xf numFmtId="166" fontId="13" fillId="0" borderId="4" xfId="1" applyNumberFormat="1" applyFont="1" applyFill="1" applyBorder="1" applyAlignment="1">
      <alignment vertical="center" wrapText="1"/>
    </xf>
    <xf numFmtId="166" fontId="13" fillId="0" borderId="14" xfId="1" applyNumberFormat="1" applyFont="1" applyFill="1" applyBorder="1" applyAlignment="1">
      <alignment vertical="center" wrapText="1"/>
    </xf>
    <xf numFmtId="166" fontId="13" fillId="0" borderId="9" xfId="1" applyNumberFormat="1" applyFont="1" applyFill="1" applyBorder="1" applyAlignment="1">
      <alignment vertical="center" wrapText="1"/>
    </xf>
    <xf numFmtId="166" fontId="19" fillId="0" borderId="9" xfId="0" applyNumberFormat="1" applyFont="1" applyBorder="1" applyAlignment="1">
      <alignment vertical="center" wrapText="1"/>
    </xf>
    <xf numFmtId="166" fontId="1" fillId="0" borderId="9" xfId="0" applyNumberFormat="1" applyFont="1" applyBorder="1" applyAlignment="1">
      <alignment vertical="center"/>
    </xf>
    <xf numFmtId="168" fontId="2" fillId="14" borderId="15" xfId="0" applyNumberFormat="1" applyFont="1" applyFill="1" applyBorder="1" applyAlignment="1">
      <alignment vertical="center"/>
    </xf>
    <xf numFmtId="168" fontId="2" fillId="14" borderId="6" xfId="0" applyNumberFormat="1" applyFont="1" applyFill="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9" xfId="0" applyFont="1" applyFill="1" applyBorder="1" applyAlignment="1">
      <alignment vertical="center"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5" xfId="0" applyFont="1" applyBorder="1" applyAlignment="1">
      <alignment vertical="center" wrapText="1"/>
    </xf>
    <xf numFmtId="0" fontId="2" fillId="0" borderId="4" xfId="0" applyFont="1" applyBorder="1" applyAlignment="1">
      <alignment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167" fontId="0" fillId="6" borderId="0" xfId="2" applyNumberFormat="1" applyFont="1" applyFill="1" applyBorder="1" applyAlignment="1">
      <alignment horizontal="center" vertical="center" wrapText="1"/>
    </xf>
    <xf numFmtId="167" fontId="0" fillId="7" borderId="19" xfId="2"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8" xfId="0" applyFont="1" applyBorder="1" applyAlignment="1">
      <alignment horizontal="left" vertical="top" wrapText="1"/>
    </xf>
    <xf numFmtId="0" fontId="8" fillId="0" borderId="25" xfId="0" applyFont="1" applyBorder="1" applyAlignment="1">
      <alignment horizontal="left" vertical="top" wrapText="1"/>
    </xf>
    <xf numFmtId="0" fontId="8" fillId="0" borderId="23" xfId="0" applyFont="1" applyBorder="1" applyAlignment="1">
      <alignment horizontal="left" vertical="top" wrapText="1"/>
    </xf>
  </cellXfs>
  <cellStyles count="4">
    <cellStyle name="Milliers" xfId="2" builtinId="3"/>
    <cellStyle name="Monétaire" xfId="1" builtinId="4"/>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3"/>
  <sheetViews>
    <sheetView topLeftCell="A35" zoomScale="70" zoomScaleNormal="70" workbookViewId="0">
      <selection activeCell="O21" sqref="O21"/>
    </sheetView>
  </sheetViews>
  <sheetFormatPr baseColWidth="10" defaultColWidth="9.06640625" defaultRowHeight="14.25" x14ac:dyDescent="0.45"/>
  <cols>
    <col min="1" max="1" width="16.3984375" customWidth="1"/>
    <col min="2" max="2" width="40.06640625" customWidth="1"/>
    <col min="3" max="5" width="25.53125" hidden="1" customWidth="1"/>
    <col min="6" max="9" width="25.53125" customWidth="1"/>
    <col min="10" max="10" width="25.53125" style="125" customWidth="1"/>
    <col min="11" max="13" width="22.53125" customWidth="1"/>
    <col min="14" max="14" width="20.9296875" hidden="1" customWidth="1"/>
    <col min="15" max="15" width="36.59765625" style="99" customWidth="1"/>
    <col min="17" max="17" width="10.06640625" bestFit="1" customWidth="1"/>
  </cols>
  <sheetData>
    <row r="1" spans="1:15" ht="21" x14ac:dyDescent="0.65">
      <c r="A1" s="9" t="s">
        <v>3</v>
      </c>
      <c r="B1" s="7"/>
      <c r="J1" s="200"/>
    </row>
    <row r="2" spans="1:15" ht="15.75" x14ac:dyDescent="0.5">
      <c r="A2" s="5"/>
      <c r="B2" s="5"/>
      <c r="J2" s="200"/>
    </row>
    <row r="3" spans="1:15" ht="15.75" x14ac:dyDescent="0.5">
      <c r="A3" s="5" t="s">
        <v>4</v>
      </c>
      <c r="B3" s="5"/>
      <c r="J3" s="200"/>
    </row>
    <row r="4" spans="1:15" x14ac:dyDescent="0.45">
      <c r="J4" s="200"/>
    </row>
    <row r="5" spans="1:15" ht="15.75" x14ac:dyDescent="0.5">
      <c r="A5" s="5" t="s">
        <v>5</v>
      </c>
      <c r="J5" s="200"/>
    </row>
    <row r="6" spans="1:15" x14ac:dyDescent="0.45">
      <c r="J6" s="200"/>
    </row>
    <row r="7" spans="1:15" ht="102.4" customHeight="1" x14ac:dyDescent="0.45">
      <c r="A7" s="40" t="s">
        <v>6</v>
      </c>
      <c r="B7" s="40" t="s">
        <v>7</v>
      </c>
      <c r="C7" s="78" t="s">
        <v>81</v>
      </c>
      <c r="D7" s="87" t="s">
        <v>118</v>
      </c>
      <c r="E7" s="87" t="s">
        <v>119</v>
      </c>
      <c r="F7" s="186" t="s">
        <v>130</v>
      </c>
      <c r="G7" s="186" t="s">
        <v>131</v>
      </c>
      <c r="H7" s="186" t="s">
        <v>132</v>
      </c>
      <c r="I7" s="186" t="s">
        <v>133</v>
      </c>
      <c r="J7" s="126" t="s">
        <v>82</v>
      </c>
      <c r="K7" s="201" t="s">
        <v>134</v>
      </c>
      <c r="L7" s="201" t="s">
        <v>135</v>
      </c>
      <c r="M7" s="201" t="s">
        <v>136</v>
      </c>
      <c r="N7" s="103">
        <v>2019</v>
      </c>
      <c r="O7" s="111" t="s">
        <v>124</v>
      </c>
    </row>
    <row r="8" spans="1:15" ht="46.9" customHeight="1" x14ac:dyDescent="0.45">
      <c r="A8" s="212" t="s">
        <v>63</v>
      </c>
      <c r="B8" s="212"/>
      <c r="C8" s="212"/>
      <c r="D8" s="212"/>
      <c r="E8" s="212"/>
      <c r="F8" s="212"/>
      <c r="G8" s="212"/>
      <c r="H8" s="212"/>
      <c r="I8" s="212"/>
      <c r="J8" s="212"/>
      <c r="K8" s="212"/>
      <c r="L8" s="212"/>
      <c r="M8" s="212"/>
      <c r="N8" s="212"/>
    </row>
    <row r="9" spans="1:15" s="141" customFormat="1" ht="92.65" thickBot="1" x14ac:dyDescent="0.5">
      <c r="A9" s="142" t="s">
        <v>10</v>
      </c>
      <c r="B9" s="138" t="s">
        <v>64</v>
      </c>
      <c r="C9" s="136">
        <v>0</v>
      </c>
      <c r="D9" s="136"/>
      <c r="E9" s="136"/>
      <c r="F9" s="136"/>
      <c r="G9" s="136"/>
      <c r="H9" s="136"/>
      <c r="I9" s="136"/>
      <c r="J9" s="136">
        <f>J10+J11+J12+J13+J14+J15+J16+J17+J18+J19</f>
        <v>250000</v>
      </c>
      <c r="K9" s="137" t="s">
        <v>111</v>
      </c>
      <c r="L9" s="154">
        <f>L10+L11+L12+L13+L14</f>
        <v>218598.69</v>
      </c>
      <c r="M9" s="147">
        <f>L9*0.92</f>
        <v>201110.7948</v>
      </c>
      <c r="N9" s="139"/>
      <c r="O9" s="140"/>
    </row>
    <row r="10" spans="1:15" ht="61.9" thickBot="1" x14ac:dyDescent="0.5">
      <c r="A10" s="30" t="s">
        <v>20</v>
      </c>
      <c r="B10" s="28" t="s">
        <v>79</v>
      </c>
      <c r="C10" s="27">
        <v>0</v>
      </c>
      <c r="D10" s="27"/>
      <c r="E10" s="27"/>
      <c r="F10" s="187"/>
      <c r="G10" s="27"/>
      <c r="H10" s="27"/>
      <c r="I10" s="27"/>
      <c r="J10" s="127">
        <v>90000</v>
      </c>
      <c r="K10" s="29">
        <v>1</v>
      </c>
      <c r="L10" s="156">
        <v>90000</v>
      </c>
      <c r="M10" s="146"/>
      <c r="N10" s="105"/>
    </row>
    <row r="11" spans="1:15" ht="46.5" thickBot="1" x14ac:dyDescent="0.5">
      <c r="A11" s="30" t="s">
        <v>21</v>
      </c>
      <c r="B11" s="28" t="s">
        <v>73</v>
      </c>
      <c r="C11" s="27">
        <v>0</v>
      </c>
      <c r="D11" s="27"/>
      <c r="E11" s="27"/>
      <c r="F11" s="187"/>
      <c r="G11" s="27"/>
      <c r="H11" s="27"/>
      <c r="I11" s="27"/>
      <c r="J11" s="127">
        <v>25000</v>
      </c>
      <c r="K11" s="29">
        <v>1</v>
      </c>
      <c r="L11" s="156">
        <v>25000</v>
      </c>
      <c r="M11" s="146"/>
      <c r="N11" s="105"/>
    </row>
    <row r="12" spans="1:15" ht="61.9" thickBot="1" x14ac:dyDescent="0.5">
      <c r="A12" s="30" t="s">
        <v>22</v>
      </c>
      <c r="B12" s="28" t="s">
        <v>74</v>
      </c>
      <c r="C12" s="27">
        <v>0</v>
      </c>
      <c r="D12" s="27"/>
      <c r="E12" s="27"/>
      <c r="F12" s="187"/>
      <c r="G12" s="27"/>
      <c r="H12" s="27"/>
      <c r="I12" s="27"/>
      <c r="J12" s="127">
        <v>20000</v>
      </c>
      <c r="K12" s="29">
        <v>1</v>
      </c>
      <c r="L12" s="156">
        <v>20000</v>
      </c>
      <c r="M12" s="146"/>
      <c r="N12" s="105"/>
    </row>
    <row r="13" spans="1:15" ht="61.9" thickBot="1" x14ac:dyDescent="0.5">
      <c r="A13" s="30" t="s">
        <v>76</v>
      </c>
      <c r="B13" s="28" t="s">
        <v>75</v>
      </c>
      <c r="C13" s="27">
        <v>0</v>
      </c>
      <c r="D13" s="27"/>
      <c r="E13" s="27"/>
      <c r="F13" s="187"/>
      <c r="G13" s="27"/>
      <c r="H13" s="27"/>
      <c r="I13" s="27"/>
      <c r="J13" s="127">
        <v>80000</v>
      </c>
      <c r="K13" s="29">
        <v>0.75</v>
      </c>
      <c r="L13" s="156">
        <v>51598.69</v>
      </c>
      <c r="M13" s="146"/>
      <c r="N13" s="105"/>
    </row>
    <row r="14" spans="1:15" ht="50.45" customHeight="1" thickBot="1" x14ac:dyDescent="0.5">
      <c r="A14" s="30" t="s">
        <v>78</v>
      </c>
      <c r="B14" s="28" t="s">
        <v>77</v>
      </c>
      <c r="C14" s="27">
        <v>0</v>
      </c>
      <c r="D14" s="27"/>
      <c r="E14" s="27"/>
      <c r="F14" s="187"/>
      <c r="G14" s="27"/>
      <c r="H14" s="27"/>
      <c r="I14" s="27"/>
      <c r="J14" s="127">
        <v>35000</v>
      </c>
      <c r="K14" s="29">
        <v>1</v>
      </c>
      <c r="L14" s="156">
        <v>32000</v>
      </c>
      <c r="M14" s="146"/>
      <c r="N14" s="105"/>
    </row>
    <row r="15" spans="1:15" ht="92.65" thickBot="1" x14ac:dyDescent="0.5">
      <c r="A15" s="47" t="s">
        <v>65</v>
      </c>
      <c r="B15" s="49" t="s">
        <v>66</v>
      </c>
      <c r="C15" s="45">
        <f>C16+C17+C18+C19+C20+C21+C22</f>
        <v>155000</v>
      </c>
      <c r="D15" s="45">
        <f>D16+D17+D18+D19+D20+D21+D22</f>
        <v>-98000</v>
      </c>
      <c r="E15" s="70">
        <f>E16+E17+E18+E19</f>
        <v>253000</v>
      </c>
      <c r="F15" s="177">
        <f>F16+F17+F18+F19</f>
        <v>402000</v>
      </c>
      <c r="G15" s="70"/>
      <c r="H15" s="177">
        <f>H16+H17+H18+H19</f>
        <v>365484</v>
      </c>
      <c r="I15" s="70"/>
      <c r="J15" s="127">
        <v>0</v>
      </c>
      <c r="K15" s="63" t="s">
        <v>112</v>
      </c>
      <c r="L15" s="157"/>
      <c r="M15" s="49"/>
      <c r="N15" s="104"/>
    </row>
    <row r="16" spans="1:15" ht="49.5" customHeight="1" thickBot="1" x14ac:dyDescent="0.5">
      <c r="A16" s="30" t="s">
        <v>23</v>
      </c>
      <c r="B16" s="69" t="s">
        <v>83</v>
      </c>
      <c r="C16" s="27">
        <v>40000</v>
      </c>
      <c r="D16" s="71">
        <f>C16-E16</f>
        <v>14000</v>
      </c>
      <c r="E16" s="71">
        <v>26000</v>
      </c>
      <c r="F16" s="188">
        <v>175000</v>
      </c>
      <c r="G16" s="178">
        <v>1</v>
      </c>
      <c r="H16" s="202">
        <v>170034</v>
      </c>
      <c r="I16" s="71"/>
      <c r="J16" s="127">
        <v>0</v>
      </c>
      <c r="K16" s="29">
        <v>1</v>
      </c>
      <c r="L16" s="158"/>
      <c r="M16" s="28"/>
      <c r="N16" s="105">
        <v>40000</v>
      </c>
      <c r="O16" s="229" t="s">
        <v>137</v>
      </c>
    </row>
    <row r="17" spans="1:15" ht="31.15" thickBot="1" x14ac:dyDescent="0.5">
      <c r="A17" s="30" t="s">
        <v>24</v>
      </c>
      <c r="B17" s="28" t="s">
        <v>84</v>
      </c>
      <c r="C17" s="27">
        <v>30000</v>
      </c>
      <c r="D17" s="71">
        <f t="shared" ref="D17:D19" si="0">C17-E17</f>
        <v>0</v>
      </c>
      <c r="E17" s="27">
        <v>30000</v>
      </c>
      <c r="F17" s="188">
        <v>55000</v>
      </c>
      <c r="G17" s="178">
        <v>1</v>
      </c>
      <c r="H17" s="202">
        <v>50000</v>
      </c>
      <c r="I17" s="27"/>
      <c r="J17" s="127">
        <v>0</v>
      </c>
      <c r="K17" s="29">
        <v>1</v>
      </c>
      <c r="L17" s="158"/>
      <c r="M17" s="28"/>
      <c r="N17" s="105">
        <v>30000</v>
      </c>
      <c r="O17" s="230"/>
    </row>
    <row r="18" spans="1:15" ht="77.25" customHeight="1" thickBot="1" x14ac:dyDescent="0.5">
      <c r="A18" s="30" t="s">
        <v>25</v>
      </c>
      <c r="B18" s="31" t="s">
        <v>116</v>
      </c>
      <c r="C18" s="27">
        <v>50000</v>
      </c>
      <c r="D18" s="71">
        <f t="shared" si="0"/>
        <v>-125000</v>
      </c>
      <c r="E18" s="71">
        <v>175000</v>
      </c>
      <c r="F18" s="188">
        <v>150000</v>
      </c>
      <c r="G18" s="178">
        <v>1</v>
      </c>
      <c r="H18" s="202">
        <v>145450</v>
      </c>
      <c r="I18" s="71"/>
      <c r="J18" s="127">
        <v>0</v>
      </c>
      <c r="K18" s="29">
        <v>1</v>
      </c>
      <c r="L18" s="158"/>
      <c r="M18" s="28"/>
      <c r="N18" s="105">
        <v>40000</v>
      </c>
      <c r="O18" s="230"/>
    </row>
    <row r="19" spans="1:15" ht="61.9" thickBot="1" x14ac:dyDescent="0.5">
      <c r="A19" s="32" t="s">
        <v>86</v>
      </c>
      <c r="B19" s="33" t="s">
        <v>85</v>
      </c>
      <c r="C19" s="27">
        <v>35000</v>
      </c>
      <c r="D19" s="71">
        <f t="shared" si="0"/>
        <v>13000</v>
      </c>
      <c r="E19" s="71">
        <v>22000</v>
      </c>
      <c r="F19" s="188">
        <v>22000</v>
      </c>
      <c r="G19" s="178">
        <v>1</v>
      </c>
      <c r="H19" s="202"/>
      <c r="I19" s="71"/>
      <c r="J19" s="127">
        <v>0</v>
      </c>
      <c r="K19" s="29">
        <v>1</v>
      </c>
      <c r="L19" s="158"/>
      <c r="M19" s="28"/>
      <c r="N19" s="105">
        <v>30000</v>
      </c>
      <c r="O19" s="231"/>
    </row>
    <row r="20" spans="1:15" s="141" customFormat="1" ht="80" customHeight="1" thickBot="1" x14ac:dyDescent="0.5">
      <c r="A20" s="134" t="s">
        <v>67</v>
      </c>
      <c r="B20" s="135" t="s">
        <v>68</v>
      </c>
      <c r="C20" s="136">
        <v>0</v>
      </c>
      <c r="D20" s="136"/>
      <c r="E20" s="136"/>
      <c r="F20" s="136"/>
      <c r="G20" s="136"/>
      <c r="H20" s="136"/>
      <c r="I20" s="136"/>
      <c r="J20" s="136">
        <f>J21+J22</f>
        <v>100000</v>
      </c>
      <c r="K20" s="137" t="s">
        <v>113</v>
      </c>
      <c r="L20" s="147">
        <f>L21+L22</f>
        <v>8307.4399999999987</v>
      </c>
      <c r="M20" s="147">
        <f>L20*0.5</f>
        <v>4153.7199999999993</v>
      </c>
      <c r="N20" s="139">
        <f>N16+N17+N18+N19</f>
        <v>140000</v>
      </c>
      <c r="O20" s="140"/>
    </row>
    <row r="21" spans="1:15" ht="92.65" thickBot="1" x14ac:dyDescent="0.5">
      <c r="A21" s="32" t="s">
        <v>26</v>
      </c>
      <c r="B21" s="33" t="s">
        <v>87</v>
      </c>
      <c r="C21" s="27">
        <v>0</v>
      </c>
      <c r="D21" s="27"/>
      <c r="E21" s="27"/>
      <c r="F21" s="187"/>
      <c r="G21" s="27"/>
      <c r="H21" s="27"/>
      <c r="I21" s="27"/>
      <c r="J21" s="127">
        <v>20000</v>
      </c>
      <c r="K21" s="29">
        <v>0.5</v>
      </c>
      <c r="L21" s="155">
        <v>4206.75</v>
      </c>
      <c r="M21" s="28"/>
      <c r="N21" s="105"/>
    </row>
    <row r="22" spans="1:15" ht="46.5" thickBot="1" x14ac:dyDescent="0.5">
      <c r="A22" s="34" t="s">
        <v>27</v>
      </c>
      <c r="B22" s="31" t="s">
        <v>88</v>
      </c>
      <c r="C22" s="35">
        <v>0</v>
      </c>
      <c r="D22" s="35"/>
      <c r="E22" s="35"/>
      <c r="F22" s="189"/>
      <c r="G22" s="35"/>
      <c r="H22" s="35"/>
      <c r="I22" s="35"/>
      <c r="J22" s="128">
        <v>80000</v>
      </c>
      <c r="K22" s="50">
        <v>0.5</v>
      </c>
      <c r="L22" s="155">
        <v>4100.6899999999996</v>
      </c>
      <c r="M22" s="31"/>
      <c r="N22" s="106"/>
    </row>
    <row r="23" spans="1:15" ht="38" customHeight="1" x14ac:dyDescent="0.45">
      <c r="A23" s="36" t="s">
        <v>59</v>
      </c>
      <c r="B23" s="36"/>
      <c r="C23" s="37">
        <f>C15</f>
        <v>155000</v>
      </c>
      <c r="D23" s="72">
        <f>D15</f>
        <v>-98000</v>
      </c>
      <c r="E23" s="72">
        <v>253000</v>
      </c>
      <c r="F23" s="190"/>
      <c r="G23" s="72"/>
      <c r="H23" s="72"/>
      <c r="I23" s="72"/>
      <c r="J23" s="129">
        <f>J20+J9</f>
        <v>350000</v>
      </c>
      <c r="K23" s="36"/>
      <c r="L23" s="159">
        <f>L20+L9</f>
        <v>226906.13</v>
      </c>
      <c r="M23" s="36"/>
      <c r="N23" s="107">
        <f>N20</f>
        <v>140000</v>
      </c>
    </row>
    <row r="24" spans="1:15" ht="26.25" customHeight="1" thickBot="1" x14ac:dyDescent="0.5">
      <c r="A24" s="213" t="s">
        <v>69</v>
      </c>
      <c r="B24" s="214"/>
      <c r="C24" s="214"/>
      <c r="D24" s="214"/>
      <c r="E24" s="214"/>
      <c r="F24" s="214"/>
      <c r="G24" s="214"/>
      <c r="H24" s="214"/>
      <c r="I24" s="214"/>
      <c r="J24" s="214"/>
      <c r="K24" s="214"/>
      <c r="L24" s="214"/>
      <c r="M24" s="214"/>
      <c r="N24" s="215"/>
    </row>
    <row r="25" spans="1:15" ht="77.25" thickBot="1" x14ac:dyDescent="0.5">
      <c r="A25" s="47" t="s">
        <v>11</v>
      </c>
      <c r="B25" s="48" t="s">
        <v>70</v>
      </c>
      <c r="C25" s="113">
        <f>C26+C27+C28+C29+C30+C31+C32</f>
        <v>275000</v>
      </c>
      <c r="D25" s="113">
        <f>D26+D27+D28</f>
        <v>3000</v>
      </c>
      <c r="E25" s="45">
        <f>E26+E27+E28</f>
        <v>272000</v>
      </c>
      <c r="F25" s="177">
        <f>F26+F27+F28</f>
        <v>155000</v>
      </c>
      <c r="G25" s="45"/>
      <c r="H25" s="45">
        <f>H26+H27+H28</f>
        <v>133483</v>
      </c>
      <c r="I25" s="45"/>
      <c r="J25" s="127">
        <v>0</v>
      </c>
      <c r="K25" s="64" t="s">
        <v>114</v>
      </c>
      <c r="L25" s="172"/>
      <c r="M25" s="49"/>
      <c r="N25" s="104"/>
    </row>
    <row r="26" spans="1:15" ht="61.9" thickBot="1" x14ac:dyDescent="0.5">
      <c r="A26" s="32" t="s">
        <v>28</v>
      </c>
      <c r="B26" s="33" t="s">
        <v>90</v>
      </c>
      <c r="C26" s="114">
        <v>150000</v>
      </c>
      <c r="D26" s="88">
        <f>C26-E26</f>
        <v>10000</v>
      </c>
      <c r="E26" s="73">
        <v>140000</v>
      </c>
      <c r="F26" s="191">
        <v>50000</v>
      </c>
      <c r="G26" s="180">
        <v>1</v>
      </c>
      <c r="H26" s="203">
        <v>28483</v>
      </c>
      <c r="I26" s="73"/>
      <c r="J26" s="127">
        <v>0</v>
      </c>
      <c r="K26" s="51">
        <v>1</v>
      </c>
      <c r="L26" s="173"/>
      <c r="M26" s="28"/>
      <c r="N26" s="105">
        <v>150000</v>
      </c>
    </row>
    <row r="27" spans="1:15" ht="77.25" thickBot="1" x14ac:dyDescent="0.5">
      <c r="A27" s="38" t="s">
        <v>29</v>
      </c>
      <c r="B27" s="39" t="s">
        <v>89</v>
      </c>
      <c r="C27" s="114">
        <v>90000</v>
      </c>
      <c r="D27" s="88">
        <f t="shared" ref="D27:D28" si="1">C27-E27</f>
        <v>18000</v>
      </c>
      <c r="E27" s="115">
        <v>72000</v>
      </c>
      <c r="F27" s="192">
        <v>45000</v>
      </c>
      <c r="G27" s="181">
        <v>1</v>
      </c>
      <c r="H27" s="204">
        <v>45000</v>
      </c>
      <c r="I27" s="88"/>
      <c r="J27" s="127">
        <v>0</v>
      </c>
      <c r="K27" s="29">
        <v>1</v>
      </c>
      <c r="L27" s="173"/>
      <c r="M27" s="28"/>
      <c r="N27" s="105">
        <v>60000</v>
      </c>
    </row>
    <row r="28" spans="1:15" ht="61.9" thickBot="1" x14ac:dyDescent="0.5">
      <c r="A28" s="40" t="s">
        <v>100</v>
      </c>
      <c r="B28" s="33" t="s">
        <v>99</v>
      </c>
      <c r="C28" s="114">
        <v>35000</v>
      </c>
      <c r="D28" s="88">
        <f t="shared" si="1"/>
        <v>-25000</v>
      </c>
      <c r="E28" s="115">
        <v>60000</v>
      </c>
      <c r="F28" s="192">
        <v>60000</v>
      </c>
      <c r="G28" s="181">
        <v>1</v>
      </c>
      <c r="H28" s="204">
        <v>60000</v>
      </c>
      <c r="I28" s="88"/>
      <c r="J28" s="127">
        <v>0</v>
      </c>
      <c r="K28" s="29">
        <v>0.75</v>
      </c>
      <c r="L28" s="173"/>
      <c r="M28" s="28"/>
      <c r="N28" s="105">
        <v>35000</v>
      </c>
    </row>
    <row r="29" spans="1:15" s="141" customFormat="1" ht="46.5" thickBot="1" x14ac:dyDescent="0.5">
      <c r="A29" s="142" t="s">
        <v>12</v>
      </c>
      <c r="B29" s="143" t="s">
        <v>71</v>
      </c>
      <c r="C29" s="136">
        <v>0</v>
      </c>
      <c r="D29" s="136"/>
      <c r="E29" s="136"/>
      <c r="F29" s="136"/>
      <c r="G29" s="136"/>
      <c r="H29" s="136"/>
      <c r="I29" s="136"/>
      <c r="J29" s="136">
        <f>J30+J31+J32+J33+J34+J35+J36</f>
        <v>227282</v>
      </c>
      <c r="K29" s="144" t="s">
        <v>115</v>
      </c>
      <c r="L29" s="147">
        <f>L30+L31+L32</f>
        <v>121272</v>
      </c>
      <c r="M29" s="147">
        <f>L29*0.65</f>
        <v>78826.8</v>
      </c>
      <c r="N29" s="139"/>
      <c r="O29" s="149">
        <f>M29+M20+M9</f>
        <v>284091.31479999999</v>
      </c>
    </row>
    <row r="30" spans="1:15" ht="108" thickBot="1" x14ac:dyDescent="0.5">
      <c r="A30" s="14" t="s">
        <v>30</v>
      </c>
      <c r="B30" s="15" t="s">
        <v>91</v>
      </c>
      <c r="C30" s="17">
        <v>0</v>
      </c>
      <c r="D30" s="17"/>
      <c r="E30" s="17"/>
      <c r="F30" s="187"/>
      <c r="G30" s="17"/>
      <c r="H30" s="17"/>
      <c r="I30" s="17"/>
      <c r="J30" s="127">
        <v>65000</v>
      </c>
      <c r="K30" s="65">
        <v>1</v>
      </c>
      <c r="L30" s="155">
        <v>9831.65</v>
      </c>
      <c r="M30" s="3"/>
      <c r="N30" s="100"/>
    </row>
    <row r="31" spans="1:15" ht="77.25" thickBot="1" x14ac:dyDescent="0.5">
      <c r="A31" s="14" t="s">
        <v>31</v>
      </c>
      <c r="B31" s="15" t="s">
        <v>92</v>
      </c>
      <c r="C31" s="17">
        <v>0</v>
      </c>
      <c r="D31" s="17"/>
      <c r="E31" s="17"/>
      <c r="F31" s="187"/>
      <c r="G31" s="17"/>
      <c r="H31" s="17"/>
      <c r="I31" s="17"/>
      <c r="J31" s="127">
        <v>127282</v>
      </c>
      <c r="K31" s="65">
        <v>0.5</v>
      </c>
      <c r="L31" s="155">
        <f>75979+35461.35</f>
        <v>111440.35</v>
      </c>
      <c r="M31" s="3"/>
      <c r="N31" s="100"/>
    </row>
    <row r="32" spans="1:15" ht="31.15" thickBot="1" x14ac:dyDescent="0.5">
      <c r="A32" s="14" t="s">
        <v>32</v>
      </c>
      <c r="B32" s="15" t="s">
        <v>93</v>
      </c>
      <c r="C32" s="17">
        <v>0</v>
      </c>
      <c r="D32" s="17"/>
      <c r="E32" s="17"/>
      <c r="F32" s="187"/>
      <c r="G32" s="17"/>
      <c r="H32" s="17"/>
      <c r="I32" s="17"/>
      <c r="J32" s="127">
        <v>35000</v>
      </c>
      <c r="K32" s="65">
        <v>0.5</v>
      </c>
      <c r="L32" s="160">
        <v>0</v>
      </c>
      <c r="M32" s="3"/>
      <c r="N32" s="100"/>
    </row>
    <row r="33" spans="1:14" ht="92.65" thickBot="1" x14ac:dyDescent="0.5">
      <c r="A33" s="43" t="s">
        <v>13</v>
      </c>
      <c r="B33" s="44" t="s">
        <v>72</v>
      </c>
      <c r="C33" s="45">
        <f>C34+C35+C36</f>
        <v>202126</v>
      </c>
      <c r="D33" s="70">
        <f>D34+D35+D36</f>
        <v>72126</v>
      </c>
      <c r="E33" s="70">
        <f>E34+E35+E36</f>
        <v>130000</v>
      </c>
      <c r="F33" s="177">
        <f>F34+F35+F36</f>
        <v>99787</v>
      </c>
      <c r="G33" s="70"/>
      <c r="H33" s="70"/>
      <c r="I33" s="70"/>
      <c r="J33" s="127">
        <v>0</v>
      </c>
      <c r="K33" s="46" t="s">
        <v>120</v>
      </c>
      <c r="L33" s="172"/>
      <c r="M33" s="49"/>
      <c r="N33" s="104"/>
    </row>
    <row r="34" spans="1:14" ht="41.45" customHeight="1" thickBot="1" x14ac:dyDescent="0.5">
      <c r="A34" s="14" t="s">
        <v>33</v>
      </c>
      <c r="B34" s="15" t="s">
        <v>94</v>
      </c>
      <c r="C34" s="17">
        <v>50000</v>
      </c>
      <c r="D34" s="74">
        <f>C34-E34</f>
        <v>43000</v>
      </c>
      <c r="E34" s="74">
        <v>7000</v>
      </c>
      <c r="F34" s="191">
        <v>7000</v>
      </c>
      <c r="G34" s="182">
        <v>1</v>
      </c>
      <c r="H34" s="175"/>
      <c r="I34" s="175"/>
      <c r="J34" s="128">
        <v>0</v>
      </c>
      <c r="K34" s="16">
        <v>1</v>
      </c>
      <c r="L34" s="174"/>
      <c r="M34" s="3"/>
      <c r="N34" s="100"/>
    </row>
    <row r="35" spans="1:14" ht="74.25" customHeight="1" thickBot="1" x14ac:dyDescent="0.5">
      <c r="A35" s="14" t="s">
        <v>34</v>
      </c>
      <c r="B35" s="15" t="s">
        <v>95</v>
      </c>
      <c r="C35" s="18">
        <v>75000</v>
      </c>
      <c r="D35" s="74">
        <f t="shared" ref="D35:D36" si="2">C35-E35</f>
        <v>27000</v>
      </c>
      <c r="E35" s="89">
        <v>48000</v>
      </c>
      <c r="F35" s="193">
        <v>42787</v>
      </c>
      <c r="G35" s="183">
        <v>1</v>
      </c>
      <c r="H35" s="179"/>
      <c r="I35" s="179"/>
      <c r="J35" s="130">
        <v>0</v>
      </c>
      <c r="K35" s="16">
        <v>1</v>
      </c>
      <c r="L35" s="174"/>
      <c r="M35" s="3"/>
      <c r="N35" s="100"/>
    </row>
    <row r="36" spans="1:14" ht="108" thickBot="1" x14ac:dyDescent="0.5">
      <c r="A36" s="14" t="s">
        <v>35</v>
      </c>
      <c r="B36" s="20" t="s">
        <v>80</v>
      </c>
      <c r="C36" s="21">
        <f>75500+1626</f>
        <v>77126</v>
      </c>
      <c r="D36" s="74">
        <f t="shared" si="2"/>
        <v>2126</v>
      </c>
      <c r="E36" s="90">
        <v>75000</v>
      </c>
      <c r="F36" s="194">
        <v>50000</v>
      </c>
      <c r="G36" s="184">
        <v>0.5</v>
      </c>
      <c r="H36" s="90"/>
      <c r="I36" s="90"/>
      <c r="J36" s="130">
        <v>0</v>
      </c>
      <c r="K36" s="94">
        <v>1</v>
      </c>
      <c r="L36" s="169"/>
      <c r="M36" s="92"/>
      <c r="N36" s="100">
        <v>50000</v>
      </c>
    </row>
    <row r="37" spans="1:14" ht="24.7" customHeight="1" thickBot="1" x14ac:dyDescent="0.5">
      <c r="A37" s="13" t="s">
        <v>60</v>
      </c>
      <c r="B37" s="19"/>
      <c r="C37" s="22">
        <f>C33+C25</f>
        <v>477126</v>
      </c>
      <c r="D37" s="75">
        <f>D33+D25</f>
        <v>75126</v>
      </c>
      <c r="E37" s="75">
        <f>E33+E25</f>
        <v>402000</v>
      </c>
      <c r="F37" s="176"/>
      <c r="G37" s="176"/>
      <c r="H37" s="176"/>
      <c r="I37" s="176"/>
      <c r="J37" s="131">
        <f>J29</f>
        <v>227282</v>
      </c>
      <c r="K37" s="93"/>
      <c r="L37" s="161">
        <f>L29</f>
        <v>121272</v>
      </c>
      <c r="M37" s="93"/>
      <c r="N37" s="102">
        <f>N36+N27+N26+N28</f>
        <v>295000</v>
      </c>
    </row>
    <row r="38" spans="1:14" ht="15.75" hidden="1" thickBot="1" x14ac:dyDescent="0.5">
      <c r="A38" s="209" t="s">
        <v>8</v>
      </c>
      <c r="B38" s="210"/>
      <c r="C38" s="216"/>
      <c r="D38" s="216"/>
      <c r="E38" s="216"/>
      <c r="F38" s="216"/>
      <c r="G38" s="216"/>
      <c r="H38" s="216"/>
      <c r="I38" s="216"/>
      <c r="J38" s="216"/>
      <c r="K38" s="217"/>
      <c r="L38" s="8"/>
      <c r="M38" s="8"/>
      <c r="N38" s="100"/>
    </row>
    <row r="39" spans="1:14" ht="15.75" hidden="1" thickBot="1" x14ac:dyDescent="0.5">
      <c r="A39" s="2" t="s">
        <v>14</v>
      </c>
      <c r="B39" s="3"/>
      <c r="C39" s="3"/>
      <c r="D39" s="3"/>
      <c r="E39" s="3"/>
      <c r="F39" s="3"/>
      <c r="G39" s="3"/>
      <c r="H39" s="3"/>
      <c r="I39" s="3"/>
      <c r="J39" s="132"/>
      <c r="K39" s="3"/>
      <c r="L39" s="3"/>
      <c r="M39" s="3"/>
      <c r="N39" s="100"/>
    </row>
    <row r="40" spans="1:14" ht="15.75" hidden="1" thickBot="1" x14ac:dyDescent="0.5">
      <c r="A40" s="4" t="s">
        <v>36</v>
      </c>
      <c r="B40" s="3"/>
      <c r="C40" s="3"/>
      <c r="D40" s="3"/>
      <c r="E40" s="3"/>
      <c r="F40" s="3"/>
      <c r="G40" s="3"/>
      <c r="H40" s="3"/>
      <c r="I40" s="3"/>
      <c r="J40" s="132"/>
      <c r="K40" s="3"/>
      <c r="L40" s="3"/>
      <c r="M40" s="3"/>
      <c r="N40" s="100"/>
    </row>
    <row r="41" spans="1:14" ht="15.75" hidden="1" thickBot="1" x14ac:dyDescent="0.5">
      <c r="A41" s="4" t="s">
        <v>37</v>
      </c>
      <c r="B41" s="3"/>
      <c r="C41" s="3"/>
      <c r="D41" s="3"/>
      <c r="E41" s="3"/>
      <c r="F41" s="3"/>
      <c r="G41" s="3"/>
      <c r="H41" s="3"/>
      <c r="I41" s="3"/>
      <c r="J41" s="132"/>
      <c r="K41" s="3"/>
      <c r="L41" s="3"/>
      <c r="M41" s="3"/>
      <c r="N41" s="100"/>
    </row>
    <row r="42" spans="1:14" ht="15.75" hidden="1" thickBot="1" x14ac:dyDescent="0.5">
      <c r="A42" s="4" t="s">
        <v>38</v>
      </c>
      <c r="B42" s="3"/>
      <c r="C42" s="3"/>
      <c r="D42" s="3"/>
      <c r="E42" s="3"/>
      <c r="F42" s="3"/>
      <c r="G42" s="3"/>
      <c r="H42" s="3"/>
      <c r="I42" s="3"/>
      <c r="J42" s="132"/>
      <c r="K42" s="3"/>
      <c r="L42" s="3"/>
      <c r="M42" s="3"/>
      <c r="N42" s="100"/>
    </row>
    <row r="43" spans="1:14" ht="15.75" hidden="1" thickBot="1" x14ac:dyDescent="0.5">
      <c r="A43" s="2" t="s">
        <v>15</v>
      </c>
      <c r="B43" s="3"/>
      <c r="C43" s="3"/>
      <c r="D43" s="3"/>
      <c r="E43" s="3"/>
      <c r="F43" s="3"/>
      <c r="G43" s="3"/>
      <c r="H43" s="3"/>
      <c r="I43" s="3"/>
      <c r="J43" s="132"/>
      <c r="K43" s="3"/>
      <c r="L43" s="3"/>
      <c r="M43" s="3"/>
      <c r="N43" s="100"/>
    </row>
    <row r="44" spans="1:14" ht="15.75" hidden="1" thickBot="1" x14ac:dyDescent="0.5">
      <c r="A44" s="4" t="s">
        <v>39</v>
      </c>
      <c r="B44" s="3"/>
      <c r="C44" s="3"/>
      <c r="D44" s="3"/>
      <c r="E44" s="3"/>
      <c r="F44" s="3"/>
      <c r="G44" s="3"/>
      <c r="H44" s="3"/>
      <c r="I44" s="3"/>
      <c r="J44" s="132"/>
      <c r="K44" s="3"/>
      <c r="L44" s="3"/>
      <c r="M44" s="3"/>
      <c r="N44" s="100"/>
    </row>
    <row r="45" spans="1:14" ht="15.75" hidden="1" thickBot="1" x14ac:dyDescent="0.5">
      <c r="A45" s="4" t="s">
        <v>40</v>
      </c>
      <c r="B45" s="3"/>
      <c r="C45" s="3"/>
      <c r="D45" s="3"/>
      <c r="E45" s="3"/>
      <c r="F45" s="3"/>
      <c r="G45" s="3"/>
      <c r="H45" s="3"/>
      <c r="I45" s="3"/>
      <c r="J45" s="132"/>
      <c r="K45" s="3"/>
      <c r="L45" s="3"/>
      <c r="M45" s="3"/>
      <c r="N45" s="100"/>
    </row>
    <row r="46" spans="1:14" ht="15.75" hidden="1" thickBot="1" x14ac:dyDescent="0.5">
      <c r="A46" s="4" t="s">
        <v>41</v>
      </c>
      <c r="B46" s="3"/>
      <c r="C46" s="3"/>
      <c r="D46" s="3"/>
      <c r="E46" s="3"/>
      <c r="F46" s="3"/>
      <c r="G46" s="3"/>
      <c r="H46" s="3"/>
      <c r="I46" s="3"/>
      <c r="J46" s="132"/>
      <c r="K46" s="3"/>
      <c r="L46" s="3"/>
      <c r="M46" s="3"/>
      <c r="N46" s="100"/>
    </row>
    <row r="47" spans="1:14" ht="15.75" hidden="1" thickBot="1" x14ac:dyDescent="0.5">
      <c r="A47" s="2" t="s">
        <v>16</v>
      </c>
      <c r="B47" s="3"/>
      <c r="C47" s="3"/>
      <c r="D47" s="3"/>
      <c r="E47" s="3"/>
      <c r="F47" s="3"/>
      <c r="G47" s="3"/>
      <c r="H47" s="3"/>
      <c r="I47" s="3"/>
      <c r="J47" s="132"/>
      <c r="K47" s="3"/>
      <c r="L47" s="3"/>
      <c r="M47" s="3"/>
      <c r="N47" s="100"/>
    </row>
    <row r="48" spans="1:14" ht="15.75" hidden="1" thickBot="1" x14ac:dyDescent="0.5">
      <c r="A48" s="4" t="s">
        <v>42</v>
      </c>
      <c r="B48" s="3"/>
      <c r="C48" s="3"/>
      <c r="D48" s="3"/>
      <c r="E48" s="3"/>
      <c r="F48" s="3"/>
      <c r="G48" s="3"/>
      <c r="H48" s="3"/>
      <c r="I48" s="3"/>
      <c r="J48" s="132"/>
      <c r="K48" s="3"/>
      <c r="L48" s="3"/>
      <c r="M48" s="3"/>
      <c r="N48" s="100"/>
    </row>
    <row r="49" spans="1:14" ht="15.75" hidden="1" thickBot="1" x14ac:dyDescent="0.5">
      <c r="A49" s="4" t="s">
        <v>43</v>
      </c>
      <c r="B49" s="3"/>
      <c r="C49" s="3"/>
      <c r="D49" s="3"/>
      <c r="E49" s="3"/>
      <c r="F49" s="3"/>
      <c r="G49" s="3"/>
      <c r="H49" s="3"/>
      <c r="I49" s="3"/>
      <c r="J49" s="132"/>
      <c r="K49" s="3"/>
      <c r="L49" s="3"/>
      <c r="M49" s="3"/>
      <c r="N49" s="100"/>
    </row>
    <row r="50" spans="1:14" ht="15.75" hidden="1" thickBot="1" x14ac:dyDescent="0.5">
      <c r="A50" s="4" t="s">
        <v>44</v>
      </c>
      <c r="B50" s="3"/>
      <c r="C50" s="3"/>
      <c r="D50" s="3"/>
      <c r="E50" s="3"/>
      <c r="F50" s="3"/>
      <c r="G50" s="3"/>
      <c r="H50" s="3"/>
      <c r="I50" s="3"/>
      <c r="J50" s="132"/>
      <c r="K50" s="3"/>
      <c r="L50" s="3"/>
      <c r="M50" s="3"/>
      <c r="N50" s="100"/>
    </row>
    <row r="51" spans="1:14" ht="15.4" hidden="1" thickBot="1" x14ac:dyDescent="0.5">
      <c r="A51" s="209" t="s">
        <v>61</v>
      </c>
      <c r="B51" s="210"/>
      <c r="C51" s="210"/>
      <c r="D51" s="210"/>
      <c r="E51" s="210"/>
      <c r="F51" s="210"/>
      <c r="G51" s="210"/>
      <c r="H51" s="210"/>
      <c r="I51" s="210"/>
      <c r="J51" s="210"/>
      <c r="K51" s="210"/>
      <c r="L51" s="210"/>
      <c r="M51" s="210"/>
      <c r="N51" s="211"/>
    </row>
    <row r="52" spans="1:14" ht="15.4" hidden="1" thickBot="1" x14ac:dyDescent="0.5">
      <c r="A52" s="209" t="s">
        <v>9</v>
      </c>
      <c r="B52" s="210"/>
      <c r="C52" s="210"/>
      <c r="D52" s="210"/>
      <c r="E52" s="210"/>
      <c r="F52" s="210"/>
      <c r="G52" s="210"/>
      <c r="H52" s="210"/>
      <c r="I52" s="210"/>
      <c r="J52" s="210"/>
      <c r="K52" s="210"/>
      <c r="L52" s="210"/>
      <c r="M52" s="210"/>
      <c r="N52" s="211"/>
    </row>
    <row r="53" spans="1:14" ht="15.75" hidden="1" thickBot="1" x14ac:dyDescent="0.5">
      <c r="A53" s="2" t="s">
        <v>17</v>
      </c>
      <c r="B53" s="3"/>
      <c r="C53" s="3"/>
      <c r="D53" s="3"/>
      <c r="E53" s="3"/>
      <c r="F53" s="3"/>
      <c r="G53" s="3"/>
      <c r="H53" s="3"/>
      <c r="I53" s="3"/>
      <c r="J53" s="132"/>
      <c r="K53" s="3"/>
      <c r="L53" s="3"/>
      <c r="M53" s="3"/>
      <c r="N53" s="100"/>
    </row>
    <row r="54" spans="1:14" ht="15.75" hidden="1" thickBot="1" x14ac:dyDescent="0.5">
      <c r="A54" s="4" t="s">
        <v>45</v>
      </c>
      <c r="B54" s="3"/>
      <c r="C54" s="3"/>
      <c r="D54" s="3"/>
      <c r="E54" s="3"/>
      <c r="F54" s="3"/>
      <c r="G54" s="3"/>
      <c r="H54" s="3"/>
      <c r="I54" s="3"/>
      <c r="J54" s="132"/>
      <c r="K54" s="3"/>
      <c r="L54" s="3"/>
      <c r="M54" s="3"/>
      <c r="N54" s="100"/>
    </row>
    <row r="55" spans="1:14" ht="15.75" hidden="1" thickBot="1" x14ac:dyDescent="0.5">
      <c r="A55" s="4" t="s">
        <v>46</v>
      </c>
      <c r="B55" s="3"/>
      <c r="C55" s="3"/>
      <c r="D55" s="3"/>
      <c r="E55" s="3"/>
      <c r="F55" s="3"/>
      <c r="G55" s="3"/>
      <c r="H55" s="3"/>
      <c r="I55" s="3"/>
      <c r="J55" s="132"/>
      <c r="K55" s="3"/>
      <c r="L55" s="3"/>
      <c r="M55" s="3"/>
      <c r="N55" s="100"/>
    </row>
    <row r="56" spans="1:14" ht="15.75" hidden="1" thickBot="1" x14ac:dyDescent="0.5">
      <c r="A56" s="4" t="s">
        <v>47</v>
      </c>
      <c r="B56" s="3"/>
      <c r="C56" s="3"/>
      <c r="D56" s="3"/>
      <c r="E56" s="3"/>
      <c r="F56" s="3"/>
      <c r="G56" s="3"/>
      <c r="H56" s="3"/>
      <c r="I56" s="3"/>
      <c r="J56" s="132"/>
      <c r="K56" s="3"/>
      <c r="L56" s="3"/>
      <c r="M56" s="3"/>
      <c r="N56" s="100"/>
    </row>
    <row r="57" spans="1:14" ht="15.75" hidden="1" thickBot="1" x14ac:dyDescent="0.5">
      <c r="A57" s="2" t="s">
        <v>18</v>
      </c>
      <c r="B57" s="3"/>
      <c r="C57" s="3"/>
      <c r="D57" s="3"/>
      <c r="E57" s="3"/>
      <c r="F57" s="3"/>
      <c r="G57" s="3"/>
      <c r="H57" s="3"/>
      <c r="I57" s="3"/>
      <c r="J57" s="132"/>
      <c r="K57" s="3"/>
      <c r="L57" s="3"/>
      <c r="M57" s="3"/>
      <c r="N57" s="100"/>
    </row>
    <row r="58" spans="1:14" ht="15.75" hidden="1" thickBot="1" x14ac:dyDescent="0.5">
      <c r="A58" s="4" t="s">
        <v>48</v>
      </c>
      <c r="B58" s="3"/>
      <c r="C58" s="3"/>
      <c r="D58" s="3"/>
      <c r="E58" s="3"/>
      <c r="F58" s="3"/>
      <c r="G58" s="3"/>
      <c r="H58" s="3"/>
      <c r="I58" s="3"/>
      <c r="J58" s="132"/>
      <c r="K58" s="3"/>
      <c r="L58" s="3"/>
      <c r="M58" s="3"/>
      <c r="N58" s="100"/>
    </row>
    <row r="59" spans="1:14" ht="15.75" hidden="1" thickBot="1" x14ac:dyDescent="0.5">
      <c r="A59" s="4" t="s">
        <v>49</v>
      </c>
      <c r="B59" s="3"/>
      <c r="C59" s="3"/>
      <c r="D59" s="3"/>
      <c r="E59" s="3"/>
      <c r="F59" s="3"/>
      <c r="G59" s="3"/>
      <c r="H59" s="3"/>
      <c r="I59" s="3"/>
      <c r="J59" s="132"/>
      <c r="K59" s="3"/>
      <c r="L59" s="3"/>
      <c r="M59" s="3"/>
      <c r="N59" s="100"/>
    </row>
    <row r="60" spans="1:14" ht="15.75" hidden="1" thickBot="1" x14ac:dyDescent="0.5">
      <c r="A60" s="4" t="s">
        <v>50</v>
      </c>
      <c r="B60" s="3"/>
      <c r="C60" s="3"/>
      <c r="D60" s="3"/>
      <c r="E60" s="3"/>
      <c r="F60" s="3"/>
      <c r="G60" s="3"/>
      <c r="H60" s="3"/>
      <c r="I60" s="3"/>
      <c r="J60" s="132"/>
      <c r="K60" s="3"/>
      <c r="L60" s="3"/>
      <c r="M60" s="3"/>
      <c r="N60" s="100"/>
    </row>
    <row r="61" spans="1:14" ht="15.75" hidden="1" thickBot="1" x14ac:dyDescent="0.5">
      <c r="A61" s="2" t="s">
        <v>19</v>
      </c>
      <c r="B61" s="3"/>
      <c r="C61" s="3"/>
      <c r="D61" s="3"/>
      <c r="E61" s="3"/>
      <c r="F61" s="3"/>
      <c r="G61" s="3"/>
      <c r="H61" s="3"/>
      <c r="I61" s="3"/>
      <c r="J61" s="132"/>
      <c r="K61" s="3"/>
      <c r="L61" s="3"/>
      <c r="M61" s="3"/>
      <c r="N61" s="100"/>
    </row>
    <row r="62" spans="1:14" ht="15.75" hidden="1" thickBot="1" x14ac:dyDescent="0.5">
      <c r="A62" s="4" t="s">
        <v>51</v>
      </c>
      <c r="B62" s="3"/>
      <c r="C62" s="3"/>
      <c r="D62" s="3"/>
      <c r="E62" s="3"/>
      <c r="F62" s="3"/>
      <c r="G62" s="3"/>
      <c r="H62" s="3"/>
      <c r="I62" s="3"/>
      <c r="J62" s="132"/>
      <c r="K62" s="3"/>
      <c r="L62" s="3"/>
      <c r="M62" s="3"/>
      <c r="N62" s="100"/>
    </row>
    <row r="63" spans="1:14" ht="15.75" hidden="1" thickBot="1" x14ac:dyDescent="0.5">
      <c r="A63" s="4" t="s">
        <v>52</v>
      </c>
      <c r="B63" s="3"/>
      <c r="C63" s="3"/>
      <c r="D63" s="3"/>
      <c r="E63" s="3"/>
      <c r="F63" s="3"/>
      <c r="G63" s="3"/>
      <c r="H63" s="3"/>
      <c r="I63" s="3"/>
      <c r="J63" s="132"/>
      <c r="K63" s="3"/>
      <c r="L63" s="3"/>
      <c r="M63" s="3"/>
      <c r="N63" s="100"/>
    </row>
    <row r="64" spans="1:14" ht="15.75" hidden="1" thickBot="1" x14ac:dyDescent="0.5">
      <c r="A64" s="4" t="s">
        <v>53</v>
      </c>
      <c r="B64" s="3"/>
      <c r="C64" s="3"/>
      <c r="D64" s="3"/>
      <c r="E64" s="3"/>
      <c r="F64" s="3"/>
      <c r="G64" s="3"/>
      <c r="H64" s="3"/>
      <c r="I64" s="3"/>
      <c r="J64" s="132"/>
      <c r="K64" s="3"/>
      <c r="L64" s="3"/>
      <c r="M64" s="3"/>
      <c r="N64" s="100"/>
    </row>
    <row r="65" spans="1:17" ht="15.4" hidden="1" thickBot="1" x14ac:dyDescent="0.5">
      <c r="A65" s="209" t="s">
        <v>62</v>
      </c>
      <c r="B65" s="210"/>
      <c r="C65" s="210"/>
      <c r="D65" s="210"/>
      <c r="E65" s="210"/>
      <c r="F65" s="210"/>
      <c r="G65" s="210"/>
      <c r="H65" s="210"/>
      <c r="I65" s="210"/>
      <c r="J65" s="210"/>
      <c r="K65" s="210"/>
      <c r="L65" s="210"/>
      <c r="M65" s="210"/>
      <c r="N65" s="211"/>
    </row>
    <row r="66" spans="1:17" s="61" customFormat="1" ht="15.4" thickBot="1" x14ac:dyDescent="0.5">
      <c r="A66" s="57" t="s">
        <v>2</v>
      </c>
      <c r="B66" s="58"/>
      <c r="C66" s="59">
        <f>C37+C23</f>
        <v>632126</v>
      </c>
      <c r="D66" s="76">
        <f>D37+D23</f>
        <v>-22874</v>
      </c>
      <c r="E66" s="76">
        <f>E37+E23</f>
        <v>655000</v>
      </c>
      <c r="F66" s="185">
        <f>F33+F25+F15</f>
        <v>656787</v>
      </c>
      <c r="G66" s="185"/>
      <c r="H66" s="185">
        <f t="shared" ref="H66" si="3">H33+H25+H15</f>
        <v>498967</v>
      </c>
      <c r="I66" s="76"/>
      <c r="J66" s="163">
        <f>J37+J23</f>
        <v>577282</v>
      </c>
      <c r="K66" s="60">
        <v>0.87</v>
      </c>
      <c r="L66" s="167">
        <f>L37+L23</f>
        <v>348178.13</v>
      </c>
      <c r="M66" s="59"/>
      <c r="N66" s="58">
        <f>N37+N23</f>
        <v>435000</v>
      </c>
      <c r="O66" s="110"/>
      <c r="P66" s="148"/>
      <c r="Q66" s="148"/>
    </row>
    <row r="67" spans="1:17" ht="77.45" customHeight="1" thickBot="1" x14ac:dyDescent="0.5">
      <c r="A67" s="1" t="s">
        <v>107</v>
      </c>
      <c r="B67" s="12"/>
      <c r="C67" s="26">
        <v>37500</v>
      </c>
      <c r="D67" s="77">
        <f>15000-374</f>
        <v>14626</v>
      </c>
      <c r="E67" s="77">
        <v>14627</v>
      </c>
      <c r="F67" s="195">
        <v>32839.4</v>
      </c>
      <c r="G67" s="77"/>
      <c r="H67" s="77"/>
      <c r="I67" s="77"/>
      <c r="J67" s="133">
        <v>37500</v>
      </c>
      <c r="K67" s="12"/>
      <c r="L67" s="168">
        <f>'Budget par catégorie '!K7</f>
        <v>17465.41</v>
      </c>
      <c r="M67" s="52"/>
      <c r="N67" s="108">
        <f>C67/3*2</f>
        <v>25000</v>
      </c>
    </row>
    <row r="68" spans="1:17" ht="50.25" customHeight="1" thickBot="1" x14ac:dyDescent="0.5">
      <c r="A68" s="1" t="s">
        <v>54</v>
      </c>
      <c r="B68" s="12"/>
      <c r="C68" s="23"/>
      <c r="D68" s="23"/>
      <c r="E68" s="23"/>
      <c r="F68" s="196"/>
      <c r="G68" s="23"/>
      <c r="H68" s="23"/>
      <c r="I68" s="23"/>
      <c r="J68" s="133">
        <f>13359+4102</f>
        <v>17461</v>
      </c>
      <c r="K68" s="52"/>
      <c r="L68" s="168">
        <f>'Budget par catégorie '!K13</f>
        <v>2010.25</v>
      </c>
      <c r="M68" s="52"/>
      <c r="N68" s="101"/>
    </row>
    <row r="69" spans="1:17" ht="47.65" customHeight="1" thickBot="1" x14ac:dyDescent="0.5">
      <c r="A69" s="4" t="s">
        <v>108</v>
      </c>
      <c r="B69" s="92" t="s">
        <v>0</v>
      </c>
      <c r="C69" s="18">
        <v>50000</v>
      </c>
      <c r="D69" s="18">
        <f>50000</f>
        <v>50000</v>
      </c>
      <c r="E69" s="18">
        <v>50000</v>
      </c>
      <c r="F69" s="191">
        <v>30000</v>
      </c>
      <c r="G69" s="18"/>
      <c r="H69" s="18">
        <v>25986</v>
      </c>
      <c r="I69" s="18"/>
      <c r="J69" s="128">
        <v>50000</v>
      </c>
      <c r="K69" s="92"/>
      <c r="L69" s="169">
        <f>'Budget par catégorie '!K11+4955.73</f>
        <v>7329.9499999999989</v>
      </c>
      <c r="M69" s="53"/>
      <c r="N69" s="100">
        <v>50000</v>
      </c>
    </row>
    <row r="70" spans="1:17" ht="59.25" customHeight="1" thickBot="1" x14ac:dyDescent="0.5">
      <c r="A70" s="67" t="s">
        <v>110</v>
      </c>
      <c r="B70" s="93"/>
      <c r="C70" s="91">
        <f>C66+C67+C69</f>
        <v>719626</v>
      </c>
      <c r="D70" s="91">
        <f>D69+D67+D66</f>
        <v>41752</v>
      </c>
      <c r="E70" s="123">
        <f>E69+E67+E66</f>
        <v>719627</v>
      </c>
      <c r="F70" s="197">
        <f>SUM(F66:F69)</f>
        <v>719626.4</v>
      </c>
      <c r="G70" s="123"/>
      <c r="H70" s="205">
        <f>H69+H68+H67+H66</f>
        <v>524953</v>
      </c>
      <c r="I70" s="123"/>
      <c r="J70" s="164">
        <f>J66+J67+J68+J69</f>
        <v>682243</v>
      </c>
      <c r="K70" s="91"/>
      <c r="L70" s="170">
        <f>L66+L67+L68+L69</f>
        <v>374983.74</v>
      </c>
      <c r="M70" s="68"/>
      <c r="N70" s="109">
        <f>N69+N67+N66</f>
        <v>510000</v>
      </c>
    </row>
    <row r="71" spans="1:17" ht="15.75" thickBot="1" x14ac:dyDescent="0.5">
      <c r="A71" s="116" t="s">
        <v>109</v>
      </c>
      <c r="B71" s="117"/>
      <c r="C71" s="117">
        <f t="shared" ref="C71:J71" si="4">C70/100*7</f>
        <v>50373.82</v>
      </c>
      <c r="D71" s="117">
        <f t="shared" si="4"/>
        <v>2922.64</v>
      </c>
      <c r="E71" s="117">
        <f t="shared" si="4"/>
        <v>50373.89</v>
      </c>
      <c r="F71" s="198">
        <v>50373.8</v>
      </c>
      <c r="G71" s="117"/>
      <c r="H71" s="206">
        <v>36746</v>
      </c>
      <c r="I71" s="117"/>
      <c r="J71" s="165">
        <f t="shared" si="4"/>
        <v>47757.01</v>
      </c>
      <c r="K71" s="117"/>
      <c r="L71" s="171">
        <f>L70/100*7</f>
        <v>26248.861799999999</v>
      </c>
      <c r="M71" s="118"/>
      <c r="N71" s="119"/>
    </row>
    <row r="72" spans="1:17" ht="15.5" customHeight="1" thickBot="1" x14ac:dyDescent="0.5">
      <c r="A72" s="120" t="s">
        <v>98</v>
      </c>
      <c r="B72" s="121"/>
      <c r="C72" s="121">
        <f t="shared" ref="C72:E72" si="5">C70+C71</f>
        <v>769999.82</v>
      </c>
      <c r="D72" s="121">
        <f t="shared" si="5"/>
        <v>44674.64</v>
      </c>
      <c r="E72" s="121">
        <f t="shared" si="5"/>
        <v>770000.89</v>
      </c>
      <c r="F72" s="199">
        <f>SUM(F70:F71)</f>
        <v>770000.20000000007</v>
      </c>
      <c r="G72" s="208"/>
      <c r="H72" s="207">
        <f t="shared" ref="H72" si="6">SUM(H70:H71)</f>
        <v>561699</v>
      </c>
      <c r="I72" s="121"/>
      <c r="J72" s="166">
        <f>SUM(J70:J71)</f>
        <v>730000.01</v>
      </c>
      <c r="K72" s="121"/>
      <c r="L72" s="171">
        <f>SUM(L70:L71)</f>
        <v>401232.6018</v>
      </c>
      <c r="M72" s="121"/>
      <c r="N72" s="122"/>
    </row>
    <row r="73" spans="1:17" x14ac:dyDescent="0.45">
      <c r="J73" s="200"/>
    </row>
    <row r="74" spans="1:17" x14ac:dyDescent="0.45">
      <c r="J74" s="200"/>
      <c r="L74" s="162">
        <f>L72/J72</f>
        <v>0.5496336935666617</v>
      </c>
    </row>
    <row r="75" spans="1:17" x14ac:dyDescent="0.45">
      <c r="J75" s="200"/>
      <c r="L75" s="145"/>
    </row>
    <row r="76" spans="1:17" x14ac:dyDescent="0.45">
      <c r="J76" s="200"/>
    </row>
    <row r="77" spans="1:17" x14ac:dyDescent="0.45">
      <c r="J77" s="200"/>
    </row>
    <row r="78" spans="1:17" ht="25.5" customHeight="1" x14ac:dyDescent="0.45">
      <c r="J78" s="200"/>
    </row>
    <row r="79" spans="1:17" x14ac:dyDescent="0.45">
      <c r="J79" s="200"/>
    </row>
    <row r="80" spans="1:17" x14ac:dyDescent="0.45">
      <c r="J80" s="200"/>
      <c r="L80" s="150"/>
    </row>
    <row r="81" spans="10:10" x14ac:dyDescent="0.45">
      <c r="J81" s="200"/>
    </row>
    <row r="82" spans="10:10" x14ac:dyDescent="0.45">
      <c r="J82" s="200"/>
    </row>
    <row r="83" spans="10:10" x14ac:dyDescent="0.45">
      <c r="J83" s="200"/>
    </row>
    <row r="84" spans="10:10" x14ac:dyDescent="0.45">
      <c r="J84" s="200"/>
    </row>
    <row r="85" spans="10:10" x14ac:dyDescent="0.45">
      <c r="J85" s="200"/>
    </row>
    <row r="86" spans="10:10" x14ac:dyDescent="0.45">
      <c r="J86" s="200"/>
    </row>
    <row r="87" spans="10:10" x14ac:dyDescent="0.45">
      <c r="J87" s="200"/>
    </row>
    <row r="88" spans="10:10" x14ac:dyDescent="0.45">
      <c r="J88" s="200"/>
    </row>
    <row r="89" spans="10:10" x14ac:dyDescent="0.45">
      <c r="J89" s="200"/>
    </row>
    <row r="90" spans="10:10" x14ac:dyDescent="0.45">
      <c r="J90" s="200"/>
    </row>
    <row r="91" spans="10:10" x14ac:dyDescent="0.45">
      <c r="J91" s="200"/>
    </row>
    <row r="92" spans="10:10" x14ac:dyDescent="0.45">
      <c r="J92" s="200"/>
    </row>
    <row r="93" spans="10:10" x14ac:dyDescent="0.45">
      <c r="J93" s="200"/>
    </row>
    <row r="94" spans="10:10" x14ac:dyDescent="0.45">
      <c r="J94" s="200"/>
    </row>
    <row r="95" spans="10:10" x14ac:dyDescent="0.45">
      <c r="J95" s="200"/>
    </row>
    <row r="96" spans="10:10" x14ac:dyDescent="0.45">
      <c r="J96" s="200"/>
    </row>
    <row r="97" spans="10:10" x14ac:dyDescent="0.45">
      <c r="J97" s="200"/>
    </row>
    <row r="98" spans="10:10" x14ac:dyDescent="0.45">
      <c r="J98" s="200"/>
    </row>
    <row r="99" spans="10:10" x14ac:dyDescent="0.45">
      <c r="J99" s="200"/>
    </row>
    <row r="100" spans="10:10" x14ac:dyDescent="0.45">
      <c r="J100" s="200"/>
    </row>
    <row r="101" spans="10:10" x14ac:dyDescent="0.45">
      <c r="J101" s="200"/>
    </row>
    <row r="102" spans="10:10" x14ac:dyDescent="0.45">
      <c r="J102" s="200"/>
    </row>
    <row r="103" spans="10:10" x14ac:dyDescent="0.45">
      <c r="J103" s="200"/>
    </row>
    <row r="104" spans="10:10" x14ac:dyDescent="0.45">
      <c r="J104" s="200"/>
    </row>
    <row r="105" spans="10:10" x14ac:dyDescent="0.45">
      <c r="J105" s="200"/>
    </row>
    <row r="106" spans="10:10" x14ac:dyDescent="0.45">
      <c r="J106" s="200"/>
    </row>
    <row r="107" spans="10:10" x14ac:dyDescent="0.45">
      <c r="J107" s="200"/>
    </row>
    <row r="108" spans="10:10" x14ac:dyDescent="0.45">
      <c r="J108" s="200"/>
    </row>
    <row r="109" spans="10:10" x14ac:dyDescent="0.45">
      <c r="J109" s="200"/>
    </row>
    <row r="110" spans="10:10" x14ac:dyDescent="0.45">
      <c r="J110" s="200"/>
    </row>
    <row r="111" spans="10:10" x14ac:dyDescent="0.45">
      <c r="J111" s="200"/>
    </row>
    <row r="112" spans="10:10" x14ac:dyDescent="0.45">
      <c r="J112" s="200"/>
    </row>
    <row r="113" spans="10:10" x14ac:dyDescent="0.45">
      <c r="J113" s="200"/>
    </row>
    <row r="114" spans="10:10" x14ac:dyDescent="0.45">
      <c r="J114" s="200"/>
    </row>
    <row r="115" spans="10:10" x14ac:dyDescent="0.45">
      <c r="J115" s="200"/>
    </row>
    <row r="116" spans="10:10" x14ac:dyDescent="0.45">
      <c r="J116" s="200"/>
    </row>
    <row r="117" spans="10:10" x14ac:dyDescent="0.45">
      <c r="J117" s="200"/>
    </row>
    <row r="118" spans="10:10" x14ac:dyDescent="0.45">
      <c r="J118" s="200"/>
    </row>
    <row r="119" spans="10:10" x14ac:dyDescent="0.45">
      <c r="J119" s="200"/>
    </row>
    <row r="120" spans="10:10" x14ac:dyDescent="0.45">
      <c r="J120" s="200"/>
    </row>
    <row r="121" spans="10:10" x14ac:dyDescent="0.45">
      <c r="J121" s="200"/>
    </row>
    <row r="122" spans="10:10" x14ac:dyDescent="0.45">
      <c r="J122" s="200"/>
    </row>
    <row r="123" spans="10:10" x14ac:dyDescent="0.45">
      <c r="J123" s="200"/>
    </row>
    <row r="124" spans="10:10" x14ac:dyDescent="0.45">
      <c r="J124" s="200"/>
    </row>
    <row r="125" spans="10:10" x14ac:dyDescent="0.45">
      <c r="J125" s="200"/>
    </row>
    <row r="126" spans="10:10" x14ac:dyDescent="0.45">
      <c r="J126" s="200"/>
    </row>
    <row r="127" spans="10:10" x14ac:dyDescent="0.45">
      <c r="J127" s="200"/>
    </row>
    <row r="128" spans="10:10" x14ac:dyDescent="0.45">
      <c r="J128" s="200"/>
    </row>
    <row r="129" spans="10:10" x14ac:dyDescent="0.45">
      <c r="J129" s="200"/>
    </row>
    <row r="130" spans="10:10" x14ac:dyDescent="0.45">
      <c r="J130" s="200"/>
    </row>
    <row r="131" spans="10:10" x14ac:dyDescent="0.45">
      <c r="J131" s="200"/>
    </row>
    <row r="132" spans="10:10" x14ac:dyDescent="0.45">
      <c r="J132" s="200"/>
    </row>
    <row r="133" spans="10:10" x14ac:dyDescent="0.45">
      <c r="J133" s="200"/>
    </row>
    <row r="134" spans="10:10" x14ac:dyDescent="0.45">
      <c r="J134" s="200"/>
    </row>
    <row r="135" spans="10:10" x14ac:dyDescent="0.45">
      <c r="J135" s="200"/>
    </row>
    <row r="136" spans="10:10" x14ac:dyDescent="0.45">
      <c r="J136" s="200"/>
    </row>
    <row r="137" spans="10:10" x14ac:dyDescent="0.45">
      <c r="J137" s="200"/>
    </row>
    <row r="138" spans="10:10" x14ac:dyDescent="0.45">
      <c r="J138" s="200"/>
    </row>
    <row r="139" spans="10:10" x14ac:dyDescent="0.45">
      <c r="J139" s="200"/>
    </row>
    <row r="140" spans="10:10" x14ac:dyDescent="0.45">
      <c r="J140" s="200"/>
    </row>
    <row r="141" spans="10:10" x14ac:dyDescent="0.45">
      <c r="J141" s="200"/>
    </row>
    <row r="142" spans="10:10" x14ac:dyDescent="0.45">
      <c r="J142" s="200"/>
    </row>
    <row r="143" spans="10:10" x14ac:dyDescent="0.45">
      <c r="J143" s="200"/>
    </row>
    <row r="144" spans="10:10" x14ac:dyDescent="0.45">
      <c r="J144" s="200"/>
    </row>
    <row r="145" spans="10:10" x14ac:dyDescent="0.45">
      <c r="J145" s="200"/>
    </row>
    <row r="146" spans="10:10" x14ac:dyDescent="0.45">
      <c r="J146" s="200"/>
    </row>
    <row r="147" spans="10:10" x14ac:dyDescent="0.45">
      <c r="J147" s="200"/>
    </row>
    <row r="148" spans="10:10" x14ac:dyDescent="0.45">
      <c r="J148" s="200"/>
    </row>
    <row r="149" spans="10:10" x14ac:dyDescent="0.45">
      <c r="J149" s="200"/>
    </row>
    <row r="150" spans="10:10" x14ac:dyDescent="0.45">
      <c r="J150" s="200"/>
    </row>
    <row r="151" spans="10:10" x14ac:dyDescent="0.45">
      <c r="J151" s="200"/>
    </row>
    <row r="152" spans="10:10" x14ac:dyDescent="0.45">
      <c r="J152" s="200"/>
    </row>
    <row r="153" spans="10:10" x14ac:dyDescent="0.45">
      <c r="J153" s="200"/>
    </row>
    <row r="154" spans="10:10" x14ac:dyDescent="0.45">
      <c r="J154" s="200"/>
    </row>
    <row r="155" spans="10:10" x14ac:dyDescent="0.45">
      <c r="J155" s="200"/>
    </row>
    <row r="156" spans="10:10" x14ac:dyDescent="0.45">
      <c r="J156" s="200"/>
    </row>
    <row r="157" spans="10:10" x14ac:dyDescent="0.45">
      <c r="J157" s="200"/>
    </row>
    <row r="158" spans="10:10" x14ac:dyDescent="0.45">
      <c r="J158" s="200"/>
    </row>
    <row r="159" spans="10:10" x14ac:dyDescent="0.45">
      <c r="J159" s="200"/>
    </row>
    <row r="160" spans="10:10" x14ac:dyDescent="0.45">
      <c r="J160" s="200"/>
    </row>
    <row r="161" spans="10:10" x14ac:dyDescent="0.45">
      <c r="J161" s="200"/>
    </row>
    <row r="162" spans="10:10" x14ac:dyDescent="0.45">
      <c r="J162" s="200"/>
    </row>
    <row r="163" spans="10:10" x14ac:dyDescent="0.45">
      <c r="J163" s="200"/>
    </row>
    <row r="164" spans="10:10" x14ac:dyDescent="0.45">
      <c r="J164" s="200"/>
    </row>
    <row r="165" spans="10:10" x14ac:dyDescent="0.45">
      <c r="J165" s="200"/>
    </row>
    <row r="166" spans="10:10" x14ac:dyDescent="0.45">
      <c r="J166" s="200"/>
    </row>
    <row r="167" spans="10:10" x14ac:dyDescent="0.45">
      <c r="J167" s="200"/>
    </row>
    <row r="168" spans="10:10" x14ac:dyDescent="0.45">
      <c r="J168" s="200"/>
    </row>
    <row r="169" spans="10:10" x14ac:dyDescent="0.45">
      <c r="J169" s="200"/>
    </row>
    <row r="170" spans="10:10" x14ac:dyDescent="0.45">
      <c r="J170" s="200"/>
    </row>
    <row r="171" spans="10:10" x14ac:dyDescent="0.45">
      <c r="J171" s="200"/>
    </row>
    <row r="172" spans="10:10" x14ac:dyDescent="0.45">
      <c r="J172" s="200"/>
    </row>
    <row r="173" spans="10:10" x14ac:dyDescent="0.45">
      <c r="J173" s="200"/>
    </row>
    <row r="174" spans="10:10" x14ac:dyDescent="0.45">
      <c r="J174" s="200"/>
    </row>
    <row r="175" spans="10:10" x14ac:dyDescent="0.45">
      <c r="J175" s="200"/>
    </row>
    <row r="176" spans="10:10" x14ac:dyDescent="0.45">
      <c r="J176" s="200"/>
    </row>
    <row r="177" spans="10:10" x14ac:dyDescent="0.45">
      <c r="J177" s="200"/>
    </row>
    <row r="178" spans="10:10" x14ac:dyDescent="0.45">
      <c r="J178" s="200"/>
    </row>
    <row r="179" spans="10:10" x14ac:dyDescent="0.45">
      <c r="J179" s="200"/>
    </row>
    <row r="180" spans="10:10" x14ac:dyDescent="0.45">
      <c r="J180" s="200"/>
    </row>
    <row r="181" spans="10:10" x14ac:dyDescent="0.45">
      <c r="J181" s="200"/>
    </row>
    <row r="182" spans="10:10" x14ac:dyDescent="0.45">
      <c r="J182" s="200"/>
    </row>
    <row r="183" spans="10:10" x14ac:dyDescent="0.45">
      <c r="J183" s="200"/>
    </row>
    <row r="184" spans="10:10" x14ac:dyDescent="0.45">
      <c r="J184" s="200"/>
    </row>
    <row r="185" spans="10:10" x14ac:dyDescent="0.45">
      <c r="J185" s="200"/>
    </row>
    <row r="186" spans="10:10" x14ac:dyDescent="0.45">
      <c r="J186" s="200"/>
    </row>
    <row r="187" spans="10:10" x14ac:dyDescent="0.45">
      <c r="J187" s="200"/>
    </row>
    <row r="188" spans="10:10" x14ac:dyDescent="0.45">
      <c r="J188" s="200"/>
    </row>
    <row r="189" spans="10:10" x14ac:dyDescent="0.45">
      <c r="J189" s="200"/>
    </row>
    <row r="190" spans="10:10" x14ac:dyDescent="0.45">
      <c r="J190" s="200"/>
    </row>
    <row r="191" spans="10:10" x14ac:dyDescent="0.45">
      <c r="J191" s="200"/>
    </row>
    <row r="192" spans="10:10" x14ac:dyDescent="0.45">
      <c r="J192" s="200"/>
    </row>
    <row r="193" spans="10:10" x14ac:dyDescent="0.45">
      <c r="J193" s="200"/>
    </row>
    <row r="194" spans="10:10" x14ac:dyDescent="0.45">
      <c r="J194" s="200"/>
    </row>
    <row r="195" spans="10:10" x14ac:dyDescent="0.45">
      <c r="J195" s="200"/>
    </row>
    <row r="196" spans="10:10" x14ac:dyDescent="0.45">
      <c r="J196" s="200"/>
    </row>
    <row r="197" spans="10:10" x14ac:dyDescent="0.45">
      <c r="J197" s="200"/>
    </row>
    <row r="198" spans="10:10" x14ac:dyDescent="0.45">
      <c r="J198" s="200"/>
    </row>
    <row r="199" spans="10:10" x14ac:dyDescent="0.45">
      <c r="J199" s="200"/>
    </row>
    <row r="200" spans="10:10" x14ac:dyDescent="0.45">
      <c r="J200" s="200"/>
    </row>
    <row r="201" spans="10:10" x14ac:dyDescent="0.45">
      <c r="J201" s="200"/>
    </row>
    <row r="202" spans="10:10" x14ac:dyDescent="0.45">
      <c r="J202" s="200"/>
    </row>
    <row r="203" spans="10:10" x14ac:dyDescent="0.45">
      <c r="J203" s="200"/>
    </row>
    <row r="204" spans="10:10" x14ac:dyDescent="0.45">
      <c r="J204" s="200"/>
    </row>
    <row r="205" spans="10:10" x14ac:dyDescent="0.45">
      <c r="J205" s="200"/>
    </row>
    <row r="206" spans="10:10" x14ac:dyDescent="0.45">
      <c r="J206" s="200"/>
    </row>
    <row r="207" spans="10:10" x14ac:dyDescent="0.45">
      <c r="J207" s="200"/>
    </row>
    <row r="208" spans="10:10" x14ac:dyDescent="0.45">
      <c r="J208" s="200"/>
    </row>
    <row r="209" spans="10:10" x14ac:dyDescent="0.45">
      <c r="J209" s="200"/>
    </row>
    <row r="210" spans="10:10" x14ac:dyDescent="0.45">
      <c r="J210" s="200"/>
    </row>
    <row r="211" spans="10:10" x14ac:dyDescent="0.45">
      <c r="J211" s="200"/>
    </row>
    <row r="212" spans="10:10" x14ac:dyDescent="0.45">
      <c r="J212" s="200"/>
    </row>
    <row r="213" spans="10:10" x14ac:dyDescent="0.45">
      <c r="J213" s="200"/>
    </row>
  </sheetData>
  <mergeCells count="7">
    <mergeCell ref="O16:O19"/>
    <mergeCell ref="A65:N65"/>
    <mergeCell ref="A51:N51"/>
    <mergeCell ref="A8:N8"/>
    <mergeCell ref="A24:N24"/>
    <mergeCell ref="A38:K38"/>
    <mergeCell ref="A52:N52"/>
  </mergeCells>
  <pageMargins left="0.7" right="0.7" top="0.75" bottom="0.75" header="0.3" footer="0.3"/>
  <pageSetup scale="50" orientation="landscape" r:id="rId1"/>
  <rowBreaks count="3" manualBreakCount="3">
    <brk id="13" max="16383" man="1"/>
    <brk id="24" max="16383" man="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5"/>
  <sheetViews>
    <sheetView tabSelected="1" topLeftCell="B4" zoomScale="80" zoomScaleNormal="80" workbookViewId="0">
      <selection activeCell="O16" sqref="O16:P18"/>
    </sheetView>
  </sheetViews>
  <sheetFormatPr baseColWidth="10" defaultColWidth="9.06640625" defaultRowHeight="14.25" x14ac:dyDescent="0.45"/>
  <cols>
    <col min="1" max="1" width="18.06640625" hidden="1" customWidth="1"/>
    <col min="2" max="2" width="17.53125" customWidth="1"/>
    <col min="3" max="3" width="15.53125" hidden="1" customWidth="1"/>
    <col min="4" max="5" width="10.59765625" bestFit="1" customWidth="1"/>
    <col min="6" max="7" width="10.59765625" customWidth="1"/>
    <col min="8" max="8" width="10.59765625" hidden="1" customWidth="1"/>
    <col min="9" max="11" width="10.59765625" customWidth="1"/>
    <col min="12" max="12" width="12.33203125" bestFit="1" customWidth="1"/>
    <col min="13" max="13" width="15.59765625" customWidth="1"/>
    <col min="14" max="14" width="17.33203125" style="24" customWidth="1"/>
    <col min="15" max="15" width="29.59765625" customWidth="1"/>
    <col min="16" max="16" width="13.1328125" customWidth="1"/>
  </cols>
  <sheetData>
    <row r="1" spans="1:17" ht="15.75" x14ac:dyDescent="0.5">
      <c r="B1" s="5" t="s">
        <v>55</v>
      </c>
      <c r="C1" s="5"/>
      <c r="D1" s="5"/>
      <c r="E1" s="5"/>
      <c r="F1" s="5"/>
      <c r="G1" s="5"/>
      <c r="H1" s="5"/>
    </row>
    <row r="2" spans="1:17" x14ac:dyDescent="0.45">
      <c r="B2" s="6"/>
      <c r="C2" s="6"/>
      <c r="D2" s="6"/>
      <c r="E2" s="6"/>
      <c r="F2" s="6"/>
      <c r="G2" s="6"/>
      <c r="H2" s="6"/>
    </row>
    <row r="3" spans="1:17" x14ac:dyDescent="0.45">
      <c r="B3" s="6" t="s">
        <v>129</v>
      </c>
      <c r="C3" s="6"/>
      <c r="D3" s="6"/>
      <c r="E3" s="6"/>
      <c r="F3" s="6"/>
      <c r="G3" s="6"/>
      <c r="H3" s="6"/>
    </row>
    <row r="5" spans="1:17" ht="26.25" customHeight="1" x14ac:dyDescent="0.45">
      <c r="B5" s="222" t="s">
        <v>1</v>
      </c>
      <c r="C5" s="84"/>
      <c r="D5" s="226" t="s">
        <v>96</v>
      </c>
      <c r="E5" s="227"/>
      <c r="F5" s="227"/>
      <c r="G5" s="228"/>
      <c r="H5" s="223" t="s">
        <v>97</v>
      </c>
      <c r="I5" s="224"/>
      <c r="J5" s="224"/>
      <c r="K5" s="225"/>
      <c r="L5" s="218" t="s">
        <v>117</v>
      </c>
      <c r="M5" s="219"/>
      <c r="N5" s="219"/>
    </row>
    <row r="6" spans="1:17" ht="26.25" x14ac:dyDescent="0.45">
      <c r="B6" s="222"/>
      <c r="C6" s="84"/>
      <c r="D6" s="95" t="s">
        <v>121</v>
      </c>
      <c r="E6" s="96" t="s">
        <v>123</v>
      </c>
      <c r="F6" s="97" t="s">
        <v>122</v>
      </c>
      <c r="G6" s="98" t="s">
        <v>128</v>
      </c>
      <c r="H6" s="95" t="s">
        <v>121</v>
      </c>
      <c r="I6" s="97" t="s">
        <v>122</v>
      </c>
      <c r="J6" s="97" t="s">
        <v>127</v>
      </c>
      <c r="K6" s="98" t="s">
        <v>128</v>
      </c>
      <c r="L6" s="95" t="s">
        <v>121</v>
      </c>
      <c r="M6" s="97" t="s">
        <v>122</v>
      </c>
      <c r="N6" s="98" t="s">
        <v>128</v>
      </c>
      <c r="O6" s="151" t="s">
        <v>125</v>
      </c>
    </row>
    <row r="7" spans="1:17" ht="39" customHeight="1" thickBot="1" x14ac:dyDescent="0.5">
      <c r="A7">
        <v>0</v>
      </c>
      <c r="B7" s="85" t="s">
        <v>105</v>
      </c>
      <c r="C7" s="85">
        <v>15000</v>
      </c>
      <c r="D7" s="54">
        <v>13200</v>
      </c>
      <c r="E7" s="54">
        <v>13200</v>
      </c>
      <c r="F7" s="112">
        <v>11100</v>
      </c>
      <c r="G7" s="54"/>
      <c r="H7" s="55">
        <v>37500</v>
      </c>
      <c r="I7" s="55">
        <f>H7</f>
        <v>37500</v>
      </c>
      <c r="J7" s="55">
        <f>I7*0.65</f>
        <v>24375</v>
      </c>
      <c r="K7" s="55">
        <v>17465.41</v>
      </c>
      <c r="L7" s="25">
        <f t="shared" ref="L7:L16" si="0">D7+H7</f>
        <v>50700</v>
      </c>
      <c r="M7" s="25">
        <f t="shared" ref="M7:M16" si="1">F7+I7</f>
        <v>48600</v>
      </c>
      <c r="N7" s="55">
        <f t="shared" ref="N7:N16" si="2">G7+K7</f>
        <v>17465.41</v>
      </c>
      <c r="O7" s="42"/>
    </row>
    <row r="8" spans="1:17" ht="64.5" customHeight="1" thickBot="1" x14ac:dyDescent="0.5">
      <c r="A8">
        <f>6500+4850+2222</f>
        <v>13572</v>
      </c>
      <c r="B8" s="10" t="s">
        <v>104</v>
      </c>
      <c r="C8" s="79">
        <v>20000</v>
      </c>
      <c r="D8" s="54">
        <v>7000</v>
      </c>
      <c r="E8" s="54">
        <v>1000</v>
      </c>
      <c r="F8" s="112">
        <v>6000</v>
      </c>
      <c r="G8" s="54"/>
      <c r="H8" s="56">
        <v>20000</v>
      </c>
      <c r="I8" s="55">
        <f>H8</f>
        <v>20000</v>
      </c>
      <c r="J8" s="55">
        <f>I8*0.65</f>
        <v>13000</v>
      </c>
      <c r="K8" s="55"/>
      <c r="L8" s="25">
        <f t="shared" si="0"/>
        <v>27000</v>
      </c>
      <c r="M8" s="25">
        <f t="shared" si="1"/>
        <v>26000</v>
      </c>
      <c r="N8" s="55">
        <f t="shared" si="2"/>
        <v>0</v>
      </c>
      <c r="O8" s="42"/>
    </row>
    <row r="9" spans="1:17" ht="88.25" customHeight="1" thickBot="1" x14ac:dyDescent="0.5">
      <c r="A9">
        <v>12500</v>
      </c>
      <c r="B9" s="10" t="s">
        <v>101</v>
      </c>
      <c r="C9" s="80">
        <v>10000</v>
      </c>
      <c r="D9" s="54">
        <v>5000</v>
      </c>
      <c r="E9" s="54"/>
      <c r="F9" s="54">
        <v>5000</v>
      </c>
      <c r="G9" s="54"/>
      <c r="H9" s="55">
        <f>5691</f>
        <v>5691</v>
      </c>
      <c r="I9" s="86">
        <v>0</v>
      </c>
      <c r="J9" s="55">
        <f t="shared" ref="J9:J13" si="3">I9*0.65</f>
        <v>0</v>
      </c>
      <c r="K9" s="55"/>
      <c r="L9" s="25">
        <f t="shared" si="0"/>
        <v>10691</v>
      </c>
      <c r="M9" s="25">
        <f t="shared" si="1"/>
        <v>5000</v>
      </c>
      <c r="N9" s="55">
        <f t="shared" si="2"/>
        <v>0</v>
      </c>
      <c r="O9" s="42"/>
    </row>
    <row r="10" spans="1:17" ht="84" customHeight="1" thickBot="1" x14ac:dyDescent="0.5">
      <c r="A10" s="83">
        <f>331635+12000+10000</f>
        <v>353635</v>
      </c>
      <c r="B10" s="10" t="s">
        <v>102</v>
      </c>
      <c r="C10" s="79">
        <v>443526</v>
      </c>
      <c r="D10" s="54">
        <v>224000</v>
      </c>
      <c r="E10" s="54">
        <v>3526</v>
      </c>
      <c r="F10" s="112">
        <v>693904</v>
      </c>
      <c r="G10" s="54">
        <v>524953</v>
      </c>
      <c r="H10" s="55">
        <v>595605</v>
      </c>
      <c r="I10" s="86">
        <v>601296</v>
      </c>
      <c r="J10" s="55">
        <f t="shared" si="3"/>
        <v>390842.4</v>
      </c>
      <c r="K10" s="55">
        <v>353133.87</v>
      </c>
      <c r="L10" s="25">
        <f t="shared" si="0"/>
        <v>819605</v>
      </c>
      <c r="M10" s="25">
        <f t="shared" si="1"/>
        <v>1295200</v>
      </c>
      <c r="N10" s="55">
        <f t="shared" si="2"/>
        <v>878086.87</v>
      </c>
      <c r="O10" s="152" t="s">
        <v>126</v>
      </c>
      <c r="P10" s="153"/>
    </row>
    <row r="11" spans="1:17" ht="26.65" thickBot="1" x14ac:dyDescent="0.5">
      <c r="A11" s="83">
        <f>77619+35000+5000</f>
        <v>117619</v>
      </c>
      <c r="B11" s="10" t="s">
        <v>103</v>
      </c>
      <c r="C11" s="79">
        <f>6724+214376</f>
        <v>221100</v>
      </c>
      <c r="D11" s="54">
        <v>4252</v>
      </c>
      <c r="E11" s="54">
        <v>4252</v>
      </c>
      <c r="F11" s="112">
        <v>3622</v>
      </c>
      <c r="G11" s="54"/>
      <c r="H11" s="55">
        <v>10088</v>
      </c>
      <c r="I11" s="55">
        <f>H11</f>
        <v>10088</v>
      </c>
      <c r="J11" s="55">
        <f t="shared" si="3"/>
        <v>6557.2</v>
      </c>
      <c r="K11" s="55">
        <v>2374.2199999999998</v>
      </c>
      <c r="L11" s="25">
        <f t="shared" si="0"/>
        <v>14340</v>
      </c>
      <c r="M11" s="25">
        <f t="shared" si="1"/>
        <v>13710</v>
      </c>
      <c r="N11" s="55">
        <f t="shared" si="2"/>
        <v>2374.2199999999998</v>
      </c>
      <c r="O11" s="42"/>
    </row>
    <row r="12" spans="1:17" ht="59.25" customHeight="1" thickBot="1" x14ac:dyDescent="0.5">
      <c r="A12" s="83">
        <v>0</v>
      </c>
      <c r="B12" s="10" t="s">
        <v>56</v>
      </c>
      <c r="C12" s="79"/>
      <c r="D12" s="54"/>
      <c r="E12" s="54"/>
      <c r="F12" s="54"/>
      <c r="G12" s="54"/>
      <c r="H12" s="55"/>
      <c r="I12" s="55">
        <f>H12</f>
        <v>0</v>
      </c>
      <c r="J12" s="55">
        <f t="shared" si="3"/>
        <v>0</v>
      </c>
      <c r="K12" s="55"/>
      <c r="L12" s="25">
        <f t="shared" si="0"/>
        <v>0</v>
      </c>
      <c r="M12" s="25">
        <f t="shared" si="1"/>
        <v>0</v>
      </c>
      <c r="N12" s="55">
        <f t="shared" si="2"/>
        <v>0</v>
      </c>
      <c r="O12" s="42"/>
    </row>
    <row r="13" spans="1:17" ht="54.75" customHeight="1" thickBot="1" x14ac:dyDescent="0.5">
      <c r="A13" s="83">
        <f>146000+66300+10000</f>
        <v>222300</v>
      </c>
      <c r="B13" s="10" t="s">
        <v>57</v>
      </c>
      <c r="C13" s="79">
        <v>10000</v>
      </c>
      <c r="D13" s="54"/>
      <c r="E13" s="54"/>
      <c r="F13" s="54"/>
      <c r="G13" s="54"/>
      <c r="H13" s="55">
        <v>13359</v>
      </c>
      <c r="I13" s="55">
        <f>H13</f>
        <v>13359</v>
      </c>
      <c r="J13" s="55">
        <f t="shared" si="3"/>
        <v>8683.35</v>
      </c>
      <c r="K13" s="55">
        <v>2010.25</v>
      </c>
      <c r="L13" s="25">
        <f t="shared" si="0"/>
        <v>13359</v>
      </c>
      <c r="M13" s="25">
        <f t="shared" si="1"/>
        <v>13359</v>
      </c>
      <c r="N13" s="55">
        <f t="shared" si="2"/>
        <v>2010.25</v>
      </c>
      <c r="O13" s="42"/>
    </row>
    <row r="14" spans="1:17" ht="39" customHeight="1" thickBot="1" x14ac:dyDescent="0.5">
      <c r="A14">
        <f>A13+A12+A11+A10+A9+A8+A7</f>
        <v>719626</v>
      </c>
      <c r="B14" s="11" t="s">
        <v>58</v>
      </c>
      <c r="C14" s="81">
        <f>C13+C12+C11+C10+C9+C8+C7</f>
        <v>719626</v>
      </c>
      <c r="D14" s="82">
        <f>D13+D12+D11+D9+D10+D8+D7</f>
        <v>253452</v>
      </c>
      <c r="E14" s="82">
        <f>E13+E12+E11+E9+E10+E8+E7</f>
        <v>21978</v>
      </c>
      <c r="F14" s="124">
        <f>F11+F10+F9+F8+F7</f>
        <v>719626</v>
      </c>
      <c r="G14" s="124">
        <f>G11+G10+G9+G8+G7</f>
        <v>524953</v>
      </c>
      <c r="H14" s="82">
        <f>SUM(H7:H13)</f>
        <v>682243</v>
      </c>
      <c r="I14" s="82">
        <f t="shared" ref="I14:K14" si="4">SUM(I7:I13)</f>
        <v>682243</v>
      </c>
      <c r="J14" s="82">
        <f>I14*0.65</f>
        <v>443457.95</v>
      </c>
      <c r="K14" s="82">
        <f t="shared" si="4"/>
        <v>374983.74999999994</v>
      </c>
      <c r="L14" s="82">
        <f t="shared" si="0"/>
        <v>935695</v>
      </c>
      <c r="M14" s="82">
        <f t="shared" si="1"/>
        <v>1401869</v>
      </c>
      <c r="N14" s="55">
        <f t="shared" si="2"/>
        <v>899936.75</v>
      </c>
      <c r="O14" s="42"/>
    </row>
    <row r="15" spans="1:17" ht="23.75" customHeight="1" thickBot="1" x14ac:dyDescent="0.5">
      <c r="B15" s="10" t="s">
        <v>106</v>
      </c>
      <c r="C15" s="80">
        <f>C14*0.07</f>
        <v>50373.820000000007</v>
      </c>
      <c r="D15" s="54">
        <f>D14*0.07</f>
        <v>17741.640000000003</v>
      </c>
      <c r="E15" s="54">
        <f t="shared" ref="E15:G15" si="5">E14*0.07</f>
        <v>1538.46</v>
      </c>
      <c r="F15" s="54">
        <f t="shared" si="5"/>
        <v>50373.820000000007</v>
      </c>
      <c r="G15" s="54">
        <f t="shared" si="5"/>
        <v>36746.710000000006</v>
      </c>
      <c r="H15" s="55">
        <f t="shared" ref="H15:I15" si="6">H14*0.07</f>
        <v>47757.01</v>
      </c>
      <c r="I15" s="55">
        <f t="shared" si="6"/>
        <v>47757.01</v>
      </c>
      <c r="J15" s="55">
        <f>J14*0.07</f>
        <v>31042.056500000002</v>
      </c>
      <c r="K15" s="55">
        <f>K14*0.07</f>
        <v>26248.862499999999</v>
      </c>
      <c r="L15" s="25">
        <f t="shared" si="0"/>
        <v>65498.650000000009</v>
      </c>
      <c r="M15" s="25">
        <f t="shared" si="1"/>
        <v>98130.830000000016</v>
      </c>
      <c r="N15" s="55">
        <f t="shared" si="2"/>
        <v>62995.572500000009</v>
      </c>
      <c r="O15" s="42"/>
    </row>
    <row r="16" spans="1:17" ht="14.65" thickBot="1" x14ac:dyDescent="0.5">
      <c r="B16" s="11" t="s">
        <v>2</v>
      </c>
      <c r="C16" s="81">
        <f>C15+C14</f>
        <v>769999.82000000007</v>
      </c>
      <c r="D16" s="82">
        <f>D15+D14</f>
        <v>271193.64</v>
      </c>
      <c r="E16" s="82">
        <f>E15+E14</f>
        <v>23516.46</v>
      </c>
      <c r="F16" s="124">
        <f>F14+F15</f>
        <v>769999.82000000007</v>
      </c>
      <c r="G16" s="124">
        <f>G14+G15</f>
        <v>561699.71</v>
      </c>
      <c r="H16" s="82">
        <f t="shared" ref="H16:J16" si="7">H15+H14</f>
        <v>730000.01</v>
      </c>
      <c r="I16" s="82">
        <f>I15+I14</f>
        <v>730000.01</v>
      </c>
      <c r="J16" s="82">
        <f t="shared" si="7"/>
        <v>474500.00650000002</v>
      </c>
      <c r="K16" s="82">
        <f>K15+K14</f>
        <v>401232.61249999993</v>
      </c>
      <c r="L16" s="82">
        <f t="shared" si="0"/>
        <v>1001193.65</v>
      </c>
      <c r="M16" s="82">
        <f t="shared" si="1"/>
        <v>1499999.83</v>
      </c>
      <c r="N16" s="55">
        <f t="shared" si="2"/>
        <v>962932.32249999989</v>
      </c>
      <c r="O16" s="42"/>
      <c r="Q16" s="42"/>
    </row>
    <row r="17" spans="1:17" ht="14.65" thickBot="1" x14ac:dyDescent="0.5">
      <c r="A17" s="42">
        <f>C14-A14</f>
        <v>0</v>
      </c>
      <c r="D17" s="220"/>
      <c r="E17" s="220"/>
      <c r="F17" s="66"/>
      <c r="G17" s="54"/>
      <c r="H17" s="221"/>
      <c r="I17" s="221"/>
      <c r="J17" s="221"/>
      <c r="K17" s="221"/>
      <c r="O17" s="42"/>
      <c r="Q17" s="42"/>
    </row>
    <row r="18" spans="1:17" x14ac:dyDescent="0.45">
      <c r="C18" s="42"/>
      <c r="E18" s="42"/>
      <c r="K18" s="41"/>
    </row>
    <row r="19" spans="1:17" x14ac:dyDescent="0.45">
      <c r="D19" s="42"/>
      <c r="F19" s="42"/>
      <c r="G19" s="42"/>
      <c r="I19" s="42"/>
      <c r="J19" s="42"/>
      <c r="K19" s="42"/>
      <c r="M19" s="62"/>
    </row>
    <row r="20" spans="1:17" x14ac:dyDescent="0.45">
      <c r="B20" s="42"/>
      <c r="D20" s="42"/>
      <c r="E20" s="42"/>
      <c r="F20" s="42"/>
      <c r="G20" s="42"/>
      <c r="I20" s="42"/>
      <c r="J20" s="42"/>
    </row>
    <row r="21" spans="1:17" x14ac:dyDescent="0.45">
      <c r="F21" s="42"/>
      <c r="G21" s="42"/>
    </row>
    <row r="22" spans="1:17" x14ac:dyDescent="0.45">
      <c r="F22" s="42"/>
      <c r="G22" s="42"/>
      <c r="H22" s="42"/>
    </row>
    <row r="23" spans="1:17" x14ac:dyDescent="0.45">
      <c r="F23" s="42"/>
      <c r="G23" s="42"/>
    </row>
    <row r="25" spans="1:17" x14ac:dyDescent="0.45">
      <c r="F25" s="42"/>
      <c r="G25" s="42"/>
    </row>
  </sheetData>
  <mergeCells count="6">
    <mergeCell ref="L5:N5"/>
    <mergeCell ref="D17:E17"/>
    <mergeCell ref="H17:K17"/>
    <mergeCell ref="B5:B6"/>
    <mergeCell ref="H5:K5"/>
    <mergeCell ref="D5:G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7C7217DCC1C7418DB827A01FFCC088" ma:contentTypeVersion="13" ma:contentTypeDescription="Create a new document." ma:contentTypeScope="" ma:versionID="6eab6c0e66f137e379390fd250769f27">
  <xsd:schema xmlns:xsd="http://www.w3.org/2001/XMLSchema" xmlns:xs="http://www.w3.org/2001/XMLSchema" xmlns:p="http://schemas.microsoft.com/office/2006/metadata/properties" xmlns:ns3="cda0009a-393d-4655-8ead-f197e12f2e96" xmlns:ns4="b14f0dbe-a4e6-44c4-9379-eaf2bb80a73c" targetNamespace="http://schemas.microsoft.com/office/2006/metadata/properties" ma:root="true" ma:fieldsID="415ebadf51ef5f8c36e2124742af234a" ns3:_="" ns4:_="">
    <xsd:import namespace="cda0009a-393d-4655-8ead-f197e12f2e96"/>
    <xsd:import namespace="b14f0dbe-a4e6-44c4-9379-eaf2bb80a73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a0009a-393d-4655-8ead-f197e12f2e9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4f0dbe-a4e6-44c4-9379-eaf2bb80a73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EEE9D9-7B36-44A8-9A63-CF29857DC7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a0009a-393d-4655-8ead-f197e12f2e96"/>
    <ds:schemaRef ds:uri="b14f0dbe-a4e6-44c4-9379-eaf2bb80a7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77D03A-BA80-45B6-977B-D67E45954265}">
  <ds:schemaRefs>
    <ds:schemaRef ds:uri="cda0009a-393d-4655-8ead-f197e12f2e96"/>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14f0dbe-a4e6-44c4-9379-eaf2bb80a73c"/>
    <ds:schemaRef ds:uri="http://www.w3.org/XML/1998/namespace"/>
  </ds:schemaRefs>
</ds:datastoreItem>
</file>

<file path=customXml/itemProps3.xml><?xml version="1.0" encoding="utf-8"?>
<ds:datastoreItem xmlns:ds="http://schemas.openxmlformats.org/officeDocument/2006/customXml" ds:itemID="{44A685DC-BB14-496E-8AFD-89FBE96373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par activités</vt:lpstr>
      <vt:lpstr>Budget par catégorie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Issa</cp:lastModifiedBy>
  <cp:lastPrinted>2017-12-11T22:51:21Z</cp:lastPrinted>
  <dcterms:created xsi:type="dcterms:W3CDTF">2017-11-15T21:17:43Z</dcterms:created>
  <dcterms:modified xsi:type="dcterms:W3CDTF">2020-06-10T15:52:45Z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0x010100C67C7217DCC1C7418DB827A01FFCC088</vt:lpwstr>
  </property>
</Properties>
</file>