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<sst xmlns="http://schemas.openxmlformats.org/spreadsheetml/2006/main" count="93" uniqueCount="85">
  <si>
    <t>Outcome/ Output number</t>
  </si>
  <si>
    <t>Outcome/ output/ activity formulation:</t>
  </si>
  <si>
    <t>TOTAL $ FOR OUTCOME 1:</t>
  </si>
  <si>
    <t>TOTAL $ FOR OUTCOME 2:</t>
  </si>
  <si>
    <t>Activity 3.1.1:</t>
  </si>
  <si>
    <t>Activity 3.1.2:</t>
  </si>
  <si>
    <t>Activity 3.2.1:</t>
  </si>
  <si>
    <t>Activity 3.2.2:</t>
  </si>
  <si>
    <t>Activity 3.2.3:</t>
  </si>
  <si>
    <t>TOTAL $ FOR OUTCOME 3:</t>
  </si>
  <si>
    <t>Activity 4.3.1:</t>
  </si>
  <si>
    <t>Activity 4.3.2:</t>
  </si>
  <si>
    <t>Activity 4.3.3:</t>
  </si>
  <si>
    <t xml:space="preserve"> </t>
  </si>
  <si>
    <t>SUB-TOTAL PROJECT BUDGET:</t>
  </si>
  <si>
    <t>Indirect support costs (7%):</t>
  </si>
  <si>
    <t>TOTAL PROJECT BUDGET:</t>
  </si>
  <si>
    <t>Percent of budget for each output reserved for direct action on gender eqaulity (if any):</t>
  </si>
  <si>
    <t>Any remarks (e.g. on types of inputs provided or budget justification, for example if high TA or travel costs)</t>
  </si>
  <si>
    <t>CATEGORIES</t>
  </si>
  <si>
    <t>Amount Recipient  Agency XX</t>
  </si>
  <si>
    <t>TOTAL</t>
  </si>
  <si>
    <t>Tranche 1 (70%)</t>
  </si>
  <si>
    <t>Tranche 2 (30%)</t>
  </si>
  <si>
    <t>1. Staff and other personnel</t>
  </si>
  <si>
    <t>2. Supplies, Commodities, Materials</t>
  </si>
  <si>
    <t>3. Equipment, Vehicles, and Furniture (including Depreciation)</t>
  </si>
  <si>
    <t>4. Contractual services</t>
  </si>
  <si>
    <t>5.Travel</t>
  </si>
  <si>
    <t>6. Transfers and Grants to Counterparts</t>
  </si>
  <si>
    <t>7. General Operating and other Direct Costs</t>
  </si>
  <si>
    <t>Sub-Total Project Costs</t>
  </si>
  <si>
    <t>8. Indirect Support Costs (must be 7%)</t>
  </si>
  <si>
    <t>Total tranche 1</t>
  </si>
  <si>
    <t>PROJECT TOTAL</t>
  </si>
  <si>
    <t>Total tranche 2</t>
  </si>
  <si>
    <t>Note: If this is a budget revision, insert extra columns to show budget changes.</t>
  </si>
  <si>
    <t>Project personnel costs if not included in activities above</t>
  </si>
  <si>
    <t>Project operational costs if not included in activities above</t>
  </si>
  <si>
    <t>Project M&amp;E budget</t>
  </si>
  <si>
    <t>Table 2 - PBF project budget by UN cost category</t>
  </si>
  <si>
    <t>Table 1 - PBF project budget by Outcome, output and activity</t>
  </si>
  <si>
    <t>Amount Recipient  Agency IOM</t>
  </si>
  <si>
    <t>OUTCOME 1: SCRM and PBF Secretariat effectively coordinate and support delivery of high-impact peacebuilding results.</t>
  </si>
  <si>
    <t xml:space="preserve">OUTCOME 2: Sri Lanka undertakes reforms and establishes credible and broadly supported transitional justice mechanisms and processes that adhere to international standards. </t>
  </si>
  <si>
    <t xml:space="preserve">OUTCOME 3: Key independent commissions contribute to accountable and transparent democratic governance </t>
  </si>
  <si>
    <t>Amount Recipient  Agency UNDP</t>
  </si>
  <si>
    <t xml:space="preserve">Budget by recipient organization in USD : UNDP </t>
  </si>
  <si>
    <t>Budget by recipient organization in USD  : IOM</t>
  </si>
  <si>
    <t xml:space="preserve">Level of expenditure/ commitments in USD (to provide at time of project progress reporting) :UNDP  </t>
  </si>
  <si>
    <t>Level of expenditure/ commitments in USD (to provide at time of project progress reporting):   IOM</t>
  </si>
  <si>
    <t xml:space="preserve"> Secretariat for Coordinating the Reconciliation Mechanisms ensures a coordinated and coherent Government approach to reconciliation and transitional justice</t>
  </si>
  <si>
    <t xml:space="preserve"> Effective functioning of the PBF Secretariat with attention to coordination, resource mobilization, communications, evidence based interventions and high-impact results</t>
  </si>
  <si>
    <t>Rapid Response fund for technical assistance set up to enable timely deployment of support to requests inline with the PPP</t>
  </si>
  <si>
    <t>Government designs and operationalises credible and trustworthy truth seeking accountability and reparations mechanisms. IOM</t>
  </si>
  <si>
    <t>Output 2.1</t>
  </si>
  <si>
    <t>Government designs and operationalises credible and trustworthy truth seeking accountability and reparations mechanisms. UNDP</t>
  </si>
  <si>
    <t xml:space="preserve">Institutional reforms to prevent recurrence implemented </t>
  </si>
  <si>
    <t>Civil society and victims [groups] effectively contribute to TJ processes and broad stakeholder awareness.</t>
  </si>
  <si>
    <t>Output 2.3</t>
  </si>
  <si>
    <t>Output 1.3</t>
  </si>
  <si>
    <t>Activity 1.3.1</t>
  </si>
  <si>
    <t>Activity 1.3.2</t>
  </si>
  <si>
    <t>Activity 1.3.3</t>
  </si>
  <si>
    <t>Activity 1.2.1</t>
  </si>
  <si>
    <t>Activity 1.2.2</t>
  </si>
  <si>
    <t>Activity 1.2.3</t>
  </si>
  <si>
    <t>Output 1.2</t>
  </si>
  <si>
    <t>Activity 1.1.1</t>
  </si>
  <si>
    <t>Activity 1.1.2</t>
  </si>
  <si>
    <t>Activity 1.1.3</t>
  </si>
  <si>
    <t>Output 1.1</t>
  </si>
  <si>
    <t>Activity 2.1.1</t>
  </si>
  <si>
    <t>Activity 2.1.2</t>
  </si>
  <si>
    <t>Activity 2.1.3</t>
  </si>
  <si>
    <t>Output 2.2</t>
  </si>
  <si>
    <t>Activity 2.2.1</t>
  </si>
  <si>
    <t xml:space="preserve">Output 3.1: </t>
  </si>
  <si>
    <t>The national Police Commission has enhanced capacity to engage in its core functions IOM</t>
  </si>
  <si>
    <t>The national Police Commission has enhanced capacity to engage in its core functions</t>
  </si>
  <si>
    <t xml:space="preserve">Output 3.2 </t>
  </si>
  <si>
    <t xml:space="preserve">Human Rights Commission of Sri Lanka (HRCSL) has in place a mechanism for human rights due diligence reviews </t>
  </si>
  <si>
    <t xml:space="preserve">Output 3.3 </t>
  </si>
  <si>
    <t xml:space="preserve">The RTI Commission is able to perform its core functions of adjudicating complaints and ensuring compliance by designated public authorities. </t>
  </si>
  <si>
    <t>Annex D - PBF project budget - TJ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</si>
</sst>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[$-409]dddd\,\ mmmm\ d\,\ yyyy"/>
    <numFmt numFmtId="167" formatCode="[$-409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10" xfId="0" applyFont="1" applyBorder="1" applyAlignment="1">
      <alignment horizontal="right" vertical="center" wrapText="1"/>
    </xf>
    <xf numFmtId="0" fontId="42" fillId="34" borderId="11" xfId="0" applyFont="1" applyFill="1" applyBorder="1" applyAlignment="1">
      <alignment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164" fontId="43" fillId="0" borderId="10" xfId="42" applyNumberFormat="1" applyFont="1" applyBorder="1" applyAlignment="1">
      <alignment horizontal="right" vertical="center" wrapText="1"/>
    </xf>
    <xf numFmtId="164" fontId="43" fillId="0" borderId="10" xfId="42" applyNumberFormat="1" applyFont="1" applyBorder="1" applyAlignment="1">
      <alignment horizontal="center" vertical="center" wrapText="1"/>
    </xf>
    <xf numFmtId="164" fontId="43" fillId="0" borderId="10" xfId="0" applyNumberFormat="1" applyFont="1" applyBorder="1" applyAlignment="1">
      <alignment horizontal="right" vertical="center" wrapText="1"/>
    </xf>
    <xf numFmtId="164" fontId="42" fillId="34" borderId="10" xfId="42" applyNumberFormat="1" applyFont="1" applyFill="1" applyBorder="1" applyAlignment="1">
      <alignment horizontal="right" vertical="center" wrapText="1"/>
    </xf>
    <xf numFmtId="164" fontId="42" fillId="34" borderId="10" xfId="0" applyNumberFormat="1" applyFont="1" applyFill="1" applyBorder="1" applyAlignment="1">
      <alignment horizontal="right" vertical="center" wrapText="1"/>
    </xf>
    <xf numFmtId="43" fontId="43" fillId="0" borderId="10" xfId="42" applyFont="1" applyBorder="1" applyAlignment="1">
      <alignment horizontal="right" vertical="center" wrapText="1"/>
    </xf>
    <xf numFmtId="43" fontId="42" fillId="34" borderId="10" xfId="42" applyFont="1" applyFill="1" applyBorder="1" applyAlignment="1">
      <alignment horizontal="right" vertical="center" wrapText="1"/>
    </xf>
    <xf numFmtId="0" fontId="44" fillId="0" borderId="13" xfId="0" applyFont="1" applyBorder="1" applyAlignment="1">
      <alignment horizontal="left" vertical="center" wrapText="1"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43" fontId="44" fillId="0" borderId="13" xfId="42" applyFont="1" applyBorder="1" applyAlignment="1">
      <alignment vertical="center"/>
    </xf>
    <xf numFmtId="43" fontId="44" fillId="0" borderId="13" xfId="42" applyFont="1" applyBorder="1" applyAlignment="1">
      <alignment vertical="center" wrapText="1"/>
    </xf>
    <xf numFmtId="0" fontId="44" fillId="0" borderId="13" xfId="0" applyFont="1" applyFill="1" applyBorder="1" applyAlignment="1">
      <alignment vertical="center" wrapText="1"/>
    </xf>
    <xf numFmtId="43" fontId="44" fillId="0" borderId="0" xfId="0" applyNumberFormat="1" applyFont="1" applyAlignment="1">
      <alignment/>
    </xf>
    <xf numFmtId="164" fontId="44" fillId="0" borderId="0" xfId="0" applyNumberFormat="1" applyFont="1" applyAlignment="1">
      <alignment/>
    </xf>
    <xf numFmtId="0" fontId="44" fillId="0" borderId="13" xfId="0" applyFont="1" applyBorder="1" applyAlignment="1">
      <alignment vertical="center" wrapText="1"/>
    </xf>
    <xf numFmtId="0" fontId="45" fillId="0" borderId="13" xfId="0" applyFont="1" applyBorder="1" applyAlignment="1">
      <alignment vertical="center"/>
    </xf>
    <xf numFmtId="0" fontId="45" fillId="0" borderId="13" xfId="0" applyFont="1" applyBorder="1" applyAlignment="1">
      <alignment vertical="center" wrapText="1"/>
    </xf>
    <xf numFmtId="43" fontId="45" fillId="0" borderId="13" xfId="0" applyNumberFormat="1" applyFont="1" applyBorder="1" applyAlignment="1">
      <alignment vertical="center" wrapText="1"/>
    </xf>
    <xf numFmtId="164" fontId="45" fillId="0" borderId="13" xfId="0" applyNumberFormat="1" applyFont="1" applyBorder="1" applyAlignment="1">
      <alignment vertical="center" wrapText="1"/>
    </xf>
    <xf numFmtId="43" fontId="0" fillId="0" borderId="13" xfId="42" applyFont="1" applyFill="1" applyBorder="1" applyAlignment="1">
      <alignment/>
    </xf>
    <xf numFmtId="164" fontId="2" fillId="36" borderId="13" xfId="42" applyNumberFormat="1" applyFont="1" applyFill="1" applyBorder="1" applyAlignment="1">
      <alignment vertical="center" wrapText="1"/>
    </xf>
    <xf numFmtId="0" fontId="45" fillId="0" borderId="14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43" fontId="45" fillId="0" borderId="13" xfId="0" applyNumberFormat="1" applyFont="1" applyBorder="1" applyAlignment="1">
      <alignment vertical="center"/>
    </xf>
    <xf numFmtId="43" fontId="45" fillId="0" borderId="13" xfId="0" applyNumberFormat="1" applyFont="1" applyBorder="1" applyAlignment="1">
      <alignment horizontal="left" vertical="center" wrapText="1"/>
    </xf>
    <xf numFmtId="43" fontId="45" fillId="0" borderId="13" xfId="42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64" fontId="3" fillId="0" borderId="13" xfId="42" applyNumberFormat="1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43" fontId="3" fillId="0" borderId="13" xfId="42" applyNumberFormat="1" applyFont="1" applyBorder="1" applyAlignment="1">
      <alignment vertical="center" wrapText="1"/>
    </xf>
    <xf numFmtId="43" fontId="3" fillId="0" borderId="13" xfId="42" applyFont="1" applyBorder="1" applyAlignment="1">
      <alignment vertical="center" wrapText="1"/>
    </xf>
    <xf numFmtId="164" fontId="2" fillId="0" borderId="13" xfId="42" applyNumberFormat="1" applyFont="1" applyBorder="1" applyAlignment="1">
      <alignment vertical="center" wrapText="1"/>
    </xf>
    <xf numFmtId="43" fontId="3" fillId="0" borderId="13" xfId="42" applyNumberFormat="1" applyFont="1" applyFill="1" applyBorder="1" applyAlignment="1">
      <alignment vertical="center" wrapText="1"/>
    </xf>
    <xf numFmtId="43" fontId="3" fillId="0" borderId="13" xfId="42" applyFont="1" applyFill="1" applyBorder="1" applyAlignment="1">
      <alignment vertical="center" wrapText="1"/>
    </xf>
    <xf numFmtId="43" fontId="3" fillId="0" borderId="13" xfId="42" applyFont="1" applyBorder="1" applyAlignment="1" quotePrefix="1">
      <alignment horizontal="right" vertical="center"/>
    </xf>
    <xf numFmtId="164" fontId="0" fillId="0" borderId="0" xfId="0" applyNumberFormat="1" applyAlignment="1">
      <alignment/>
    </xf>
    <xf numFmtId="0" fontId="45" fillId="0" borderId="13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2" fillId="35" borderId="17" xfId="0" applyFont="1" applyFill="1" applyBorder="1" applyAlignment="1">
      <alignment horizontal="center" vertical="center" wrapText="1"/>
    </xf>
    <xf numFmtId="0" fontId="42" fillId="35" borderId="18" xfId="0" applyFont="1" applyFill="1" applyBorder="1" applyAlignment="1">
      <alignment horizontal="center" vertical="center" wrapText="1"/>
    </xf>
    <xf numFmtId="0" fontId="42" fillId="35" borderId="19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 wrapText="1"/>
    </xf>
    <xf numFmtId="43" fontId="44" fillId="0" borderId="0" xfId="42" applyFont="1" applyAlignment="1">
      <alignment/>
    </xf>
    <xf numFmtId="0" fontId="44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view="pageBreakPreview" zoomScaleSheetLayoutView="100" zoomScalePageLayoutView="0" workbookViewId="0" topLeftCell="A1">
      <pane ySplit="5" topLeftCell="A42" activePane="bottomLeft" state="frozen"/>
      <selection pane="topLeft" activeCell="A1" sqref="A1"/>
      <selection pane="bottomLeft" activeCell="G42" sqref="G42"/>
    </sheetView>
  </sheetViews>
  <sheetFormatPr defaultColWidth="8.7109375" defaultRowHeight="15"/>
  <cols>
    <col min="1" max="1" width="24.28125" style="17" customWidth="1"/>
    <col min="2" max="2" width="45.8515625" style="17" customWidth="1"/>
    <col min="3" max="3" width="18.140625" style="17" customWidth="1"/>
    <col min="4" max="4" width="15.8515625" style="35" customWidth="1"/>
    <col min="5" max="5" width="14.57421875" style="17" customWidth="1"/>
    <col min="6" max="6" width="20.140625" style="17" customWidth="1"/>
    <col min="7" max="7" width="19.421875" style="35" customWidth="1"/>
    <col min="8" max="8" width="18.00390625" style="17" customWidth="1"/>
    <col min="9" max="9" width="22.7109375" style="17" customWidth="1"/>
    <col min="10" max="12" width="28.7109375" style="17" customWidth="1"/>
    <col min="13" max="13" width="34.140625" style="17" customWidth="1"/>
    <col min="14" max="16384" width="8.7109375" style="17" customWidth="1"/>
  </cols>
  <sheetData>
    <row r="1" spans="1:3" ht="15">
      <c r="A1" s="16" t="s">
        <v>84</v>
      </c>
      <c r="B1" s="16"/>
      <c r="C1" s="16"/>
    </row>
    <row r="2" spans="1:3" ht="9.75" customHeight="1">
      <c r="A2" s="16"/>
      <c r="B2" s="16"/>
      <c r="C2" s="16"/>
    </row>
    <row r="3" ht="15">
      <c r="A3" s="16" t="s">
        <v>41</v>
      </c>
    </row>
    <row r="5" spans="1:8" ht="109.5" customHeight="1">
      <c r="A5" s="23" t="s">
        <v>0</v>
      </c>
      <c r="B5" s="23" t="s">
        <v>1</v>
      </c>
      <c r="C5" s="23" t="s">
        <v>47</v>
      </c>
      <c r="D5" s="36" t="s">
        <v>48</v>
      </c>
      <c r="E5" s="23" t="s">
        <v>17</v>
      </c>
      <c r="F5" s="23" t="s">
        <v>49</v>
      </c>
      <c r="G5" s="36" t="s">
        <v>50</v>
      </c>
      <c r="H5" s="23" t="s">
        <v>18</v>
      </c>
    </row>
    <row r="6" spans="1:8" ht="18.75" customHeight="1">
      <c r="A6" s="24" t="s">
        <v>43</v>
      </c>
      <c r="B6" s="25"/>
      <c r="C6" s="25"/>
      <c r="D6" s="37"/>
      <c r="E6" s="25"/>
      <c r="F6" s="25"/>
      <c r="G6" s="37"/>
      <c r="H6" s="25"/>
    </row>
    <row r="7" spans="1:8" ht="52.5" customHeight="1">
      <c r="A7" s="23" t="s">
        <v>71</v>
      </c>
      <c r="B7" s="15" t="s">
        <v>51</v>
      </c>
      <c r="C7" s="18">
        <f>500000/107*100</f>
        <v>467289.71962616825</v>
      </c>
      <c r="D7" s="38">
        <v>0</v>
      </c>
      <c r="E7" s="23"/>
      <c r="F7" s="23">
        <v>229333.91</v>
      </c>
      <c r="G7" s="42">
        <v>0</v>
      </c>
      <c r="H7" s="23"/>
    </row>
    <row r="8" spans="1:9" ht="15">
      <c r="A8" s="23" t="s">
        <v>68</v>
      </c>
      <c r="B8" s="23"/>
      <c r="C8" s="23"/>
      <c r="D8" s="36"/>
      <c r="E8" s="23"/>
      <c r="F8" s="23"/>
      <c r="G8" s="36"/>
      <c r="H8" s="23"/>
      <c r="I8" s="17">
        <v>377676.25000000035</v>
      </c>
    </row>
    <row r="9" spans="1:8" ht="15">
      <c r="A9" s="23" t="s">
        <v>69</v>
      </c>
      <c r="B9" s="23"/>
      <c r="C9" s="23"/>
      <c r="D9" s="36"/>
      <c r="E9" s="23"/>
      <c r="F9" s="23"/>
      <c r="G9" s="36"/>
      <c r="H9" s="23"/>
    </row>
    <row r="10" spans="1:8" ht="15">
      <c r="A10" s="23" t="s">
        <v>70</v>
      </c>
      <c r="B10" s="23"/>
      <c r="C10" s="23"/>
      <c r="D10" s="36"/>
      <c r="E10" s="23"/>
      <c r="F10" s="23"/>
      <c r="G10" s="36"/>
      <c r="H10" s="23"/>
    </row>
    <row r="11" spans="1:8" ht="63" customHeight="1">
      <c r="A11" s="23" t="s">
        <v>67</v>
      </c>
      <c r="B11" s="23" t="s">
        <v>52</v>
      </c>
      <c r="C11" s="19">
        <f>550000/107*100</f>
        <v>514018.6915887851</v>
      </c>
      <c r="D11" s="39">
        <v>0</v>
      </c>
      <c r="E11" s="23"/>
      <c r="F11" s="23">
        <v>377676.25000000035</v>
      </c>
      <c r="G11" s="42">
        <v>0</v>
      </c>
      <c r="H11" s="23"/>
    </row>
    <row r="12" spans="1:8" ht="18.75" customHeight="1">
      <c r="A12" s="23" t="s">
        <v>64</v>
      </c>
      <c r="B12" s="23"/>
      <c r="C12" s="23"/>
      <c r="D12" s="36"/>
      <c r="E12" s="23"/>
      <c r="F12" s="23"/>
      <c r="G12" s="36"/>
      <c r="H12" s="23"/>
    </row>
    <row r="13" spans="1:8" ht="18.75" customHeight="1">
      <c r="A13" s="23" t="s">
        <v>65</v>
      </c>
      <c r="B13" s="23"/>
      <c r="C13" s="23"/>
      <c r="D13" s="36"/>
      <c r="E13" s="23"/>
      <c r="F13" s="23"/>
      <c r="G13" s="36"/>
      <c r="H13" s="23"/>
    </row>
    <row r="14" spans="1:8" ht="18.75" customHeight="1">
      <c r="A14" s="23" t="s">
        <v>66</v>
      </c>
      <c r="B14" s="23"/>
      <c r="C14" s="23"/>
      <c r="D14" s="36"/>
      <c r="E14" s="23"/>
      <c r="F14" s="23"/>
      <c r="G14" s="36"/>
      <c r="H14" s="23"/>
    </row>
    <row r="15" spans="1:8" ht="49.5" customHeight="1">
      <c r="A15" s="23" t="s">
        <v>60</v>
      </c>
      <c r="B15" s="23" t="s">
        <v>53</v>
      </c>
      <c r="C15" s="19">
        <f>580000/107*100</f>
        <v>542056.0747663551</v>
      </c>
      <c r="D15" s="39">
        <v>0</v>
      </c>
      <c r="E15" s="23"/>
      <c r="F15" s="36">
        <v>438340.99</v>
      </c>
      <c r="G15" s="42"/>
      <c r="H15" s="23"/>
    </row>
    <row r="16" spans="1:8" ht="15">
      <c r="A16" s="23" t="s">
        <v>61</v>
      </c>
      <c r="B16" s="23"/>
      <c r="C16" s="23"/>
      <c r="D16" s="36"/>
      <c r="E16" s="23"/>
      <c r="F16" s="23"/>
      <c r="G16" s="36"/>
      <c r="H16" s="23"/>
    </row>
    <row r="17" spans="1:8" ht="15">
      <c r="A17" s="23" t="s">
        <v>62</v>
      </c>
      <c r="B17" s="23"/>
      <c r="C17" s="23"/>
      <c r="D17" s="36"/>
      <c r="E17" s="23"/>
      <c r="F17" s="23"/>
      <c r="G17" s="36"/>
      <c r="H17" s="23"/>
    </row>
    <row r="18" spans="1:8" ht="15">
      <c r="A18" s="23" t="s">
        <v>63</v>
      </c>
      <c r="B18" s="23"/>
      <c r="C18" s="23"/>
      <c r="D18" s="36"/>
      <c r="E18" s="23"/>
      <c r="F18" s="23"/>
      <c r="G18" s="36"/>
      <c r="H18" s="23"/>
    </row>
    <row r="19" spans="1:8" ht="24.75" customHeight="1">
      <c r="A19" s="50" t="s">
        <v>2</v>
      </c>
      <c r="B19" s="51"/>
      <c r="C19" s="26">
        <f>SUM(C15+C11+C7)</f>
        <v>1523364.4859813084</v>
      </c>
      <c r="D19" s="40">
        <f>SUM(D7:D15)</f>
        <v>0</v>
      </c>
      <c r="E19" s="27">
        <f>SUM(E7:E15)</f>
        <v>0</v>
      </c>
      <c r="F19" s="27">
        <f>SUM(F7+F11+F15)</f>
        <v>1045351.1500000004</v>
      </c>
      <c r="G19" s="40">
        <f>SUM(G7:G15)</f>
        <v>0</v>
      </c>
      <c r="H19" s="27">
        <f>SUM(H7:H15)</f>
        <v>0</v>
      </c>
    </row>
    <row r="20" spans="1:8" ht="30.75" customHeight="1">
      <c r="A20" s="49" t="s">
        <v>44</v>
      </c>
      <c r="B20" s="49"/>
      <c r="C20" s="49"/>
      <c r="D20" s="49"/>
      <c r="E20" s="49"/>
      <c r="F20" s="49"/>
      <c r="G20" s="49"/>
      <c r="H20" s="49"/>
    </row>
    <row r="21" spans="1:8" ht="45" customHeight="1">
      <c r="A21" s="23" t="s">
        <v>55</v>
      </c>
      <c r="B21" s="23" t="s">
        <v>54</v>
      </c>
      <c r="C21" s="23"/>
      <c r="D21" s="41">
        <f>439580/107*100</f>
        <v>410822.42990654206</v>
      </c>
      <c r="E21" s="23"/>
      <c r="F21" s="23"/>
      <c r="G21" s="44">
        <v>177954.52987052983</v>
      </c>
      <c r="H21" s="28"/>
    </row>
    <row r="22" spans="1:8" ht="20.25" customHeight="1">
      <c r="A22" s="23" t="s">
        <v>72</v>
      </c>
      <c r="B22" s="23"/>
      <c r="C22" s="23"/>
      <c r="D22" s="36"/>
      <c r="E22" s="23"/>
      <c r="F22" s="23"/>
      <c r="G22" s="36"/>
      <c r="H22" s="23"/>
    </row>
    <row r="23" spans="1:8" ht="15">
      <c r="A23" s="23" t="s">
        <v>73</v>
      </c>
      <c r="B23" s="23"/>
      <c r="C23" s="23"/>
      <c r="D23" s="36"/>
      <c r="E23" s="23"/>
      <c r="F23" s="23"/>
      <c r="G23" s="36"/>
      <c r="H23" s="23"/>
    </row>
    <row r="24" spans="1:8" ht="15">
      <c r="A24" s="23" t="s">
        <v>74</v>
      </c>
      <c r="B24" s="23"/>
      <c r="C24" s="23"/>
      <c r="D24" s="36"/>
      <c r="E24" s="23"/>
      <c r="F24" s="23"/>
      <c r="G24" s="36"/>
      <c r="H24" s="23"/>
    </row>
    <row r="25" spans="1:8" ht="48" customHeight="1">
      <c r="A25" s="23" t="s">
        <v>55</v>
      </c>
      <c r="B25" s="23" t="s">
        <v>56</v>
      </c>
      <c r="C25" s="19">
        <f>560000/107*100</f>
        <v>523364.4859813084</v>
      </c>
      <c r="D25" s="42">
        <v>0</v>
      </c>
      <c r="E25" s="23"/>
      <c r="F25" s="19">
        <v>470550.44</v>
      </c>
      <c r="G25" s="42">
        <v>0</v>
      </c>
      <c r="H25" s="23"/>
    </row>
    <row r="26" spans="1:8" ht="16.5" customHeight="1">
      <c r="A26" s="20" t="s">
        <v>72</v>
      </c>
      <c r="B26" s="23"/>
      <c r="C26" s="19"/>
      <c r="D26" s="42"/>
      <c r="E26" s="23"/>
      <c r="F26" s="56"/>
      <c r="G26" s="42"/>
      <c r="H26" s="23"/>
    </row>
    <row r="27" spans="1:8" ht="30.75" customHeight="1">
      <c r="A27" s="23" t="s">
        <v>75</v>
      </c>
      <c r="B27" s="23" t="s">
        <v>57</v>
      </c>
      <c r="C27" s="19">
        <f>460420/107*100</f>
        <v>430299.0654205608</v>
      </c>
      <c r="D27" s="42">
        <v>0</v>
      </c>
      <c r="E27" s="23"/>
      <c r="F27" s="19">
        <v>229899.5999999999</v>
      </c>
      <c r="G27" s="42"/>
      <c r="H27" s="23"/>
    </row>
    <row r="28" spans="1:8" ht="15">
      <c r="A28" s="23" t="s">
        <v>76</v>
      </c>
      <c r="B28" s="23"/>
      <c r="C28" s="19"/>
      <c r="D28" s="36"/>
      <c r="E28" s="23"/>
      <c r="F28" s="56"/>
      <c r="G28" s="36"/>
      <c r="H28" s="23"/>
    </row>
    <row r="29" spans="1:10" ht="45">
      <c r="A29" s="23" t="s">
        <v>59</v>
      </c>
      <c r="B29" s="20" t="s">
        <v>58</v>
      </c>
      <c r="C29" s="19">
        <f>400000/107*100</f>
        <v>373831.7757009346</v>
      </c>
      <c r="D29" s="42">
        <v>0</v>
      </c>
      <c r="E29" s="23"/>
      <c r="F29" s="19">
        <v>386783.73000000004</v>
      </c>
      <c r="G29" s="42">
        <v>0</v>
      </c>
      <c r="H29" s="23"/>
      <c r="J29" s="21"/>
    </row>
    <row r="30" spans="1:9" ht="23.25" customHeight="1">
      <c r="A30" s="24" t="s">
        <v>3</v>
      </c>
      <c r="B30" s="25"/>
      <c r="C30" s="26">
        <f>SUM(C29+C27+C25)</f>
        <v>1327495.3271028036</v>
      </c>
      <c r="D30" s="40">
        <f>SUM(D21:D29)</f>
        <v>410822.42990654206</v>
      </c>
      <c r="E30" s="27">
        <f>SUM(E21:E29)</f>
        <v>0</v>
      </c>
      <c r="F30" s="27">
        <f>SUM(F25+F27+F29)</f>
        <v>1087233.77</v>
      </c>
      <c r="G30" s="40">
        <f>SUM(G21:G29)</f>
        <v>177954.52987052983</v>
      </c>
      <c r="H30" s="25"/>
      <c r="I30" s="21"/>
    </row>
    <row r="31" spans="1:8" ht="25.5" customHeight="1">
      <c r="A31" s="24" t="s">
        <v>45</v>
      </c>
      <c r="B31" s="25"/>
      <c r="C31" s="25"/>
      <c r="D31" s="37"/>
      <c r="E31" s="25"/>
      <c r="F31" s="25"/>
      <c r="G31" s="37"/>
      <c r="H31" s="23"/>
    </row>
    <row r="32" spans="1:8" ht="35.25" customHeight="1">
      <c r="A32" s="23" t="s">
        <v>77</v>
      </c>
      <c r="B32" s="23" t="s">
        <v>78</v>
      </c>
      <c r="C32" s="23">
        <v>0</v>
      </c>
      <c r="D32" s="42">
        <f>300000/107*100</f>
        <v>280373.83177570096</v>
      </c>
      <c r="E32" s="23"/>
      <c r="F32" s="19">
        <v>0</v>
      </c>
      <c r="G32" s="45">
        <v>246013.1501294701</v>
      </c>
      <c r="H32" s="23"/>
    </row>
    <row r="33" spans="1:8" ht="15">
      <c r="A33" s="23" t="s">
        <v>4</v>
      </c>
      <c r="B33" s="23"/>
      <c r="C33" s="23"/>
      <c r="D33" s="36"/>
      <c r="E33" s="23"/>
      <c r="F33" s="19"/>
      <c r="G33" s="42"/>
      <c r="H33" s="23"/>
    </row>
    <row r="34" spans="1:8" ht="30">
      <c r="A34" s="23" t="s">
        <v>77</v>
      </c>
      <c r="B34" s="23" t="s">
        <v>79</v>
      </c>
      <c r="C34" s="19">
        <f>100000/107*100</f>
        <v>93457.94392523365</v>
      </c>
      <c r="D34" s="42">
        <v>0</v>
      </c>
      <c r="E34" s="23"/>
      <c r="F34" s="19">
        <v>70387.65</v>
      </c>
      <c r="G34" s="42">
        <v>0</v>
      </c>
      <c r="H34" s="23"/>
    </row>
    <row r="35" spans="1:8" ht="15">
      <c r="A35" s="23" t="s">
        <v>4</v>
      </c>
      <c r="B35" s="23"/>
      <c r="C35" s="19"/>
      <c r="D35" s="42"/>
      <c r="E35" s="23"/>
      <c r="F35" s="57"/>
      <c r="G35" s="42"/>
      <c r="H35" s="23"/>
    </row>
    <row r="36" spans="1:8" ht="15">
      <c r="A36" s="23" t="s">
        <v>5</v>
      </c>
      <c r="B36" s="23"/>
      <c r="C36" s="19"/>
      <c r="D36" s="42"/>
      <c r="E36" s="23"/>
      <c r="F36" s="57"/>
      <c r="G36" s="42"/>
      <c r="H36" s="23"/>
    </row>
    <row r="37" spans="1:8" ht="48" customHeight="1">
      <c r="A37" s="23" t="s">
        <v>80</v>
      </c>
      <c r="B37" s="23" t="s">
        <v>81</v>
      </c>
      <c r="C37" s="19">
        <f>100000/107*100</f>
        <v>93457.94392523365</v>
      </c>
      <c r="D37" s="42">
        <v>0</v>
      </c>
      <c r="E37" s="23"/>
      <c r="F37" s="19">
        <v>83779.59999999999</v>
      </c>
      <c r="G37" s="42">
        <v>0</v>
      </c>
      <c r="H37" s="23"/>
    </row>
    <row r="38" spans="1:8" ht="15">
      <c r="A38" s="23" t="s">
        <v>6</v>
      </c>
      <c r="B38" s="23"/>
      <c r="C38" s="23"/>
      <c r="D38" s="42"/>
      <c r="E38" s="23"/>
      <c r="G38" s="42"/>
      <c r="H38" s="23"/>
    </row>
    <row r="39" spans="1:8" ht="15">
      <c r="A39" s="23" t="s">
        <v>7</v>
      </c>
      <c r="B39" s="23"/>
      <c r="C39" s="23"/>
      <c r="D39" s="42"/>
      <c r="E39" s="23"/>
      <c r="F39" s="19"/>
      <c r="G39" s="42"/>
      <c r="H39" s="23"/>
    </row>
    <row r="40" spans="1:8" ht="15">
      <c r="A40" s="23" t="s">
        <v>8</v>
      </c>
      <c r="B40" s="23"/>
      <c r="C40" s="23"/>
      <c r="D40" s="42"/>
      <c r="E40" s="23"/>
      <c r="F40" s="19"/>
      <c r="G40" s="42"/>
      <c r="H40" s="23"/>
    </row>
    <row r="41" spans="1:8" ht="50.25" customHeight="1">
      <c r="A41" s="23" t="s">
        <v>82</v>
      </c>
      <c r="B41" s="23" t="s">
        <v>83</v>
      </c>
      <c r="C41" s="19">
        <f>200000/107*100</f>
        <v>186915.8878504673</v>
      </c>
      <c r="D41" s="42"/>
      <c r="E41" s="23"/>
      <c r="F41" s="19">
        <v>175512.61000000002</v>
      </c>
      <c r="G41" s="46">
        <v>0</v>
      </c>
      <c r="H41" s="23"/>
    </row>
    <row r="42" spans="1:8" ht="28.5" customHeight="1">
      <c r="A42" s="30" t="s">
        <v>9</v>
      </c>
      <c r="B42" s="31"/>
      <c r="C42" s="32">
        <f>SUM(C34+C37+C41)</f>
        <v>373831.7757009346</v>
      </c>
      <c r="D42" s="40">
        <f>SUM(D32:D41)</f>
        <v>280373.83177570096</v>
      </c>
      <c r="E42" s="27">
        <f>SUM(E32:E41)</f>
        <v>0</v>
      </c>
      <c r="F42" s="27">
        <f>SUM(F34+F37+F41)</f>
        <v>329679.86</v>
      </c>
      <c r="G42" s="40">
        <f>SUM(G32:G41)</f>
        <v>246013.1501294701</v>
      </c>
      <c r="H42" s="27">
        <f>SUM(H32:H41)</f>
        <v>0</v>
      </c>
    </row>
    <row r="43" spans="1:8" ht="15" hidden="1">
      <c r="A43" s="23" t="s">
        <v>10</v>
      </c>
      <c r="B43" s="23"/>
      <c r="C43" s="23"/>
      <c r="D43" s="36"/>
      <c r="E43" s="23"/>
      <c r="F43" s="23"/>
      <c r="G43" s="36"/>
      <c r="H43" s="23"/>
    </row>
    <row r="44" spans="1:8" ht="15" hidden="1">
      <c r="A44" s="23" t="s">
        <v>11</v>
      </c>
      <c r="B44" s="23"/>
      <c r="C44" s="23"/>
      <c r="D44" s="36"/>
      <c r="E44" s="23"/>
      <c r="F44" s="23"/>
      <c r="G44" s="36"/>
      <c r="H44" s="23"/>
    </row>
    <row r="45" spans="1:8" ht="15" hidden="1">
      <c r="A45" s="23" t="s">
        <v>12</v>
      </c>
      <c r="B45" s="23"/>
      <c r="C45" s="23"/>
      <c r="D45" s="36"/>
      <c r="E45" s="23"/>
      <c r="F45" s="23"/>
      <c r="G45" s="36"/>
      <c r="H45" s="23"/>
    </row>
    <row r="46" spans="1:8" ht="23.25" customHeight="1">
      <c r="A46" s="23" t="s">
        <v>37</v>
      </c>
      <c r="B46" s="25"/>
      <c r="C46" s="25"/>
      <c r="D46" s="37"/>
      <c r="E46" s="25"/>
      <c r="F46" s="25"/>
      <c r="G46" s="37"/>
      <c r="H46" s="25"/>
    </row>
    <row r="47" spans="1:8" ht="23.25" customHeight="1">
      <c r="A47" s="23" t="s">
        <v>38</v>
      </c>
      <c r="B47" s="25"/>
      <c r="C47" s="25"/>
      <c r="D47" s="37"/>
      <c r="E47" s="25"/>
      <c r="F47" s="25"/>
      <c r="G47" s="37"/>
      <c r="H47" s="25"/>
    </row>
    <row r="48" spans="1:8" ht="15">
      <c r="A48" s="23" t="s">
        <v>39</v>
      </c>
      <c r="B48" s="23" t="s">
        <v>13</v>
      </c>
      <c r="C48" s="23"/>
      <c r="D48" s="36"/>
      <c r="E48" s="23"/>
      <c r="F48" s="23"/>
      <c r="G48" s="36"/>
      <c r="H48" s="23"/>
    </row>
    <row r="49" spans="1:8" ht="22.5" customHeight="1">
      <c r="A49" s="48" t="s">
        <v>14</v>
      </c>
      <c r="B49" s="48"/>
      <c r="C49" s="33">
        <f>SUM(C42+C30+C19)</f>
        <v>3224691.5887850467</v>
      </c>
      <c r="D49" s="43">
        <f>(D42+D30+D19)</f>
        <v>691196.2616822431</v>
      </c>
      <c r="E49" s="25"/>
      <c r="F49" s="27">
        <f>SUM(F42+F30+F19)</f>
        <v>2462264.7800000003</v>
      </c>
      <c r="G49" s="40">
        <f>G19+G30+G42</f>
        <v>423967.67999999993</v>
      </c>
      <c r="H49" s="25"/>
    </row>
    <row r="50" spans="1:8" ht="24.75" customHeight="1">
      <c r="A50" s="23" t="s">
        <v>15</v>
      </c>
      <c r="B50" s="23"/>
      <c r="C50" s="34">
        <f>C49*0.07</f>
        <v>225728.4112149533</v>
      </c>
      <c r="D50" s="43">
        <f>33869+14515</f>
        <v>48384</v>
      </c>
      <c r="E50" s="25"/>
      <c r="F50" s="34">
        <v>155286</v>
      </c>
      <c r="G50" s="29">
        <v>29678</v>
      </c>
      <c r="H50" s="25"/>
    </row>
    <row r="51" spans="1:8" ht="31.5" customHeight="1">
      <c r="A51" s="25" t="s">
        <v>16</v>
      </c>
      <c r="B51" s="25"/>
      <c r="C51" s="26">
        <f>SUM(C49+C50)</f>
        <v>3450420</v>
      </c>
      <c r="D51" s="40">
        <f>D49+D50</f>
        <v>739580.2616822431</v>
      </c>
      <c r="E51" s="27"/>
      <c r="F51" s="27">
        <f>SUM(F49+F50)</f>
        <v>2617550.7800000003</v>
      </c>
      <c r="G51" s="40">
        <f>G49+G50</f>
        <v>453645.67999999993</v>
      </c>
      <c r="H51" s="27"/>
    </row>
    <row r="54" spans="5:6" ht="15">
      <c r="E54" s="22"/>
      <c r="F54" s="22"/>
    </row>
    <row r="55" spans="2:6" ht="15">
      <c r="B55" s="22"/>
      <c r="C55" s="22"/>
      <c r="E55" s="21"/>
      <c r="F55" s="21"/>
    </row>
    <row r="57" ht="25.5" customHeight="1"/>
  </sheetData>
  <sheetProtection/>
  <mergeCells count="3">
    <mergeCell ref="A49:B49"/>
    <mergeCell ref="A20:H20"/>
    <mergeCell ref="A19:B19"/>
  </mergeCells>
  <printOptions/>
  <pageMargins left="0.25" right="0.25" top="0.75" bottom="0.75" header="0.3" footer="0.3"/>
  <pageSetup fitToHeight="0" fitToWidth="1" orientation="landscape" paperSize="9" scale="71" r:id="rId1"/>
  <rowBreaks count="3" manualBreakCount="3">
    <brk id="24" max="255" man="1"/>
    <brk id="30" max="255" man="1"/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="106" zoomScaleNormal="106" zoomScalePageLayoutView="0" workbookViewId="0" topLeftCell="A7">
      <selection activeCell="D14" sqref="D14:E14"/>
    </sheetView>
  </sheetViews>
  <sheetFormatPr defaultColWidth="9.140625" defaultRowHeight="15"/>
  <cols>
    <col min="1" max="1" width="15.57421875" style="0" customWidth="1"/>
    <col min="2" max="2" width="10.7109375" style="0" bestFit="1" customWidth="1"/>
    <col min="4" max="4" width="12.140625" style="0" customWidth="1"/>
    <col min="5" max="5" width="11.57421875" style="0" customWidth="1"/>
    <col min="6" max="7" width="9.140625" style="0" customWidth="1"/>
    <col min="8" max="8" width="11.00390625" style="0" customWidth="1"/>
    <col min="9" max="9" width="10.8515625" style="0" customWidth="1"/>
    <col min="10" max="10" width="11.421875" style="0" customWidth="1"/>
  </cols>
  <sheetData>
    <row r="1" spans="1:4" ht="15.75">
      <c r="A1" s="1" t="s">
        <v>40</v>
      </c>
      <c r="B1" s="1"/>
      <c r="C1" s="1"/>
      <c r="D1" s="1"/>
    </row>
    <row r="2" spans="1:4" ht="15">
      <c r="A2" s="7"/>
      <c r="B2" s="7"/>
      <c r="C2" s="7"/>
      <c r="D2" s="7"/>
    </row>
    <row r="3" spans="1:4" ht="15">
      <c r="A3" s="7" t="s">
        <v>36</v>
      </c>
      <c r="B3" s="7"/>
      <c r="C3" s="7"/>
      <c r="D3" s="7"/>
    </row>
    <row r="4" ht="15.75" thickBot="1"/>
    <row r="5" spans="1:10" ht="26.25" thickBot="1">
      <c r="A5" s="54" t="s">
        <v>19</v>
      </c>
      <c r="B5" s="52" t="s">
        <v>42</v>
      </c>
      <c r="C5" s="53"/>
      <c r="D5" s="52" t="s">
        <v>46</v>
      </c>
      <c r="E5" s="53"/>
      <c r="F5" s="52" t="s">
        <v>20</v>
      </c>
      <c r="G5" s="53"/>
      <c r="H5" s="6" t="s">
        <v>33</v>
      </c>
      <c r="I5" s="6" t="s">
        <v>35</v>
      </c>
      <c r="J5" s="54" t="s">
        <v>34</v>
      </c>
    </row>
    <row r="6" spans="1:10" ht="26.25" thickBot="1">
      <c r="A6" s="55"/>
      <c r="B6" s="2" t="s">
        <v>22</v>
      </c>
      <c r="C6" s="2" t="s">
        <v>23</v>
      </c>
      <c r="D6" s="2" t="s">
        <v>22</v>
      </c>
      <c r="E6" s="2" t="s">
        <v>23</v>
      </c>
      <c r="F6" s="2" t="s">
        <v>22</v>
      </c>
      <c r="G6" s="2" t="s">
        <v>23</v>
      </c>
      <c r="H6" s="2"/>
      <c r="I6" s="2"/>
      <c r="J6" s="55"/>
    </row>
    <row r="7" spans="1:10" ht="26.25" thickBot="1">
      <c r="A7" s="3" t="s">
        <v>24</v>
      </c>
      <c r="B7" s="8">
        <v>107730</v>
      </c>
      <c r="C7" s="10">
        <v>46170</v>
      </c>
      <c r="D7" s="13">
        <v>523600</v>
      </c>
      <c r="E7" s="13">
        <v>224400</v>
      </c>
      <c r="F7" s="4"/>
      <c r="G7" s="4"/>
      <c r="H7" s="10">
        <f aca="true" t="shared" si="0" ref="H7:H15">B7+D7+F7</f>
        <v>631330</v>
      </c>
      <c r="I7" s="10">
        <f aca="true" t="shared" si="1" ref="I7:I15">C7+E7+G7</f>
        <v>270570</v>
      </c>
      <c r="J7" s="10">
        <f>H7+I7</f>
        <v>901900</v>
      </c>
    </row>
    <row r="8" spans="1:10" ht="39" thickBot="1">
      <c r="A8" s="3" t="s">
        <v>25</v>
      </c>
      <c r="B8" s="9">
        <v>2100</v>
      </c>
      <c r="C8" s="10">
        <v>900</v>
      </c>
      <c r="D8" s="13"/>
      <c r="E8" s="13"/>
      <c r="F8" s="4"/>
      <c r="G8" s="4"/>
      <c r="H8" s="10">
        <f t="shared" si="0"/>
        <v>2100</v>
      </c>
      <c r="I8" s="10">
        <f t="shared" si="1"/>
        <v>900</v>
      </c>
      <c r="J8" s="10">
        <f aca="true" t="shared" si="2" ref="J8:J15">H8+I8</f>
        <v>3000</v>
      </c>
    </row>
    <row r="9" spans="1:10" ht="64.5" thickBot="1">
      <c r="A9" s="3" t="s">
        <v>26</v>
      </c>
      <c r="B9" s="8">
        <v>60900</v>
      </c>
      <c r="C9" s="10">
        <v>26100</v>
      </c>
      <c r="D9" s="13">
        <v>21000</v>
      </c>
      <c r="E9" s="13">
        <v>9000</v>
      </c>
      <c r="F9" s="4"/>
      <c r="G9" s="4"/>
      <c r="H9" s="10">
        <f t="shared" si="0"/>
        <v>81900</v>
      </c>
      <c r="I9" s="10">
        <f t="shared" si="1"/>
        <v>35100</v>
      </c>
      <c r="J9" s="10">
        <f t="shared" si="2"/>
        <v>117000</v>
      </c>
    </row>
    <row r="10" spans="1:10" ht="26.25" thickBot="1">
      <c r="A10" s="3" t="s">
        <v>27</v>
      </c>
      <c r="B10" s="8">
        <v>148540</v>
      </c>
      <c r="C10" s="10">
        <v>63660</v>
      </c>
      <c r="D10" s="13">
        <v>997300</v>
      </c>
      <c r="E10" s="13">
        <v>427420</v>
      </c>
      <c r="F10" s="4"/>
      <c r="G10" s="4"/>
      <c r="H10" s="10">
        <f t="shared" si="0"/>
        <v>1145840</v>
      </c>
      <c r="I10" s="10">
        <f t="shared" si="1"/>
        <v>491080</v>
      </c>
      <c r="J10" s="10">
        <f t="shared" si="2"/>
        <v>1636920</v>
      </c>
    </row>
    <row r="11" spans="1:10" ht="23.25" customHeight="1" thickBot="1">
      <c r="A11" s="3" t="s">
        <v>28</v>
      </c>
      <c r="B11" s="8">
        <v>86337</v>
      </c>
      <c r="C11" s="10">
        <v>37002</v>
      </c>
      <c r="D11" s="13">
        <v>183400</v>
      </c>
      <c r="E11" s="13">
        <v>78640</v>
      </c>
      <c r="F11" s="4"/>
      <c r="G11" s="4"/>
      <c r="H11" s="10">
        <f t="shared" si="0"/>
        <v>269737</v>
      </c>
      <c r="I11" s="10">
        <f t="shared" si="1"/>
        <v>115642</v>
      </c>
      <c r="J11" s="10">
        <f t="shared" si="2"/>
        <v>385379</v>
      </c>
    </row>
    <row r="12" spans="1:10" ht="39" thickBot="1">
      <c r="A12" s="3" t="s">
        <v>29</v>
      </c>
      <c r="B12" s="8">
        <v>39900</v>
      </c>
      <c r="C12" s="10">
        <v>17100</v>
      </c>
      <c r="D12" s="13">
        <v>357000</v>
      </c>
      <c r="E12" s="13">
        <v>153000</v>
      </c>
      <c r="F12" s="4"/>
      <c r="G12" s="4"/>
      <c r="H12" s="10">
        <f t="shared" si="0"/>
        <v>396900</v>
      </c>
      <c r="I12" s="10">
        <f t="shared" si="1"/>
        <v>170100</v>
      </c>
      <c r="J12" s="10">
        <f t="shared" si="2"/>
        <v>567000</v>
      </c>
    </row>
    <row r="13" spans="1:10" ht="39" thickBot="1">
      <c r="A13" s="3" t="s">
        <v>30</v>
      </c>
      <c r="B13" s="8">
        <v>38330</v>
      </c>
      <c r="C13" s="10">
        <v>16427</v>
      </c>
      <c r="D13" s="13">
        <v>174896</v>
      </c>
      <c r="E13" s="13">
        <v>75035</v>
      </c>
      <c r="F13" s="4"/>
      <c r="G13" s="4"/>
      <c r="H13" s="10">
        <f t="shared" si="0"/>
        <v>213226</v>
      </c>
      <c r="I13" s="10">
        <f t="shared" si="1"/>
        <v>91462</v>
      </c>
      <c r="J13" s="10">
        <f t="shared" si="2"/>
        <v>304688</v>
      </c>
    </row>
    <row r="14" spans="1:10" s="7" customFormat="1" ht="26.25" thickBot="1">
      <c r="A14" s="5" t="s">
        <v>31</v>
      </c>
      <c r="B14" s="11">
        <f>B13+B12+B11+B10+B9+B8+B7</f>
        <v>483837</v>
      </c>
      <c r="C14" s="11">
        <f>C13+C12+C11+C10+C9+C8+C7</f>
        <v>207359</v>
      </c>
      <c r="D14" s="14">
        <f>SUM(D7:D13)</f>
        <v>2257196</v>
      </c>
      <c r="E14" s="14">
        <f>SUM(E7:E13)</f>
        <v>967495</v>
      </c>
      <c r="F14" s="11">
        <f>F13+F12+F11+F10+F9+F8+F7</f>
        <v>0</v>
      </c>
      <c r="G14" s="11">
        <f>G13+G12+G11+G10+G9+G8+G7</f>
        <v>0</v>
      </c>
      <c r="H14" s="10">
        <f t="shared" si="0"/>
        <v>2741033</v>
      </c>
      <c r="I14" s="10">
        <f t="shared" si="1"/>
        <v>1174854</v>
      </c>
      <c r="J14" s="10">
        <f t="shared" si="2"/>
        <v>3915887</v>
      </c>
    </row>
    <row r="15" spans="1:10" ht="39" thickBot="1">
      <c r="A15" s="3" t="s">
        <v>32</v>
      </c>
      <c r="B15" s="8">
        <f>B14*0.07</f>
        <v>33868.590000000004</v>
      </c>
      <c r="C15" s="8">
        <f>C14*0.07</f>
        <v>14515.130000000001</v>
      </c>
      <c r="D15" s="13">
        <v>158004</v>
      </c>
      <c r="E15" s="13">
        <v>67725</v>
      </c>
      <c r="F15" s="4"/>
      <c r="G15" s="4"/>
      <c r="H15" s="10">
        <f t="shared" si="0"/>
        <v>191872.59</v>
      </c>
      <c r="I15" s="10">
        <f t="shared" si="1"/>
        <v>82240.13</v>
      </c>
      <c r="J15" s="10">
        <f t="shared" si="2"/>
        <v>274112.72</v>
      </c>
    </row>
    <row r="16" spans="1:10" s="7" customFormat="1" ht="15.75" thickBot="1">
      <c r="A16" s="5" t="s">
        <v>21</v>
      </c>
      <c r="B16" s="12">
        <f aca="true" t="shared" si="3" ref="B16:J16">SUM(B14:B15)</f>
        <v>517705.59</v>
      </c>
      <c r="C16" s="12">
        <f t="shared" si="3"/>
        <v>221874.13</v>
      </c>
      <c r="D16" s="11">
        <f t="shared" si="3"/>
        <v>2415200</v>
      </c>
      <c r="E16" s="11">
        <f t="shared" si="3"/>
        <v>1035220</v>
      </c>
      <c r="F16" s="12">
        <f t="shared" si="3"/>
        <v>0</v>
      </c>
      <c r="G16" s="12">
        <f t="shared" si="3"/>
        <v>0</v>
      </c>
      <c r="H16" s="12">
        <f t="shared" si="3"/>
        <v>2932905.59</v>
      </c>
      <c r="I16" s="12">
        <f t="shared" si="3"/>
        <v>1257094.13</v>
      </c>
      <c r="J16" s="12">
        <f t="shared" si="3"/>
        <v>4189999.7199999997</v>
      </c>
    </row>
    <row r="19" ht="15">
      <c r="K19" s="47">
        <f>4190000-Sheet2!J16</f>
        <v>0.2800000002607703</v>
      </c>
    </row>
  </sheetData>
  <sheetProtection/>
  <mergeCells count="5">
    <mergeCell ref="F5:G5"/>
    <mergeCell ref="J5:J6"/>
    <mergeCell ref="A5:A6"/>
    <mergeCell ref="B5:C5"/>
    <mergeCell ref="D5:E5"/>
  </mergeCells>
  <printOptions/>
  <pageMargins left="0.7" right="0.7" top="0.75" bottom="0.75" header="0.3" footer="0.3"/>
  <pageSetup fitToHeight="0" fitToWidth="1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Zelenovic</dc:creator>
  <cp:keywords/>
  <dc:description/>
  <cp:lastModifiedBy>Erresha</cp:lastModifiedBy>
  <cp:lastPrinted>2019-11-15T03:24:05Z</cp:lastPrinted>
  <dcterms:created xsi:type="dcterms:W3CDTF">2017-11-15T21:17:43Z</dcterms:created>
  <dcterms:modified xsi:type="dcterms:W3CDTF">2020-04-09T16:28:33Z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0x0101009CA1C032FF229B48B710FB5D5492202B</vt:lpwstr>
  </property>
</Properties>
</file>