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735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externalReferences>
    <externalReference r:id="rId7"/>
  </externalReferences>
  <definedNames>
    <definedName name="_xlnm.Print_Area" localSheetId="0">'1) Budget Tables'!$A$1:$I$134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5" i="1" l="1"/>
  <c r="D119" i="5" l="1"/>
  <c r="D115" i="5"/>
  <c r="D113" i="5"/>
  <c r="D108" i="5" l="1"/>
  <c r="D69" i="5" l="1"/>
  <c r="D68" i="5"/>
  <c r="D117" i="5" s="1"/>
  <c r="D67" i="5"/>
  <c r="D116" i="5" s="1"/>
  <c r="D65" i="5"/>
  <c r="D114" i="5" s="1"/>
  <c r="D47" i="5"/>
  <c r="D91" i="1"/>
  <c r="D90" i="1"/>
  <c r="C91" i="1"/>
  <c r="C90" i="1"/>
  <c r="D83" i="1"/>
  <c r="D82" i="1"/>
  <c r="D81" i="1"/>
  <c r="D80" i="1"/>
  <c r="C83" i="1"/>
  <c r="C82" i="1"/>
  <c r="C81" i="1"/>
  <c r="C80" i="1"/>
  <c r="D60" i="1"/>
  <c r="D59" i="1"/>
  <c r="D58" i="1"/>
  <c r="C60" i="1"/>
  <c r="C59" i="1"/>
  <c r="C58" i="1"/>
  <c r="D51" i="1"/>
  <c r="D50" i="1"/>
  <c r="D49" i="1"/>
  <c r="D48" i="1"/>
  <c r="C51" i="1"/>
  <c r="C50" i="1"/>
  <c r="C49" i="1"/>
  <c r="C48" i="1"/>
  <c r="D40" i="1"/>
  <c r="D39" i="1"/>
  <c r="D38" i="1"/>
  <c r="C40" i="1"/>
  <c r="C39" i="1"/>
  <c r="C38" i="1"/>
  <c r="D29" i="1"/>
  <c r="D28" i="1"/>
  <c r="D27" i="1"/>
  <c r="D26" i="1"/>
  <c r="C29" i="1"/>
  <c r="C28" i="1"/>
  <c r="C27" i="1"/>
  <c r="C26" i="1"/>
  <c r="D19" i="1"/>
  <c r="D18" i="1"/>
  <c r="D17" i="1"/>
  <c r="D16" i="1"/>
  <c r="C19" i="1"/>
  <c r="C18" i="1"/>
  <c r="C17" i="1"/>
  <c r="C16" i="1"/>
  <c r="D118" i="5" l="1"/>
  <c r="F24" i="4"/>
  <c r="F23" i="4"/>
  <c r="F22" i="4"/>
  <c r="G101" i="1" l="1"/>
  <c r="G102" i="1" l="1"/>
  <c r="G103" i="1"/>
  <c r="G104" i="1"/>
  <c r="H105" i="1" l="1"/>
  <c r="I129" i="1" l="1"/>
  <c r="I98" i="1"/>
  <c r="I88" i="1"/>
  <c r="I76" i="1"/>
  <c r="I66" i="1"/>
  <c r="I56" i="1"/>
  <c r="I46" i="1"/>
  <c r="I34" i="1"/>
  <c r="I24" i="1"/>
  <c r="I130" i="1" l="1"/>
  <c r="G91" i="1"/>
  <c r="G92" i="1"/>
  <c r="G93" i="1"/>
  <c r="G94" i="1"/>
  <c r="G95" i="1"/>
  <c r="G96" i="1"/>
  <c r="G97" i="1"/>
  <c r="G90" i="1"/>
  <c r="G81" i="1"/>
  <c r="G82" i="1"/>
  <c r="G83" i="1"/>
  <c r="G84" i="1"/>
  <c r="G85" i="1"/>
  <c r="G86" i="1"/>
  <c r="G87" i="1"/>
  <c r="G80" i="1"/>
  <c r="G69" i="1"/>
  <c r="G70" i="1"/>
  <c r="G71" i="1"/>
  <c r="G72" i="1"/>
  <c r="G73" i="1"/>
  <c r="G74" i="1"/>
  <c r="G75" i="1"/>
  <c r="G68" i="1"/>
  <c r="G59" i="1"/>
  <c r="G60" i="1"/>
  <c r="G61" i="1"/>
  <c r="G62" i="1"/>
  <c r="G63" i="1"/>
  <c r="G64" i="1"/>
  <c r="G65" i="1"/>
  <c r="G58" i="1"/>
  <c r="G49" i="1"/>
  <c r="G50" i="1"/>
  <c r="G51" i="1"/>
  <c r="G52" i="1"/>
  <c r="G53" i="1"/>
  <c r="G54" i="1"/>
  <c r="G55" i="1"/>
  <c r="G48" i="1"/>
  <c r="G39" i="1"/>
  <c r="G40" i="1"/>
  <c r="G41" i="1"/>
  <c r="G42" i="1"/>
  <c r="G43" i="1"/>
  <c r="G44" i="1"/>
  <c r="G45" i="1"/>
  <c r="G38" i="1"/>
  <c r="G27" i="1"/>
  <c r="G28" i="1"/>
  <c r="G29" i="1"/>
  <c r="G30" i="1"/>
  <c r="G31" i="1"/>
  <c r="G32" i="1"/>
  <c r="G33" i="1"/>
  <c r="G26" i="1"/>
  <c r="G17" i="1"/>
  <c r="G18" i="1"/>
  <c r="G19" i="1"/>
  <c r="G20" i="1"/>
  <c r="G21" i="1"/>
  <c r="G22" i="1"/>
  <c r="G23" i="1"/>
  <c r="G16" i="1"/>
  <c r="H24" i="1" l="1"/>
  <c r="C10" i="4"/>
  <c r="C13" i="4"/>
  <c r="C21" i="4"/>
  <c r="C7" i="4" l="1"/>
  <c r="D112" i="5"/>
  <c r="D14" i="5" l="1"/>
  <c r="E123" i="1"/>
  <c r="F123" i="1"/>
  <c r="D123" i="1"/>
  <c r="E115" i="1"/>
  <c r="F115" i="1"/>
  <c r="D115" i="1"/>
  <c r="F108" i="5"/>
  <c r="E108" i="5"/>
  <c r="G107" i="5"/>
  <c r="G106" i="5"/>
  <c r="G105" i="5"/>
  <c r="G104" i="5"/>
  <c r="G103" i="5"/>
  <c r="G102" i="5"/>
  <c r="G101" i="5"/>
  <c r="E105" i="1"/>
  <c r="E100" i="5" s="1"/>
  <c r="F105" i="1"/>
  <c r="F100" i="5" s="1"/>
  <c r="D105" i="1"/>
  <c r="D100" i="5" s="1"/>
  <c r="G108" i="5" l="1"/>
  <c r="G34" i="1"/>
  <c r="G46" i="1"/>
  <c r="G76" i="1"/>
  <c r="G66" i="1"/>
  <c r="G56" i="1"/>
  <c r="G88" i="1"/>
  <c r="G98" i="1"/>
  <c r="H34" i="1"/>
  <c r="H76" i="1"/>
  <c r="H88" i="1"/>
  <c r="G105" i="1"/>
  <c r="H46" i="1"/>
  <c r="H56" i="1"/>
  <c r="H98" i="1"/>
  <c r="H66" i="1"/>
  <c r="G24" i="1"/>
  <c r="G100" i="5"/>
  <c r="E119" i="5"/>
  <c r="D14" i="4" s="1"/>
  <c r="F119" i="5"/>
  <c r="E14" i="4" s="1"/>
  <c r="E118" i="5"/>
  <c r="F118" i="5"/>
  <c r="E13" i="4" s="1"/>
  <c r="E117" i="5"/>
  <c r="D12" i="4" s="1"/>
  <c r="F117" i="5"/>
  <c r="E12" i="4" s="1"/>
  <c r="E116" i="5"/>
  <c r="D11" i="4" s="1"/>
  <c r="F116" i="5"/>
  <c r="E11" i="4" s="1"/>
  <c r="E115" i="5"/>
  <c r="D10" i="4" s="1"/>
  <c r="F115" i="5"/>
  <c r="E10" i="4" s="1"/>
  <c r="E114" i="5"/>
  <c r="D9" i="4" s="1"/>
  <c r="F114" i="5"/>
  <c r="E9" i="4" s="1"/>
  <c r="C14" i="4"/>
  <c r="C11" i="4"/>
  <c r="C12" i="4"/>
  <c r="E113" i="5"/>
  <c r="D8" i="4" s="1"/>
  <c r="F113" i="5"/>
  <c r="E8" i="4" s="1"/>
  <c r="C8" i="4"/>
  <c r="F14" i="5"/>
  <c r="E14" i="5"/>
  <c r="G88" i="5"/>
  <c r="G89" i="5"/>
  <c r="G90" i="5"/>
  <c r="G91" i="5"/>
  <c r="G92" i="5"/>
  <c r="G93" i="5"/>
  <c r="G94" i="5"/>
  <c r="D95" i="5"/>
  <c r="E95" i="5"/>
  <c r="F95" i="5"/>
  <c r="F84" i="5"/>
  <c r="E84" i="5"/>
  <c r="D84" i="5"/>
  <c r="G83" i="5"/>
  <c r="G82" i="5"/>
  <c r="G81" i="5"/>
  <c r="G80" i="5"/>
  <c r="G79" i="5"/>
  <c r="G78" i="5"/>
  <c r="G77" i="5"/>
  <c r="G53" i="5"/>
  <c r="G54" i="5"/>
  <c r="G55" i="5"/>
  <c r="G56" i="5"/>
  <c r="G57" i="5"/>
  <c r="G58" i="5"/>
  <c r="G59" i="5"/>
  <c r="D60" i="5"/>
  <c r="E60" i="5"/>
  <c r="F60" i="5"/>
  <c r="G64" i="5"/>
  <c r="G65" i="5"/>
  <c r="G66" i="5"/>
  <c r="G67" i="5"/>
  <c r="G68" i="5"/>
  <c r="G69" i="5"/>
  <c r="G70" i="5"/>
  <c r="D71" i="5"/>
  <c r="E71" i="5"/>
  <c r="F71" i="5"/>
  <c r="G42" i="5"/>
  <c r="G43" i="5"/>
  <c r="G44" i="5"/>
  <c r="G45" i="5"/>
  <c r="G46" i="5"/>
  <c r="G47" i="5"/>
  <c r="G48" i="5"/>
  <c r="D49" i="5"/>
  <c r="E49" i="5"/>
  <c r="F49" i="5"/>
  <c r="G29" i="5"/>
  <c r="G30" i="5"/>
  <c r="G31" i="5"/>
  <c r="G32" i="5"/>
  <c r="G33" i="5"/>
  <c r="G34" i="5"/>
  <c r="G35" i="5"/>
  <c r="D36" i="5"/>
  <c r="E36" i="5"/>
  <c r="F36" i="5"/>
  <c r="E25" i="5"/>
  <c r="F25" i="5"/>
  <c r="G18" i="5"/>
  <c r="G19" i="5"/>
  <c r="G20" i="5"/>
  <c r="G21" i="5"/>
  <c r="G22" i="5"/>
  <c r="G23" i="5"/>
  <c r="G24" i="5"/>
  <c r="D25" i="5"/>
  <c r="D129" i="1" l="1"/>
  <c r="D130" i="1" s="1"/>
  <c r="C9" i="4"/>
  <c r="C15" i="4" s="1"/>
  <c r="D120" i="5"/>
  <c r="D121" i="5" s="1"/>
  <c r="G118" i="5"/>
  <c r="G113" i="5"/>
  <c r="D13" i="4"/>
  <c r="G116" i="5"/>
  <c r="G114" i="5"/>
  <c r="E15" i="4"/>
  <c r="G119" i="5"/>
  <c r="G117" i="5"/>
  <c r="G115" i="5"/>
  <c r="F120" i="5"/>
  <c r="E120" i="5"/>
  <c r="G95" i="5"/>
  <c r="G60" i="5"/>
  <c r="G84" i="5"/>
  <c r="G71" i="5"/>
  <c r="G49" i="5"/>
  <c r="G36" i="5"/>
  <c r="G25" i="5"/>
  <c r="E98" i="1"/>
  <c r="E87" i="5" s="1"/>
  <c r="F98" i="1"/>
  <c r="F87" i="5" s="1"/>
  <c r="E88" i="1"/>
  <c r="F88" i="1"/>
  <c r="F76" i="5" s="1"/>
  <c r="E76" i="1"/>
  <c r="F76" i="1"/>
  <c r="E66" i="1"/>
  <c r="E63" i="5" s="1"/>
  <c r="F66" i="1"/>
  <c r="F63" i="5" s="1"/>
  <c r="E56" i="1"/>
  <c r="E52" i="5" s="1"/>
  <c r="F56" i="1"/>
  <c r="F52" i="5" s="1"/>
  <c r="E46" i="1"/>
  <c r="E41" i="5" s="1"/>
  <c r="F46" i="1"/>
  <c r="F41" i="5" s="1"/>
  <c r="E34" i="1"/>
  <c r="E28" i="5" s="1"/>
  <c r="F34" i="1"/>
  <c r="F28" i="5" s="1"/>
  <c r="D34" i="1"/>
  <c r="D28" i="5" s="1"/>
  <c r="F24" i="1"/>
  <c r="F17" i="5" s="1"/>
  <c r="E24" i="1"/>
  <c r="E17" i="5" s="1"/>
  <c r="C16" i="4" l="1"/>
  <c r="C17" i="4" s="1"/>
  <c r="D122" i="5"/>
  <c r="D15" i="4"/>
  <c r="E76" i="5"/>
  <c r="G120" i="5"/>
  <c r="G28" i="5"/>
  <c r="F116" i="1"/>
  <c r="E116" i="1"/>
  <c r="F117" i="1" l="1"/>
  <c r="F124" i="1" s="1"/>
  <c r="E117" i="1"/>
  <c r="E124" i="1" s="1"/>
  <c r="D98" i="1"/>
  <c r="D87" i="5" s="1"/>
  <c r="G87" i="5" s="1"/>
  <c r="D88" i="1"/>
  <c r="D76" i="1"/>
  <c r="D66" i="1"/>
  <c r="D63" i="5" s="1"/>
  <c r="G63" i="5" s="1"/>
  <c r="D56" i="1"/>
  <c r="D46" i="1"/>
  <c r="D24" i="1"/>
  <c r="D17" i="5" l="1"/>
  <c r="G17" i="5" s="1"/>
  <c r="D52" i="5"/>
  <c r="G52" i="5" s="1"/>
  <c r="F118" i="1"/>
  <c r="F125" i="1"/>
  <c r="E23" i="4" s="1"/>
  <c r="E22" i="4"/>
  <c r="E118" i="1"/>
  <c r="D22" i="4"/>
  <c r="E125" i="1"/>
  <c r="D23" i="4" s="1"/>
  <c r="D76" i="5"/>
  <c r="G76" i="5" s="1"/>
  <c r="C29" i="6"/>
  <c r="C40" i="6"/>
  <c r="D41" i="5"/>
  <c r="G41" i="5" s="1"/>
  <c r="C18" i="6"/>
  <c r="C7" i="6"/>
  <c r="D10" i="6" s="1"/>
  <c r="G116" i="1" l="1"/>
  <c r="G117" i="1" s="1"/>
  <c r="G118" i="1" s="1"/>
  <c r="F127" i="1"/>
  <c r="E127" i="1"/>
  <c r="D45" i="6"/>
  <c r="D47" i="6"/>
  <c r="D46" i="6"/>
  <c r="D43" i="6"/>
  <c r="D44" i="6"/>
  <c r="D34" i="6"/>
  <c r="D36" i="6"/>
  <c r="D32" i="6"/>
  <c r="D33" i="6"/>
  <c r="D35" i="6"/>
  <c r="D24" i="6"/>
  <c r="D25" i="6"/>
  <c r="D21" i="6"/>
  <c r="D22" i="6"/>
  <c r="D23" i="6"/>
  <c r="D12" i="6"/>
  <c r="D11" i="6"/>
  <c r="D14" i="6"/>
  <c r="D13" i="6"/>
  <c r="D117" i="1"/>
  <c r="D118" i="1" l="1"/>
  <c r="C30" i="6"/>
  <c r="C41" i="6"/>
  <c r="C19" i="6"/>
  <c r="C8" i="6"/>
  <c r="D133" i="1" l="1"/>
  <c r="D124" i="1"/>
  <c r="C22" i="4" s="1"/>
  <c r="D126" i="1"/>
  <c r="C24" i="4" s="1"/>
  <c r="D125" i="1"/>
  <c r="C23" i="4" s="1"/>
  <c r="D127" i="1" l="1"/>
</calcChain>
</file>

<file path=xl/sharedStrings.xml><?xml version="1.0" encoding="utf-8"?>
<sst xmlns="http://schemas.openxmlformats.org/spreadsheetml/2006/main" count="644" uniqueCount="519">
  <si>
    <t xml:space="preserve">OUTCOME 1: </t>
  </si>
  <si>
    <t>Output 1.1:</t>
  </si>
  <si>
    <t>Activity 1.1.1:</t>
  </si>
  <si>
    <t>Activity 1.1.2:</t>
  </si>
  <si>
    <t>Activity 1.1.3:</t>
  </si>
  <si>
    <t>Output 1.2:</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</si>
  <si>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</si>
  <si>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</si>
  <si>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</si>
  <si>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</si>
  <si>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</si>
  <si>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</si>
  <si>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</si>
  <si>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</si>
  <si>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</si>
  <si>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</si>
  <si>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</si>
  <si>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</si>
  <si>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</si>
  <si>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</si>
  <si>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</si>
  <si>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</si>
  <si>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</si>
  <si>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</si>
  <si>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</si>
  <si>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</si>
  <si>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</si>
  <si>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</si>
  <si>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</si>
  <si>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</si>
  <si>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</si>
  <si>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</si>
  <si>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</si>
  <si>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</si>
  <si>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</si>
  <si>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</si>
  <si>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</si>
  <si>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</si>
  <si>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</si>
  <si>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</si>
  <si>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</si>
  <si>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</si>
  <si>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</si>
  <si>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</si>
  <si>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</si>
  <si>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</si>
  <si>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</si>
  <si>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</si>
  <si>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</si>
  <si>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</si>
  <si>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</si>
  <si>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</si>
  <si>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</si>
  <si>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</si>
  <si>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</si>
  <si>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</si>
  <si>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</si>
  <si>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</si>
  <si>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</si>
  <si>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</si>
  <si>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</si>
  <si>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</si>
  <si>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</si>
  <si>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</si>
  <si>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</si>
  <si>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</si>
  <si>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</si>
  <si>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</si>
  <si>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</si>
  <si>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</si>
  <si>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</si>
  <si>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</si>
  <si>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</si>
  <si>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</si>
  <si>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</si>
  <si>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</si>
  <si>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</si>
  <si>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</si>
  <si>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</si>
  <si>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</si>
  <si>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</si>
  <si>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</si>
  <si>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</si>
  <si>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</si>
  <si>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</si>
  <si>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</si>
  <si>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</si>
  <si>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</si>
  <si>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</si>
  <si>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</si>
  <si>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</si>
  <si>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</si>
  <si>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</si>
  <si>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</si>
  <si>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</si>
  <si>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</si>
  <si>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</si>
  <si>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</si>
  <si>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</si>
  <si>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</si>
  <si>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</si>
  <si>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</si>
  <si>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</si>
  <si>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</si>
  <si>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</si>
  <si>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</si>
  <si>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</si>
  <si>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</si>
  <si>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</si>
  <si>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</si>
  <si>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</si>
  <si>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</si>
  <si>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</si>
  <si>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</si>
  <si>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</si>
  <si>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</si>
  <si>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</si>
  <si>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</si>
  <si>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OUTCOME 2</t>
  </si>
  <si>
    <t>Output 2.1</t>
  </si>
  <si>
    <t>OUTCOME 3</t>
  </si>
  <si>
    <t>Output 3.2</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</si>
  <si>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</si>
  <si>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</si>
  <si>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</si>
  <si>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</si>
  <si>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</si>
  <si>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</si>
  <si>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</si>
  <si>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</si>
  <si>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</si>
  <si>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</si>
  <si>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</si>
  <si>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</si>
  <si>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</si>
  <si>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</si>
  <si>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</si>
  <si>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</si>
  <si>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</si>
  <si>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</si>
  <si>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</si>
  <si>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</si>
  <si>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</si>
  <si>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</si>
  <si>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</si>
  <si>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</si>
  <si>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</si>
  <si>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</si>
  <si>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</si>
  <si>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</si>
  <si>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</si>
  <si>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</si>
  <si>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</si>
  <si>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</si>
  <si>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</si>
  <si>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</si>
  <si>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</si>
  <si>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</si>
  <si>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</si>
  <si>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</si>
  <si>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</si>
  <si>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</si>
  <si>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</si>
  <si>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</si>
  <si>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</si>
  <si>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</si>
  <si>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</si>
  <si>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</si>
  <si>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</si>
  <si>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</si>
  <si>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</si>
  <si>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</si>
  <si>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</si>
  <si>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</si>
  <si>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</si>
  <si>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</si>
  <si>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</si>
  <si>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</si>
  <si>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</si>
  <si>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</si>
  <si>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</si>
  <si>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</si>
  <si>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</si>
  <si>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</si>
  <si>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</si>
  <si>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</si>
  <si>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</si>
  <si>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</si>
  <si>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</si>
  <si>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</si>
  <si>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</si>
  <si>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</si>
  <si>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</si>
  <si>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</si>
  <si>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</si>
  <si>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</si>
  <si>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</si>
  <si>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</si>
  <si>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</si>
  <si>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</si>
  <si>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</si>
  <si>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</si>
  <si>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</si>
  <si>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</si>
  <si>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</si>
  <si>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</si>
  <si>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</si>
  <si>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</si>
  <si>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</si>
  <si>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</si>
  <si>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</si>
  <si>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</si>
  <si>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</si>
  <si>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</si>
  <si>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</si>
  <si>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</si>
  <si>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</si>
  <si>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</si>
  <si>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</si>
  <si>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</si>
  <si>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</si>
  <si>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</si>
  <si>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</si>
  <si>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</si>
  <si>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</si>
  <si>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</si>
  <si>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</si>
  <si>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</si>
  <si>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</si>
  <si>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</si>
  <si>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</si>
  <si>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</si>
  <si>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</si>
  <si>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</si>
  <si>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</si>
  <si>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</si>
  <si>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</si>
  <si>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</si>
  <si>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</si>
  <si>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</si>
  <si>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</si>
  <si>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</si>
  <si>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</si>
  <si>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</si>
  <si>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</si>
  <si>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</si>
  <si>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</si>
  <si>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</si>
  <si>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</si>
  <si>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</si>
  <si>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</si>
  <si>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</si>
  <si>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</si>
  <si>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</si>
  <si>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</si>
  <si>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</si>
  <si>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</si>
  <si>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</si>
  <si>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</si>
  <si>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</si>
  <si>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</si>
  <si>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</si>
  <si>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</si>
  <si>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</si>
  <si>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</si>
  <si>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</si>
  <si>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</si>
  <si>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</si>
  <si>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</si>
  <si>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</si>
  <si>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</si>
  <si>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</si>
  <si>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</si>
  <si>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</si>
  <si>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</si>
  <si>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</si>
  <si>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</si>
  <si>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</si>
  <si>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</si>
  <si>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</si>
  <si>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</si>
  <si>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</si>
  <si>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</si>
  <si>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</si>
  <si>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</si>
  <si>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</si>
  <si>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</si>
  <si>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</si>
  <si>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</si>
  <si>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</si>
  <si>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</si>
  <si>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</si>
  <si>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</si>
  <si>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</si>
  <si>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</si>
  <si>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</si>
  <si>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</si>
  <si>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</si>
  <si>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</si>
  <si>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</si>
  <si>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</si>
  <si>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</si>
  <si>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</si>
  <si>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</si>
  <si>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</si>
  <si>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</si>
  <si>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</si>
  <si>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</si>
  <si>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</si>
  <si>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</si>
  <si>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</si>
  <si>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</si>
  <si>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</si>
  <si>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</si>
  <si>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</si>
  <si>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</si>
  <si>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</si>
  <si>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</si>
  <si>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</si>
  <si>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</si>
  <si>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</si>
  <si>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</si>
  <si>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</si>
  <si>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</si>
  <si>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</si>
  <si>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</si>
  <si>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</si>
  <si>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</si>
  <si>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</si>
  <si>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</si>
  <si>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</si>
  <si>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</si>
  <si>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</si>
  <si>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</si>
  <si>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</si>
  <si>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</si>
  <si>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</si>
  <si>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</si>
  <si>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</si>
  <si>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</si>
  <si>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</si>
  <si>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</si>
  <si>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</si>
  <si>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</si>
  <si>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</si>
  <si>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</si>
  <si>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</si>
  <si>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</si>
  <si>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</si>
  <si>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</si>
  <si>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</si>
  <si>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</si>
  <si>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</si>
  <si>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</si>
  <si>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</si>
  <si>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</si>
  <si>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</si>
  <si>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</si>
  <si>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</si>
  <si>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</si>
  <si>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</si>
  <si>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</si>
  <si>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</si>
  <si>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</si>
  <si>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</si>
  <si>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</si>
  <si>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</si>
  <si>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</si>
  <si>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</si>
  <si>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</si>
  <si>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</si>
  <si>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</si>
  <si>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</si>
  <si>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</si>
  <si>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</si>
  <si>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</si>
  <si>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</si>
  <si>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</si>
  <si>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</si>
  <si>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</si>
  <si>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</si>
  <si>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</si>
  <si>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</si>
  <si>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</si>
  <si>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</si>
  <si>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</si>
  <si>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</si>
  <si>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</si>
  <si>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</si>
  <si>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</si>
  <si>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</si>
  <si>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</si>
  <si>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</si>
  <si>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</si>
  <si>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</si>
  <si>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</si>
  <si>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</si>
  <si>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</si>
  <si>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</si>
  <si>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</si>
  <si>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</si>
  <si>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</si>
  <si>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</si>
  <si>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</si>
  <si>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</si>
  <si>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</si>
  <si>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</si>
  <si>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</si>
  <si>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</si>
  <si>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</si>
  <si>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</si>
  <si>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</si>
  <si>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</si>
  <si>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</si>
  <si>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</si>
  <si>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</si>
  <si>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</si>
  <si>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</si>
  <si>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</si>
  <si>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</si>
  <si>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</si>
  <si>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</si>
  <si>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</si>
  <si>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</si>
  <si>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</si>
  <si>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</si>
  <si>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</si>
  <si>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</si>
  <si>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</si>
  <si>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</si>
  <si>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</si>
  <si>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</si>
  <si>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</si>
  <si>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</si>
  <si>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</si>
  <si>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</si>
  <si>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</si>
  <si>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</si>
  <si>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</si>
  <si>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</si>
  <si>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</si>
  <si>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</si>
  <si>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</si>
  <si>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</si>
  <si>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</si>
  <si>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</si>
  <si>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</si>
  <si>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</si>
  <si>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</si>
  <si>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</si>
  <si>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</si>
  <si>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</si>
  <si>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</si>
  <si>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</si>
  <si>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</si>
  <si>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</si>
  <si>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</si>
  <si>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</si>
  <si>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</si>
  <si>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</si>
  <si>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</si>
  <si>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</si>
  <si>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</si>
  <si>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</si>
  <si>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</si>
  <si>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</si>
  <si>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</si>
  <si>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</si>
  <si>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</si>
  <si>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</si>
  <si>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</si>
  <si>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</si>
  <si>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</si>
  <si>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</si>
  <si>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</si>
  <si>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</si>
  <si>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</si>
  <si>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</si>
  <si>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</si>
  <si>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</si>
  <si>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</si>
  <si>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</si>
  <si>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</si>
  <si>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</si>
  <si>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Recipient Agency</t>
  </si>
  <si>
    <t>Third Tranche:</t>
  </si>
  <si>
    <t>Subtotal</t>
  </si>
  <si>
    <t>7% Indirect Costs</t>
  </si>
  <si>
    <t>TOTAL</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</si>
  <si>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</si>
  <si>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</si>
  <si>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</si>
  <si>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</si>
  <si>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</si>
  <si>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</si>
  <si>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</si>
  <si>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</si>
  <si>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</si>
  <si>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</si>
  <si>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</si>
  <si>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</si>
  <si>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</si>
  <si>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t>Total Expenditure</t>
  </si>
  <si>
    <t>Delivery Rate:</t>
  </si>
  <si>
    <t>ACCORD</t>
  </si>
  <si>
    <t>Outcome 1: A nuanced and gendered understanding of the conflict trajectories, challenges, opportunities, and trends surrounding youth inclusion in peace processes.</t>
  </si>
  <si>
    <t xml:space="preserve">Output 1.1: Participatory research on how youth navigate conflict and engage with peace.  </t>
  </si>
  <si>
    <t xml:space="preserve">Output 1.2: A narrative of change is cultivated through promoting impactful youth-led initiatives. </t>
  </si>
  <si>
    <t>Outcome 2: Youth participation is addressed at the policy level, and formal and informal engagement mechanisms are put in place to strategically link youth to decision making processes 
Résultat 2 : La participation des jeunes est abordée au niveau politique et des mécanismes d'implication formels et informels sont mis en place pour lier stratégiquement les jeunes aux processus de prise de décision.</t>
  </si>
  <si>
    <t>Output 2.1: Systemic barriers to youth participation are addressed, with emphasis on the double burden faced by young women.  
Extrant 2.1 : Les obstacles systémiques à la participation des jeunes sont abordés, en mettant l'accent sur le double fardeau des jeunes femmes.</t>
  </si>
  <si>
    <t>Output 2.2: Technical assistance and capacity building is provided to ministries dealing with youth, gender and peace issues.  
Extrant 2.2 : Une assistance technique et un renforcement des capacités sont fournis aux ministères chargés des questions relatives à la jeunesse et à la paix.</t>
  </si>
  <si>
    <t>Output 2.3 Development of an operation framework for the meaningful inclusion of youth in peace processes</t>
  </si>
  <si>
    <t>Outcome 3: Creating a network of trained youth that is linked to networking and coaching resources, during and after the project. 
Résultat 3 : Créer un réseau de jeunes formés lié aux ressources de réseautage et de coaching, pendant et après le projet.</t>
  </si>
  <si>
    <t xml:space="preserve">Output 3.1: The capacities of youth-led organizations to engage in formal and informal peace processes are strengthened </t>
  </si>
  <si>
    <t xml:space="preserve">Output 3.2: Youth networks and platforms are set up/strengthened to cultivate a community of practice. </t>
  </si>
  <si>
    <t>The balance has been realloacted towards the validation of the results of the baseline survey (17 June 2020)</t>
  </si>
  <si>
    <t>amount re-alloacted to cover the costs associated with activities 2.1.1 and 2.1.2 in Bambari and Bossongoa</t>
  </si>
  <si>
    <t xml:space="preserve">Vehicle Hire </t>
  </si>
  <si>
    <t>=I18*H18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</si>
</sst>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cellStyleXfs>
  <cellXfs count="32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3" fillId="0" borderId="6" xfId="0" applyFont="1" applyBorder="1"/>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4"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40" xfId="0" applyFont="1" applyFill="1" applyBorder="1" applyAlignment="1">
      <alignment horizontal="center" wrapText="1"/>
    </xf>
    <xf numFmtId="164" fontId="2" fillId="2" borderId="3" xfId="0" applyNumberFormat="1" applyFont="1" applyFill="1" applyBorder="1" applyAlignment="1">
      <alignment wrapText="1"/>
    </xf>
    <xf numFmtId="0" fontId="7" fillId="2" borderId="40" xfId="0" applyFont="1" applyFill="1" applyBorder="1" applyAlignment="1" applyProtection="1">
      <alignment vertical="center" wrapText="1"/>
    </xf>
    <xf numFmtId="164" fontId="2" fillId="2" borderId="40"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9"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5" xfId="0" applyNumberFormat="1" applyFont="1" applyFill="1" applyBorder="1" applyAlignment="1">
      <alignment wrapText="1"/>
    </xf>
    <xf numFmtId="0" fontId="2" fillId="2" borderId="11" xfId="0" applyFont="1" applyFill="1" applyBorder="1" applyAlignment="1">
      <alignment horizontal="center" wrapText="1"/>
    </xf>
    <xf numFmtId="164" fontId="6" fillId="2" borderId="40" xfId="0" applyNumberFormat="1" applyFont="1" applyFill="1" applyBorder="1" applyAlignment="1">
      <alignment wrapText="1"/>
    </xf>
    <xf numFmtId="164" fontId="2" fillId="2" borderId="33" xfId="1" applyNumberFormat="1" applyFont="1" applyFill="1" applyBorder="1" applyAlignment="1">
      <alignment wrapText="1"/>
    </xf>
    <xf numFmtId="164" fontId="2" fillId="2" borderId="34"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40" xfId="0" applyNumberFormat="1" applyFont="1" applyBorder="1" applyAlignment="1" applyProtection="1">
      <alignment wrapText="1"/>
      <protection locked="0"/>
    </xf>
    <xf numFmtId="164" fontId="6" fillId="3" borderId="40"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164" fontId="2" fillId="2" borderId="38"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9"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40"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5" xfId="1" applyFont="1" applyFill="1" applyBorder="1" applyAlignment="1" applyProtection="1">
      <alignment vertical="center" wrapText="1"/>
    </xf>
    <xf numFmtId="164" fontId="2" fillId="2" borderId="41"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4" xfId="0" applyNumberFormat="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8" xfId="0" applyFont="1" applyFill="1" applyBorder="1" applyAlignment="1">
      <alignment horizontal="left" vertical="top" wrapText="1"/>
    </xf>
    <xf numFmtId="0" fontId="6" fillId="0" borderId="11" xfId="0" applyFont="1" applyBorder="1" applyAlignment="1">
      <alignment wrapText="1"/>
    </xf>
    <xf numFmtId="0" fontId="2" fillId="4" borderId="44"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51" xfId="1" applyFont="1" applyFill="1" applyBorder="1" applyAlignment="1" applyProtection="1">
      <alignment vertical="center" wrapText="1"/>
    </xf>
    <xf numFmtId="16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164" fontId="6" fillId="2" borderId="52" xfId="0" applyNumberFormat="1" applyFont="1" applyFill="1" applyBorder="1" applyAlignment="1">
      <alignment wrapText="1"/>
    </xf>
    <xf numFmtId="164" fontId="2" fillId="2" borderId="0" xfId="1" applyNumberFormat="1" applyFont="1" applyFill="1" applyBorder="1" applyAlignment="1">
      <alignment wrapText="1"/>
    </xf>
    <xf numFmtId="164" fontId="6" fillId="2" borderId="53" xfId="0" applyNumberFormat="1" applyFont="1" applyFill="1" applyBorder="1" applyAlignment="1">
      <alignment wrapText="1"/>
    </xf>
    <xf numFmtId="164" fontId="6" fillId="2" borderId="51" xfId="0" applyNumberFormat="1" applyFont="1" applyFill="1" applyBorder="1" applyAlignment="1">
      <alignment wrapText="1"/>
    </xf>
    <xf numFmtId="164" fontId="2" fillId="2" borderId="54" xfId="1" applyNumberFormat="1" applyFont="1" applyFill="1" applyBorder="1" applyAlignment="1">
      <alignment wrapText="1"/>
    </xf>
    <xf numFmtId="0" fontId="8" fillId="2" borderId="35" xfId="0" applyFont="1" applyFill="1" applyBorder="1" applyAlignment="1" applyProtection="1">
      <alignment vertical="center" wrapText="1"/>
    </xf>
    <xf numFmtId="164" fontId="6" fillId="2" borderId="3" xfId="0" applyNumberFormat="1" applyFont="1" applyFill="1" applyBorder="1" applyAlignment="1">
      <alignment wrapText="1"/>
    </xf>
    <xf numFmtId="164" fontId="2" fillId="2" borderId="12" xfId="0" applyNumberFormat="1" applyFont="1" applyFill="1" applyBorder="1" applyAlignment="1">
      <alignment wrapText="1"/>
    </xf>
    <xf numFmtId="164" fontId="2" fillId="2" borderId="13" xfId="1" applyFont="1" applyFill="1" applyBorder="1" applyAlignment="1" applyProtection="1">
      <alignment wrapText="1"/>
    </xf>
    <xf numFmtId="164" fontId="2" fillId="2" borderId="14" xfId="1" applyNumberFormat="1" applyFont="1" applyFill="1" applyBorder="1" applyAlignment="1">
      <alignment wrapText="1"/>
    </xf>
    <xf numFmtId="164" fontId="2" fillId="2" borderId="26" xfId="1" applyNumberFormat="1" applyFont="1" applyFill="1" applyBorder="1" applyAlignment="1">
      <alignment wrapText="1"/>
    </xf>
    <xf numFmtId="164" fontId="2" fillId="2" borderId="21" xfId="0" applyNumberFormat="1" applyFont="1" applyFill="1" applyBorder="1" applyAlignment="1">
      <alignment wrapText="1"/>
    </xf>
    <xf numFmtId="164" fontId="6" fillId="2" borderId="8" xfId="1" applyFont="1" applyFill="1" applyBorder="1" applyAlignment="1" applyProtection="1">
      <alignment wrapText="1"/>
    </xf>
    <xf numFmtId="164" fontId="6" fillId="2" borderId="3" xfId="1" applyNumberFormat="1" applyFont="1" applyFill="1" applyBorder="1" applyAlignment="1">
      <alignment wrapText="1"/>
    </xf>
    <xf numFmtId="0" fontId="2" fillId="2" borderId="3" xfId="0" applyNumberFormat="1" applyFont="1" applyFill="1" applyBorder="1" applyAlignment="1">
      <alignment horizontal="center" wrapText="1"/>
    </xf>
    <xf numFmtId="0" fontId="2" fillId="2" borderId="28" xfId="0" applyFont="1" applyFill="1" applyBorder="1" applyAlignment="1">
      <alignment wrapText="1"/>
    </xf>
    <xf numFmtId="0" fontId="2" fillId="2" borderId="53"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9" xfId="0" applyNumberFormat="1" applyFont="1" applyFill="1" applyBorder="1" applyAlignment="1">
      <alignment wrapText="1"/>
    </xf>
    <xf numFmtId="164" fontId="6" fillId="2" borderId="15" xfId="0" applyNumberFormat="1" applyFont="1" applyFill="1" applyBorder="1" applyAlignment="1">
      <alignment wrapText="1"/>
    </xf>
    <xf numFmtId="0" fontId="21" fillId="0" borderId="0" xfId="0" applyFont="1" applyBorder="1" applyAlignment="1">
      <alignment wrapText="1"/>
    </xf>
    <xf numFmtId="0" fontId="12" fillId="6" borderId="16" xfId="0" applyFont="1" applyFill="1" applyBorder="1" applyAlignment="1">
      <alignment wrapText="1"/>
    </xf>
    <xf numFmtId="0" fontId="12" fillId="6"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2" xfId="2" applyFont="1" applyFill="1" applyBorder="1" applyAlignment="1" applyProtection="1">
      <alignment vertical="center" wrapText="1"/>
      <protection locked="0"/>
    </xf>
    <xf numFmtId="0" fontId="6" fillId="2" borderId="3" xfId="0" applyFont="1" applyFill="1" applyBorder="1" applyAlignment="1" applyProtection="1">
      <alignment vertical="center" wrapText="1"/>
    </xf>
    <xf numFmtId="164" fontId="2" fillId="2" borderId="15" xfId="1" applyNumberFormat="1" applyFont="1" applyFill="1" applyBorder="1" applyAlignment="1">
      <alignment wrapText="1"/>
    </xf>
    <xf numFmtId="164" fontId="6" fillId="2" borderId="55" xfId="1" applyFont="1" applyFill="1" applyBorder="1" applyAlignment="1" applyProtection="1">
      <alignment wrapText="1"/>
    </xf>
    <xf numFmtId="164" fontId="6" fillId="2" borderId="30" xfId="1" applyNumberFormat="1" applyFont="1" applyFill="1" applyBorder="1" applyAlignment="1">
      <alignment wrapText="1"/>
    </xf>
    <xf numFmtId="164" fontId="6" fillId="2" borderId="9" xfId="1"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6" borderId="16" xfId="1" applyFont="1" applyFill="1" applyBorder="1" applyAlignment="1">
      <alignment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9" xfId="0" applyNumberFormat="1" applyFont="1" applyFill="1" applyBorder="1" applyAlignment="1">
      <alignment vertical="center" wrapText="1"/>
    </xf>
    <xf numFmtId="164" fontId="0" fillId="2" borderId="17" xfId="1" applyFont="1" applyFill="1" applyBorder="1" applyAlignment="1">
      <alignment vertical="center" wrapText="1"/>
    </xf>
    <xf numFmtId="0" fontId="3" fillId="2" borderId="13" xfId="0" applyFont="1" applyFill="1" applyBorder="1" applyAlignment="1">
      <alignment wrapText="1"/>
    </xf>
    <xf numFmtId="9" fontId="3" fillId="2" borderId="15" xfId="2" applyFont="1" applyFill="1" applyBorder="1" applyAlignment="1">
      <alignment wrapText="1"/>
    </xf>
    <xf numFmtId="0" fontId="1" fillId="0" borderId="3" xfId="3" applyFont="1" applyBorder="1" applyAlignment="1" applyProtection="1">
      <alignment horizontal="left" vertical="top" wrapText="1"/>
      <protection locked="0"/>
    </xf>
    <xf numFmtId="164" fontId="1" fillId="0" borderId="3" xfId="4" applyNumberFormat="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0" borderId="3" xfId="0" applyNumberFormat="1" applyFont="1" applyBorder="1" applyAlignment="1" applyProtection="1">
      <alignment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0" borderId="40" xfId="0" applyNumberFormat="1" applyFont="1" applyBorder="1" applyAlignment="1" applyProtection="1">
      <alignment wrapText="1"/>
      <protection locked="0"/>
    </xf>
    <xf numFmtId="164" fontId="11" fillId="0" borderId="0" xfId="1" applyFont="1" applyFill="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0" fontId="19" fillId="0" borderId="0" xfId="0" applyFont="1" applyBorder="1" applyAlignment="1">
      <alignment horizontal="left" vertical="top" wrapText="1"/>
    </xf>
    <xf numFmtId="0" fontId="14" fillId="6" borderId="27" xfId="0" applyFont="1" applyFill="1" applyBorder="1" applyAlignment="1">
      <alignment horizontal="left" wrapText="1"/>
    </xf>
    <xf numFmtId="0" fontId="14" fillId="6" borderId="28" xfId="0" applyFont="1" applyFill="1" applyBorder="1" applyAlignment="1">
      <alignment horizontal="left" wrapText="1"/>
    </xf>
    <xf numFmtId="0" fontId="14" fillId="6" borderId="22"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164" fontId="2" fillId="2" borderId="40" xfId="1"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20" xfId="0" applyFont="1" applyFill="1" applyBorder="1" applyAlignment="1">
      <alignment horizontal="left" wrapText="1"/>
    </xf>
    <xf numFmtId="0" fontId="4" fillId="6" borderId="26" xfId="0" applyFont="1" applyFill="1" applyBorder="1" applyAlignment="1">
      <alignment horizontal="left" wrapText="1"/>
    </xf>
    <xf numFmtId="164" fontId="4" fillId="6" borderId="26" xfId="1" applyFont="1" applyFill="1" applyBorder="1" applyAlignment="1">
      <alignment horizontal="left" wrapText="1"/>
    </xf>
    <xf numFmtId="0" fontId="4" fillId="6" borderId="21"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2" borderId="5"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6" borderId="27" xfId="0" applyFont="1" applyFill="1" applyBorder="1" applyAlignment="1">
      <alignment horizontal="left" wrapText="1"/>
    </xf>
    <xf numFmtId="0" fontId="2" fillId="6" borderId="28" xfId="0" applyFont="1" applyFill="1" applyBorder="1" applyAlignment="1">
      <alignment horizontal="left" wrapText="1"/>
    </xf>
    <xf numFmtId="0" fontId="2" fillId="6" borderId="2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4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6"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3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2"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cellXfs>
  <cellStyles count="5">
    <cellStyle name="Currency" xfId="1" builtinId="4"/>
    <cellStyle name="Currency 2" xfId="4"/>
    <cellStyle name="Normal" xfId="0" builtinId="0"/>
    <cellStyle name="Normal 3" xfId="3"/>
    <cellStyle name="Percent" xfId="2"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AILY%20OPPERATIONS\Grant%20and%20Projects\UN%20PBF\Proposal%20stage\Budget%20cost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4">
          <cell r="B4" t="str">
            <v xml:space="preserve">Inception meeting </v>
          </cell>
        </row>
        <row r="17">
          <cell r="G17">
            <v>8506</v>
          </cell>
        </row>
        <row r="18">
          <cell r="B18" t="str">
            <v xml:space="preserve">Baseline survey </v>
          </cell>
        </row>
        <row r="24">
          <cell r="G24">
            <v>1868</v>
          </cell>
        </row>
        <row r="25">
          <cell r="B25" t="str">
            <v>research methodology workshop</v>
          </cell>
        </row>
        <row r="41">
          <cell r="G41">
            <v>43165.5</v>
          </cell>
        </row>
        <row r="42">
          <cell r="B42" t="str">
            <v>Support to Youth Researchers, Data validation workshop,  publication of findings  and Youth report launch</v>
          </cell>
        </row>
        <row r="69">
          <cell r="G69">
            <v>87222.849315068495</v>
          </cell>
        </row>
        <row r="72">
          <cell r="B72" t="str">
            <v>Mapping youth-led initiatives contributing to peace processes</v>
          </cell>
        </row>
        <row r="84">
          <cell r="G84">
            <v>2805.2000000000003</v>
          </cell>
        </row>
        <row r="85">
          <cell r="B85" t="str">
            <v>Organizing advocacy and awareness campaigns</v>
          </cell>
        </row>
        <row r="96">
          <cell r="G96">
            <v>2679.6126027397258</v>
          </cell>
        </row>
        <row r="97">
          <cell r="B97" t="str">
            <v xml:space="preserve">Producing a documentary to capture impactful youth initatives </v>
          </cell>
        </row>
        <row r="121">
          <cell r="G121">
            <v>44931.472602739726</v>
          </cell>
        </row>
        <row r="122">
          <cell r="B122" t="str">
            <v xml:space="preserve">Documentary premier </v>
          </cell>
        </row>
        <row r="130">
          <cell r="G130">
            <v>2750</v>
          </cell>
        </row>
        <row r="135">
          <cell r="B135" t="str">
            <v>Convene consultative meetings to discuss barriers to youth participation</v>
          </cell>
        </row>
        <row r="142">
          <cell r="H142">
            <v>4490</v>
          </cell>
        </row>
        <row r="143">
          <cell r="G143">
            <v>4490</v>
          </cell>
        </row>
        <row r="144">
          <cell r="B144" t="str">
            <v xml:space="preserve">Organize brainstorming workshops to devise recommendations for the inclusion of youth in peace processes </v>
          </cell>
        </row>
        <row r="150">
          <cell r="H150">
            <v>950</v>
          </cell>
        </row>
        <row r="151">
          <cell r="G151">
            <v>950</v>
          </cell>
        </row>
        <row r="152">
          <cell r="B152" t="str">
            <v xml:space="preserve">Inter-generational dialouges </v>
          </cell>
        </row>
        <row r="167">
          <cell r="H167">
            <v>8956.5</v>
          </cell>
        </row>
        <row r="168">
          <cell r="G168">
            <v>8956.5</v>
          </cell>
        </row>
        <row r="171">
          <cell r="B171" t="str">
            <v xml:space="preserve">Needs assessment </v>
          </cell>
        </row>
        <row r="177">
          <cell r="G177">
            <v>400</v>
          </cell>
        </row>
        <row r="178">
          <cell r="B178" t="str">
            <v xml:space="preserve">TOT on contextualizing and mainstreaming of youth issues in peace processes
</v>
          </cell>
        </row>
        <row r="187">
          <cell r="G187">
            <v>8886</v>
          </cell>
        </row>
        <row r="188">
          <cell r="B188" t="str">
            <v xml:space="preserve">Secondment of short term experts on youth to ministries in charge of the implementation of the Peace Agreement </v>
          </cell>
        </row>
        <row r="197">
          <cell r="G197">
            <v>48000</v>
          </cell>
        </row>
        <row r="198">
          <cell r="B198" t="str">
            <v xml:space="preserve">TOT on contextualizing and mainstreaming of gender issues in peace processes
</v>
          </cell>
        </row>
        <row r="207">
          <cell r="G207">
            <v>8886</v>
          </cell>
        </row>
        <row r="210">
          <cell r="B210" t="str">
            <v xml:space="preserve">Review policies which may hinder youth participation in peace processes </v>
          </cell>
        </row>
        <row r="218">
          <cell r="H218">
            <v>1350</v>
          </cell>
        </row>
        <row r="219">
          <cell r="H219">
            <v>3286</v>
          </cell>
        </row>
        <row r="220">
          <cell r="H220">
            <v>3675</v>
          </cell>
        </row>
        <row r="221">
          <cell r="G221">
            <v>8311</v>
          </cell>
        </row>
        <row r="222">
          <cell r="B222" t="str">
            <v>Provide support towards the development of a gendered youth framework to ensure the meaningful participation of young women and men</v>
          </cell>
        </row>
        <row r="225">
          <cell r="H225">
            <v>9000</v>
          </cell>
        </row>
        <row r="227">
          <cell r="H227">
            <v>975</v>
          </cell>
        </row>
        <row r="228">
          <cell r="G228">
            <v>9975</v>
          </cell>
        </row>
        <row r="229">
          <cell r="B229" t="str">
            <v>Gendered youth framework validation workshop</v>
          </cell>
        </row>
        <row r="235">
          <cell r="H235">
            <v>400</v>
          </cell>
        </row>
        <row r="237">
          <cell r="H237">
            <v>900</v>
          </cell>
        </row>
        <row r="238">
          <cell r="H238">
            <v>5336</v>
          </cell>
        </row>
        <row r="239">
          <cell r="H239">
            <v>2100</v>
          </cell>
        </row>
        <row r="240">
          <cell r="G240">
            <v>8736</v>
          </cell>
        </row>
        <row r="245">
          <cell r="B245" t="str">
            <v>Needs assessment for youth-led organisations</v>
          </cell>
        </row>
        <row r="253">
          <cell r="G253">
            <v>3081</v>
          </cell>
        </row>
        <row r="254">
          <cell r="B254" t="str">
            <v xml:space="preserve">Capacity Building for youth-led organizations </v>
          </cell>
        </row>
        <row r="262">
          <cell r="G262">
            <v>19463.35616438356</v>
          </cell>
        </row>
        <row r="263">
          <cell r="B263" t="str">
            <v>Training of trainers and refresher training  (1 in each target area)</v>
          </cell>
        </row>
        <row r="277">
          <cell r="G277">
            <v>47960</v>
          </cell>
        </row>
        <row r="278">
          <cell r="B278" t="str">
            <v>Youth sensitisation workshops to the APPR-CAR</v>
          </cell>
        </row>
        <row r="294">
          <cell r="G294">
            <v>8194.5</v>
          </cell>
        </row>
        <row r="297">
          <cell r="B297" t="str">
            <v>Strengthen and support youth networks and platforms, and establish them where they do not exist</v>
          </cell>
        </row>
        <row r="315">
          <cell r="G315">
            <v>14648</v>
          </cell>
        </row>
        <row r="318">
          <cell r="B318" t="str">
            <v xml:space="preserve">Youth mentorship development </v>
          </cell>
        </row>
        <row r="323">
          <cell r="G323">
            <v>33000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148"/>
  <sheetViews>
    <sheetView showGridLines="0" showZeros="0" tabSelected="1" view="pageBreakPreview" topLeftCell="A123" zoomScale="60" zoomScaleNormal="60" workbookViewId="0">
      <selection activeCell="I104" sqref="I104"/>
    </sheetView>
  </sheetViews>
  <sheetFormatPr defaultColWidth="9.28515625" defaultRowHeight="15" x14ac:dyDescent="0.25"/>
  <cols>
    <col min="1" max="1" width="9.28515625" style="50"/>
    <col min="2" max="2" width="30.7109375" style="50" customWidth="1"/>
    <col min="3" max="3" width="32.42578125" style="50" customWidth="1"/>
    <col min="4" max="4" width="24.28515625" style="50" customWidth="1"/>
    <col min="5" max="6" width="23.28515625" style="50" hidden="1" customWidth="1"/>
    <col min="7" max="7" width="18.5703125" style="50" hidden="1" customWidth="1"/>
    <col min="8" max="8" width="29.28515625" style="50" customWidth="1"/>
    <col min="9" max="9" width="28.28515625" style="214" customWidth="1"/>
    <col min="10" max="10" width="31.42578125" style="50" customWidth="1"/>
    <col min="11" max="11" width="18.7109375" style="50" customWidth="1"/>
    <col min="12" max="12" width="9.28515625" style="50"/>
    <col min="13" max="13" width="17.7109375" style="50" customWidth="1"/>
    <col min="14" max="14" width="26.42578125" style="50" customWidth="1"/>
    <col min="15" max="15" width="22.42578125" style="50" customWidth="1"/>
    <col min="16" max="16" width="29.7109375" style="50" customWidth="1"/>
    <col min="17" max="17" width="23.42578125" style="50" customWidth="1"/>
    <col min="18" max="18" width="18.42578125" style="50" customWidth="1"/>
    <col min="19" max="19" width="17.42578125" style="50" customWidth="1"/>
    <col min="20" max="20" width="25.28515625" style="50" customWidth="1"/>
    <col min="21" max="16384" width="9.28515625" style="50"/>
  </cols>
  <sheetData>
    <row r="2" spans="2:13" ht="47.25" customHeight="1" x14ac:dyDescent="1">
      <c r="B2" s="238" t="s">
        <v>490</v>
      </c>
      <c r="C2" s="238"/>
      <c r="D2" s="238"/>
      <c r="E2" s="238"/>
      <c r="F2" s="48"/>
      <c r="G2" s="48"/>
      <c r="H2" s="49"/>
      <c r="I2" s="220"/>
      <c r="J2" s="49"/>
    </row>
    <row r="3" spans="2:13" ht="15.6" x14ac:dyDescent="0.35">
      <c r="B3" s="198" t="s">
        <v>491</v>
      </c>
    </row>
    <row r="4" spans="2:13" ht="15.95" thickBot="1" x14ac:dyDescent="0.4">
      <c r="B4" s="53"/>
    </row>
    <row r="5" spans="2:13" ht="36" x14ac:dyDescent="0.8">
      <c r="B5" s="141" t="s">
        <v>14</v>
      </c>
      <c r="C5" s="199"/>
      <c r="D5" s="199"/>
      <c r="E5" s="199"/>
      <c r="F5" s="199"/>
      <c r="G5" s="199"/>
      <c r="H5" s="199"/>
      <c r="I5" s="221"/>
      <c r="J5" s="199"/>
      <c r="K5" s="199"/>
      <c r="L5" s="199"/>
      <c r="M5" s="200"/>
    </row>
    <row r="6" spans="2:13" ht="167.25" customHeight="1" thickBot="1" x14ac:dyDescent="0.55000000000000004">
      <c r="B6" s="256" t="s">
        <v>489</v>
      </c>
      <c r="C6" s="257"/>
      <c r="D6" s="257"/>
      <c r="E6" s="257"/>
      <c r="F6" s="257"/>
      <c r="G6" s="257"/>
      <c r="H6" s="257"/>
      <c r="I6" s="258"/>
      <c r="J6" s="257"/>
      <c r="K6" s="257"/>
      <c r="L6" s="257"/>
      <c r="M6" s="259"/>
    </row>
    <row r="7" spans="2:13" ht="14.45" x14ac:dyDescent="0.35">
      <c r="B7" s="54"/>
    </row>
    <row r="8" spans="2:13" thickBot="1" x14ac:dyDescent="0.4"/>
    <row r="9" spans="2:13" ht="27" customHeight="1" thickBot="1" x14ac:dyDescent="0.65">
      <c r="B9" s="239" t="s">
        <v>103</v>
      </c>
      <c r="C9" s="240"/>
      <c r="D9" s="240"/>
      <c r="E9" s="240"/>
      <c r="F9" s="240"/>
      <c r="G9" s="240"/>
      <c r="H9" s="241"/>
      <c r="I9" s="222"/>
    </row>
    <row r="11" spans="2:13" ht="25.5" customHeight="1" x14ac:dyDescent="0.35">
      <c r="D11" s="55"/>
      <c r="E11" s="55"/>
      <c r="F11" s="55"/>
      <c r="G11" s="55"/>
      <c r="H11" s="52"/>
      <c r="I11" s="219"/>
      <c r="J11" s="51"/>
      <c r="K11" s="51"/>
    </row>
    <row r="12" spans="2:13" ht="99.75" customHeight="1" x14ac:dyDescent="0.35">
      <c r="B12" s="62" t="s">
        <v>492</v>
      </c>
      <c r="C12" s="62" t="s">
        <v>493</v>
      </c>
      <c r="D12" s="62" t="s">
        <v>494</v>
      </c>
      <c r="E12" s="62" t="s">
        <v>104</v>
      </c>
      <c r="F12" s="62" t="s">
        <v>105</v>
      </c>
      <c r="G12" s="62" t="s">
        <v>46</v>
      </c>
      <c r="H12" s="62" t="s">
        <v>495</v>
      </c>
      <c r="I12" s="223" t="s">
        <v>501</v>
      </c>
      <c r="J12" s="62" t="s">
        <v>19</v>
      </c>
      <c r="K12" s="61"/>
    </row>
    <row r="13" spans="2:13" ht="18.75" customHeight="1" x14ac:dyDescent="0.35">
      <c r="B13" s="62"/>
      <c r="C13" s="62"/>
      <c r="D13" s="90" t="s">
        <v>504</v>
      </c>
      <c r="E13" s="90"/>
      <c r="F13" s="90"/>
      <c r="G13" s="90"/>
      <c r="H13" s="62"/>
      <c r="I13" s="209"/>
      <c r="J13" s="62"/>
      <c r="K13" s="61"/>
    </row>
    <row r="14" spans="2:13" ht="51" customHeight="1" x14ac:dyDescent="0.35">
      <c r="B14" s="121" t="s">
        <v>0</v>
      </c>
      <c r="C14" s="255" t="s">
        <v>505</v>
      </c>
      <c r="D14" s="255"/>
      <c r="E14" s="255"/>
      <c r="F14" s="255"/>
      <c r="G14" s="255"/>
      <c r="H14" s="255"/>
      <c r="I14" s="254"/>
      <c r="J14" s="255"/>
      <c r="K14" s="24"/>
    </row>
    <row r="15" spans="2:13" ht="51" customHeight="1" x14ac:dyDescent="0.35">
      <c r="B15" s="121" t="s">
        <v>1</v>
      </c>
      <c r="C15" s="245" t="s">
        <v>506</v>
      </c>
      <c r="D15" s="246"/>
      <c r="E15" s="246"/>
      <c r="F15" s="246"/>
      <c r="G15" s="246"/>
      <c r="H15" s="246"/>
      <c r="I15" s="244"/>
      <c r="J15" s="246"/>
      <c r="K15" s="64"/>
    </row>
    <row r="16" spans="2:13" ht="15.6" x14ac:dyDescent="0.35">
      <c r="B16" s="203" t="s">
        <v>2</v>
      </c>
      <c r="C16" s="228" t="str">
        <f>[1]Sheet1!$B$4</f>
        <v xml:space="preserve">Inception meeting </v>
      </c>
      <c r="D16" s="229">
        <f>[1]Sheet1!$G$17</f>
        <v>8506</v>
      </c>
      <c r="E16" s="25"/>
      <c r="F16" s="25"/>
      <c r="G16" s="158">
        <f>D16</f>
        <v>8506</v>
      </c>
      <c r="H16" s="154"/>
      <c r="I16" s="210">
        <v>5066.47</v>
      </c>
      <c r="J16" s="139"/>
      <c r="K16" s="65"/>
    </row>
    <row r="17" spans="1:11" ht="62.1" x14ac:dyDescent="0.35">
      <c r="B17" s="203" t="s">
        <v>3</v>
      </c>
      <c r="C17" s="228" t="str">
        <f>[1]Sheet1!$B$18</f>
        <v xml:space="preserve">Baseline survey </v>
      </c>
      <c r="D17" s="229">
        <f>[1]Sheet1!$G$24</f>
        <v>1868</v>
      </c>
      <c r="E17" s="25"/>
      <c r="F17" s="25"/>
      <c r="G17" s="158">
        <f t="shared" ref="G17:G23" si="0">D17</f>
        <v>1868</v>
      </c>
      <c r="H17" s="154"/>
      <c r="I17" s="236">
        <v>1273</v>
      </c>
      <c r="J17" s="230" t="s">
        <v>515</v>
      </c>
      <c r="K17" s="65"/>
    </row>
    <row r="18" spans="1:11" ht="15.6" x14ac:dyDescent="0.35">
      <c r="B18" s="203" t="s">
        <v>4</v>
      </c>
      <c r="C18" s="228" t="str">
        <f>[1]Sheet1!$B$25</f>
        <v>research methodology workshop</v>
      </c>
      <c r="D18" s="229">
        <f>[1]Sheet1!$G$41</f>
        <v>43165.5</v>
      </c>
      <c r="E18" s="25"/>
      <c r="F18" s="25"/>
      <c r="G18" s="158">
        <f t="shared" si="0"/>
        <v>43165.5</v>
      </c>
      <c r="H18" s="154">
        <v>0.3</v>
      </c>
      <c r="I18" s="210">
        <v>20346.96</v>
      </c>
      <c r="J18" s="230" t="s">
        <v>518</v>
      </c>
      <c r="K18" s="65"/>
    </row>
    <row r="19" spans="1:11" ht="62.1" x14ac:dyDescent="0.35">
      <c r="B19" s="203" t="s">
        <v>32</v>
      </c>
      <c r="C19" s="228" t="str">
        <f>[1]Sheet1!$B$42</f>
        <v>Support to Youth Researchers, Data validation workshop,  publication of findings  and Youth report launch</v>
      </c>
      <c r="D19" s="229">
        <f>[1]Sheet1!$G$69</f>
        <v>87222.849315068495</v>
      </c>
      <c r="E19" s="25"/>
      <c r="F19" s="25"/>
      <c r="G19" s="158">
        <f t="shared" si="0"/>
        <v>87222.849315068495</v>
      </c>
      <c r="H19" s="154">
        <v>0.3</v>
      </c>
      <c r="I19" s="236">
        <v>73233.391430363874</v>
      </c>
      <c r="J19" s="139"/>
      <c r="K19" s="65"/>
    </row>
    <row r="20" spans="1:11" ht="15.6" x14ac:dyDescent="0.35">
      <c r="B20" s="203" t="s">
        <v>33</v>
      </c>
      <c r="C20" s="23"/>
      <c r="D20" s="25"/>
      <c r="E20" s="25"/>
      <c r="F20" s="25"/>
      <c r="G20" s="158">
        <f t="shared" si="0"/>
        <v>0</v>
      </c>
      <c r="H20" s="154"/>
      <c r="I20" s="210"/>
      <c r="J20" s="139"/>
      <c r="K20" s="65"/>
    </row>
    <row r="21" spans="1:11" ht="15.6" x14ac:dyDescent="0.35">
      <c r="B21" s="203" t="s">
        <v>34</v>
      </c>
      <c r="C21" s="23"/>
      <c r="D21" s="25"/>
      <c r="E21" s="25"/>
      <c r="F21" s="25"/>
      <c r="G21" s="158">
        <f t="shared" si="0"/>
        <v>0</v>
      </c>
      <c r="H21" s="154"/>
      <c r="I21" s="210"/>
      <c r="J21" s="139"/>
      <c r="K21" s="65"/>
    </row>
    <row r="22" spans="1:11" ht="15.6" x14ac:dyDescent="0.35">
      <c r="B22" s="203" t="s">
        <v>35</v>
      </c>
      <c r="C22" s="60"/>
      <c r="D22" s="26"/>
      <c r="E22" s="26"/>
      <c r="F22" s="26"/>
      <c r="G22" s="158">
        <f t="shared" si="0"/>
        <v>0</v>
      </c>
      <c r="H22" s="155"/>
      <c r="I22" s="211"/>
      <c r="J22" s="140"/>
      <c r="K22" s="65"/>
    </row>
    <row r="23" spans="1:11" ht="15.6" x14ac:dyDescent="0.35">
      <c r="A23" s="51"/>
      <c r="B23" s="203" t="s">
        <v>36</v>
      </c>
      <c r="C23" s="60"/>
      <c r="D23" s="26"/>
      <c r="E23" s="26"/>
      <c r="F23" s="26"/>
      <c r="G23" s="158">
        <f t="shared" si="0"/>
        <v>0</v>
      </c>
      <c r="H23" s="155"/>
      <c r="I23" s="211"/>
      <c r="J23" s="140"/>
      <c r="K23" s="52"/>
    </row>
    <row r="24" spans="1:11" ht="15.6" x14ac:dyDescent="0.35">
      <c r="A24" s="51"/>
      <c r="C24" s="121" t="s">
        <v>102</v>
      </c>
      <c r="D24" s="27">
        <f>SUM(D16:D23)</f>
        <v>140762.34931506851</v>
      </c>
      <c r="E24" s="27">
        <f>SUM(E16:E23)</f>
        <v>0</v>
      </c>
      <c r="F24" s="27">
        <f>SUM(F16:F23)</f>
        <v>0</v>
      </c>
      <c r="G24" s="27">
        <f>SUM(G16:G23)</f>
        <v>140762.34931506851</v>
      </c>
      <c r="H24" s="142">
        <f>(H16*G16)+(H17*G17)+(H18*G18)+(H19*G19)+(H20*G20)+(H21*G21)+(H22*G22)+(H23*G23)</f>
        <v>39116.504794520544</v>
      </c>
      <c r="I24" s="142">
        <f>SUM(I16:I23)</f>
        <v>99919.821430363867</v>
      </c>
      <c r="J24" s="140"/>
      <c r="K24" s="67"/>
    </row>
    <row r="25" spans="1:11" ht="51" customHeight="1" x14ac:dyDescent="0.35">
      <c r="A25" s="51"/>
      <c r="B25" s="121" t="s">
        <v>5</v>
      </c>
      <c r="C25" s="242" t="s">
        <v>507</v>
      </c>
      <c r="D25" s="243"/>
      <c r="E25" s="243"/>
      <c r="F25" s="243"/>
      <c r="G25" s="243"/>
      <c r="H25" s="243"/>
      <c r="I25" s="244"/>
      <c r="J25" s="243"/>
      <c r="K25" s="64"/>
    </row>
    <row r="26" spans="1:11" ht="30.95" x14ac:dyDescent="0.35">
      <c r="A26" s="51"/>
      <c r="B26" s="203" t="s">
        <v>43</v>
      </c>
      <c r="C26" s="232" t="str">
        <f>[1]Sheet1!$B$72</f>
        <v>Mapping youth-led initiatives contributing to peace processes</v>
      </c>
      <c r="D26" s="233">
        <f>[1]Sheet1!$G$84</f>
        <v>2805.2000000000003</v>
      </c>
      <c r="E26" s="25"/>
      <c r="F26" s="25"/>
      <c r="G26" s="158">
        <f>D26</f>
        <v>2805.2000000000003</v>
      </c>
      <c r="H26" s="154"/>
      <c r="I26" s="210">
        <v>2805</v>
      </c>
      <c r="J26" s="139"/>
      <c r="K26" s="65"/>
    </row>
    <row r="27" spans="1:11" ht="30.95" x14ac:dyDescent="0.35">
      <c r="A27" s="51"/>
      <c r="B27" s="203" t="s">
        <v>44</v>
      </c>
      <c r="C27" s="232" t="str">
        <f>[1]Sheet1!$B$85</f>
        <v>Organizing advocacy and awareness campaigns</v>
      </c>
      <c r="D27" s="233">
        <f>[1]Sheet1!$G$96</f>
        <v>2679.6126027397258</v>
      </c>
      <c r="E27" s="25"/>
      <c r="F27" s="25"/>
      <c r="G27" s="158">
        <f t="shared" ref="G27:G33" si="1">D27</f>
        <v>2679.6126027397258</v>
      </c>
      <c r="H27" s="154">
        <v>0.3</v>
      </c>
      <c r="I27" s="210"/>
      <c r="J27" s="139"/>
      <c r="K27" s="65"/>
    </row>
    <row r="28" spans="1:11" ht="30.95" x14ac:dyDescent="0.35">
      <c r="A28" s="51"/>
      <c r="B28" s="203" t="s">
        <v>37</v>
      </c>
      <c r="C28" s="232" t="str">
        <f>[1]Sheet1!$B$97</f>
        <v xml:space="preserve">Producing a documentary to capture impactful youth initatives </v>
      </c>
      <c r="D28" s="233">
        <f>[1]Sheet1!$G$121</f>
        <v>44931.472602739726</v>
      </c>
      <c r="E28" s="25"/>
      <c r="F28" s="25"/>
      <c r="G28" s="158">
        <f t="shared" si="1"/>
        <v>44931.472602739726</v>
      </c>
      <c r="H28" s="154">
        <v>0.3</v>
      </c>
      <c r="I28" s="210">
        <v>1620.69</v>
      </c>
      <c r="J28" s="230" t="s">
        <v>517</v>
      </c>
      <c r="K28" s="65"/>
    </row>
    <row r="29" spans="1:11" ht="15.6" x14ac:dyDescent="0.35">
      <c r="A29" s="51"/>
      <c r="B29" s="203" t="s">
        <v>38</v>
      </c>
      <c r="C29" s="232" t="str">
        <f>[1]Sheet1!$B$122</f>
        <v xml:space="preserve">Documentary premier </v>
      </c>
      <c r="D29" s="233">
        <f>[1]Sheet1!$G$130</f>
        <v>2750</v>
      </c>
      <c r="E29" s="25"/>
      <c r="F29" s="25"/>
      <c r="G29" s="158">
        <f t="shared" si="1"/>
        <v>2750</v>
      </c>
      <c r="H29" s="154"/>
      <c r="I29" s="210"/>
      <c r="J29" s="139"/>
      <c r="K29" s="65"/>
    </row>
    <row r="30" spans="1:11" ht="15.6" x14ac:dyDescent="0.35">
      <c r="A30" s="51"/>
      <c r="B30" s="203" t="s">
        <v>39</v>
      </c>
      <c r="C30" s="23"/>
      <c r="D30" s="25"/>
      <c r="E30" s="25"/>
      <c r="F30" s="25"/>
      <c r="G30" s="158">
        <f t="shared" si="1"/>
        <v>0</v>
      </c>
      <c r="H30" s="154"/>
      <c r="I30" s="210"/>
      <c r="J30" s="139"/>
      <c r="K30" s="65"/>
    </row>
    <row r="31" spans="1:11" ht="15.6" x14ac:dyDescent="0.35">
      <c r="A31" s="51"/>
      <c r="B31" s="203" t="s">
        <v>40</v>
      </c>
      <c r="C31" s="23"/>
      <c r="D31" s="25"/>
      <c r="E31" s="25"/>
      <c r="F31" s="25"/>
      <c r="G31" s="158">
        <f t="shared" si="1"/>
        <v>0</v>
      </c>
      <c r="H31" s="154"/>
      <c r="I31" s="210"/>
      <c r="J31" s="139"/>
      <c r="K31" s="65"/>
    </row>
    <row r="32" spans="1:11" ht="15.6" x14ac:dyDescent="0.35">
      <c r="A32" s="51"/>
      <c r="B32" s="203" t="s">
        <v>41</v>
      </c>
      <c r="C32" s="60"/>
      <c r="D32" s="26"/>
      <c r="E32" s="26"/>
      <c r="F32" s="26"/>
      <c r="G32" s="158">
        <f t="shared" si="1"/>
        <v>0</v>
      </c>
      <c r="H32" s="155"/>
      <c r="I32" s="211"/>
      <c r="J32" s="140"/>
      <c r="K32" s="65"/>
    </row>
    <row r="33" spans="1:11" ht="15.6" x14ac:dyDescent="0.35">
      <c r="A33" s="51"/>
      <c r="B33" s="203" t="s">
        <v>42</v>
      </c>
      <c r="C33" s="60"/>
      <c r="D33" s="26"/>
      <c r="E33" s="26"/>
      <c r="F33" s="26"/>
      <c r="G33" s="158">
        <f t="shared" si="1"/>
        <v>0</v>
      </c>
      <c r="H33" s="155"/>
      <c r="I33" s="211"/>
      <c r="J33" s="140"/>
      <c r="K33" s="65"/>
    </row>
    <row r="34" spans="1:11" ht="15.6" x14ac:dyDescent="0.35">
      <c r="A34" s="51"/>
      <c r="C34" s="121" t="s">
        <v>102</v>
      </c>
      <c r="D34" s="30">
        <f>SUM(D26:D33)</f>
        <v>53166.285205479449</v>
      </c>
      <c r="E34" s="30">
        <f t="shared" ref="E34:G34" si="2">SUM(E26:E33)</f>
        <v>0</v>
      </c>
      <c r="F34" s="30">
        <f t="shared" si="2"/>
        <v>0</v>
      </c>
      <c r="G34" s="30">
        <f t="shared" si="2"/>
        <v>53166.285205479449</v>
      </c>
      <c r="H34" s="142">
        <f>(H26*G26)+(H27*G27)+(H28*G28)+(H29*G29)+(H30*G30)+(H31*G31)+(H32*G32)+(H33*G33)</f>
        <v>14283.325561643835</v>
      </c>
      <c r="I34" s="142">
        <f>SUM(I26:I33)</f>
        <v>4425.6900000000005</v>
      </c>
      <c r="J34" s="140"/>
      <c r="K34" s="67"/>
    </row>
    <row r="35" spans="1:11" ht="15.6" x14ac:dyDescent="0.35">
      <c r="B35" s="17"/>
      <c r="C35" s="18"/>
      <c r="D35" s="16"/>
      <c r="E35" s="16"/>
      <c r="F35" s="16"/>
      <c r="G35" s="16"/>
      <c r="H35" s="16"/>
      <c r="I35" s="16"/>
      <c r="J35" s="16"/>
      <c r="K35" s="66"/>
    </row>
    <row r="36" spans="1:11" ht="51" customHeight="1" x14ac:dyDescent="0.25">
      <c r="B36" s="121" t="s">
        <v>6</v>
      </c>
      <c r="C36" s="260" t="s">
        <v>508</v>
      </c>
      <c r="D36" s="260"/>
      <c r="E36" s="260"/>
      <c r="F36" s="260"/>
      <c r="G36" s="260"/>
      <c r="H36" s="260"/>
      <c r="I36" s="254"/>
      <c r="J36" s="260"/>
      <c r="K36" s="24"/>
    </row>
    <row r="37" spans="1:11" ht="51" customHeight="1" x14ac:dyDescent="0.25">
      <c r="B37" s="121" t="s">
        <v>48</v>
      </c>
      <c r="C37" s="242" t="s">
        <v>509</v>
      </c>
      <c r="D37" s="243"/>
      <c r="E37" s="243"/>
      <c r="F37" s="243"/>
      <c r="G37" s="243"/>
      <c r="H37" s="243"/>
      <c r="I37" s="244"/>
      <c r="J37" s="243"/>
      <c r="K37" s="64"/>
    </row>
    <row r="38" spans="1:11" ht="46.5" x14ac:dyDescent="0.35">
      <c r="B38" s="203" t="s">
        <v>50</v>
      </c>
      <c r="C38" s="232" t="str">
        <f>[1]Sheet1!$B$135</f>
        <v>Convene consultative meetings to discuss barriers to youth participation</v>
      </c>
      <c r="D38" s="233">
        <f>[1]Sheet1!$G$143</f>
        <v>4490</v>
      </c>
      <c r="E38" s="25"/>
      <c r="F38" s="25"/>
      <c r="G38" s="158">
        <f>D38</f>
        <v>4490</v>
      </c>
      <c r="H38" s="154">
        <v>0.3</v>
      </c>
      <c r="I38" s="210">
        <v>4490</v>
      </c>
      <c r="J38" s="139"/>
      <c r="K38" s="65"/>
    </row>
    <row r="39" spans="1:11" ht="62.1" x14ac:dyDescent="0.35">
      <c r="B39" s="203" t="s">
        <v>49</v>
      </c>
      <c r="C39" s="232" t="str">
        <f>[1]Sheet1!$B$144</f>
        <v xml:space="preserve">Organize brainstorming workshops to devise recommendations for the inclusion of youth in peace processes </v>
      </c>
      <c r="D39" s="233">
        <f>[1]Sheet1!$G$151</f>
        <v>950</v>
      </c>
      <c r="E39" s="25"/>
      <c r="F39" s="25"/>
      <c r="G39" s="158">
        <f t="shared" ref="G39:G45" si="3">D39</f>
        <v>950</v>
      </c>
      <c r="H39" s="154">
        <v>0.3</v>
      </c>
      <c r="I39" s="210">
        <v>950</v>
      </c>
      <c r="J39" s="139"/>
      <c r="K39" s="65"/>
    </row>
    <row r="40" spans="1:11" ht="15.6" x14ac:dyDescent="0.35">
      <c r="B40" s="203" t="s">
        <v>51</v>
      </c>
      <c r="C40" s="232" t="str">
        <f>[1]Sheet1!$B$152</f>
        <v xml:space="preserve">Inter-generational dialouges </v>
      </c>
      <c r="D40" s="233">
        <f>[1]Sheet1!$G$168</f>
        <v>8956.5</v>
      </c>
      <c r="E40" s="25"/>
      <c r="F40" s="25"/>
      <c r="G40" s="158">
        <f t="shared" si="3"/>
        <v>8956.5</v>
      </c>
      <c r="H40" s="154">
        <v>0.3</v>
      </c>
      <c r="I40" s="210"/>
      <c r="J40" s="139"/>
      <c r="K40" s="65"/>
    </row>
    <row r="41" spans="1:11" ht="15.6" x14ac:dyDescent="0.35">
      <c r="B41" s="203" t="s">
        <v>52</v>
      </c>
      <c r="C41" s="23"/>
      <c r="D41" s="25"/>
      <c r="E41" s="25"/>
      <c r="F41" s="25"/>
      <c r="G41" s="158">
        <f t="shared" si="3"/>
        <v>0</v>
      </c>
      <c r="H41" s="154"/>
      <c r="I41" s="210"/>
      <c r="J41" s="139"/>
      <c r="K41" s="65"/>
    </row>
    <row r="42" spans="1:11" ht="15.6" x14ac:dyDescent="0.35">
      <c r="B42" s="203" t="s">
        <v>53</v>
      </c>
      <c r="C42" s="23"/>
      <c r="D42" s="25"/>
      <c r="E42" s="25"/>
      <c r="F42" s="25"/>
      <c r="G42" s="158">
        <f t="shared" si="3"/>
        <v>0</v>
      </c>
      <c r="H42" s="154"/>
      <c r="I42" s="210"/>
      <c r="J42" s="139"/>
      <c r="K42" s="65"/>
    </row>
    <row r="43" spans="1:11" ht="15.6" x14ac:dyDescent="0.35">
      <c r="B43" s="203" t="s">
        <v>54</v>
      </c>
      <c r="C43" s="23"/>
      <c r="D43" s="25"/>
      <c r="E43" s="25"/>
      <c r="F43" s="25"/>
      <c r="G43" s="158">
        <f t="shared" si="3"/>
        <v>0</v>
      </c>
      <c r="H43" s="154"/>
      <c r="I43" s="210"/>
      <c r="J43" s="139"/>
      <c r="K43" s="65"/>
    </row>
    <row r="44" spans="1:11" ht="15.6" x14ac:dyDescent="0.35">
      <c r="A44" s="51"/>
      <c r="B44" s="203" t="s">
        <v>55</v>
      </c>
      <c r="C44" s="60"/>
      <c r="D44" s="26"/>
      <c r="E44" s="26"/>
      <c r="F44" s="26"/>
      <c r="G44" s="158">
        <f t="shared" si="3"/>
        <v>0</v>
      </c>
      <c r="H44" s="155"/>
      <c r="I44" s="211"/>
      <c r="J44" s="140"/>
      <c r="K44" s="65"/>
    </row>
    <row r="45" spans="1:11" s="51" customFormat="1" ht="15.6" x14ac:dyDescent="0.35">
      <c r="B45" s="203" t="s">
        <v>56</v>
      </c>
      <c r="C45" s="60"/>
      <c r="D45" s="26"/>
      <c r="E45" s="26"/>
      <c r="F45" s="26"/>
      <c r="G45" s="158">
        <f t="shared" si="3"/>
        <v>0</v>
      </c>
      <c r="H45" s="155"/>
      <c r="I45" s="211"/>
      <c r="J45" s="140"/>
      <c r="K45" s="65"/>
    </row>
    <row r="46" spans="1:11" s="51" customFormat="1" ht="15.6" x14ac:dyDescent="0.35">
      <c r="A46" s="50"/>
      <c r="B46" s="50"/>
      <c r="C46" s="121" t="s">
        <v>102</v>
      </c>
      <c r="D46" s="27">
        <f>SUM(D38:D45)</f>
        <v>14396.5</v>
      </c>
      <c r="E46" s="27">
        <f t="shared" ref="E46:G46" si="4">SUM(E38:E45)</f>
        <v>0</v>
      </c>
      <c r="F46" s="27">
        <f t="shared" si="4"/>
        <v>0</v>
      </c>
      <c r="G46" s="30">
        <f t="shared" si="4"/>
        <v>14396.5</v>
      </c>
      <c r="H46" s="142">
        <f>(H38*G38)+(H39*G39)+(H40*G40)+(H41*G41)+(H42*G42)+(H43*G43)+(H44*G44)+(H45*G45)</f>
        <v>4318.95</v>
      </c>
      <c r="I46" s="142">
        <f>SUM(I38:I45)</f>
        <v>5440</v>
      </c>
      <c r="J46" s="140"/>
      <c r="K46" s="67"/>
    </row>
    <row r="47" spans="1:11" ht="51" customHeight="1" x14ac:dyDescent="0.25">
      <c r="B47" s="121" t="s">
        <v>57</v>
      </c>
      <c r="C47" s="242" t="s">
        <v>510</v>
      </c>
      <c r="D47" s="243"/>
      <c r="E47" s="243"/>
      <c r="F47" s="243"/>
      <c r="G47" s="243"/>
      <c r="H47" s="243"/>
      <c r="I47" s="244"/>
      <c r="J47" s="243"/>
      <c r="K47" s="64"/>
    </row>
    <row r="48" spans="1:11" ht="15.6" x14ac:dyDescent="0.35">
      <c r="B48" s="203" t="s">
        <v>58</v>
      </c>
      <c r="C48" s="232" t="str">
        <f>[1]Sheet1!$B$171</f>
        <v xml:space="preserve">Needs assessment </v>
      </c>
      <c r="D48" s="233">
        <f>[1]Sheet1!$G$177</f>
        <v>400</v>
      </c>
      <c r="E48" s="25"/>
      <c r="F48" s="25"/>
      <c r="G48" s="158">
        <f>D48</f>
        <v>400</v>
      </c>
      <c r="H48" s="154"/>
      <c r="I48" s="210"/>
      <c r="J48" s="139"/>
      <c r="K48" s="65"/>
    </row>
    <row r="49" spans="1:11" ht="62.1" x14ac:dyDescent="0.35">
      <c r="B49" s="203" t="s">
        <v>59</v>
      </c>
      <c r="C49" s="232" t="str">
        <f>[1]Sheet1!$B$178</f>
        <v xml:space="preserve">TOT on contextualizing and mainstreaming of youth issues in peace processes
</v>
      </c>
      <c r="D49" s="233">
        <f>[1]Sheet1!$G$187</f>
        <v>8886</v>
      </c>
      <c r="E49" s="25"/>
      <c r="F49" s="25"/>
      <c r="G49" s="158">
        <f t="shared" ref="G49:G55" si="5">D49</f>
        <v>8886</v>
      </c>
      <c r="H49" s="154">
        <v>0.3</v>
      </c>
      <c r="I49" s="210"/>
      <c r="J49" s="230"/>
      <c r="K49" s="65"/>
    </row>
    <row r="50" spans="1:11" ht="62.1" x14ac:dyDescent="0.35">
      <c r="B50" s="203" t="s">
        <v>60</v>
      </c>
      <c r="C50" s="232" t="str">
        <f>[1]Sheet1!$B$188</f>
        <v xml:space="preserve">Secondment of short term experts on youth to ministries in charge of the implementation of the Peace Agreement </v>
      </c>
      <c r="D50" s="233">
        <f>[1]Sheet1!$G$197</f>
        <v>48000</v>
      </c>
      <c r="E50" s="25"/>
      <c r="F50" s="25"/>
      <c r="G50" s="158">
        <f t="shared" si="5"/>
        <v>48000</v>
      </c>
      <c r="H50" s="154">
        <v>0.5</v>
      </c>
      <c r="I50" s="236">
        <v>4843.13</v>
      </c>
      <c r="J50" s="230" t="s">
        <v>516</v>
      </c>
      <c r="K50" s="65"/>
    </row>
    <row r="51" spans="1:11" ht="62.1" x14ac:dyDescent="0.35">
      <c r="B51" s="203" t="s">
        <v>61</v>
      </c>
      <c r="C51" s="232" t="str">
        <f>[1]Sheet1!$B$198</f>
        <v xml:space="preserve">TOT on contextualizing and mainstreaming of gender issues in peace processes
</v>
      </c>
      <c r="D51" s="233">
        <f>[1]Sheet1!$G$207</f>
        <v>8886</v>
      </c>
      <c r="E51" s="25"/>
      <c r="F51" s="25"/>
      <c r="G51" s="158">
        <f t="shared" si="5"/>
        <v>8886</v>
      </c>
      <c r="H51" s="154">
        <v>0.3</v>
      </c>
      <c r="I51" s="210"/>
      <c r="J51" s="139"/>
      <c r="K51" s="65"/>
    </row>
    <row r="52" spans="1:11" ht="15.6" x14ac:dyDescent="0.35">
      <c r="B52" s="203" t="s">
        <v>62</v>
      </c>
      <c r="C52" s="23"/>
      <c r="D52" s="25"/>
      <c r="E52" s="25"/>
      <c r="F52" s="25"/>
      <c r="G52" s="158">
        <f t="shared" si="5"/>
        <v>0</v>
      </c>
      <c r="H52" s="154"/>
      <c r="I52" s="210"/>
      <c r="J52" s="139"/>
      <c r="K52" s="65"/>
    </row>
    <row r="53" spans="1:11" ht="15.6" x14ac:dyDescent="0.35">
      <c r="B53" s="203" t="s">
        <v>63</v>
      </c>
      <c r="C53" s="23"/>
      <c r="D53" s="25"/>
      <c r="E53" s="25"/>
      <c r="F53" s="25"/>
      <c r="G53" s="158">
        <f t="shared" si="5"/>
        <v>0</v>
      </c>
      <c r="H53" s="154"/>
      <c r="I53" s="210"/>
      <c r="J53" s="139"/>
      <c r="K53" s="65"/>
    </row>
    <row r="54" spans="1:11" ht="15.6" x14ac:dyDescent="0.35">
      <c r="B54" s="203" t="s">
        <v>64</v>
      </c>
      <c r="C54" s="60"/>
      <c r="D54" s="26"/>
      <c r="E54" s="26"/>
      <c r="F54" s="26"/>
      <c r="G54" s="158">
        <f t="shared" si="5"/>
        <v>0</v>
      </c>
      <c r="H54" s="155"/>
      <c r="I54" s="211"/>
      <c r="J54" s="140"/>
      <c r="K54" s="65"/>
    </row>
    <row r="55" spans="1:11" ht="15.6" x14ac:dyDescent="0.35">
      <c r="B55" s="203" t="s">
        <v>65</v>
      </c>
      <c r="C55" s="60"/>
      <c r="D55" s="26"/>
      <c r="E55" s="26"/>
      <c r="F55" s="26"/>
      <c r="G55" s="158">
        <f t="shared" si="5"/>
        <v>0</v>
      </c>
      <c r="H55" s="155"/>
      <c r="I55" s="211"/>
      <c r="J55" s="140"/>
      <c r="K55" s="65"/>
    </row>
    <row r="56" spans="1:11" ht="15.6" x14ac:dyDescent="0.35">
      <c r="C56" s="121" t="s">
        <v>102</v>
      </c>
      <c r="D56" s="30">
        <f>SUM(D48:D55)</f>
        <v>66172</v>
      </c>
      <c r="E56" s="30">
        <f t="shared" ref="E56:G56" si="6">SUM(E48:E55)</f>
        <v>0</v>
      </c>
      <c r="F56" s="30">
        <f t="shared" si="6"/>
        <v>0</v>
      </c>
      <c r="G56" s="30">
        <f t="shared" si="6"/>
        <v>66172</v>
      </c>
      <c r="H56" s="142">
        <f>(H48*G48)+(H49*G49)+(H50*G50)+(H51*G51)+(H52*G52)+(H53*G53)+(H54*G54)+(H55*G55)</f>
        <v>29331.599999999999</v>
      </c>
      <c r="I56" s="142">
        <f>SUM(I48:I55)</f>
        <v>4843.13</v>
      </c>
      <c r="J56" s="140"/>
      <c r="K56" s="67"/>
    </row>
    <row r="57" spans="1:11" ht="51" customHeight="1" x14ac:dyDescent="0.35">
      <c r="B57" s="121" t="s">
        <v>66</v>
      </c>
      <c r="C57" s="242" t="s">
        <v>511</v>
      </c>
      <c r="D57" s="243"/>
      <c r="E57" s="243"/>
      <c r="F57" s="243"/>
      <c r="G57" s="243"/>
      <c r="H57" s="243"/>
      <c r="I57" s="244"/>
      <c r="J57" s="243"/>
      <c r="K57" s="64"/>
    </row>
    <row r="58" spans="1:11" ht="46.5" x14ac:dyDescent="0.35">
      <c r="B58" s="203" t="s">
        <v>67</v>
      </c>
      <c r="C58" s="232" t="str">
        <f>[1]Sheet1!$B$210</f>
        <v xml:space="preserve">Review policies which may hinder youth participation in peace processes </v>
      </c>
      <c r="D58" s="233">
        <f>[1]Sheet1!$G$221</f>
        <v>8311</v>
      </c>
      <c r="E58" s="25"/>
      <c r="F58" s="25"/>
      <c r="G58" s="158">
        <f>D58</f>
        <v>8311</v>
      </c>
      <c r="H58" s="154">
        <v>0.3</v>
      </c>
      <c r="I58" s="210"/>
      <c r="J58" s="139"/>
      <c r="K58" s="65"/>
    </row>
    <row r="59" spans="1:11" ht="77.45" x14ac:dyDescent="0.35">
      <c r="B59" s="203" t="s">
        <v>68</v>
      </c>
      <c r="C59" s="232" t="str">
        <f>[1]Sheet1!$B$222</f>
        <v>Provide support towards the development of a gendered youth framework to ensure the meaningful participation of young women and men</v>
      </c>
      <c r="D59" s="233">
        <f>[1]Sheet1!$G$228</f>
        <v>9975</v>
      </c>
      <c r="E59" s="25"/>
      <c r="F59" s="25"/>
      <c r="G59" s="158">
        <f t="shared" ref="G59:G65" si="7">D59</f>
        <v>9975</v>
      </c>
      <c r="H59" s="154">
        <v>0.3</v>
      </c>
      <c r="I59" s="210"/>
      <c r="J59" s="139"/>
      <c r="K59" s="65"/>
    </row>
    <row r="60" spans="1:11" ht="30.95" x14ac:dyDescent="0.35">
      <c r="B60" s="203" t="s">
        <v>69</v>
      </c>
      <c r="C60" s="232" t="str">
        <f>[1]Sheet1!$B$229</f>
        <v>Gendered youth framework validation workshop</v>
      </c>
      <c r="D60" s="233">
        <f>[1]Sheet1!$G$240</f>
        <v>8736</v>
      </c>
      <c r="E60" s="25"/>
      <c r="F60" s="25"/>
      <c r="G60" s="158">
        <f t="shared" si="7"/>
        <v>8736</v>
      </c>
      <c r="H60" s="154">
        <v>0.3</v>
      </c>
      <c r="I60" s="210"/>
      <c r="J60" s="139"/>
      <c r="K60" s="65"/>
    </row>
    <row r="61" spans="1:11" ht="15.6" x14ac:dyDescent="0.35">
      <c r="A61" s="51"/>
      <c r="B61" s="203" t="s">
        <v>70</v>
      </c>
      <c r="C61" s="23"/>
      <c r="D61" s="25"/>
      <c r="E61" s="25"/>
      <c r="F61" s="25"/>
      <c r="G61" s="158">
        <f t="shared" si="7"/>
        <v>0</v>
      </c>
      <c r="H61" s="154"/>
      <c r="I61" s="210"/>
      <c r="J61" s="139"/>
      <c r="K61" s="65"/>
    </row>
    <row r="62" spans="1:11" s="51" customFormat="1" ht="15.6" x14ac:dyDescent="0.35">
      <c r="A62" s="50"/>
      <c r="B62" s="203" t="s">
        <v>71</v>
      </c>
      <c r="C62" s="23"/>
      <c r="D62" s="25"/>
      <c r="E62" s="25"/>
      <c r="F62" s="25"/>
      <c r="G62" s="158">
        <f t="shared" si="7"/>
        <v>0</v>
      </c>
      <c r="H62" s="154"/>
      <c r="I62" s="210"/>
      <c r="J62" s="139"/>
      <c r="K62" s="65"/>
    </row>
    <row r="63" spans="1:11" ht="15.6" x14ac:dyDescent="0.35">
      <c r="B63" s="203" t="s">
        <v>72</v>
      </c>
      <c r="C63" s="23"/>
      <c r="D63" s="25"/>
      <c r="E63" s="25"/>
      <c r="F63" s="25"/>
      <c r="G63" s="158">
        <f t="shared" si="7"/>
        <v>0</v>
      </c>
      <c r="H63" s="154"/>
      <c r="I63" s="210"/>
      <c r="J63" s="139"/>
      <c r="K63" s="65"/>
    </row>
    <row r="64" spans="1:11" ht="15.6" x14ac:dyDescent="0.35">
      <c r="B64" s="203" t="s">
        <v>73</v>
      </c>
      <c r="C64" s="60"/>
      <c r="D64" s="26"/>
      <c r="E64" s="26"/>
      <c r="F64" s="26"/>
      <c r="G64" s="158">
        <f t="shared" si="7"/>
        <v>0</v>
      </c>
      <c r="H64" s="155"/>
      <c r="I64" s="211"/>
      <c r="J64" s="140"/>
      <c r="K64" s="65"/>
    </row>
    <row r="65" spans="2:11" ht="15.6" x14ac:dyDescent="0.35">
      <c r="B65" s="203" t="s">
        <v>74</v>
      </c>
      <c r="C65" s="60"/>
      <c r="D65" s="26"/>
      <c r="E65" s="26"/>
      <c r="F65" s="26"/>
      <c r="G65" s="158">
        <f t="shared" si="7"/>
        <v>0</v>
      </c>
      <c r="H65" s="155"/>
      <c r="I65" s="211"/>
      <c r="J65" s="140"/>
      <c r="K65" s="65"/>
    </row>
    <row r="66" spans="2:11" ht="15.6" x14ac:dyDescent="0.35">
      <c r="C66" s="121" t="s">
        <v>102</v>
      </c>
      <c r="D66" s="30">
        <f>SUM(D58:D65)</f>
        <v>27022</v>
      </c>
      <c r="E66" s="30">
        <f t="shared" ref="E66:G66" si="8">SUM(E58:E65)</f>
        <v>0</v>
      </c>
      <c r="F66" s="30">
        <f t="shared" si="8"/>
        <v>0</v>
      </c>
      <c r="G66" s="30">
        <f t="shared" si="8"/>
        <v>27022</v>
      </c>
      <c r="H66" s="142">
        <f>(H58*G58)+(H59*G59)+(H60*G60)+(H61*G61)+(H62*G62)+(H63*G63)+(H64*G64)+(H65*G65)</f>
        <v>8106.5999999999985</v>
      </c>
      <c r="I66" s="142">
        <f>SUM(I58:I65)</f>
        <v>0</v>
      </c>
      <c r="J66" s="140"/>
      <c r="K66" s="67"/>
    </row>
    <row r="67" spans="2:11" ht="51" customHeight="1" x14ac:dyDescent="0.35">
      <c r="B67" s="121" t="s">
        <v>83</v>
      </c>
      <c r="C67" s="243"/>
      <c r="D67" s="243"/>
      <c r="E67" s="243"/>
      <c r="F67" s="243"/>
      <c r="G67" s="243"/>
      <c r="H67" s="243"/>
      <c r="I67" s="244"/>
      <c r="J67" s="243"/>
      <c r="K67" s="64"/>
    </row>
    <row r="68" spans="2:11" ht="15.6" x14ac:dyDescent="0.35">
      <c r="B68" s="203" t="s">
        <v>75</v>
      </c>
      <c r="C68" s="23"/>
      <c r="D68" s="25"/>
      <c r="E68" s="25"/>
      <c r="F68" s="25"/>
      <c r="G68" s="158">
        <f>D68</f>
        <v>0</v>
      </c>
      <c r="H68" s="154"/>
      <c r="I68" s="210"/>
      <c r="J68" s="139"/>
      <c r="K68" s="65"/>
    </row>
    <row r="69" spans="2:11" ht="15.6" x14ac:dyDescent="0.35">
      <c r="B69" s="203" t="s">
        <v>76</v>
      </c>
      <c r="C69" s="23"/>
      <c r="D69" s="25"/>
      <c r="E69" s="25"/>
      <c r="F69" s="25"/>
      <c r="G69" s="158">
        <f t="shared" ref="G69:G75" si="9">D69</f>
        <v>0</v>
      </c>
      <c r="H69" s="154"/>
      <c r="I69" s="210"/>
      <c r="J69" s="139"/>
      <c r="K69" s="65"/>
    </row>
    <row r="70" spans="2:11" ht="15.6" x14ac:dyDescent="0.35">
      <c r="B70" s="203" t="s">
        <v>77</v>
      </c>
      <c r="C70" s="23"/>
      <c r="D70" s="25"/>
      <c r="E70" s="25"/>
      <c r="F70" s="25"/>
      <c r="G70" s="158">
        <f t="shared" si="9"/>
        <v>0</v>
      </c>
      <c r="H70" s="154"/>
      <c r="I70" s="210"/>
      <c r="J70" s="139"/>
      <c r="K70" s="65"/>
    </row>
    <row r="71" spans="2:11" ht="15.6" x14ac:dyDescent="0.35">
      <c r="B71" s="203" t="s">
        <v>78</v>
      </c>
      <c r="C71" s="23"/>
      <c r="D71" s="25"/>
      <c r="E71" s="25"/>
      <c r="F71" s="25"/>
      <c r="G71" s="158">
        <f t="shared" si="9"/>
        <v>0</v>
      </c>
      <c r="H71" s="154"/>
      <c r="I71" s="210"/>
      <c r="J71" s="139"/>
      <c r="K71" s="65"/>
    </row>
    <row r="72" spans="2:11" ht="15.6" x14ac:dyDescent="0.35">
      <c r="B72" s="203" t="s">
        <v>79</v>
      </c>
      <c r="C72" s="23"/>
      <c r="D72" s="25"/>
      <c r="E72" s="25"/>
      <c r="F72" s="25"/>
      <c r="G72" s="158">
        <f t="shared" si="9"/>
        <v>0</v>
      </c>
      <c r="H72" s="154"/>
      <c r="I72" s="210"/>
      <c r="J72" s="139"/>
      <c r="K72" s="65"/>
    </row>
    <row r="73" spans="2:11" ht="15.6" x14ac:dyDescent="0.35">
      <c r="B73" s="203" t="s">
        <v>80</v>
      </c>
      <c r="C73" s="23"/>
      <c r="D73" s="25"/>
      <c r="E73" s="25"/>
      <c r="F73" s="25"/>
      <c r="G73" s="158">
        <f t="shared" si="9"/>
        <v>0</v>
      </c>
      <c r="H73" s="154"/>
      <c r="I73" s="210"/>
      <c r="J73" s="139"/>
      <c r="K73" s="65"/>
    </row>
    <row r="74" spans="2:11" ht="15.6" x14ac:dyDescent="0.35">
      <c r="B74" s="203" t="s">
        <v>81</v>
      </c>
      <c r="C74" s="60"/>
      <c r="D74" s="26"/>
      <c r="E74" s="26"/>
      <c r="F74" s="26"/>
      <c r="G74" s="158">
        <f t="shared" si="9"/>
        <v>0</v>
      </c>
      <c r="H74" s="155"/>
      <c r="I74" s="211"/>
      <c r="J74" s="140"/>
      <c r="K74" s="65"/>
    </row>
    <row r="75" spans="2:11" ht="15.6" x14ac:dyDescent="0.35">
      <c r="B75" s="203" t="s">
        <v>82</v>
      </c>
      <c r="C75" s="60"/>
      <c r="D75" s="26"/>
      <c r="E75" s="26"/>
      <c r="F75" s="26"/>
      <c r="G75" s="158">
        <f t="shared" si="9"/>
        <v>0</v>
      </c>
      <c r="H75" s="155"/>
      <c r="I75" s="211"/>
      <c r="J75" s="140"/>
      <c r="K75" s="65"/>
    </row>
    <row r="76" spans="2:11" ht="15.6" x14ac:dyDescent="0.35">
      <c r="C76" s="121" t="s">
        <v>102</v>
      </c>
      <c r="D76" s="27">
        <f>SUM(D68:D75)</f>
        <v>0</v>
      </c>
      <c r="E76" s="27">
        <f t="shared" ref="E76:G76" si="10">SUM(E68:E75)</f>
        <v>0</v>
      </c>
      <c r="F76" s="27">
        <f t="shared" si="10"/>
        <v>0</v>
      </c>
      <c r="G76" s="27">
        <f t="shared" si="10"/>
        <v>0</v>
      </c>
      <c r="H76" s="142">
        <f>(H68*G68)+(H69*G69)+(H70*G70)+(H71*G71)+(H72*G72)+(H73*G73)+(H74*G74)+(H75*G75)</f>
        <v>0</v>
      </c>
      <c r="I76" s="142">
        <f>SUM(I68:I75)</f>
        <v>0</v>
      </c>
      <c r="J76" s="140"/>
      <c r="K76" s="67"/>
    </row>
    <row r="77" spans="2:11" ht="15.75" customHeight="1" x14ac:dyDescent="0.35">
      <c r="B77" s="7"/>
      <c r="C77" s="17"/>
      <c r="D77" s="32"/>
      <c r="E77" s="32"/>
      <c r="F77" s="32"/>
      <c r="G77" s="32"/>
      <c r="H77" s="32"/>
      <c r="I77" s="32"/>
      <c r="J77" s="17"/>
      <c r="K77" s="4"/>
    </row>
    <row r="78" spans="2:11" ht="51" customHeight="1" x14ac:dyDescent="0.25">
      <c r="B78" s="121" t="s">
        <v>84</v>
      </c>
      <c r="C78" s="253" t="s">
        <v>512</v>
      </c>
      <c r="D78" s="253"/>
      <c r="E78" s="253"/>
      <c r="F78" s="253"/>
      <c r="G78" s="253"/>
      <c r="H78" s="253"/>
      <c r="I78" s="254"/>
      <c r="J78" s="253"/>
      <c r="K78" s="24"/>
    </row>
    <row r="79" spans="2:11" ht="51" customHeight="1" x14ac:dyDescent="0.35">
      <c r="B79" s="121" t="s">
        <v>85</v>
      </c>
      <c r="C79" s="242" t="s">
        <v>513</v>
      </c>
      <c r="D79" s="243"/>
      <c r="E79" s="243"/>
      <c r="F79" s="243"/>
      <c r="G79" s="243"/>
      <c r="H79" s="243"/>
      <c r="I79" s="244"/>
      <c r="J79" s="243"/>
      <c r="K79" s="64"/>
    </row>
    <row r="80" spans="2:11" ht="30.95" x14ac:dyDescent="0.35">
      <c r="B80" s="203" t="s">
        <v>86</v>
      </c>
      <c r="C80" s="232" t="str">
        <f>[1]Sheet1!$B$245</f>
        <v>Needs assessment for youth-led organisations</v>
      </c>
      <c r="D80" s="233">
        <f>[1]Sheet1!$G$253</f>
        <v>3081</v>
      </c>
      <c r="E80" s="25"/>
      <c r="F80" s="25"/>
      <c r="G80" s="158">
        <f>D80</f>
        <v>3081</v>
      </c>
      <c r="H80" s="154">
        <v>0.3</v>
      </c>
      <c r="I80" s="210"/>
      <c r="J80" s="139"/>
      <c r="K80" s="65"/>
    </row>
    <row r="81" spans="2:11" ht="30.95" x14ac:dyDescent="0.35">
      <c r="B81" s="203" t="s">
        <v>87</v>
      </c>
      <c r="C81" s="232" t="str">
        <f>[1]Sheet1!$B$254</f>
        <v xml:space="preserve">Capacity Building for youth-led organizations </v>
      </c>
      <c r="D81" s="233">
        <f>[1]Sheet1!$G$262</f>
        <v>19463.35616438356</v>
      </c>
      <c r="E81" s="25"/>
      <c r="F81" s="25"/>
      <c r="G81" s="158">
        <f t="shared" ref="G81:G87" si="11">D81</f>
        <v>19463.35616438356</v>
      </c>
      <c r="H81" s="154">
        <v>0.3</v>
      </c>
      <c r="I81" s="210"/>
      <c r="J81" s="139"/>
      <c r="K81" s="65"/>
    </row>
    <row r="82" spans="2:11" ht="30.95" x14ac:dyDescent="0.35">
      <c r="B82" s="203" t="s">
        <v>88</v>
      </c>
      <c r="C82" s="232" t="str">
        <f>[1]Sheet1!$B$263</f>
        <v>Training of trainers and refresher training  (1 in each target area)</v>
      </c>
      <c r="D82" s="233">
        <f>[1]Sheet1!$G$277</f>
        <v>47960</v>
      </c>
      <c r="E82" s="25"/>
      <c r="F82" s="25"/>
      <c r="G82" s="158">
        <f t="shared" si="11"/>
        <v>47960</v>
      </c>
      <c r="H82" s="154">
        <v>0.3</v>
      </c>
      <c r="I82" s="210"/>
      <c r="J82" s="139"/>
      <c r="K82" s="65"/>
    </row>
    <row r="83" spans="2:11" ht="30.95" x14ac:dyDescent="0.35">
      <c r="B83" s="203" t="s">
        <v>89</v>
      </c>
      <c r="C83" s="232" t="str">
        <f>[1]Sheet1!$B$278</f>
        <v>Youth sensitisation workshops to the APPR-CAR</v>
      </c>
      <c r="D83" s="233">
        <f>[1]Sheet1!G294</f>
        <v>8194.5</v>
      </c>
      <c r="E83" s="25"/>
      <c r="F83" s="25"/>
      <c r="G83" s="158">
        <f t="shared" si="11"/>
        <v>8194.5</v>
      </c>
      <c r="H83" s="154">
        <v>0.3</v>
      </c>
      <c r="I83" s="210">
        <v>1995.25</v>
      </c>
      <c r="J83" s="139"/>
      <c r="K83" s="65"/>
    </row>
    <row r="84" spans="2:11" ht="15.6" x14ac:dyDescent="0.35">
      <c r="B84" s="203" t="s">
        <v>90</v>
      </c>
      <c r="C84" s="23"/>
      <c r="D84" s="25"/>
      <c r="E84" s="25"/>
      <c r="F84" s="25"/>
      <c r="G84" s="158">
        <f t="shared" si="11"/>
        <v>0</v>
      </c>
      <c r="H84" s="154"/>
      <c r="I84" s="210"/>
      <c r="J84" s="139"/>
      <c r="K84" s="65"/>
    </row>
    <row r="85" spans="2:11" ht="15.6" x14ac:dyDescent="0.35">
      <c r="B85" s="203" t="s">
        <v>91</v>
      </c>
      <c r="C85" s="23"/>
      <c r="D85" s="25"/>
      <c r="E85" s="25"/>
      <c r="F85" s="25"/>
      <c r="G85" s="158">
        <f t="shared" si="11"/>
        <v>0</v>
      </c>
      <c r="H85" s="154"/>
      <c r="I85" s="210"/>
      <c r="J85" s="139"/>
      <c r="K85" s="65"/>
    </row>
    <row r="86" spans="2:11" ht="15.6" x14ac:dyDescent="0.35">
      <c r="B86" s="203" t="s">
        <v>92</v>
      </c>
      <c r="C86" s="60"/>
      <c r="D86" s="26"/>
      <c r="E86" s="26"/>
      <c r="F86" s="26"/>
      <c r="G86" s="158">
        <f t="shared" si="11"/>
        <v>0</v>
      </c>
      <c r="H86" s="155"/>
      <c r="I86" s="211"/>
      <c r="J86" s="140"/>
      <c r="K86" s="65"/>
    </row>
    <row r="87" spans="2:11" ht="15.6" x14ac:dyDescent="0.35">
      <c r="B87" s="203" t="s">
        <v>93</v>
      </c>
      <c r="C87" s="60"/>
      <c r="D87" s="26"/>
      <c r="E87" s="26"/>
      <c r="F87" s="26"/>
      <c r="G87" s="158">
        <f t="shared" si="11"/>
        <v>0</v>
      </c>
      <c r="H87" s="155"/>
      <c r="I87" s="211"/>
      <c r="J87" s="140"/>
      <c r="K87" s="65"/>
    </row>
    <row r="88" spans="2:11" ht="15.6" x14ac:dyDescent="0.35">
      <c r="C88" s="121" t="s">
        <v>102</v>
      </c>
      <c r="D88" s="27">
        <f>SUM(D80:D87)</f>
        <v>78698.856164383556</v>
      </c>
      <c r="E88" s="27">
        <f t="shared" ref="E88:G88" si="12">SUM(E80:E87)</f>
        <v>0</v>
      </c>
      <c r="F88" s="27">
        <f t="shared" si="12"/>
        <v>0</v>
      </c>
      <c r="G88" s="30">
        <f t="shared" si="12"/>
        <v>78698.856164383556</v>
      </c>
      <c r="H88" s="142">
        <f>(H80*G80)+(H81*G81)+(H82*G82)+(H83*G83)+(H84*G84)+(H85*G85)+(H86*G86)+(H87*G87)</f>
        <v>23609.656849315066</v>
      </c>
      <c r="I88" s="142">
        <f>SUM(I80:I87)</f>
        <v>1995.25</v>
      </c>
      <c r="J88" s="140"/>
      <c r="K88" s="67"/>
    </row>
    <row r="89" spans="2:11" ht="51" customHeight="1" x14ac:dyDescent="0.35">
      <c r="B89" s="121" t="s">
        <v>7</v>
      </c>
      <c r="C89" s="242" t="s">
        <v>514</v>
      </c>
      <c r="D89" s="243"/>
      <c r="E89" s="243"/>
      <c r="F89" s="243"/>
      <c r="G89" s="243"/>
      <c r="H89" s="243"/>
      <c r="I89" s="244"/>
      <c r="J89" s="243"/>
      <c r="K89" s="64"/>
    </row>
    <row r="90" spans="2:11" ht="62.1" x14ac:dyDescent="0.35">
      <c r="B90" s="203" t="s">
        <v>94</v>
      </c>
      <c r="C90" s="232" t="str">
        <f>[1]Sheet1!$B$297</f>
        <v>Strengthen and support youth networks and platforms, and establish them where they do not exist</v>
      </c>
      <c r="D90" s="233">
        <f>[1]Sheet1!$G$315</f>
        <v>14648</v>
      </c>
      <c r="E90" s="25"/>
      <c r="F90" s="25"/>
      <c r="G90" s="158">
        <f>D90</f>
        <v>14648</v>
      </c>
      <c r="H90" s="154">
        <v>0.3</v>
      </c>
      <c r="I90" s="210"/>
      <c r="J90" s="139"/>
      <c r="K90" s="65"/>
    </row>
    <row r="91" spans="2:11" ht="15.6" x14ac:dyDescent="0.35">
      <c r="B91" s="203" t="s">
        <v>95</v>
      </c>
      <c r="C91" s="232" t="str">
        <f>[1]Sheet1!$B$318</f>
        <v xml:space="preserve">Youth mentorship development </v>
      </c>
      <c r="D91" s="233">
        <f>[1]Sheet1!$G$323</f>
        <v>33000</v>
      </c>
      <c r="E91" s="25"/>
      <c r="F91" s="25"/>
      <c r="G91" s="158">
        <f t="shared" ref="G91:G97" si="13">D91</f>
        <v>33000</v>
      </c>
      <c r="H91" s="154">
        <v>0.5</v>
      </c>
      <c r="I91" s="210"/>
      <c r="J91" s="139"/>
      <c r="K91" s="65"/>
    </row>
    <row r="92" spans="2:11" ht="15.6" x14ac:dyDescent="0.35">
      <c r="B92" s="203" t="s">
        <v>96</v>
      </c>
      <c r="C92" s="23"/>
      <c r="D92" s="25"/>
      <c r="E92" s="25"/>
      <c r="F92" s="25"/>
      <c r="G92" s="158">
        <f t="shared" si="13"/>
        <v>0</v>
      </c>
      <c r="H92" s="154"/>
      <c r="I92" s="210"/>
      <c r="J92" s="139"/>
      <c r="K92" s="65"/>
    </row>
    <row r="93" spans="2:11" ht="15.6" x14ac:dyDescent="0.35">
      <c r="B93" s="203" t="s">
        <v>97</v>
      </c>
      <c r="C93" s="23"/>
      <c r="D93" s="25"/>
      <c r="E93" s="25"/>
      <c r="F93" s="25"/>
      <c r="G93" s="158">
        <f t="shared" si="13"/>
        <v>0</v>
      </c>
      <c r="H93" s="154"/>
      <c r="I93" s="210"/>
      <c r="J93" s="139"/>
      <c r="K93" s="65"/>
    </row>
    <row r="94" spans="2:11" ht="15.6" x14ac:dyDescent="0.35">
      <c r="B94" s="203" t="s">
        <v>98</v>
      </c>
      <c r="C94" s="23"/>
      <c r="D94" s="25"/>
      <c r="E94" s="25"/>
      <c r="F94" s="25"/>
      <c r="G94" s="158">
        <f t="shared" si="13"/>
        <v>0</v>
      </c>
      <c r="H94" s="154"/>
      <c r="I94" s="210"/>
      <c r="J94" s="139"/>
      <c r="K94" s="65"/>
    </row>
    <row r="95" spans="2:11" ht="15.6" x14ac:dyDescent="0.35">
      <c r="B95" s="203" t="s">
        <v>99</v>
      </c>
      <c r="C95" s="23"/>
      <c r="D95" s="25"/>
      <c r="E95" s="25"/>
      <c r="F95" s="25"/>
      <c r="G95" s="158">
        <f t="shared" si="13"/>
        <v>0</v>
      </c>
      <c r="H95" s="154"/>
      <c r="I95" s="210"/>
      <c r="J95" s="139"/>
      <c r="K95" s="65"/>
    </row>
    <row r="96" spans="2:11" ht="15.6" x14ac:dyDescent="0.35">
      <c r="B96" s="203" t="s">
        <v>100</v>
      </c>
      <c r="C96" s="60"/>
      <c r="D96" s="26"/>
      <c r="E96" s="26"/>
      <c r="F96" s="26"/>
      <c r="G96" s="158">
        <f t="shared" si="13"/>
        <v>0</v>
      </c>
      <c r="H96" s="155"/>
      <c r="I96" s="211"/>
      <c r="J96" s="140"/>
      <c r="K96" s="65"/>
    </row>
    <row r="97" spans="2:11" ht="15.6" x14ac:dyDescent="0.35">
      <c r="B97" s="203" t="s">
        <v>101</v>
      </c>
      <c r="C97" s="60"/>
      <c r="D97" s="26"/>
      <c r="E97" s="26"/>
      <c r="F97" s="26"/>
      <c r="G97" s="158">
        <f t="shared" si="13"/>
        <v>0</v>
      </c>
      <c r="H97" s="155"/>
      <c r="I97" s="211"/>
      <c r="J97" s="140"/>
      <c r="K97" s="65"/>
    </row>
    <row r="98" spans="2:11" ht="15.6" x14ac:dyDescent="0.35">
      <c r="C98" s="121" t="s">
        <v>102</v>
      </c>
      <c r="D98" s="30">
        <f>SUM(D90:D97)</f>
        <v>47648</v>
      </c>
      <c r="E98" s="30">
        <f t="shared" ref="E98:G98" si="14">SUM(E90:E97)</f>
        <v>0</v>
      </c>
      <c r="F98" s="30">
        <f t="shared" si="14"/>
        <v>0</v>
      </c>
      <c r="G98" s="30">
        <f t="shared" si="14"/>
        <v>47648</v>
      </c>
      <c r="H98" s="142">
        <f>(H90*G90)+(H91*G91)+(H92*G92)+(H93*G93)+(H94*G94)+(H95*G95)+(H96*G96)+(H97*G97)</f>
        <v>20894.400000000001</v>
      </c>
      <c r="I98" s="142">
        <f>SUM(I90:I97)</f>
        <v>0</v>
      </c>
      <c r="J98" s="140"/>
      <c r="K98" s="67"/>
    </row>
    <row r="99" spans="2:11" ht="15.75" customHeight="1" x14ac:dyDescent="0.35">
      <c r="B99" s="7"/>
      <c r="C99" s="17"/>
      <c r="D99" s="32"/>
      <c r="E99" s="32"/>
      <c r="F99" s="32"/>
      <c r="G99" s="32"/>
      <c r="H99" s="32"/>
      <c r="I99" s="32"/>
      <c r="J99" s="17"/>
      <c r="K99" s="4"/>
    </row>
    <row r="100" spans="2:11" ht="15.75" customHeight="1" x14ac:dyDescent="0.35">
      <c r="B100" s="7"/>
      <c r="C100" s="17"/>
      <c r="D100" s="32"/>
      <c r="E100" s="32"/>
      <c r="F100" s="32"/>
      <c r="G100" s="32"/>
      <c r="H100" s="32"/>
      <c r="I100" s="32"/>
      <c r="J100" s="17"/>
      <c r="K100" s="4"/>
    </row>
    <row r="101" spans="2:11" ht="63.75" customHeight="1" x14ac:dyDescent="0.35">
      <c r="B101" s="121" t="s">
        <v>476</v>
      </c>
      <c r="C101" s="22"/>
      <c r="D101" s="40">
        <v>158400</v>
      </c>
      <c r="E101" s="40"/>
      <c r="F101" s="40"/>
      <c r="G101" s="143">
        <f>D101</f>
        <v>158400</v>
      </c>
      <c r="H101" s="156">
        <v>0.5</v>
      </c>
      <c r="I101" s="237">
        <v>8584.213477347801</v>
      </c>
      <c r="J101" s="147"/>
      <c r="K101" s="67"/>
    </row>
    <row r="102" spans="2:11" ht="69.75" customHeight="1" x14ac:dyDescent="0.35">
      <c r="B102" s="121" t="s">
        <v>474</v>
      </c>
      <c r="C102" s="22"/>
      <c r="D102" s="40">
        <v>88491</v>
      </c>
      <c r="E102" s="40"/>
      <c r="F102" s="40"/>
      <c r="G102" s="143">
        <f t="shared" ref="G102:G104" si="15">D102</f>
        <v>88491</v>
      </c>
      <c r="H102" s="156"/>
      <c r="I102" s="237">
        <v>68463.243988941962</v>
      </c>
      <c r="J102" s="147"/>
      <c r="K102" s="67"/>
    </row>
    <row r="103" spans="2:11" ht="57" customHeight="1" x14ac:dyDescent="0.35">
      <c r="B103" s="121" t="s">
        <v>477</v>
      </c>
      <c r="C103" s="148"/>
      <c r="D103" s="40">
        <v>67475.7</v>
      </c>
      <c r="E103" s="40"/>
      <c r="F103" s="40"/>
      <c r="G103" s="143">
        <f t="shared" si="15"/>
        <v>67475.7</v>
      </c>
      <c r="H103" s="156">
        <v>0.3</v>
      </c>
      <c r="I103" s="237">
        <v>3449.3723412976965</v>
      </c>
      <c r="J103" s="147"/>
      <c r="K103" s="67"/>
    </row>
    <row r="104" spans="2:11" ht="65.25" customHeight="1" x14ac:dyDescent="0.35">
      <c r="B104" s="149" t="s">
        <v>481</v>
      </c>
      <c r="C104" s="22"/>
      <c r="D104" s="40">
        <v>6747.57</v>
      </c>
      <c r="E104" s="40"/>
      <c r="F104" s="40"/>
      <c r="G104" s="143">
        <f t="shared" si="15"/>
        <v>6747.57</v>
      </c>
      <c r="H104" s="156"/>
      <c r="I104" s="40">
        <v>3943.7000009971543</v>
      </c>
      <c r="J104" s="147"/>
      <c r="K104" s="67"/>
    </row>
    <row r="105" spans="2:11" ht="21.75" customHeight="1" x14ac:dyDescent="0.35">
      <c r="B105" s="7"/>
      <c r="C105" s="150" t="s">
        <v>475</v>
      </c>
      <c r="D105" s="159">
        <f>SUM(D101:D104)</f>
        <v>321114.27</v>
      </c>
      <c r="E105" s="159">
        <f t="shared" ref="E105:F105" si="16">SUM(E101:E104)</f>
        <v>0</v>
      </c>
      <c r="F105" s="159">
        <f t="shared" si="16"/>
        <v>0</v>
      </c>
      <c r="G105" s="159">
        <f>SUM(G101:G104)</f>
        <v>321114.27</v>
      </c>
      <c r="H105" s="142">
        <f>(H101*G101)+(H102*G102)+(H103*G103)+(H104*G104)</f>
        <v>99442.709999999992</v>
      </c>
      <c r="I105" s="142">
        <f>SUM(I101:I104)</f>
        <v>84440.529808584615</v>
      </c>
      <c r="J105" s="22"/>
      <c r="K105" s="20"/>
    </row>
    <row r="106" spans="2:11" ht="15.75" customHeight="1" x14ac:dyDescent="0.35">
      <c r="B106" s="7"/>
      <c r="C106" s="17"/>
      <c r="D106" s="32"/>
      <c r="E106" s="32"/>
      <c r="F106" s="32"/>
      <c r="G106" s="32"/>
      <c r="H106" s="32"/>
      <c r="I106" s="32"/>
      <c r="J106" s="17"/>
      <c r="K106" s="20"/>
    </row>
    <row r="107" spans="2:11" ht="15.75" customHeight="1" x14ac:dyDescent="0.35">
      <c r="B107" s="7"/>
      <c r="C107" s="17"/>
      <c r="D107" s="32"/>
      <c r="E107" s="32"/>
      <c r="F107" s="32"/>
      <c r="G107" s="32"/>
      <c r="H107" s="32"/>
      <c r="I107" s="32"/>
      <c r="J107" s="17"/>
      <c r="K107" s="20"/>
    </row>
    <row r="108" spans="2:11" ht="15.75" customHeight="1" x14ac:dyDescent="0.35">
      <c r="B108" s="7"/>
      <c r="C108" s="17"/>
      <c r="D108" s="32"/>
      <c r="E108" s="32"/>
      <c r="F108" s="32"/>
      <c r="G108" s="32"/>
      <c r="H108" s="32"/>
      <c r="I108" s="32"/>
      <c r="J108" s="17"/>
      <c r="K108" s="20"/>
    </row>
    <row r="109" spans="2:11" ht="15.75" customHeight="1" x14ac:dyDescent="0.35">
      <c r="B109" s="7"/>
      <c r="C109" s="17"/>
      <c r="D109" s="32"/>
      <c r="E109" s="32"/>
      <c r="F109" s="32"/>
      <c r="G109" s="32"/>
      <c r="H109" s="32"/>
      <c r="I109" s="32"/>
      <c r="J109" s="17"/>
      <c r="K109" s="20"/>
    </row>
    <row r="110" spans="2:11" ht="15.75" customHeight="1" x14ac:dyDescent="0.35">
      <c r="B110" s="7"/>
      <c r="C110" s="17"/>
      <c r="D110" s="32"/>
      <c r="E110" s="32"/>
      <c r="F110" s="32"/>
      <c r="G110" s="32"/>
      <c r="H110" s="32"/>
      <c r="I110" s="32"/>
      <c r="J110" s="17"/>
      <c r="K110" s="20"/>
    </row>
    <row r="111" spans="2:11" ht="15.75" customHeight="1" x14ac:dyDescent="0.35">
      <c r="B111" s="7"/>
      <c r="C111" s="17"/>
      <c r="D111" s="32"/>
      <c r="E111" s="32"/>
      <c r="F111" s="32"/>
      <c r="G111" s="32"/>
      <c r="H111" s="32"/>
      <c r="I111" s="32"/>
      <c r="J111" s="17"/>
      <c r="K111" s="20"/>
    </row>
    <row r="112" spans="2:11" ht="15.75" customHeight="1" thickBot="1" x14ac:dyDescent="0.4">
      <c r="B112" s="7"/>
      <c r="C112" s="17"/>
      <c r="D112" s="32"/>
      <c r="E112" s="32"/>
      <c r="F112" s="32"/>
      <c r="G112" s="32"/>
      <c r="H112" s="32"/>
      <c r="I112" s="32"/>
      <c r="J112" s="17"/>
      <c r="K112" s="20"/>
    </row>
    <row r="113" spans="2:11" ht="15.6" x14ac:dyDescent="0.35">
      <c r="B113" s="7"/>
      <c r="C113" s="251" t="s">
        <v>18</v>
      </c>
      <c r="D113" s="252"/>
      <c r="E113" s="169"/>
      <c r="F113" s="169"/>
      <c r="G113" s="169"/>
      <c r="H113" s="20"/>
      <c r="I113" s="212"/>
      <c r="J113" s="20"/>
    </row>
    <row r="114" spans="2:11" ht="40.5" customHeight="1" x14ac:dyDescent="0.25">
      <c r="B114" s="7"/>
      <c r="C114" s="247"/>
      <c r="D114" s="174" t="s">
        <v>482</v>
      </c>
      <c r="E114" s="170" t="s">
        <v>472</v>
      </c>
      <c r="F114" s="142" t="s">
        <v>473</v>
      </c>
      <c r="G114" s="249" t="s">
        <v>46</v>
      </c>
      <c r="H114" s="17"/>
      <c r="I114" s="32"/>
      <c r="J114" s="20"/>
    </row>
    <row r="115" spans="2:11" ht="24.75" customHeight="1" x14ac:dyDescent="0.25">
      <c r="B115" s="7"/>
      <c r="C115" s="248"/>
      <c r="D115" s="175" t="str">
        <f>D13</f>
        <v>ACCORD</v>
      </c>
      <c r="E115" s="171">
        <f>E13</f>
        <v>0</v>
      </c>
      <c r="F115" s="160">
        <f>F13</f>
        <v>0</v>
      </c>
      <c r="G115" s="250"/>
      <c r="H115" s="17"/>
      <c r="I115" s="32"/>
      <c r="J115" s="20"/>
    </row>
    <row r="116" spans="2:11" ht="41.25" customHeight="1" x14ac:dyDescent="0.35">
      <c r="B116" s="33"/>
      <c r="C116" s="144" t="s">
        <v>45</v>
      </c>
      <c r="D116" s="145">
        <v>748980.25767028704</v>
      </c>
      <c r="E116" s="172" t="e">
        <f>SUM(E24,E34,#REF!,#REF!,E46,E56,E66,E76,E88,E98,#REF!,#REF!,#REF!,#REF!,#REF!,#REF!,E101,E102,E103)</f>
        <v>#REF!</v>
      </c>
      <c r="F116" s="122" t="e">
        <f>SUM(F24,F34,#REF!,#REF!,F46,F56,F66,F76,F88,F98,#REF!,#REF!,#REF!,#REF!,#REF!,#REF!,F101,F102,F103)</f>
        <v>#REF!</v>
      </c>
      <c r="G116" s="157" t="e">
        <f>SUM(D116:F116)</f>
        <v>#REF!</v>
      </c>
      <c r="H116" s="17"/>
      <c r="I116" s="32"/>
      <c r="J116" s="21"/>
    </row>
    <row r="117" spans="2:11" ht="51.75" customHeight="1" x14ac:dyDescent="0.35">
      <c r="B117" s="5"/>
      <c r="C117" s="144" t="s">
        <v>8</v>
      </c>
      <c r="D117" s="145">
        <f>D116*0.07</f>
        <v>52428.618036920096</v>
      </c>
      <c r="E117" s="172" t="e">
        <f t="shared" ref="E117:F117" si="17">E116*0.07</f>
        <v>#REF!</v>
      </c>
      <c r="F117" s="122" t="e">
        <f t="shared" si="17"/>
        <v>#REF!</v>
      </c>
      <c r="G117" s="157" t="e">
        <f>G116*0.07</f>
        <v>#REF!</v>
      </c>
      <c r="H117" s="5"/>
      <c r="I117" s="235"/>
      <c r="J117" s="2"/>
    </row>
    <row r="118" spans="2:11" ht="51.75" customHeight="1" thickBot="1" x14ac:dyDescent="0.4">
      <c r="B118" s="5"/>
      <c r="C118" s="42" t="s">
        <v>46</v>
      </c>
      <c r="D118" s="146">
        <f>SUM(D116:D117)</f>
        <v>801408.87570720713</v>
      </c>
      <c r="E118" s="173" t="e">
        <f t="shared" ref="E118:F118" si="18">SUM(E116:E117)</f>
        <v>#REF!</v>
      </c>
      <c r="F118" s="127" t="e">
        <f t="shared" si="18"/>
        <v>#REF!</v>
      </c>
      <c r="G118" s="127" t="e">
        <f>SUM(G116:G117)</f>
        <v>#REF!</v>
      </c>
      <c r="H118" s="5"/>
      <c r="I118" s="213"/>
      <c r="J118" s="2"/>
    </row>
    <row r="119" spans="2:11" ht="42" customHeight="1" x14ac:dyDescent="0.35">
      <c r="B119" s="5"/>
      <c r="J119" s="4"/>
      <c r="K119" s="2"/>
    </row>
    <row r="120" spans="2:11" s="51" customFormat="1" ht="29.25" customHeight="1" thickBot="1" x14ac:dyDescent="0.4">
      <c r="B120" s="17"/>
      <c r="C120" s="45"/>
      <c r="D120" s="46"/>
      <c r="E120" s="46"/>
      <c r="F120" s="46"/>
      <c r="G120" s="46"/>
      <c r="H120" s="46"/>
      <c r="I120" s="215"/>
      <c r="J120" s="20"/>
      <c r="K120" s="21"/>
    </row>
    <row r="121" spans="2:11" ht="23.25" customHeight="1" x14ac:dyDescent="0.35">
      <c r="B121" s="2"/>
      <c r="C121" s="268" t="s">
        <v>28</v>
      </c>
      <c r="D121" s="269"/>
      <c r="E121" s="270"/>
      <c r="F121" s="270"/>
      <c r="G121" s="270"/>
      <c r="H121" s="271"/>
      <c r="I121" s="216"/>
      <c r="J121" s="2"/>
      <c r="K121" s="52"/>
    </row>
    <row r="122" spans="2:11" ht="41.25" customHeight="1" x14ac:dyDescent="0.25">
      <c r="B122" s="2"/>
      <c r="C122" s="123"/>
      <c r="D122" s="124" t="s">
        <v>482</v>
      </c>
      <c r="E122" s="124" t="s">
        <v>472</v>
      </c>
      <c r="F122" s="124" t="s">
        <v>473</v>
      </c>
      <c r="G122" s="261" t="s">
        <v>46</v>
      </c>
      <c r="H122" s="263" t="s">
        <v>30</v>
      </c>
      <c r="I122" s="216"/>
      <c r="J122" s="2"/>
      <c r="K122" s="52"/>
    </row>
    <row r="123" spans="2:11" ht="27.75" customHeight="1" x14ac:dyDescent="0.25">
      <c r="B123" s="2"/>
      <c r="C123" s="123"/>
      <c r="D123" s="124" t="str">
        <f>D13</f>
        <v>ACCORD</v>
      </c>
      <c r="E123" s="124">
        <f>E13</f>
        <v>0</v>
      </c>
      <c r="F123" s="124">
        <f>F13</f>
        <v>0</v>
      </c>
      <c r="G123" s="262"/>
      <c r="H123" s="264"/>
      <c r="I123" s="216"/>
      <c r="J123" s="2"/>
      <c r="K123" s="52"/>
    </row>
    <row r="124" spans="2:11" ht="55.5" customHeight="1" x14ac:dyDescent="0.35">
      <c r="B124" s="2"/>
      <c r="C124" s="41" t="s">
        <v>29</v>
      </c>
      <c r="D124" s="125">
        <f>D118*H124</f>
        <v>280493.1064975225</v>
      </c>
      <c r="E124" s="126" t="e">
        <f>SUM(E116:E117)*0.7</f>
        <v>#REF!</v>
      </c>
      <c r="F124" s="126" t="e">
        <f>SUM(F116:F117)*0.7</f>
        <v>#REF!</v>
      </c>
      <c r="G124" s="126"/>
      <c r="H124" s="201">
        <v>0.35</v>
      </c>
      <c r="I124" s="212"/>
      <c r="J124" s="2"/>
      <c r="K124" s="52"/>
    </row>
    <row r="125" spans="2:11" ht="57.75" customHeight="1" x14ac:dyDescent="0.25">
      <c r="B125" s="267"/>
      <c r="C125" s="151" t="s">
        <v>31</v>
      </c>
      <c r="D125" s="152">
        <f>D118*H125</f>
        <v>280493.1064975225</v>
      </c>
      <c r="E125" s="153" t="e">
        <f>SUM(E116:E117)*0.3</f>
        <v>#REF!</v>
      </c>
      <c r="F125" s="153" t="e">
        <f>SUM(F116:F117)*0.3</f>
        <v>#REF!</v>
      </c>
      <c r="G125" s="153"/>
      <c r="H125" s="202">
        <v>0.35</v>
      </c>
      <c r="I125" s="212"/>
      <c r="J125" s="52"/>
      <c r="K125" s="52"/>
    </row>
    <row r="126" spans="2:11" ht="57.75" customHeight="1" x14ac:dyDescent="0.25">
      <c r="B126" s="267"/>
      <c r="C126" s="151" t="s">
        <v>483</v>
      </c>
      <c r="D126" s="152">
        <f>D118*H126</f>
        <v>240422.66271216213</v>
      </c>
      <c r="E126" s="153"/>
      <c r="F126" s="153"/>
      <c r="G126" s="153"/>
      <c r="H126" s="202">
        <v>0.3</v>
      </c>
      <c r="I126" s="212"/>
      <c r="J126" s="52"/>
      <c r="K126" s="52"/>
    </row>
    <row r="127" spans="2:11" ht="38.25" customHeight="1" thickBot="1" x14ac:dyDescent="0.3">
      <c r="B127" s="267"/>
      <c r="C127" s="42" t="s">
        <v>480</v>
      </c>
      <c r="D127" s="127">
        <f>SUM(D124:D126)</f>
        <v>801408.87570720713</v>
      </c>
      <c r="E127" s="127" t="e">
        <f t="shared" ref="E127:F127" si="19">SUM(E124:E125)</f>
        <v>#REF!</v>
      </c>
      <c r="F127" s="127" t="e">
        <f t="shared" si="19"/>
        <v>#REF!</v>
      </c>
      <c r="G127" s="128"/>
      <c r="H127" s="129"/>
      <c r="I127" s="217"/>
      <c r="J127" s="52"/>
      <c r="K127" s="52"/>
    </row>
    <row r="128" spans="2:11" ht="21.75" customHeight="1" thickBot="1" x14ac:dyDescent="0.3">
      <c r="B128" s="267"/>
      <c r="C128" s="3"/>
      <c r="D128" s="12"/>
      <c r="E128" s="12"/>
      <c r="F128" s="12"/>
      <c r="G128" s="12"/>
      <c r="H128" s="12"/>
      <c r="I128" s="218"/>
      <c r="J128" s="52"/>
      <c r="K128" s="52"/>
    </row>
    <row r="129" spans="1:11" ht="49.5" customHeight="1" x14ac:dyDescent="0.25">
      <c r="B129" s="267"/>
      <c r="C129" s="130" t="s">
        <v>500</v>
      </c>
      <c r="D129" s="131">
        <f>SUM(H24,H34,H46,H56,H66,H76,H88,H98,H105)*1.07</f>
        <v>255841.00950986298</v>
      </c>
      <c r="E129" s="46"/>
      <c r="F129" s="46"/>
      <c r="G129" s="46"/>
      <c r="H129" s="224" t="s">
        <v>502</v>
      </c>
      <c r="I129" s="225">
        <f>SUM(I105,I98,I88,I76,I66,I56,I46,I34,I24)</f>
        <v>201064.42123894847</v>
      </c>
      <c r="J129" s="52"/>
      <c r="K129" s="52"/>
    </row>
    <row r="130" spans="1:11" ht="28.5" customHeight="1" thickBot="1" x14ac:dyDescent="0.3">
      <c r="B130" s="267"/>
      <c r="C130" s="132" t="s">
        <v>15</v>
      </c>
      <c r="D130" s="208">
        <f>D129/D118</f>
        <v>0.31923905170640249</v>
      </c>
      <c r="E130" s="57"/>
      <c r="F130" s="57"/>
      <c r="G130" s="57"/>
      <c r="H130" s="226" t="s">
        <v>503</v>
      </c>
      <c r="I130" s="227">
        <f>I129/D116</f>
        <v>0.26845089597469768</v>
      </c>
      <c r="J130" s="52"/>
      <c r="K130" s="52"/>
    </row>
    <row r="131" spans="1:11" ht="28.5" customHeight="1" x14ac:dyDescent="0.25">
      <c r="B131" s="267"/>
      <c r="C131" s="265"/>
      <c r="D131" s="266"/>
      <c r="E131" s="58"/>
      <c r="F131" s="58"/>
      <c r="G131" s="58"/>
      <c r="J131" s="52"/>
      <c r="K131" s="52"/>
    </row>
    <row r="132" spans="1:11" ht="28.5" customHeight="1" x14ac:dyDescent="0.25">
      <c r="B132" s="267"/>
      <c r="C132" s="132" t="s">
        <v>499</v>
      </c>
      <c r="D132" s="133"/>
      <c r="E132" s="59"/>
      <c r="F132" s="59"/>
      <c r="G132" s="59"/>
      <c r="J132" s="52"/>
      <c r="K132" s="52"/>
    </row>
    <row r="133" spans="1:11" ht="23.25" customHeight="1" x14ac:dyDescent="0.25">
      <c r="B133" s="267"/>
      <c r="C133" s="132" t="s">
        <v>16</v>
      </c>
      <c r="D133" s="208">
        <f>D132/D118</f>
        <v>0</v>
      </c>
      <c r="E133" s="59"/>
      <c r="F133" s="59"/>
      <c r="G133" s="59"/>
      <c r="J133" s="52"/>
      <c r="K133" s="52"/>
    </row>
    <row r="134" spans="1:11" ht="68.25" customHeight="1" thickBot="1" x14ac:dyDescent="0.3">
      <c r="B134" s="267"/>
      <c r="C134" s="272" t="s">
        <v>496</v>
      </c>
      <c r="D134" s="273"/>
      <c r="E134" s="47"/>
      <c r="F134" s="47"/>
      <c r="G134" s="47"/>
      <c r="H134" s="52"/>
      <c r="I134" s="219"/>
      <c r="J134" s="52"/>
      <c r="K134" s="52"/>
    </row>
    <row r="135" spans="1:11" ht="55.5" customHeight="1" x14ac:dyDescent="0.25">
      <c r="B135" s="267"/>
      <c r="K135" s="51"/>
    </row>
    <row r="136" spans="1:11" ht="42.75" customHeight="1" x14ac:dyDescent="0.25">
      <c r="B136" s="267"/>
      <c r="J136" s="52"/>
    </row>
    <row r="137" spans="1:11" ht="21.75" customHeight="1" x14ac:dyDescent="0.25">
      <c r="B137" s="267"/>
      <c r="J137" s="52"/>
    </row>
    <row r="138" spans="1:11" ht="21.75" customHeight="1" x14ac:dyDescent="0.25">
      <c r="A138" s="52"/>
      <c r="B138" s="267"/>
    </row>
    <row r="139" spans="1:11" s="52" customFormat="1" ht="23.25" customHeight="1" x14ac:dyDescent="0.25">
      <c r="A139" s="50"/>
      <c r="B139" s="267"/>
      <c r="C139" s="50"/>
      <c r="D139" s="50"/>
      <c r="E139" s="50"/>
      <c r="F139" s="50"/>
      <c r="G139" s="50"/>
      <c r="H139" s="50"/>
      <c r="I139" s="214"/>
      <c r="J139" s="50"/>
      <c r="K139" s="50"/>
    </row>
    <row r="140" spans="1:11" ht="23.25" customHeight="1" x14ac:dyDescent="0.25"/>
    <row r="141" spans="1:11" ht="21.75" customHeight="1" x14ac:dyDescent="0.25"/>
    <row r="142" spans="1:11" ht="16.5" customHeight="1" x14ac:dyDescent="0.25"/>
    <row r="143" spans="1:11" ht="29.25" customHeight="1" x14ac:dyDescent="0.25"/>
    <row r="144" spans="1:11" ht="24.75" customHeight="1" x14ac:dyDescent="0.25"/>
    <row r="145" ht="33" customHeight="1" x14ac:dyDescent="0.25"/>
    <row r="147" ht="15" customHeight="1" x14ac:dyDescent="0.25"/>
    <row r="148" ht="25.5" customHeight="1" x14ac:dyDescent="0.25"/>
  </sheetData>
  <sheetProtection formatCells="0" formatColumns="0" formatRows="0"/>
  <mergeCells count="23">
    <mergeCell ref="C67:J67"/>
    <mergeCell ref="G122:G123"/>
    <mergeCell ref="H122:H123"/>
    <mergeCell ref="C131:D131"/>
    <mergeCell ref="B125:B139"/>
    <mergeCell ref="C121:H121"/>
    <mergeCell ref="C134:D134"/>
    <mergeCell ref="B2:E2"/>
    <mergeCell ref="B9:H9"/>
    <mergeCell ref="C25:J25"/>
    <mergeCell ref="C15:J15"/>
    <mergeCell ref="C114:C115"/>
    <mergeCell ref="G114:G115"/>
    <mergeCell ref="C113:D113"/>
    <mergeCell ref="C78:J78"/>
    <mergeCell ref="C79:J79"/>
    <mergeCell ref="C89:J89"/>
    <mergeCell ref="C14:J14"/>
    <mergeCell ref="B6:M6"/>
    <mergeCell ref="C36:J36"/>
    <mergeCell ref="C37:J37"/>
    <mergeCell ref="C47:J47"/>
    <mergeCell ref="C57:J57"/>
  </mergeCells>
  <conditionalFormatting sqref="D130">
    <cfRule type="cellIs" dxfId="23" priority="47" operator="lessThan">
      <formula>0.15</formula>
    </cfRule>
  </conditionalFormatting>
  <conditionalFormatting sqref="D133">
    <cfRule type="cellIs" dxfId="22" priority="45" operator="lessThan">
      <formula>0.05</formula>
    </cfRule>
  </conditionalFormatting>
  <dataValidations xWindow="431" yWindow="475" count="7">
    <dataValidation allowBlank="1" showInputMessage="1" showErrorMessage="1" prompt="% Towards Gender Equality and Women's Empowerment Must be Higher than 15%_x000a_" sqref="D130:G130"/>
    <dataValidation allowBlank="1" showInputMessage="1" showErrorMessage="1" prompt="M&amp;E Budget Cannot be Less than 5%_x000a_" sqref="D133:G133"/>
    <dataValidation allowBlank="1" showInputMessage="1" showErrorMessage="1" prompt="Insert *text* description of Outcome here" sqref="C14:J14 C36:J36 C78:J78"/>
    <dataValidation allowBlank="1" showInputMessage="1" showErrorMessage="1" prompt="Insert *text* description of Output here" sqref="C15 C25 C37 C47 C57 C67 C79 C89"/>
    <dataValidation allowBlank="1" showInputMessage="1" showErrorMessage="1" prompt="Insert *text* description of Activity here" sqref="C16 C26 C38 C48 C58 C68 C80 C90"/>
    <dataValidation allowBlank="1" showInputMessage="1" showErrorMessage="1" prompt="Insert name of recipient agency here _x000a_" sqref="D13:G13"/>
    <dataValidation allowBlank="1" showErrorMessage="1" prompt="% Towards Gender Equality and Women's Empowerment Must be Higher than 15%_x000a_" sqref="D132:G132"/>
  </dataValidations>
  <pageMargins left="0.7" right="0.7" top="0.75" bottom="0.75" header="0.3" footer="0.3"/>
  <pageSetup scale="74" orientation="landscape"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161"/>
  <sheetViews>
    <sheetView showGridLines="0" showZeros="0" topLeftCell="A94" zoomScale="60" zoomScaleNormal="60" workbookViewId="0">
      <selection activeCell="J107" sqref="J107"/>
    </sheetView>
  </sheetViews>
  <sheetFormatPr defaultColWidth="9.28515625" defaultRowHeight="15.75" x14ac:dyDescent="0.25"/>
  <cols>
    <col min="1" max="1" width="4.42578125" style="70" customWidth="1"/>
    <col min="2" max="2" width="3.28515625" style="70" customWidth="1"/>
    <col min="3" max="3" width="51.42578125" style="70" customWidth="1"/>
    <col min="4" max="4" width="34.28515625" style="72" customWidth="1"/>
    <col min="5" max="5" width="35" style="72" hidden="1" customWidth="1"/>
    <col min="6" max="6" width="34" style="72" hidden="1" customWidth="1"/>
    <col min="7" max="7" width="25.7109375" style="70" hidden="1" customWidth="1"/>
    <col min="8" max="8" width="21.42578125" style="70" customWidth="1"/>
    <col min="9" max="9" width="16.7109375" style="70" customWidth="1"/>
    <col min="10" max="10" width="19.42578125" style="70" customWidth="1"/>
    <col min="11" max="11" width="19" style="70" customWidth="1"/>
    <col min="12" max="12" width="26" style="70" customWidth="1"/>
    <col min="13" max="13" width="21.28515625" style="70" customWidth="1"/>
    <col min="14" max="14" width="7" style="74" customWidth="1"/>
    <col min="15" max="15" width="24.28515625" style="70" customWidth="1"/>
    <col min="16" max="16" width="26.42578125" style="70" customWidth="1"/>
    <col min="17" max="17" width="30.28515625" style="70" customWidth="1"/>
    <col min="18" max="18" width="33" style="70" customWidth="1"/>
    <col min="19" max="20" width="22.7109375" style="70" customWidth="1"/>
    <col min="21" max="21" width="23.42578125" style="70" customWidth="1"/>
    <col min="22" max="22" width="32.28515625" style="70" customWidth="1"/>
    <col min="23" max="23" width="9.28515625" style="70"/>
    <col min="24" max="24" width="17.7109375" style="70" customWidth="1"/>
    <col min="25" max="25" width="26.42578125" style="70" customWidth="1"/>
    <col min="26" max="26" width="22.42578125" style="70" customWidth="1"/>
    <col min="27" max="27" width="29.7109375" style="70" customWidth="1"/>
    <col min="28" max="28" width="23.42578125" style="70" customWidth="1"/>
    <col min="29" max="29" width="18.42578125" style="70" customWidth="1"/>
    <col min="30" max="30" width="17.42578125" style="70" customWidth="1"/>
    <col min="31" max="31" width="25.28515625" style="70" customWidth="1"/>
    <col min="32" max="16384" width="9.28515625" style="70"/>
  </cols>
  <sheetData>
    <row r="1" spans="2:14" ht="24" customHeight="1" x14ac:dyDescent="0.35">
      <c r="L1" s="29"/>
      <c r="M1" s="6"/>
      <c r="N1" s="70"/>
    </row>
    <row r="2" spans="2:14" ht="45.95" x14ac:dyDescent="1">
      <c r="C2" s="238" t="s">
        <v>470</v>
      </c>
      <c r="D2" s="238"/>
      <c r="E2" s="238"/>
      <c r="F2" s="238"/>
      <c r="G2" s="48"/>
      <c r="H2" s="49"/>
      <c r="I2" s="49"/>
      <c r="L2" s="29"/>
      <c r="M2" s="6"/>
      <c r="N2" s="70"/>
    </row>
    <row r="3" spans="2:14" ht="24" customHeight="1" x14ac:dyDescent="0.35">
      <c r="C3" s="53"/>
      <c r="D3" s="50"/>
      <c r="E3" s="50"/>
      <c r="F3" s="50"/>
      <c r="G3" s="50"/>
      <c r="H3" s="50"/>
      <c r="I3" s="50"/>
      <c r="L3" s="29"/>
      <c r="M3" s="6"/>
      <c r="N3" s="70"/>
    </row>
    <row r="4" spans="2:14" ht="24" customHeight="1" thickBot="1" x14ac:dyDescent="0.4">
      <c r="C4" s="53"/>
      <c r="D4" s="50"/>
      <c r="E4" s="50"/>
      <c r="F4" s="50"/>
      <c r="G4" s="50"/>
      <c r="H4" s="50"/>
      <c r="I4" s="50"/>
      <c r="L4" s="29"/>
      <c r="M4" s="6"/>
      <c r="N4" s="70"/>
    </row>
    <row r="5" spans="2:14" ht="30" customHeight="1" x14ac:dyDescent="0.8">
      <c r="C5" s="283" t="s">
        <v>14</v>
      </c>
      <c r="D5" s="284"/>
      <c r="E5" s="284"/>
      <c r="F5" s="284"/>
      <c r="G5" s="285"/>
      <c r="H5" s="163"/>
      <c r="I5" s="163"/>
      <c r="J5" s="164"/>
      <c r="K5" s="6"/>
      <c r="N5" s="70"/>
    </row>
    <row r="6" spans="2:14" ht="24" customHeight="1" x14ac:dyDescent="0.25">
      <c r="C6" s="286" t="s">
        <v>471</v>
      </c>
      <c r="D6" s="287"/>
      <c r="E6" s="287"/>
      <c r="F6" s="287"/>
      <c r="G6" s="287"/>
      <c r="H6" s="287"/>
      <c r="I6" s="287"/>
      <c r="J6" s="288"/>
      <c r="K6" s="6"/>
      <c r="N6" s="70"/>
    </row>
    <row r="7" spans="2:14" ht="24" customHeight="1" x14ac:dyDescent="0.25">
      <c r="C7" s="286"/>
      <c r="D7" s="287"/>
      <c r="E7" s="287"/>
      <c r="F7" s="287"/>
      <c r="G7" s="287"/>
      <c r="H7" s="287"/>
      <c r="I7" s="287"/>
      <c r="J7" s="288"/>
      <c r="K7" s="6"/>
      <c r="N7" s="70"/>
    </row>
    <row r="8" spans="2:14" ht="24" customHeight="1" x14ac:dyDescent="0.25">
      <c r="C8" s="286"/>
      <c r="D8" s="287"/>
      <c r="E8" s="287"/>
      <c r="F8" s="287"/>
      <c r="G8" s="287"/>
      <c r="H8" s="287"/>
      <c r="I8" s="287"/>
      <c r="J8" s="288"/>
      <c r="K8" s="6"/>
      <c r="N8" s="70"/>
    </row>
    <row r="9" spans="2:14" ht="24" customHeight="1" thickBot="1" x14ac:dyDescent="0.3">
      <c r="C9" s="289"/>
      <c r="D9" s="290"/>
      <c r="E9" s="290"/>
      <c r="F9" s="290"/>
      <c r="G9" s="290"/>
      <c r="H9" s="290"/>
      <c r="I9" s="290"/>
      <c r="J9" s="291"/>
      <c r="L9" s="29"/>
      <c r="M9" s="6"/>
      <c r="N9" s="70"/>
    </row>
    <row r="10" spans="2:14" ht="24" customHeight="1" thickBot="1" x14ac:dyDescent="0.4">
      <c r="C10" s="167"/>
      <c r="D10" s="165"/>
      <c r="E10" s="165"/>
      <c r="F10" s="165"/>
      <c r="G10" s="166"/>
      <c r="H10" s="166"/>
      <c r="I10" s="166"/>
      <c r="J10" s="166"/>
      <c r="L10" s="29"/>
      <c r="M10" s="6"/>
      <c r="N10" s="70"/>
    </row>
    <row r="11" spans="2:14" ht="24" customHeight="1" thickBot="1" x14ac:dyDescent="0.4">
      <c r="C11" s="274" t="s">
        <v>106</v>
      </c>
      <c r="D11" s="275"/>
      <c r="E11" s="275"/>
      <c r="F11" s="276"/>
      <c r="H11" s="168"/>
      <c r="L11" s="29"/>
      <c r="M11" s="6"/>
      <c r="N11" s="70"/>
    </row>
    <row r="12" spans="2:14" ht="24" customHeight="1" x14ac:dyDescent="0.35">
      <c r="C12" s="63"/>
      <c r="D12" s="63"/>
      <c r="E12" s="63"/>
      <c r="F12" s="63"/>
      <c r="L12" s="29"/>
      <c r="M12" s="6"/>
      <c r="N12" s="70"/>
    </row>
    <row r="13" spans="2:14" ht="24" customHeight="1" x14ac:dyDescent="0.25">
      <c r="C13" s="63"/>
      <c r="D13" s="134" t="s">
        <v>484</v>
      </c>
      <c r="E13" s="134" t="s">
        <v>107</v>
      </c>
      <c r="F13" s="134" t="s">
        <v>108</v>
      </c>
      <c r="G13" s="281" t="s">
        <v>46</v>
      </c>
      <c r="L13" s="29"/>
      <c r="M13" s="6"/>
      <c r="N13" s="70"/>
    </row>
    <row r="14" spans="2:14" ht="24" customHeight="1" x14ac:dyDescent="0.25">
      <c r="C14" s="63"/>
      <c r="D14" s="135" t="str">
        <f>'1) Budget Tables'!D13</f>
        <v>ACCORD</v>
      </c>
      <c r="E14" s="135">
        <f>'1) Budget Tables'!E13</f>
        <v>0</v>
      </c>
      <c r="F14" s="135">
        <f>'1) Budget Tables'!F13</f>
        <v>0</v>
      </c>
      <c r="G14" s="282"/>
      <c r="L14" s="29"/>
      <c r="M14" s="6"/>
      <c r="N14" s="70"/>
    </row>
    <row r="15" spans="2:14" ht="24" customHeight="1" x14ac:dyDescent="0.35">
      <c r="B15" s="277" t="s">
        <v>116</v>
      </c>
      <c r="C15" s="277"/>
      <c r="D15" s="277"/>
      <c r="E15" s="277"/>
      <c r="F15" s="277"/>
      <c r="G15" s="277"/>
      <c r="L15" s="29"/>
      <c r="M15" s="6"/>
      <c r="N15" s="70"/>
    </row>
    <row r="16" spans="2:14" ht="22.5" customHeight="1" x14ac:dyDescent="0.35">
      <c r="C16" s="277" t="s">
        <v>113</v>
      </c>
      <c r="D16" s="277"/>
      <c r="E16" s="277"/>
      <c r="F16" s="277"/>
      <c r="G16" s="277"/>
      <c r="L16" s="29"/>
      <c r="M16" s="6"/>
      <c r="N16" s="70"/>
    </row>
    <row r="17" spans="3:14" ht="24.75" customHeight="1" thickBot="1" x14ac:dyDescent="0.4">
      <c r="C17" s="82" t="s">
        <v>112</v>
      </c>
      <c r="D17" s="83">
        <f>'1) Budget Tables'!D24</f>
        <v>140762.34931506851</v>
      </c>
      <c r="E17" s="83">
        <f>'1) Budget Tables'!E24</f>
        <v>0</v>
      </c>
      <c r="F17" s="83">
        <f>'1) Budget Tables'!F24</f>
        <v>0</v>
      </c>
      <c r="G17" s="84">
        <f>SUM(D17:F17)</f>
        <v>140762.34931506851</v>
      </c>
      <c r="L17" s="29"/>
      <c r="M17" s="6"/>
      <c r="N17" s="70"/>
    </row>
    <row r="18" spans="3:14" ht="21.75" customHeight="1" x14ac:dyDescent="0.35">
      <c r="C18" s="80" t="s">
        <v>9</v>
      </c>
      <c r="D18" s="118"/>
      <c r="E18" s="119"/>
      <c r="F18" s="119"/>
      <c r="G18" s="81">
        <f t="shared" ref="G18:G25" si="0">SUM(D18:F18)</f>
        <v>0</v>
      </c>
      <c r="N18" s="70"/>
    </row>
    <row r="19" spans="3:14" ht="15.6" x14ac:dyDescent="0.35">
      <c r="C19" s="68" t="s">
        <v>10</v>
      </c>
      <c r="D19" s="120">
        <v>5160</v>
      </c>
      <c r="E19" s="26"/>
      <c r="F19" s="26"/>
      <c r="G19" s="79">
        <f t="shared" si="0"/>
        <v>5160</v>
      </c>
      <c r="N19" s="70"/>
    </row>
    <row r="20" spans="3:14" ht="15.75" customHeight="1" x14ac:dyDescent="0.35">
      <c r="C20" s="68" t="s">
        <v>11</v>
      </c>
      <c r="D20" s="120"/>
      <c r="E20" s="120"/>
      <c r="F20" s="120"/>
      <c r="G20" s="79">
        <f t="shared" si="0"/>
        <v>0</v>
      </c>
      <c r="N20" s="70"/>
    </row>
    <row r="21" spans="3:14" ht="15.6" x14ac:dyDescent="0.35">
      <c r="C21" s="69" t="s">
        <v>12</v>
      </c>
      <c r="D21" s="120">
        <v>36938.849315068495</v>
      </c>
      <c r="E21" s="120"/>
      <c r="F21" s="120"/>
      <c r="G21" s="79">
        <f t="shared" si="0"/>
        <v>36938.849315068495</v>
      </c>
      <c r="N21" s="70"/>
    </row>
    <row r="22" spans="3:14" ht="15.6" x14ac:dyDescent="0.35">
      <c r="C22" s="68" t="s">
        <v>17</v>
      </c>
      <c r="D22" s="120">
        <v>19957.5</v>
      </c>
      <c r="E22" s="120"/>
      <c r="F22" s="120"/>
      <c r="G22" s="79">
        <f t="shared" si="0"/>
        <v>19957.5</v>
      </c>
      <c r="N22" s="70"/>
    </row>
    <row r="23" spans="3:14" ht="21.75" customHeight="1" x14ac:dyDescent="0.35">
      <c r="C23" s="68" t="s">
        <v>13</v>
      </c>
      <c r="D23" s="120">
        <v>78706</v>
      </c>
      <c r="E23" s="120"/>
      <c r="F23" s="120"/>
      <c r="G23" s="79">
        <f t="shared" si="0"/>
        <v>78706</v>
      </c>
      <c r="N23" s="70"/>
    </row>
    <row r="24" spans="3:14" ht="21.75" customHeight="1" x14ac:dyDescent="0.35">
      <c r="C24" s="68" t="s">
        <v>111</v>
      </c>
      <c r="D24" s="120"/>
      <c r="E24" s="120"/>
      <c r="F24" s="120"/>
      <c r="G24" s="79">
        <f t="shared" si="0"/>
        <v>0</v>
      </c>
      <c r="N24" s="70"/>
    </row>
    <row r="25" spans="3:14" ht="15.75" customHeight="1" x14ac:dyDescent="0.35">
      <c r="C25" s="73" t="s">
        <v>114</v>
      </c>
      <c r="D25" s="85">
        <f>SUM(D18:D24)</f>
        <v>140762.34931506851</v>
      </c>
      <c r="E25" s="85">
        <f>SUM(E18:E24)</f>
        <v>0</v>
      </c>
      <c r="F25" s="85">
        <f t="shared" ref="F25" si="1">SUM(F18:F24)</f>
        <v>0</v>
      </c>
      <c r="G25" s="161">
        <f t="shared" si="0"/>
        <v>140762.34931506851</v>
      </c>
      <c r="N25" s="70"/>
    </row>
    <row r="26" spans="3:14" s="72" customFormat="1" ht="15.6" x14ac:dyDescent="0.35">
      <c r="C26" s="86"/>
      <c r="D26" s="87"/>
      <c r="E26" s="87"/>
      <c r="F26" s="87"/>
      <c r="G26" s="162"/>
    </row>
    <row r="27" spans="3:14" ht="15.6" x14ac:dyDescent="0.35">
      <c r="C27" s="277" t="s">
        <v>117</v>
      </c>
      <c r="D27" s="277"/>
      <c r="E27" s="277"/>
      <c r="F27" s="277"/>
      <c r="G27" s="277"/>
      <c r="N27" s="70"/>
    </row>
    <row r="28" spans="3:14" ht="27" customHeight="1" thickBot="1" x14ac:dyDescent="0.4">
      <c r="C28" s="82" t="s">
        <v>112</v>
      </c>
      <c r="D28" s="83">
        <f>'1) Budget Tables'!D34</f>
        <v>53166.285205479449</v>
      </c>
      <c r="E28" s="83">
        <f>'1) Budget Tables'!E34</f>
        <v>0</v>
      </c>
      <c r="F28" s="83">
        <f>'1) Budget Tables'!F34</f>
        <v>0</v>
      </c>
      <c r="G28" s="84">
        <f t="shared" ref="G28:G36" si="2">SUM(D28:F28)</f>
        <v>53166.285205479449</v>
      </c>
      <c r="N28" s="70"/>
    </row>
    <row r="29" spans="3:14" ht="15.6" x14ac:dyDescent="0.35">
      <c r="C29" s="80" t="s">
        <v>9</v>
      </c>
      <c r="D29" s="118"/>
      <c r="E29" s="119"/>
      <c r="F29" s="119"/>
      <c r="G29" s="81">
        <f t="shared" si="2"/>
        <v>0</v>
      </c>
      <c r="N29" s="70"/>
    </row>
    <row r="30" spans="3:14" ht="15.6" x14ac:dyDescent="0.35">
      <c r="C30" s="68" t="s">
        <v>10</v>
      </c>
      <c r="D30" s="120">
        <v>600</v>
      </c>
      <c r="E30" s="26"/>
      <c r="F30" s="26"/>
      <c r="G30" s="79">
        <f t="shared" si="2"/>
        <v>600</v>
      </c>
      <c r="N30" s="70"/>
    </row>
    <row r="31" spans="3:14" ht="30.95" x14ac:dyDescent="0.35">
      <c r="C31" s="68" t="s">
        <v>11</v>
      </c>
      <c r="D31" s="120"/>
      <c r="E31" s="120"/>
      <c r="F31" s="120"/>
      <c r="G31" s="79">
        <f t="shared" si="2"/>
        <v>0</v>
      </c>
      <c r="N31" s="70"/>
    </row>
    <row r="32" spans="3:14" ht="15.6" x14ac:dyDescent="0.35">
      <c r="C32" s="69" t="s">
        <v>12</v>
      </c>
      <c r="D32" s="120">
        <v>21867.965753424658</v>
      </c>
      <c r="E32" s="120"/>
      <c r="F32" s="120"/>
      <c r="G32" s="79">
        <f t="shared" si="2"/>
        <v>21867.965753424658</v>
      </c>
      <c r="N32" s="70"/>
    </row>
    <row r="33" spans="2:14" ht="15.6" x14ac:dyDescent="0.35">
      <c r="C33" s="68" t="s">
        <v>17</v>
      </c>
      <c r="D33" s="120">
        <v>12180</v>
      </c>
      <c r="E33" s="120"/>
      <c r="F33" s="120"/>
      <c r="G33" s="79">
        <f t="shared" si="2"/>
        <v>12180</v>
      </c>
      <c r="N33" s="70"/>
    </row>
    <row r="34" spans="2:14" ht="15.6" x14ac:dyDescent="0.35">
      <c r="C34" s="68" t="s">
        <v>13</v>
      </c>
      <c r="D34" s="120">
        <v>18518.319452054795</v>
      </c>
      <c r="E34" s="120"/>
      <c r="F34" s="120"/>
      <c r="G34" s="79">
        <f t="shared" si="2"/>
        <v>18518.319452054795</v>
      </c>
      <c r="N34" s="70"/>
    </row>
    <row r="35" spans="2:14" ht="15.6" x14ac:dyDescent="0.35">
      <c r="C35" s="68" t="s">
        <v>111</v>
      </c>
      <c r="D35" s="120"/>
      <c r="E35" s="120"/>
      <c r="F35" s="120"/>
      <c r="G35" s="79">
        <f t="shared" si="2"/>
        <v>0</v>
      </c>
      <c r="N35" s="70"/>
    </row>
    <row r="36" spans="2:14" ht="15.6" x14ac:dyDescent="0.35">
      <c r="C36" s="73" t="s">
        <v>114</v>
      </c>
      <c r="D36" s="85">
        <f t="shared" ref="D36:E36" si="3">SUM(D29:D35)</f>
        <v>53166.285205479449</v>
      </c>
      <c r="E36" s="85">
        <f t="shared" si="3"/>
        <v>0</v>
      </c>
      <c r="F36" s="85">
        <f t="shared" ref="F36" si="4">SUM(F29:F35)</f>
        <v>0</v>
      </c>
      <c r="G36" s="79">
        <f t="shared" si="2"/>
        <v>53166.285205479449</v>
      </c>
      <c r="N36" s="70"/>
    </row>
    <row r="37" spans="2:14" s="72" customFormat="1" ht="15.6" x14ac:dyDescent="0.35">
      <c r="C37" s="86"/>
      <c r="D37" s="87"/>
      <c r="E37" s="87"/>
      <c r="F37" s="87"/>
      <c r="G37" s="88"/>
    </row>
    <row r="38" spans="2:14" s="72" customFormat="1" ht="22.5" customHeight="1" x14ac:dyDescent="0.35">
      <c r="C38" s="89"/>
      <c r="D38" s="87"/>
      <c r="E38" s="87"/>
      <c r="F38" s="87"/>
      <c r="G38" s="88"/>
    </row>
    <row r="39" spans="2:14" ht="15.6" x14ac:dyDescent="0.35">
      <c r="B39" s="278" t="s">
        <v>118</v>
      </c>
      <c r="C39" s="279"/>
      <c r="D39" s="279"/>
      <c r="E39" s="279"/>
      <c r="F39" s="279"/>
      <c r="G39" s="280"/>
      <c r="N39" s="70"/>
    </row>
    <row r="40" spans="2:14" ht="15.6" x14ac:dyDescent="0.35">
      <c r="C40" s="278" t="s">
        <v>119</v>
      </c>
      <c r="D40" s="279"/>
      <c r="E40" s="279"/>
      <c r="F40" s="279"/>
      <c r="G40" s="280"/>
      <c r="N40" s="70"/>
    </row>
    <row r="41" spans="2:14" ht="24" customHeight="1" thickBot="1" x14ac:dyDescent="0.4">
      <c r="C41" s="82" t="s">
        <v>112</v>
      </c>
      <c r="D41" s="83">
        <f>'1) Budget Tables'!D46</f>
        <v>14396.5</v>
      </c>
      <c r="E41" s="83">
        <f>'1) Budget Tables'!E46</f>
        <v>0</v>
      </c>
      <c r="F41" s="83">
        <f>'1) Budget Tables'!F46</f>
        <v>0</v>
      </c>
      <c r="G41" s="84">
        <f>SUM(D41:F41)</f>
        <v>14396.5</v>
      </c>
      <c r="N41" s="70"/>
    </row>
    <row r="42" spans="2:14" ht="15.75" customHeight="1" x14ac:dyDescent="0.35">
      <c r="C42" s="80" t="s">
        <v>9</v>
      </c>
      <c r="D42" s="118"/>
      <c r="E42" s="119"/>
      <c r="F42" s="119"/>
      <c r="G42" s="81">
        <f t="shared" ref="G42:G49" si="5">SUM(D42:F42)</f>
        <v>0</v>
      </c>
      <c r="N42" s="70"/>
    </row>
    <row r="43" spans="2:14" ht="15.75" customHeight="1" x14ac:dyDescent="0.35">
      <c r="C43" s="68" t="s">
        <v>10</v>
      </c>
      <c r="D43" s="120"/>
      <c r="E43" s="26"/>
      <c r="F43" s="26"/>
      <c r="G43" s="79">
        <f t="shared" si="5"/>
        <v>0</v>
      </c>
      <c r="N43" s="70"/>
    </row>
    <row r="44" spans="2:14" ht="15.75" customHeight="1" x14ac:dyDescent="0.35">
      <c r="C44" s="68" t="s">
        <v>11</v>
      </c>
      <c r="D44" s="120"/>
      <c r="E44" s="120"/>
      <c r="F44" s="120"/>
      <c r="G44" s="79">
        <f t="shared" si="5"/>
        <v>0</v>
      </c>
      <c r="N44" s="70"/>
    </row>
    <row r="45" spans="2:14" ht="18.75" customHeight="1" x14ac:dyDescent="0.35">
      <c r="C45" s="69" t="s">
        <v>12</v>
      </c>
      <c r="D45" s="120"/>
      <c r="E45" s="120"/>
      <c r="F45" s="120"/>
      <c r="G45" s="79">
        <f t="shared" si="5"/>
        <v>0</v>
      </c>
      <c r="N45" s="70"/>
    </row>
    <row r="46" spans="2:14" ht="15.6" x14ac:dyDescent="0.35">
      <c r="C46" s="68" t="s">
        <v>17</v>
      </c>
      <c r="D46" s="120"/>
      <c r="E46" s="120"/>
      <c r="F46" s="120"/>
      <c r="G46" s="79">
        <f t="shared" si="5"/>
        <v>0</v>
      </c>
      <c r="N46" s="70"/>
    </row>
    <row r="47" spans="2:14" s="72" customFormat="1" ht="21.75" customHeight="1" x14ac:dyDescent="0.35">
      <c r="B47" s="70"/>
      <c r="C47" s="68" t="s">
        <v>13</v>
      </c>
      <c r="D47" s="231">
        <f>[1]Sheet1!$H$167+[1]Sheet1!$H$150+[1]Sheet1!$H$142</f>
        <v>14396.5</v>
      </c>
      <c r="E47" s="120"/>
      <c r="F47" s="120"/>
      <c r="G47" s="79">
        <f t="shared" si="5"/>
        <v>14396.5</v>
      </c>
    </row>
    <row r="48" spans="2:14" s="72" customFormat="1" ht="15.6" x14ac:dyDescent="0.35">
      <c r="B48" s="70"/>
      <c r="C48" s="68" t="s">
        <v>111</v>
      </c>
      <c r="D48" s="120"/>
      <c r="E48" s="120"/>
      <c r="F48" s="120"/>
      <c r="G48" s="79">
        <f t="shared" si="5"/>
        <v>0</v>
      </c>
    </row>
    <row r="49" spans="2:14" ht="15.6" x14ac:dyDescent="0.35">
      <c r="C49" s="73" t="s">
        <v>114</v>
      </c>
      <c r="D49" s="85">
        <f>SUM(D42:D48)</f>
        <v>14396.5</v>
      </c>
      <c r="E49" s="85">
        <f>SUM(E42:E48)</f>
        <v>0</v>
      </c>
      <c r="F49" s="85">
        <f t="shared" ref="F49" si="6">SUM(F42:F48)</f>
        <v>0</v>
      </c>
      <c r="G49" s="79">
        <f t="shared" si="5"/>
        <v>14396.5</v>
      </c>
      <c r="N49" s="70"/>
    </row>
    <row r="50" spans="2:14" s="72" customFormat="1" ht="15.6" x14ac:dyDescent="0.35">
      <c r="C50" s="86"/>
      <c r="D50" s="87"/>
      <c r="E50" s="87"/>
      <c r="F50" s="87"/>
      <c r="G50" s="88"/>
    </row>
    <row r="51" spans="2:14" ht="15.6" x14ac:dyDescent="0.35">
      <c r="B51" s="72"/>
      <c r="C51" s="278" t="s">
        <v>57</v>
      </c>
      <c r="D51" s="279"/>
      <c r="E51" s="279"/>
      <c r="F51" s="279"/>
      <c r="G51" s="280"/>
      <c r="N51" s="70"/>
    </row>
    <row r="52" spans="2:14" ht="21.75" customHeight="1" thickBot="1" x14ac:dyDescent="0.4">
      <c r="C52" s="82" t="s">
        <v>112</v>
      </c>
      <c r="D52" s="83">
        <f>'1) Budget Tables'!D56</f>
        <v>66172</v>
      </c>
      <c r="E52" s="83">
        <f>'1) Budget Tables'!E56</f>
        <v>0</v>
      </c>
      <c r="F52" s="83">
        <f>'1) Budget Tables'!F56</f>
        <v>0</v>
      </c>
      <c r="G52" s="84">
        <f t="shared" ref="G52:G60" si="7">SUM(D52:F52)</f>
        <v>66172</v>
      </c>
      <c r="N52" s="70"/>
    </row>
    <row r="53" spans="2:14" ht="15.75" customHeight="1" x14ac:dyDescent="0.35">
      <c r="C53" s="80" t="s">
        <v>9</v>
      </c>
      <c r="D53" s="118"/>
      <c r="E53" s="119"/>
      <c r="F53" s="119"/>
      <c r="G53" s="81">
        <f t="shared" si="7"/>
        <v>0</v>
      </c>
      <c r="N53" s="70"/>
    </row>
    <row r="54" spans="2:14" ht="15.75" customHeight="1" x14ac:dyDescent="0.35">
      <c r="C54" s="68" t="s">
        <v>10</v>
      </c>
      <c r="D54" s="120"/>
      <c r="E54" s="26"/>
      <c r="F54" s="26"/>
      <c r="G54" s="79">
        <f t="shared" si="7"/>
        <v>0</v>
      </c>
      <c r="N54" s="70"/>
    </row>
    <row r="55" spans="2:14" ht="15.75" customHeight="1" x14ac:dyDescent="0.35">
      <c r="C55" s="68" t="s">
        <v>11</v>
      </c>
      <c r="D55" s="120"/>
      <c r="E55" s="120"/>
      <c r="F55" s="120"/>
      <c r="G55" s="79">
        <f t="shared" si="7"/>
        <v>0</v>
      </c>
      <c r="N55" s="70"/>
    </row>
    <row r="56" spans="2:14" ht="15.6" x14ac:dyDescent="0.35">
      <c r="C56" s="69" t="s">
        <v>12</v>
      </c>
      <c r="D56" s="120">
        <v>2700</v>
      </c>
      <c r="E56" s="120"/>
      <c r="F56" s="120"/>
      <c r="G56" s="79">
        <f t="shared" si="7"/>
        <v>2700</v>
      </c>
      <c r="N56" s="70"/>
    </row>
    <row r="57" spans="2:14" ht="15.6" x14ac:dyDescent="0.35">
      <c r="C57" s="68" t="s">
        <v>17</v>
      </c>
      <c r="D57" s="120">
        <v>6572</v>
      </c>
      <c r="E57" s="120"/>
      <c r="F57" s="120"/>
      <c r="G57" s="79">
        <f t="shared" si="7"/>
        <v>6572</v>
      </c>
      <c r="N57" s="70"/>
    </row>
    <row r="58" spans="2:14" ht="15.6" x14ac:dyDescent="0.35">
      <c r="C58" s="68" t="s">
        <v>13</v>
      </c>
      <c r="D58" s="120">
        <v>56900</v>
      </c>
      <c r="E58" s="120"/>
      <c r="F58" s="120"/>
      <c r="G58" s="79">
        <f t="shared" si="7"/>
        <v>56900</v>
      </c>
      <c r="N58" s="70"/>
    </row>
    <row r="59" spans="2:14" ht="15.6" x14ac:dyDescent="0.35">
      <c r="C59" s="68" t="s">
        <v>111</v>
      </c>
      <c r="D59" s="120"/>
      <c r="E59" s="120"/>
      <c r="F59" s="120"/>
      <c r="G59" s="79">
        <f t="shared" si="7"/>
        <v>0</v>
      </c>
      <c r="N59" s="70"/>
    </row>
    <row r="60" spans="2:14" ht="15.6" x14ac:dyDescent="0.35">
      <c r="C60" s="73" t="s">
        <v>114</v>
      </c>
      <c r="D60" s="85">
        <f t="shared" ref="D60:E60" si="8">SUM(D53:D59)</f>
        <v>66172</v>
      </c>
      <c r="E60" s="85">
        <f t="shared" si="8"/>
        <v>0</v>
      </c>
      <c r="F60" s="85">
        <f t="shared" ref="F60" si="9">SUM(F53:F59)</f>
        <v>0</v>
      </c>
      <c r="G60" s="79">
        <f t="shared" si="7"/>
        <v>66172</v>
      </c>
      <c r="N60" s="70"/>
    </row>
    <row r="61" spans="2:14" s="72" customFormat="1" ht="15.6" x14ac:dyDescent="0.35">
      <c r="C61" s="86"/>
      <c r="D61" s="87"/>
      <c r="E61" s="87"/>
      <c r="F61" s="87"/>
      <c r="G61" s="88"/>
    </row>
    <row r="62" spans="2:14" ht="15.6" x14ac:dyDescent="0.35">
      <c r="C62" s="278" t="s">
        <v>66</v>
      </c>
      <c r="D62" s="279"/>
      <c r="E62" s="279"/>
      <c r="F62" s="279"/>
      <c r="G62" s="280"/>
      <c r="N62" s="70"/>
    </row>
    <row r="63" spans="2:14" ht="21.75" customHeight="1" thickBot="1" x14ac:dyDescent="0.4">
      <c r="B63" s="72"/>
      <c r="C63" s="82" t="s">
        <v>112</v>
      </c>
      <c r="D63" s="83">
        <f>'1) Budget Tables'!D66</f>
        <v>27022</v>
      </c>
      <c r="E63" s="83">
        <f>'1) Budget Tables'!E66</f>
        <v>0</v>
      </c>
      <c r="F63" s="83">
        <f>'1) Budget Tables'!F66</f>
        <v>0</v>
      </c>
      <c r="G63" s="84">
        <f t="shared" ref="G63:G71" si="10">SUM(D63:F63)</f>
        <v>27022</v>
      </c>
      <c r="N63" s="70"/>
    </row>
    <row r="64" spans="2:14" ht="18" customHeight="1" x14ac:dyDescent="0.35">
      <c r="C64" s="80" t="s">
        <v>9</v>
      </c>
      <c r="D64" s="118"/>
      <c r="E64" s="119"/>
      <c r="F64" s="119"/>
      <c r="G64" s="81">
        <f t="shared" si="10"/>
        <v>0</v>
      </c>
      <c r="N64" s="70"/>
    </row>
    <row r="65" spans="2:14" ht="15.75" customHeight="1" x14ac:dyDescent="0.35">
      <c r="C65" s="68" t="s">
        <v>10</v>
      </c>
      <c r="D65" s="231">
        <f>[1]Sheet1!$H$216+[1]Sheet1!$H$223+[1]Sheet1!$H$235</f>
        <v>400</v>
      </c>
      <c r="E65" s="26"/>
      <c r="F65" s="26"/>
      <c r="G65" s="79">
        <f t="shared" si="10"/>
        <v>400</v>
      </c>
      <c r="N65" s="70"/>
    </row>
    <row r="66" spans="2:14" s="72" customFormat="1" ht="15.75" customHeight="1" x14ac:dyDescent="0.35">
      <c r="B66" s="70"/>
      <c r="C66" s="68" t="s">
        <v>11</v>
      </c>
      <c r="D66" s="231"/>
      <c r="E66" s="120"/>
      <c r="F66" s="120"/>
      <c r="G66" s="79">
        <f t="shared" si="10"/>
        <v>0</v>
      </c>
    </row>
    <row r="67" spans="2:14" ht="15.6" x14ac:dyDescent="0.35">
      <c r="B67" s="72"/>
      <c r="C67" s="69" t="s">
        <v>12</v>
      </c>
      <c r="D67" s="231">
        <f>[1]Sheet1!$H$237+[1]Sheet1!$H$225+[1]Sheet1!$H$218</f>
        <v>11250</v>
      </c>
      <c r="E67" s="120"/>
      <c r="F67" s="120"/>
      <c r="G67" s="79">
        <f t="shared" si="10"/>
        <v>11250</v>
      </c>
      <c r="N67" s="70"/>
    </row>
    <row r="68" spans="2:14" ht="15.6" x14ac:dyDescent="0.35">
      <c r="B68" s="72"/>
      <c r="C68" s="68" t="s">
        <v>17</v>
      </c>
      <c r="D68" s="231">
        <f>[1]Sheet1!$H$219+[1]Sheet1!$H$226+[1]Sheet1!$H$238</f>
        <v>8622</v>
      </c>
      <c r="E68" s="120"/>
      <c r="F68" s="120"/>
      <c r="G68" s="79">
        <f t="shared" si="10"/>
        <v>8622</v>
      </c>
      <c r="N68" s="70"/>
    </row>
    <row r="69" spans="2:14" ht="15.6" x14ac:dyDescent="0.35">
      <c r="B69" s="72"/>
      <c r="C69" s="68" t="s">
        <v>13</v>
      </c>
      <c r="D69" s="231">
        <f>[1]Sheet1!$H$239+[1]Sheet1!$H$220+[1]Sheet1!$H$227</f>
        <v>6750</v>
      </c>
      <c r="E69" s="120"/>
      <c r="F69" s="120"/>
      <c r="G69" s="79">
        <f t="shared" si="10"/>
        <v>6750</v>
      </c>
      <c r="N69" s="70"/>
    </row>
    <row r="70" spans="2:14" ht="15.6" x14ac:dyDescent="0.35">
      <c r="C70" s="68" t="s">
        <v>111</v>
      </c>
      <c r="D70" s="120"/>
      <c r="E70" s="120"/>
      <c r="F70" s="120"/>
      <c r="G70" s="79">
        <f t="shared" si="10"/>
        <v>0</v>
      </c>
      <c r="N70" s="70"/>
    </row>
    <row r="71" spans="2:14" ht="15.6" x14ac:dyDescent="0.35">
      <c r="C71" s="73" t="s">
        <v>114</v>
      </c>
      <c r="D71" s="85">
        <f t="shared" ref="D71:E71" si="11">SUM(D64:D70)</f>
        <v>27022</v>
      </c>
      <c r="E71" s="85">
        <f t="shared" si="11"/>
        <v>0</v>
      </c>
      <c r="F71" s="85">
        <f t="shared" ref="F71" si="12">SUM(F64:F70)</f>
        <v>0</v>
      </c>
      <c r="G71" s="79">
        <f t="shared" si="10"/>
        <v>27022</v>
      </c>
      <c r="N71" s="70"/>
    </row>
    <row r="72" spans="2:14" s="72" customFormat="1" ht="15.6" x14ac:dyDescent="0.35">
      <c r="C72" s="86"/>
      <c r="D72" s="87"/>
      <c r="E72" s="87"/>
      <c r="F72" s="87"/>
      <c r="G72" s="88"/>
    </row>
    <row r="73" spans="2:14" ht="25.5" customHeight="1" x14ac:dyDescent="0.35">
      <c r="D73" s="74"/>
      <c r="E73" s="74"/>
      <c r="F73" s="74"/>
      <c r="G73" s="74"/>
      <c r="N73" s="70"/>
    </row>
    <row r="74" spans="2:14" ht="15.6" x14ac:dyDescent="0.35">
      <c r="B74" s="278" t="s">
        <v>120</v>
      </c>
      <c r="C74" s="279"/>
      <c r="D74" s="279"/>
      <c r="E74" s="279"/>
      <c r="F74" s="279"/>
      <c r="G74" s="280"/>
      <c r="N74" s="70"/>
    </row>
    <row r="75" spans="2:14" ht="15.6" x14ac:dyDescent="0.35">
      <c r="C75" s="278" t="s">
        <v>85</v>
      </c>
      <c r="D75" s="279"/>
      <c r="E75" s="279"/>
      <c r="F75" s="279"/>
      <c r="G75" s="280"/>
      <c r="N75" s="70"/>
    </row>
    <row r="76" spans="2:14" ht="22.5" customHeight="1" thickBot="1" x14ac:dyDescent="0.4">
      <c r="C76" s="82" t="s">
        <v>112</v>
      </c>
      <c r="D76" s="83">
        <f>'1) Budget Tables'!D88</f>
        <v>78698.856164383556</v>
      </c>
      <c r="E76" s="83">
        <f>'1) Budget Tables'!E88</f>
        <v>0</v>
      </c>
      <c r="F76" s="83">
        <f>'1) Budget Tables'!F88</f>
        <v>0</v>
      </c>
      <c r="G76" s="84">
        <f>SUM(D76:F76)</f>
        <v>78698.856164383556</v>
      </c>
      <c r="N76" s="70"/>
    </row>
    <row r="77" spans="2:14" ht="15.6" x14ac:dyDescent="0.35">
      <c r="C77" s="80" t="s">
        <v>9</v>
      </c>
      <c r="D77" s="118"/>
      <c r="E77" s="119"/>
      <c r="F77" s="119"/>
      <c r="G77" s="81">
        <f t="shared" ref="G77:G84" si="13">SUM(D77:F77)</f>
        <v>0</v>
      </c>
      <c r="N77" s="70"/>
    </row>
    <row r="78" spans="2:14" ht="15.6" x14ac:dyDescent="0.35">
      <c r="C78" s="68" t="s">
        <v>10</v>
      </c>
      <c r="D78" s="120">
        <v>750</v>
      </c>
      <c r="E78" s="26"/>
      <c r="F78" s="26"/>
      <c r="G78" s="79">
        <f t="shared" si="13"/>
        <v>750</v>
      </c>
      <c r="N78" s="70"/>
    </row>
    <row r="79" spans="2:14" ht="15.75" customHeight="1" x14ac:dyDescent="0.35">
      <c r="C79" s="68" t="s">
        <v>11</v>
      </c>
      <c r="D79" s="120"/>
      <c r="E79" s="120"/>
      <c r="F79" s="120"/>
      <c r="G79" s="79">
        <f t="shared" si="13"/>
        <v>0</v>
      </c>
      <c r="N79" s="70"/>
    </row>
    <row r="80" spans="2:14" ht="15.6" x14ac:dyDescent="0.35">
      <c r="C80" s="69" t="s">
        <v>12</v>
      </c>
      <c r="D80" s="120">
        <v>34260.856164383556</v>
      </c>
      <c r="E80" s="120"/>
      <c r="F80" s="120"/>
      <c r="G80" s="79">
        <f t="shared" si="13"/>
        <v>34260.856164383556</v>
      </c>
      <c r="N80" s="70"/>
    </row>
    <row r="81" spans="3:14" ht="15.6" x14ac:dyDescent="0.35">
      <c r="C81" s="68" t="s">
        <v>17</v>
      </c>
      <c r="D81" s="120">
        <v>212</v>
      </c>
      <c r="E81" s="120"/>
      <c r="F81" s="120"/>
      <c r="G81" s="79">
        <f t="shared" si="13"/>
        <v>212</v>
      </c>
      <c r="N81" s="70"/>
    </row>
    <row r="82" spans="3:14" ht="15.6" x14ac:dyDescent="0.35">
      <c r="C82" s="68" t="s">
        <v>13</v>
      </c>
      <c r="D82" s="120">
        <v>43476</v>
      </c>
      <c r="E82" s="120"/>
      <c r="F82" s="120"/>
      <c r="G82" s="79">
        <f t="shared" si="13"/>
        <v>43476</v>
      </c>
      <c r="N82" s="70"/>
    </row>
    <row r="83" spans="3:14" ht="15.6" x14ac:dyDescent="0.35">
      <c r="C83" s="68" t="s">
        <v>111</v>
      </c>
      <c r="D83" s="120"/>
      <c r="E83" s="120"/>
      <c r="F83" s="120"/>
      <c r="G83" s="79">
        <f t="shared" si="13"/>
        <v>0</v>
      </c>
      <c r="N83" s="70"/>
    </row>
    <row r="84" spans="3:14" ht="15.6" x14ac:dyDescent="0.35">
      <c r="C84" s="73" t="s">
        <v>114</v>
      </c>
      <c r="D84" s="85">
        <f>SUM(D77:D83)</f>
        <v>78698.856164383556</v>
      </c>
      <c r="E84" s="85">
        <f>SUM(E77:E83)</f>
        <v>0</v>
      </c>
      <c r="F84" s="85">
        <f t="shared" ref="F84" si="14">SUM(F77:F83)</f>
        <v>0</v>
      </c>
      <c r="G84" s="79">
        <f t="shared" si="13"/>
        <v>78698.856164383556</v>
      </c>
      <c r="N84" s="70"/>
    </row>
    <row r="85" spans="3:14" s="72" customFormat="1" ht="15.6" x14ac:dyDescent="0.35">
      <c r="C85" s="86"/>
      <c r="D85" s="87"/>
      <c r="E85" s="87"/>
      <c r="F85" s="87"/>
      <c r="G85" s="88"/>
    </row>
    <row r="86" spans="3:14" ht="15.75" customHeight="1" x14ac:dyDescent="0.35">
      <c r="C86" s="278" t="s">
        <v>121</v>
      </c>
      <c r="D86" s="279"/>
      <c r="E86" s="279"/>
      <c r="F86" s="279"/>
      <c r="G86" s="280"/>
      <c r="N86" s="70"/>
    </row>
    <row r="87" spans="3:14" ht="21.75" customHeight="1" thickBot="1" x14ac:dyDescent="0.4">
      <c r="C87" s="82" t="s">
        <v>112</v>
      </c>
      <c r="D87" s="83">
        <f>'1) Budget Tables'!D98</f>
        <v>47648</v>
      </c>
      <c r="E87" s="83">
        <f>'1) Budget Tables'!E98</f>
        <v>0</v>
      </c>
      <c r="F87" s="83">
        <f>'1) Budget Tables'!F98</f>
        <v>0</v>
      </c>
      <c r="G87" s="84">
        <f t="shared" ref="G87:G95" si="15">SUM(D87:F87)</f>
        <v>47648</v>
      </c>
      <c r="N87" s="70"/>
    </row>
    <row r="88" spans="3:14" ht="15.6" x14ac:dyDescent="0.35">
      <c r="C88" s="80" t="s">
        <v>9</v>
      </c>
      <c r="D88" s="118"/>
      <c r="E88" s="119"/>
      <c r="F88" s="119"/>
      <c r="G88" s="81">
        <f t="shared" si="15"/>
        <v>0</v>
      </c>
      <c r="N88" s="70"/>
    </row>
    <row r="89" spans="3:14" ht="15.6" x14ac:dyDescent="0.35">
      <c r="C89" s="68" t="s">
        <v>10</v>
      </c>
      <c r="D89" s="120">
        <v>400</v>
      </c>
      <c r="E89" s="26"/>
      <c r="F89" s="26"/>
      <c r="G89" s="79">
        <f t="shared" si="15"/>
        <v>400</v>
      </c>
      <c r="N89" s="70"/>
    </row>
    <row r="90" spans="3:14" ht="30.95" x14ac:dyDescent="0.35">
      <c r="C90" s="68" t="s">
        <v>11</v>
      </c>
      <c r="D90" s="120"/>
      <c r="E90" s="120"/>
      <c r="F90" s="120"/>
      <c r="G90" s="79">
        <f t="shared" si="15"/>
        <v>0</v>
      </c>
      <c r="N90" s="70"/>
    </row>
    <row r="91" spans="3:14" ht="15.6" x14ac:dyDescent="0.35">
      <c r="C91" s="69" t="s">
        <v>12</v>
      </c>
      <c r="D91" s="120">
        <v>266</v>
      </c>
      <c r="E91" s="120"/>
      <c r="F91" s="120"/>
      <c r="G91" s="79">
        <f t="shared" si="15"/>
        <v>266</v>
      </c>
      <c r="N91" s="70"/>
    </row>
    <row r="92" spans="3:14" ht="15.6" x14ac:dyDescent="0.35">
      <c r="C92" s="68" t="s">
        <v>17</v>
      </c>
      <c r="D92" s="120">
        <v>212</v>
      </c>
      <c r="E92" s="120"/>
      <c r="F92" s="120"/>
      <c r="G92" s="79">
        <f t="shared" si="15"/>
        <v>212</v>
      </c>
      <c r="N92" s="70"/>
    </row>
    <row r="93" spans="3:14" ht="15.6" x14ac:dyDescent="0.35">
      <c r="C93" s="68" t="s">
        <v>13</v>
      </c>
      <c r="D93" s="120">
        <v>46770</v>
      </c>
      <c r="E93" s="120"/>
      <c r="F93" s="120"/>
      <c r="G93" s="79">
        <f t="shared" si="15"/>
        <v>46770</v>
      </c>
      <c r="N93" s="70"/>
    </row>
    <row r="94" spans="3:14" ht="15.6" x14ac:dyDescent="0.35">
      <c r="C94" s="68" t="s">
        <v>111</v>
      </c>
      <c r="D94" s="120"/>
      <c r="E94" s="120"/>
      <c r="F94" s="120"/>
      <c r="G94" s="79">
        <f t="shared" si="15"/>
        <v>0</v>
      </c>
      <c r="N94" s="70"/>
    </row>
    <row r="95" spans="3:14" ht="15.6" x14ac:dyDescent="0.35">
      <c r="C95" s="73" t="s">
        <v>114</v>
      </c>
      <c r="D95" s="85">
        <f t="shared" ref="D95:E95" si="16">SUM(D88:D94)</f>
        <v>47648</v>
      </c>
      <c r="E95" s="85">
        <f t="shared" si="16"/>
        <v>0</v>
      </c>
      <c r="F95" s="85">
        <f t="shared" ref="F95" si="17">SUM(F88:F94)</f>
        <v>0</v>
      </c>
      <c r="G95" s="79">
        <f t="shared" si="15"/>
        <v>47648</v>
      </c>
      <c r="N95" s="70"/>
    </row>
    <row r="96" spans="3:14" s="72" customFormat="1" ht="15.6" x14ac:dyDescent="0.35">
      <c r="C96" s="86"/>
      <c r="D96" s="87"/>
      <c r="E96" s="87"/>
      <c r="F96" s="87"/>
      <c r="G96" s="88"/>
    </row>
    <row r="97" spans="3:7" s="74" customFormat="1" ht="15.6" x14ac:dyDescent="0.35">
      <c r="C97" s="70"/>
      <c r="D97" s="72"/>
      <c r="E97" s="72"/>
      <c r="F97" s="72"/>
      <c r="G97" s="70"/>
    </row>
    <row r="98" spans="3:7" s="74" customFormat="1" ht="15.75" customHeight="1" x14ac:dyDescent="0.35">
      <c r="C98" s="70"/>
      <c r="D98" s="72"/>
      <c r="E98" s="72"/>
      <c r="F98" s="72"/>
      <c r="G98" s="70"/>
    </row>
    <row r="99" spans="3:7" s="74" customFormat="1" ht="15.75" customHeight="1" x14ac:dyDescent="0.35">
      <c r="C99" s="278" t="s">
        <v>478</v>
      </c>
      <c r="D99" s="279"/>
      <c r="E99" s="279"/>
      <c r="F99" s="279"/>
      <c r="G99" s="280"/>
    </row>
    <row r="100" spans="3:7" s="74" customFormat="1" ht="19.5" customHeight="1" thickBot="1" x14ac:dyDescent="0.4">
      <c r="C100" s="82" t="s">
        <v>479</v>
      </c>
      <c r="D100" s="83">
        <f>'1) Budget Tables'!D105</f>
        <v>321114.27</v>
      </c>
      <c r="E100" s="83">
        <f>'1) Budget Tables'!E105</f>
        <v>0</v>
      </c>
      <c r="F100" s="83">
        <f>'1) Budget Tables'!F105</f>
        <v>0</v>
      </c>
      <c r="G100" s="84">
        <f t="shared" ref="G100:G108" si="18">SUM(D100:F100)</f>
        <v>321114.27</v>
      </c>
    </row>
    <row r="101" spans="3:7" s="74" customFormat="1" ht="15.75" customHeight="1" x14ac:dyDescent="0.35">
      <c r="C101" s="80" t="s">
        <v>9</v>
      </c>
      <c r="D101" s="234">
        <v>140400</v>
      </c>
      <c r="E101" s="119"/>
      <c r="F101" s="119"/>
      <c r="G101" s="81">
        <f t="shared" si="18"/>
        <v>140400</v>
      </c>
    </row>
    <row r="102" spans="3:7" s="74" customFormat="1" ht="15.75" customHeight="1" x14ac:dyDescent="0.35">
      <c r="C102" s="68" t="s">
        <v>10</v>
      </c>
      <c r="D102" s="231">
        <v>13410</v>
      </c>
      <c r="E102" s="26"/>
      <c r="F102" s="26"/>
      <c r="G102" s="79">
        <f t="shared" si="18"/>
        <v>13410</v>
      </c>
    </row>
    <row r="103" spans="3:7" s="74" customFormat="1" ht="15.75" customHeight="1" x14ac:dyDescent="0.35">
      <c r="C103" s="68" t="s">
        <v>11</v>
      </c>
      <c r="D103" s="231">
        <v>9800</v>
      </c>
      <c r="E103" s="120"/>
      <c r="F103" s="120"/>
      <c r="G103" s="79">
        <f t="shared" si="18"/>
        <v>9800</v>
      </c>
    </row>
    <row r="104" spans="3:7" s="74" customFormat="1" ht="15.75" customHeight="1" x14ac:dyDescent="0.35">
      <c r="C104" s="69" t="s">
        <v>12</v>
      </c>
      <c r="D104" s="231">
        <v>22284.41</v>
      </c>
      <c r="E104" s="120"/>
      <c r="F104" s="120"/>
      <c r="G104" s="79">
        <f t="shared" si="18"/>
        <v>22284.41</v>
      </c>
    </row>
    <row r="105" spans="3:7" s="74" customFormat="1" ht="15.75" customHeight="1" x14ac:dyDescent="0.35">
      <c r="C105" s="68" t="s">
        <v>17</v>
      </c>
      <c r="D105" s="231">
        <v>49744.160000000003</v>
      </c>
      <c r="E105" s="120"/>
      <c r="F105" s="120"/>
      <c r="G105" s="79">
        <f t="shared" si="18"/>
        <v>49744.160000000003</v>
      </c>
    </row>
    <row r="106" spans="3:7" s="74" customFormat="1" ht="15.75" customHeight="1" x14ac:dyDescent="0.35">
      <c r="C106" s="68" t="s">
        <v>13</v>
      </c>
      <c r="D106" s="231">
        <v>51737.85</v>
      </c>
      <c r="E106" s="120"/>
      <c r="F106" s="120"/>
      <c r="G106" s="79">
        <f t="shared" si="18"/>
        <v>51737.85</v>
      </c>
    </row>
    <row r="107" spans="3:7" s="74" customFormat="1" ht="15.75" customHeight="1" x14ac:dyDescent="0.35">
      <c r="C107" s="68" t="s">
        <v>111</v>
      </c>
      <c r="D107" s="231">
        <v>33737.85</v>
      </c>
      <c r="E107" s="120"/>
      <c r="F107" s="120"/>
      <c r="G107" s="79">
        <f t="shared" si="18"/>
        <v>33737.85</v>
      </c>
    </row>
    <row r="108" spans="3:7" s="74" customFormat="1" ht="15.75" customHeight="1" x14ac:dyDescent="0.35">
      <c r="C108" s="73" t="s">
        <v>114</v>
      </c>
      <c r="D108" s="85">
        <f>SUM(D101:D107)</f>
        <v>321114.26999999996</v>
      </c>
      <c r="E108" s="85">
        <f t="shared" ref="E108:F108" si="19">SUM(E101:E107)</f>
        <v>0</v>
      </c>
      <c r="F108" s="85">
        <f t="shared" si="19"/>
        <v>0</v>
      </c>
      <c r="G108" s="79">
        <f t="shared" si="18"/>
        <v>321114.26999999996</v>
      </c>
    </row>
    <row r="109" spans="3:7" s="74" customFormat="1" ht="15.75" customHeight="1" thickBot="1" x14ac:dyDescent="0.4">
      <c r="C109" s="70"/>
      <c r="D109" s="72"/>
      <c r="E109" s="72"/>
      <c r="F109" s="72"/>
      <c r="G109" s="70"/>
    </row>
    <row r="110" spans="3:7" s="74" customFormat="1" ht="19.5" customHeight="1" thickBot="1" x14ac:dyDescent="0.4">
      <c r="C110" s="294" t="s">
        <v>18</v>
      </c>
      <c r="D110" s="295"/>
      <c r="E110" s="295"/>
      <c r="F110" s="295"/>
      <c r="G110" s="296"/>
    </row>
    <row r="111" spans="3:7" s="74" customFormat="1" ht="19.5" customHeight="1" x14ac:dyDescent="0.25">
      <c r="C111" s="94"/>
      <c r="D111" s="78" t="s">
        <v>482</v>
      </c>
      <c r="E111" s="78" t="s">
        <v>472</v>
      </c>
      <c r="F111" s="78" t="s">
        <v>473</v>
      </c>
      <c r="G111" s="292" t="s">
        <v>18</v>
      </c>
    </row>
    <row r="112" spans="3:7" s="74" customFormat="1" ht="19.5" customHeight="1" x14ac:dyDescent="0.25">
      <c r="C112" s="94"/>
      <c r="D112" s="190" t="str">
        <f>'1) Budget Tables'!D13</f>
        <v>ACCORD</v>
      </c>
      <c r="E112" s="71"/>
      <c r="F112" s="71"/>
      <c r="G112" s="293"/>
    </row>
    <row r="113" spans="3:13" s="74" customFormat="1" ht="19.5" customHeight="1" x14ac:dyDescent="0.35">
      <c r="C113" s="28" t="s">
        <v>9</v>
      </c>
      <c r="D113" s="95">
        <f t="shared" ref="D113:D119" si="20">SUM(D88,D77,D64,D53,D42,D29,D18,D101)</f>
        <v>140400</v>
      </c>
      <c r="E113" s="95" t="e">
        <f>SUM(#REF!,#REF!,#REF!,#REF!,#REF!,#REF!,E88,E77,#REF!,E64,E53,E42,#REF!,#REF!,E29,E18)</f>
        <v>#REF!</v>
      </c>
      <c r="F113" s="95" t="e">
        <f>SUM(#REF!,#REF!,#REF!,#REF!,#REF!,#REF!,F88,F77,#REF!,F64,F53,F42,#REF!,#REF!,F29,F18)</f>
        <v>#REF!</v>
      </c>
      <c r="G113" s="91" t="e">
        <f>SUM(D113:F113)</f>
        <v>#REF!</v>
      </c>
    </row>
    <row r="114" spans="3:13" s="74" customFormat="1" ht="34.5" customHeight="1" x14ac:dyDescent="0.35">
      <c r="C114" s="28" t="s">
        <v>10</v>
      </c>
      <c r="D114" s="95">
        <f t="shared" si="20"/>
        <v>20720</v>
      </c>
      <c r="E114" s="95" t="e">
        <f>SUM(#REF!,#REF!,#REF!,#REF!,#REF!,#REF!,E89,E78,#REF!,E65,E54,E43,#REF!,#REF!,E30,E19)</f>
        <v>#REF!</v>
      </c>
      <c r="F114" s="95" t="e">
        <f>SUM(#REF!,#REF!,#REF!,#REF!,#REF!,#REF!,F89,F78,#REF!,F65,F54,F43,#REF!,#REF!,F30,F19)</f>
        <v>#REF!</v>
      </c>
      <c r="G114" s="92" t="e">
        <f>SUM(D114:F114)</f>
        <v>#REF!</v>
      </c>
    </row>
    <row r="115" spans="3:13" s="74" customFormat="1" ht="48" customHeight="1" x14ac:dyDescent="0.35">
      <c r="C115" s="28" t="s">
        <v>11</v>
      </c>
      <c r="D115" s="95">
        <f t="shared" si="20"/>
        <v>9800</v>
      </c>
      <c r="E115" s="95" t="e">
        <f>SUM(#REF!,#REF!,#REF!,#REF!,#REF!,#REF!,E90,E79,#REF!,E66,E55,E44,#REF!,#REF!,E31,E20)</f>
        <v>#REF!</v>
      </c>
      <c r="F115" s="95" t="e">
        <f>SUM(#REF!,#REF!,#REF!,#REF!,#REF!,#REF!,F90,F79,#REF!,F66,F55,F44,#REF!,#REF!,F31,F20)</f>
        <v>#REF!</v>
      </c>
      <c r="G115" s="92" t="e">
        <f t="shared" ref="G115:G119" si="21">SUM(D115:F115)</f>
        <v>#REF!</v>
      </c>
    </row>
    <row r="116" spans="3:13" s="74" customFormat="1" ht="33" customHeight="1" x14ac:dyDescent="0.35">
      <c r="C116" s="44" t="s">
        <v>12</v>
      </c>
      <c r="D116" s="95">
        <f t="shared" si="20"/>
        <v>129568.08123287671</v>
      </c>
      <c r="E116" s="95" t="e">
        <f>SUM(#REF!,#REF!,#REF!,#REF!,#REF!,#REF!,E91,E80,#REF!,E67,E56,E45,#REF!,#REF!,E32,E21)</f>
        <v>#REF!</v>
      </c>
      <c r="F116" s="95" t="e">
        <f>SUM(#REF!,#REF!,#REF!,#REF!,#REF!,#REF!,F91,F80,#REF!,F67,F56,F45,#REF!,#REF!,F32,F21)</f>
        <v>#REF!</v>
      </c>
      <c r="G116" s="92" t="e">
        <f t="shared" si="21"/>
        <v>#REF!</v>
      </c>
    </row>
    <row r="117" spans="3:13" s="74" customFormat="1" ht="21" customHeight="1" x14ac:dyDescent="0.35">
      <c r="C117" s="181" t="s">
        <v>17</v>
      </c>
      <c r="D117" s="176">
        <f t="shared" si="20"/>
        <v>97499.66</v>
      </c>
      <c r="E117" s="95" t="e">
        <f>SUM(#REF!,#REF!,#REF!,#REF!,#REF!,#REF!,E92,E81,#REF!,E68,E57,E46,#REF!,#REF!,E33,E22)</f>
        <v>#REF!</v>
      </c>
      <c r="F117" s="95" t="e">
        <f>SUM(#REF!,#REF!,#REF!,#REF!,#REF!,#REF!,F92,F81,#REF!,F68,F57,F46,#REF!,#REF!,F33,F22)</f>
        <v>#REF!</v>
      </c>
      <c r="G117" s="92" t="e">
        <f t="shared" si="21"/>
        <v>#REF!</v>
      </c>
      <c r="H117" s="32"/>
      <c r="I117" s="32"/>
      <c r="J117" s="32"/>
      <c r="K117" s="32"/>
      <c r="L117" s="32"/>
      <c r="M117" s="31"/>
    </row>
    <row r="118" spans="3:13" s="74" customFormat="1" ht="39.75" customHeight="1" x14ac:dyDescent="0.35">
      <c r="C118" s="28" t="s">
        <v>13</v>
      </c>
      <c r="D118" s="182">
        <f t="shared" si="20"/>
        <v>317254.66945205478</v>
      </c>
      <c r="E118" s="178" t="e">
        <f>SUM(#REF!,#REF!,#REF!,#REF!,#REF!,#REF!,E93,E82,#REF!,E69,E58,E47,#REF!,#REF!,E34,E23)</f>
        <v>#REF!</v>
      </c>
      <c r="F118" s="95" t="e">
        <f>SUM(#REF!,#REF!,#REF!,#REF!,#REF!,#REF!,F93,F82,#REF!,F69,F58,F47,#REF!,#REF!,F34,F23)</f>
        <v>#REF!</v>
      </c>
      <c r="G118" s="92" t="e">
        <f t="shared" si="21"/>
        <v>#REF!</v>
      </c>
      <c r="H118" s="32"/>
      <c r="I118" s="32"/>
      <c r="J118" s="32"/>
      <c r="K118" s="32"/>
      <c r="L118" s="32"/>
      <c r="M118" s="31"/>
    </row>
    <row r="119" spans="3:13" s="74" customFormat="1" ht="23.25" customHeight="1" thickBot="1" x14ac:dyDescent="0.4">
      <c r="C119" s="28" t="s">
        <v>111</v>
      </c>
      <c r="D119" s="182">
        <f t="shared" si="20"/>
        <v>33737.85</v>
      </c>
      <c r="E119" s="179" t="e">
        <f>SUM(#REF!,#REF!,#REF!,#REF!,#REF!,#REF!,E94,E83,#REF!,E70,E59,E48,#REF!,#REF!,E35,E24)</f>
        <v>#REF!</v>
      </c>
      <c r="F119" s="98" t="e">
        <f>SUM(#REF!,#REF!,#REF!,#REF!,#REF!,#REF!,F94,F83,#REF!,F70,F59,F48,#REF!,#REF!,F35,F24)</f>
        <v>#REF!</v>
      </c>
      <c r="G119" s="93" t="e">
        <f t="shared" si="21"/>
        <v>#REF!</v>
      </c>
      <c r="H119" s="32"/>
      <c r="I119" s="32"/>
      <c r="J119" s="32"/>
      <c r="K119" s="32"/>
      <c r="L119" s="32"/>
      <c r="M119" s="31"/>
    </row>
    <row r="120" spans="3:13" s="74" customFormat="1" ht="22.5" customHeight="1" thickBot="1" x14ac:dyDescent="0.3">
      <c r="C120" s="188" t="s">
        <v>486</v>
      </c>
      <c r="D120" s="189">
        <f>SUM(D113:D119)</f>
        <v>748980.26068493142</v>
      </c>
      <c r="E120" s="180" t="e">
        <f t="shared" ref="E120" si="22">SUM(E113:E119)</f>
        <v>#REF!</v>
      </c>
      <c r="F120" s="96" t="e">
        <f t="shared" ref="F120" si="23">SUM(F113:F119)</f>
        <v>#REF!</v>
      </c>
      <c r="G120" s="97" t="e">
        <f>SUM(D120:F120)</f>
        <v>#REF!</v>
      </c>
      <c r="H120" s="32"/>
      <c r="I120" s="32"/>
      <c r="J120" s="32"/>
      <c r="K120" s="32"/>
      <c r="L120" s="32"/>
      <c r="M120" s="31"/>
    </row>
    <row r="121" spans="3:13" s="74" customFormat="1" ht="22.5" customHeight="1" x14ac:dyDescent="0.25">
      <c r="C121" s="188" t="s">
        <v>487</v>
      </c>
      <c r="D121" s="189">
        <f>D120*0.07</f>
        <v>52428.618247945204</v>
      </c>
      <c r="E121" s="177"/>
      <c r="F121" s="177"/>
      <c r="G121" s="183"/>
      <c r="H121" s="32"/>
      <c r="I121" s="32"/>
      <c r="J121" s="32"/>
      <c r="K121" s="32"/>
      <c r="L121" s="32"/>
      <c r="M121" s="31"/>
    </row>
    <row r="122" spans="3:13" s="74" customFormat="1" ht="22.5" customHeight="1" thickBot="1" x14ac:dyDescent="0.3">
      <c r="C122" s="184" t="s">
        <v>488</v>
      </c>
      <c r="D122" s="185">
        <f>SUM(D120:D121)</f>
        <v>801408.87893287663</v>
      </c>
      <c r="E122" s="186"/>
      <c r="F122" s="186"/>
      <c r="G122" s="187"/>
      <c r="H122" s="32"/>
      <c r="I122" s="32"/>
      <c r="J122" s="32"/>
      <c r="K122" s="32"/>
      <c r="L122" s="32"/>
      <c r="M122" s="31"/>
    </row>
    <row r="123" spans="3:13" s="74" customFormat="1" ht="15.75" customHeight="1" x14ac:dyDescent="0.25">
      <c r="C123" s="70"/>
      <c r="D123" s="72"/>
      <c r="E123" s="72"/>
      <c r="F123" s="72"/>
      <c r="G123" s="70"/>
      <c r="H123" s="46"/>
      <c r="I123" s="46"/>
      <c r="J123" s="46"/>
      <c r="K123" s="46"/>
      <c r="L123" s="75"/>
      <c r="M123" s="72"/>
    </row>
    <row r="124" spans="3:13" s="74" customFormat="1" ht="15.75" customHeight="1" x14ac:dyDescent="0.25">
      <c r="C124" s="70"/>
      <c r="D124" s="72"/>
      <c r="E124" s="72"/>
      <c r="F124" s="72"/>
      <c r="G124" s="70"/>
      <c r="H124" s="46"/>
      <c r="I124" s="46"/>
      <c r="J124" s="46"/>
      <c r="K124" s="46"/>
      <c r="L124" s="75"/>
      <c r="M124" s="72"/>
    </row>
    <row r="125" spans="3:13" ht="15.75" customHeight="1" x14ac:dyDescent="0.25">
      <c r="L125" s="76"/>
    </row>
    <row r="126" spans="3:13" ht="15.75" customHeight="1" x14ac:dyDescent="0.25">
      <c r="H126" s="56"/>
      <c r="I126" s="56"/>
      <c r="L126" s="76"/>
    </row>
    <row r="127" spans="3:13" ht="15.75" customHeight="1" x14ac:dyDescent="0.25">
      <c r="H127" s="56"/>
      <c r="I127" s="56"/>
      <c r="L127" s="74"/>
    </row>
    <row r="128" spans="3:13" ht="40.5" customHeight="1" x14ac:dyDescent="0.25">
      <c r="H128" s="56"/>
      <c r="I128" s="56"/>
      <c r="L128" s="77"/>
    </row>
    <row r="129" spans="3:14" ht="24.75" customHeight="1" x14ac:dyDescent="0.25">
      <c r="H129" s="56"/>
      <c r="I129" s="56"/>
      <c r="L129" s="77"/>
    </row>
    <row r="130" spans="3:14" ht="41.25" customHeight="1" x14ac:dyDescent="0.25">
      <c r="H130" s="19"/>
      <c r="I130" s="56"/>
      <c r="L130" s="77"/>
    </row>
    <row r="131" spans="3:14" ht="51.75" customHeight="1" x14ac:dyDescent="0.25">
      <c r="H131" s="19"/>
      <c r="I131" s="56"/>
      <c r="L131" s="77"/>
      <c r="N131" s="70"/>
    </row>
    <row r="132" spans="3:14" ht="42" customHeight="1" x14ac:dyDescent="0.25">
      <c r="H132" s="56"/>
      <c r="I132" s="56"/>
      <c r="L132" s="77"/>
      <c r="N132" s="70"/>
    </row>
    <row r="133" spans="3:14" s="72" customFormat="1" ht="42" customHeight="1" x14ac:dyDescent="0.25">
      <c r="C133" s="70"/>
      <c r="G133" s="70"/>
      <c r="H133" s="74"/>
      <c r="I133" s="56"/>
      <c r="J133" s="70"/>
      <c r="K133" s="70"/>
      <c r="L133" s="77"/>
      <c r="M133" s="70"/>
    </row>
    <row r="134" spans="3:14" s="72" customFormat="1" ht="42" customHeight="1" x14ac:dyDescent="0.25">
      <c r="C134" s="70"/>
      <c r="G134" s="70"/>
      <c r="H134" s="70"/>
      <c r="I134" s="56"/>
      <c r="J134" s="70"/>
      <c r="K134" s="70"/>
      <c r="L134" s="70"/>
      <c r="M134" s="70"/>
    </row>
    <row r="135" spans="3:14" s="72" customFormat="1" ht="63.75" customHeight="1" x14ac:dyDescent="0.25">
      <c r="C135" s="70"/>
      <c r="G135" s="70"/>
      <c r="H135" s="70"/>
      <c r="I135" s="76"/>
      <c r="J135" s="74"/>
      <c r="K135" s="74"/>
      <c r="L135" s="70"/>
      <c r="M135" s="70"/>
    </row>
    <row r="136" spans="3:14" s="72" customFormat="1" ht="42" customHeight="1" x14ac:dyDescent="0.25">
      <c r="C136" s="70"/>
      <c r="G136" s="70"/>
      <c r="H136" s="70"/>
      <c r="I136" s="70"/>
      <c r="J136" s="70"/>
      <c r="K136" s="70"/>
      <c r="L136" s="70"/>
      <c r="M136" s="76"/>
    </row>
    <row r="137" spans="3:14" ht="23.25" customHeight="1" x14ac:dyDescent="0.25">
      <c r="N137" s="70"/>
    </row>
    <row r="138" spans="3:14" ht="27.75" customHeight="1" x14ac:dyDescent="0.25">
      <c r="L138" s="74"/>
      <c r="N138" s="70"/>
    </row>
    <row r="139" spans="3:14" ht="55.5" customHeight="1" x14ac:dyDescent="0.25">
      <c r="N139" s="70"/>
    </row>
    <row r="140" spans="3:14" ht="57.75" customHeight="1" x14ac:dyDescent="0.25">
      <c r="M140" s="74"/>
      <c r="N140" s="70"/>
    </row>
    <row r="141" spans="3:14" ht="21.75" customHeight="1" x14ac:dyDescent="0.25">
      <c r="N141" s="70"/>
    </row>
    <row r="142" spans="3:14" ht="49.5" customHeight="1" x14ac:dyDescent="0.25">
      <c r="N142" s="70"/>
    </row>
    <row r="143" spans="3:14" ht="28.5" customHeight="1" x14ac:dyDescent="0.25">
      <c r="N143" s="70"/>
    </row>
    <row r="144" spans="3:14" ht="28.5" customHeight="1" x14ac:dyDescent="0.25">
      <c r="N144" s="70"/>
    </row>
    <row r="145" spans="3:14" ht="28.5" customHeight="1" x14ac:dyDescent="0.25">
      <c r="N145" s="70"/>
    </row>
    <row r="146" spans="3:14" ht="23.25" customHeight="1" x14ac:dyDescent="0.25">
      <c r="N146" s="76"/>
    </row>
    <row r="147" spans="3:14" ht="43.5" customHeight="1" x14ac:dyDescent="0.25">
      <c r="N147" s="76"/>
    </row>
    <row r="148" spans="3:14" ht="55.5" customHeight="1" x14ac:dyDescent="0.25">
      <c r="N148" s="70"/>
    </row>
    <row r="149" spans="3:14" ht="42.75" customHeight="1" x14ac:dyDescent="0.25">
      <c r="N149" s="76"/>
    </row>
    <row r="150" spans="3:14" ht="21.75" customHeight="1" x14ac:dyDescent="0.25">
      <c r="N150" s="76"/>
    </row>
    <row r="151" spans="3:14" ht="21.75" customHeight="1" x14ac:dyDescent="0.25">
      <c r="N151" s="76"/>
    </row>
    <row r="152" spans="3:14" s="74" customFormat="1" ht="23.25" customHeight="1" x14ac:dyDescent="0.25">
      <c r="C152" s="70"/>
      <c r="D152" s="72"/>
      <c r="E152" s="72"/>
      <c r="F152" s="72"/>
      <c r="G152" s="70"/>
      <c r="H152" s="70"/>
      <c r="I152" s="70"/>
      <c r="J152" s="70"/>
      <c r="K152" s="70"/>
      <c r="L152" s="70"/>
      <c r="M152" s="70"/>
    </row>
    <row r="153" spans="3:14" ht="23.25" customHeight="1" x14ac:dyDescent="0.25"/>
    <row r="154" spans="3:14" ht="21.75" customHeight="1" x14ac:dyDescent="0.25"/>
    <row r="155" spans="3:14" ht="16.5" customHeight="1" x14ac:dyDescent="0.25"/>
    <row r="156" spans="3:14" ht="29.25" customHeight="1" x14ac:dyDescent="0.25"/>
    <row r="157" spans="3:14" ht="24.75" customHeight="1" x14ac:dyDescent="0.25"/>
    <row r="158" spans="3:14" ht="33" customHeight="1" x14ac:dyDescent="0.25"/>
    <row r="160" spans="3:14" ht="15" customHeight="1" x14ac:dyDescent="0.25"/>
    <row r="161" ht="25.5" customHeight="1" x14ac:dyDescent="0.25"/>
  </sheetData>
  <sheetProtection formatCells="0" formatColumns="0" formatRows="0"/>
  <mergeCells count="18">
    <mergeCell ref="C99:G99"/>
    <mergeCell ref="C6:J9"/>
    <mergeCell ref="G111:G112"/>
    <mergeCell ref="C40:G40"/>
    <mergeCell ref="C75:G75"/>
    <mergeCell ref="C86:G86"/>
    <mergeCell ref="C110:G110"/>
    <mergeCell ref="C51:G51"/>
    <mergeCell ref="C62:G62"/>
    <mergeCell ref="B74:G74"/>
    <mergeCell ref="C2:F2"/>
    <mergeCell ref="C11:F11"/>
    <mergeCell ref="B15:G15"/>
    <mergeCell ref="C16:G16"/>
    <mergeCell ref="B39:G39"/>
    <mergeCell ref="G13:G14"/>
    <mergeCell ref="C5:G5"/>
    <mergeCell ref="C27:G27"/>
  </mergeCells>
  <conditionalFormatting sqref="G25">
    <cfRule type="cellIs" dxfId="21" priority="34" operator="notEqual">
      <formula>$G$17</formula>
    </cfRule>
  </conditionalFormatting>
  <conditionalFormatting sqref="G36">
    <cfRule type="cellIs" dxfId="20" priority="33" operator="notEqual">
      <formula>$G$28</formula>
    </cfRule>
  </conditionalFormatting>
  <conditionalFormatting sqref="G49">
    <cfRule type="cellIs" dxfId="19" priority="30" operator="notEqual">
      <formula>$G$41</formula>
    </cfRule>
  </conditionalFormatting>
  <conditionalFormatting sqref="G60">
    <cfRule type="cellIs" dxfId="18" priority="29" operator="notEqual">
      <formula>$G$52</formula>
    </cfRule>
  </conditionalFormatting>
  <conditionalFormatting sqref="G71">
    <cfRule type="cellIs" dxfId="17" priority="28" operator="notEqual">
      <formula>$G$63</formula>
    </cfRule>
  </conditionalFormatting>
  <conditionalFormatting sqref="G84">
    <cfRule type="cellIs" dxfId="16" priority="26" operator="notEqual">
      <formula>$G$76</formula>
    </cfRule>
  </conditionalFormatting>
  <conditionalFormatting sqref="G95">
    <cfRule type="cellIs" dxfId="15" priority="25" operator="notEqual">
      <formula>$G$87</formula>
    </cfRule>
  </conditionalFormatting>
  <conditionalFormatting sqref="G108">
    <cfRule type="cellIs" dxfId="14" priority="18" operator="notEqual">
      <formula>$G$100</formula>
    </cfRule>
  </conditionalFormatting>
  <conditionalFormatting sqref="D25">
    <cfRule type="cellIs" dxfId="13" priority="17" operator="notEqual">
      <formula>$D$17</formula>
    </cfRule>
  </conditionalFormatting>
  <conditionalFormatting sqref="D36">
    <cfRule type="cellIs" dxfId="12" priority="16" operator="notEqual">
      <formula>$D$28</formula>
    </cfRule>
  </conditionalFormatting>
  <conditionalFormatting sqref="D49">
    <cfRule type="cellIs" dxfId="11" priority="13" operator="notEqual">
      <formula>$D$41</formula>
    </cfRule>
  </conditionalFormatting>
  <conditionalFormatting sqref="D60">
    <cfRule type="cellIs" dxfId="10" priority="12" operator="notEqual">
      <formula>$D$52</formula>
    </cfRule>
  </conditionalFormatting>
  <conditionalFormatting sqref="D71">
    <cfRule type="cellIs" dxfId="9" priority="11" operator="notEqual">
      <formula>$D$63</formula>
    </cfRule>
  </conditionalFormatting>
  <conditionalFormatting sqref="D84">
    <cfRule type="cellIs" dxfId="8" priority="9" operator="notEqual">
      <formula>$D$76</formula>
    </cfRule>
  </conditionalFormatting>
  <conditionalFormatting sqref="D95">
    <cfRule type="cellIs" dxfId="7" priority="8" operator="notEqual">
      <formula>$D$87</formula>
    </cfRule>
  </conditionalFormatting>
  <conditionalFormatting sqref="D108">
    <cfRule type="cellIs" dxfId="6" priority="1" operator="notEqual">
      <formula>$D$100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8 C59 C70 C83 C94 C119 C107"/>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7 C58 C69 C82 C93 C118 C106"/>
    <dataValidation allowBlank="1" showInputMessage="1" showErrorMessage="1" prompt="Services contracted by an organization which follow the normal procurement processes." sqref="C21 C32 C45 C56 C67 C80 C91 C116 C104"/>
    <dataValidation allowBlank="1" showInputMessage="1" showErrorMessage="1" prompt="Includes staff and non-staff travel paid for by the organization directly related to a project." sqref="C22 C33 C46 C57 C68 C81 C92 C117 C105"/>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4 C55 C66 C79 C90 C115 C103"/>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3 C54 C65 C78 C89 C114 C102"/>
    <dataValidation allowBlank="1" showInputMessage="1" showErrorMessage="1" prompt="Includes all related staff and temporary staff costs including base salary, post adjustment and all staff entitlements." sqref="C18 C29 C42 C53 C64 C77 C88 C113 C101"/>
    <dataValidation allowBlank="1" showInputMessage="1" showErrorMessage="1" prompt="Output totals must match the original total from Table 1, and will show as red if not. " sqref="G25"/>
  </dataValidations>
  <pageMargins left="0.7" right="0.7" top="0.75" bottom="0.75" header="0.3" footer="0.3"/>
  <pageSetup scale="74" orientation="landscape"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16"/>
  <sheetViews>
    <sheetView showGridLines="0" topLeftCell="A31" workbookViewId="0"/>
  </sheetViews>
  <sheetFormatPr defaultColWidth="8.7109375" defaultRowHeight="15" x14ac:dyDescent="0.25"/>
  <cols>
    <col min="2" max="2" width="73.28515625" customWidth="1"/>
  </cols>
  <sheetData>
    <row r="1" spans="2:6" thickBot="1" x14ac:dyDescent="0.4"/>
    <row r="2" spans="2:6" thickBot="1" x14ac:dyDescent="0.4">
      <c r="B2" s="11" t="s">
        <v>27</v>
      </c>
      <c r="C2" s="1"/>
      <c r="D2" s="1"/>
      <c r="E2" s="1"/>
      <c r="F2" s="1"/>
    </row>
    <row r="3" spans="2:6" ht="14.45" x14ac:dyDescent="0.35">
      <c r="B3" s="8"/>
    </row>
    <row r="4" spans="2:6" ht="30.75" customHeight="1" x14ac:dyDescent="0.35">
      <c r="B4" s="9" t="s">
        <v>20</v>
      </c>
    </row>
    <row r="5" spans="2:6" ht="30.75" customHeight="1" x14ac:dyDescent="0.35">
      <c r="B5" s="9"/>
    </row>
    <row r="6" spans="2:6" ht="57.95" x14ac:dyDescent="0.35">
      <c r="B6" s="9" t="s">
        <v>21</v>
      </c>
    </row>
    <row r="7" spans="2:6" ht="14.45" x14ac:dyDescent="0.35">
      <c r="B7" s="9"/>
    </row>
    <row r="8" spans="2:6" ht="57.95" x14ac:dyDescent="0.35">
      <c r="B8" s="9" t="s">
        <v>22</v>
      </c>
    </row>
    <row r="9" spans="2:6" ht="14.45" x14ac:dyDescent="0.35">
      <c r="B9" s="9"/>
    </row>
    <row r="10" spans="2:6" ht="57.95" x14ac:dyDescent="0.35">
      <c r="B10" s="9" t="s">
        <v>23</v>
      </c>
    </row>
    <row r="11" spans="2:6" ht="14.45" x14ac:dyDescent="0.35">
      <c r="B11" s="9"/>
    </row>
    <row r="12" spans="2:6" ht="29.1" x14ac:dyDescent="0.35">
      <c r="B12" s="9" t="s">
        <v>24</v>
      </c>
    </row>
    <row r="13" spans="2:6" ht="14.45" x14ac:dyDescent="0.35">
      <c r="B13" s="9"/>
    </row>
    <row r="14" spans="2:6" ht="57.95" x14ac:dyDescent="0.35">
      <c r="B14" s="9" t="s">
        <v>25</v>
      </c>
    </row>
    <row r="15" spans="2:6" ht="14.45" x14ac:dyDescent="0.35">
      <c r="B15" s="9"/>
    </row>
    <row r="16" spans="2:6" ht="44.1" thickBot="1" x14ac:dyDescent="0.4">
      <c r="B16" s="10"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showGridLines="0" showZeros="0" zoomScale="80" zoomScaleNormal="80" zoomScaleSheetLayoutView="70" workbookViewId="0"/>
  </sheetViews>
  <sheetFormatPr defaultColWidth="8.7109375" defaultRowHeight="15" x14ac:dyDescent="0.25"/>
  <cols>
    <col min="2" max="2" width="61.7109375" customWidth="1"/>
    <col min="4" max="4" width="17.7109375" customWidth="1"/>
  </cols>
  <sheetData>
    <row r="1" spans="2:4" thickBot="1" x14ac:dyDescent="0.4"/>
    <row r="2" spans="2:4" x14ac:dyDescent="0.25">
      <c r="B2" s="310" t="s">
        <v>497</v>
      </c>
      <c r="C2" s="311"/>
      <c r="D2" s="312"/>
    </row>
    <row r="3" spans="2:4" ht="15.75" thickBot="1" x14ac:dyDescent="0.3">
      <c r="B3" s="313"/>
      <c r="C3" s="314"/>
      <c r="D3" s="315"/>
    </row>
    <row r="4" spans="2:4" thickBot="1" x14ac:dyDescent="0.4"/>
    <row r="5" spans="2:4" ht="14.45" x14ac:dyDescent="0.35">
      <c r="B5" s="301" t="s">
        <v>115</v>
      </c>
      <c r="C5" s="302"/>
      <c r="D5" s="303"/>
    </row>
    <row r="6" spans="2:4" thickBot="1" x14ac:dyDescent="0.4">
      <c r="B6" s="304"/>
      <c r="C6" s="305"/>
      <c r="D6" s="306"/>
    </row>
    <row r="7" spans="2:4" ht="14.45" x14ac:dyDescent="0.35">
      <c r="B7" s="106" t="s">
        <v>122</v>
      </c>
      <c r="C7" s="299" t="e">
        <f>SUM('1) Budget Tables'!D24:F24,'1) Budget Tables'!D34:F34,'1) Budget Tables'!#REF!,'1) Budget Tables'!#REF!)</f>
        <v>#REF!</v>
      </c>
      <c r="D7" s="300"/>
    </row>
    <row r="8" spans="2:4" ht="14.45" x14ac:dyDescent="0.35">
      <c r="B8" s="106" t="s">
        <v>469</v>
      </c>
      <c r="C8" s="297" t="e">
        <f>SUM(D10:D14)</f>
        <v>#REF!</v>
      </c>
      <c r="D8" s="298"/>
    </row>
    <row r="9" spans="2:4" ht="14.45" x14ac:dyDescent="0.35">
      <c r="B9" s="107" t="s">
        <v>463</v>
      </c>
      <c r="C9" s="108" t="s">
        <v>464</v>
      </c>
      <c r="D9" s="109" t="s">
        <v>465</v>
      </c>
    </row>
    <row r="10" spans="2:4" ht="35.1" customHeight="1" x14ac:dyDescent="0.35">
      <c r="B10" s="136"/>
      <c r="C10" s="111"/>
      <c r="D10" s="112" t="e">
        <f>$C$7*C10</f>
        <v>#REF!</v>
      </c>
    </row>
    <row r="11" spans="2:4" ht="35.1" customHeight="1" x14ac:dyDescent="0.35">
      <c r="B11" s="136"/>
      <c r="C11" s="111"/>
      <c r="D11" s="112" t="e">
        <f>C7*C11</f>
        <v>#REF!</v>
      </c>
    </row>
    <row r="12" spans="2:4" ht="35.1" customHeight="1" x14ac:dyDescent="0.35">
      <c r="B12" s="137"/>
      <c r="C12" s="111"/>
      <c r="D12" s="112" t="e">
        <f>C7*C12</f>
        <v>#REF!</v>
      </c>
    </row>
    <row r="13" spans="2:4" ht="35.1" customHeight="1" x14ac:dyDescent="0.35">
      <c r="B13" s="137"/>
      <c r="C13" s="111"/>
      <c r="D13" s="112" t="e">
        <f>C7*C13</f>
        <v>#REF!</v>
      </c>
    </row>
    <row r="14" spans="2:4" ht="35.1" customHeight="1" thickBot="1" x14ac:dyDescent="0.4">
      <c r="B14" s="138"/>
      <c r="C14" s="116"/>
      <c r="D14" s="117" t="e">
        <f>C7*C14</f>
        <v>#REF!</v>
      </c>
    </row>
    <row r="15" spans="2:4" thickBot="1" x14ac:dyDescent="0.4"/>
    <row r="16" spans="2:4" ht="14.45" x14ac:dyDescent="0.35">
      <c r="B16" s="301" t="s">
        <v>466</v>
      </c>
      <c r="C16" s="302"/>
      <c r="D16" s="303"/>
    </row>
    <row r="17" spans="2:4" thickBot="1" x14ac:dyDescent="0.4">
      <c r="B17" s="307"/>
      <c r="C17" s="308"/>
      <c r="D17" s="309"/>
    </row>
    <row r="18" spans="2:4" ht="14.45" x14ac:dyDescent="0.35">
      <c r="B18" s="106" t="s">
        <v>122</v>
      </c>
      <c r="C18" s="299">
        <f>SUM('1) Budget Tables'!D46:F46,'1) Budget Tables'!D56:F56,'1) Budget Tables'!D66:F66,'1) Budget Tables'!D76:F76)</f>
        <v>107590.5</v>
      </c>
      <c r="D18" s="300"/>
    </row>
    <row r="19" spans="2:4" ht="14.45" x14ac:dyDescent="0.35">
      <c r="B19" s="106" t="s">
        <v>469</v>
      </c>
      <c r="C19" s="297">
        <f>SUM(D21:D25)</f>
        <v>0</v>
      </c>
      <c r="D19" s="298"/>
    </row>
    <row r="20" spans="2:4" ht="14.45" x14ac:dyDescent="0.35">
      <c r="B20" s="107" t="s">
        <v>463</v>
      </c>
      <c r="C20" s="108" t="s">
        <v>464</v>
      </c>
      <c r="D20" s="109" t="s">
        <v>465</v>
      </c>
    </row>
    <row r="21" spans="2:4" ht="35.1" customHeight="1" x14ac:dyDescent="0.25">
      <c r="B21" s="110"/>
      <c r="C21" s="111"/>
      <c r="D21" s="112">
        <f>$C$18*C21</f>
        <v>0</v>
      </c>
    </row>
    <row r="22" spans="2:4" ht="35.1" customHeight="1" x14ac:dyDescent="0.25">
      <c r="B22" s="113"/>
      <c r="C22" s="111"/>
      <c r="D22" s="112">
        <f t="shared" ref="D22:D25" si="0">$C$18*C22</f>
        <v>0</v>
      </c>
    </row>
    <row r="23" spans="2:4" ht="35.1" customHeight="1" x14ac:dyDescent="0.25">
      <c r="B23" s="114"/>
      <c r="C23" s="111"/>
      <c r="D23" s="112">
        <f t="shared" si="0"/>
        <v>0</v>
      </c>
    </row>
    <row r="24" spans="2:4" ht="35.1" customHeight="1" x14ac:dyDescent="0.25">
      <c r="B24" s="114"/>
      <c r="C24" s="111"/>
      <c r="D24" s="112">
        <f t="shared" si="0"/>
        <v>0</v>
      </c>
    </row>
    <row r="25" spans="2:4" ht="35.1" customHeight="1" thickBot="1" x14ac:dyDescent="0.3">
      <c r="B25" s="115"/>
      <c r="C25" s="116"/>
      <c r="D25" s="112">
        <f t="shared" si="0"/>
        <v>0</v>
      </c>
    </row>
    <row r="26" spans="2:4" ht="15.75" thickBot="1" x14ac:dyDescent="0.3"/>
    <row r="27" spans="2:4" x14ac:dyDescent="0.25">
      <c r="B27" s="301" t="s">
        <v>467</v>
      </c>
      <c r="C27" s="302"/>
      <c r="D27" s="303"/>
    </row>
    <row r="28" spans="2:4" ht="15.75" thickBot="1" x14ac:dyDescent="0.3">
      <c r="B28" s="304"/>
      <c r="C28" s="305"/>
      <c r="D28" s="306"/>
    </row>
    <row r="29" spans="2:4" x14ac:dyDescent="0.25">
      <c r="B29" s="106" t="s">
        <v>122</v>
      </c>
      <c r="C29" s="299" t="e">
        <f>SUM('1) Budget Tables'!D88:F88,'1) Budget Tables'!D98:F98,'1) Budget Tables'!#REF!,'1) Budget Tables'!#REF!)</f>
        <v>#REF!</v>
      </c>
      <c r="D29" s="300"/>
    </row>
    <row r="30" spans="2:4" x14ac:dyDescent="0.25">
      <c r="B30" s="106" t="s">
        <v>469</v>
      </c>
      <c r="C30" s="297" t="e">
        <f>SUM(D32:D36)</f>
        <v>#REF!</v>
      </c>
      <c r="D30" s="298"/>
    </row>
    <row r="31" spans="2:4" x14ac:dyDescent="0.25">
      <c r="B31" s="107" t="s">
        <v>463</v>
      </c>
      <c r="C31" s="108" t="s">
        <v>464</v>
      </c>
      <c r="D31" s="109" t="s">
        <v>465</v>
      </c>
    </row>
    <row r="32" spans="2:4" ht="35.1" customHeight="1" x14ac:dyDescent="0.25">
      <c r="B32" s="110"/>
      <c r="C32" s="111"/>
      <c r="D32" s="112" t="e">
        <f>$C$29*C32</f>
        <v>#REF!</v>
      </c>
    </row>
    <row r="33" spans="2:4" ht="35.1" customHeight="1" x14ac:dyDescent="0.25">
      <c r="B33" s="113"/>
      <c r="C33" s="111"/>
      <c r="D33" s="112" t="e">
        <f t="shared" ref="D33:D36" si="1">$C$29*C33</f>
        <v>#REF!</v>
      </c>
    </row>
    <row r="34" spans="2:4" ht="35.1" customHeight="1" x14ac:dyDescent="0.25">
      <c r="B34" s="114"/>
      <c r="C34" s="111"/>
      <c r="D34" s="112" t="e">
        <f t="shared" si="1"/>
        <v>#REF!</v>
      </c>
    </row>
    <row r="35" spans="2:4" ht="35.1" customHeight="1" x14ac:dyDescent="0.25">
      <c r="B35" s="114"/>
      <c r="C35" s="111"/>
      <c r="D35" s="112" t="e">
        <f t="shared" si="1"/>
        <v>#REF!</v>
      </c>
    </row>
    <row r="36" spans="2:4" ht="35.1" customHeight="1" thickBot="1" x14ac:dyDescent="0.3">
      <c r="B36" s="115"/>
      <c r="C36" s="116"/>
      <c r="D36" s="112" t="e">
        <f t="shared" si="1"/>
        <v>#REF!</v>
      </c>
    </row>
    <row r="37" spans="2:4" ht="15.75" thickBot="1" x14ac:dyDescent="0.3"/>
    <row r="38" spans="2:4" x14ac:dyDescent="0.25">
      <c r="B38" s="301" t="s">
        <v>468</v>
      </c>
      <c r="C38" s="302"/>
      <c r="D38" s="303"/>
    </row>
    <row r="39" spans="2:4" ht="15.75" thickBot="1" x14ac:dyDescent="0.3">
      <c r="B39" s="304"/>
      <c r="C39" s="305"/>
      <c r="D39" s="306"/>
    </row>
    <row r="40" spans="2:4" x14ac:dyDescent="0.25">
      <c r="B40" s="106" t="s">
        <v>122</v>
      </c>
      <c r="C40" s="299" t="e">
        <f>SUM('1) Budget Tables'!#REF!,'1) Budget Tables'!#REF!,'1) Budget Tables'!#REF!,'1) Budget Tables'!#REF!)</f>
        <v>#REF!</v>
      </c>
      <c r="D40" s="300"/>
    </row>
    <row r="41" spans="2:4" x14ac:dyDescent="0.25">
      <c r="B41" s="106" t="s">
        <v>469</v>
      </c>
      <c r="C41" s="297" t="e">
        <f>SUM(D43:D47)</f>
        <v>#REF!</v>
      </c>
      <c r="D41" s="298"/>
    </row>
    <row r="42" spans="2:4" x14ac:dyDescent="0.25">
      <c r="B42" s="107" t="s">
        <v>463</v>
      </c>
      <c r="C42" s="108" t="s">
        <v>464</v>
      </c>
      <c r="D42" s="109" t="s">
        <v>465</v>
      </c>
    </row>
    <row r="43" spans="2:4" ht="35.1" customHeight="1" x14ac:dyDescent="0.25">
      <c r="B43" s="110"/>
      <c r="C43" s="111"/>
      <c r="D43" s="112" t="e">
        <f>$C$40*C43</f>
        <v>#REF!</v>
      </c>
    </row>
    <row r="44" spans="2:4" ht="35.1" customHeight="1" x14ac:dyDescent="0.25">
      <c r="B44" s="113"/>
      <c r="C44" s="111"/>
      <c r="D44" s="112" t="e">
        <f t="shared" ref="D44:D47" si="2">$C$40*C44</f>
        <v>#REF!</v>
      </c>
    </row>
    <row r="45" spans="2:4" ht="35.1" customHeight="1" x14ac:dyDescent="0.25">
      <c r="B45" s="114"/>
      <c r="C45" s="111"/>
      <c r="D45" s="112" t="e">
        <f t="shared" si="2"/>
        <v>#REF!</v>
      </c>
    </row>
    <row r="46" spans="2:4" ht="35.1" customHeight="1" x14ac:dyDescent="0.25">
      <c r="B46" s="114"/>
      <c r="C46" s="111"/>
      <c r="D46" s="112" t="e">
        <f t="shared" si="2"/>
        <v>#REF!</v>
      </c>
    </row>
    <row r="47" spans="2:4" ht="35.1" customHeight="1" thickBot="1" x14ac:dyDescent="0.3">
      <c r="B47" s="115"/>
      <c r="C47" s="116"/>
      <c r="D47" s="117" t="e">
        <f t="shared" si="2"/>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24"/>
  <sheetViews>
    <sheetView showGridLines="0" showZeros="0" zoomScale="80" zoomScaleNormal="80" workbookViewId="0">
      <selection activeCell="H14" sqref="H14"/>
    </sheetView>
  </sheetViews>
  <sheetFormatPr defaultColWidth="8.71093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7109375" bestFit="1" customWidth="1"/>
    <col min="11" max="11" width="11.28515625" bestFit="1" customWidth="1"/>
  </cols>
  <sheetData>
    <row r="1" spans="2:6" thickBot="1" x14ac:dyDescent="0.4"/>
    <row r="2" spans="2:6" s="99" customFormat="1" ht="15.75" x14ac:dyDescent="0.25">
      <c r="B2" s="319" t="s">
        <v>47</v>
      </c>
      <c r="C2" s="320"/>
      <c r="D2" s="320"/>
      <c r="E2" s="320"/>
      <c r="F2" s="321"/>
    </row>
    <row r="3" spans="2:6" s="99" customFormat="1" ht="16.5" thickBot="1" x14ac:dyDescent="0.3">
      <c r="B3" s="322"/>
      <c r="C3" s="323"/>
      <c r="D3" s="323"/>
      <c r="E3" s="323"/>
      <c r="F3" s="324"/>
    </row>
    <row r="4" spans="2:6" s="99" customFormat="1" ht="15.95" thickBot="1" x14ac:dyDescent="0.4"/>
    <row r="5" spans="2:6" s="99" customFormat="1" ht="15.95" thickBot="1" x14ac:dyDescent="0.4">
      <c r="B5" s="294" t="s">
        <v>18</v>
      </c>
      <c r="C5" s="296"/>
      <c r="D5" s="191"/>
      <c r="E5" s="191"/>
    </row>
    <row r="6" spans="2:6" s="99" customFormat="1" ht="15.6" x14ac:dyDescent="0.35">
      <c r="B6" s="94"/>
      <c r="C6" s="194" t="s">
        <v>482</v>
      </c>
      <c r="D6" s="192" t="s">
        <v>107</v>
      </c>
      <c r="E6" s="78" t="s">
        <v>108</v>
      </c>
    </row>
    <row r="7" spans="2:6" s="99" customFormat="1" ht="15.6" x14ac:dyDescent="0.35">
      <c r="B7" s="94"/>
      <c r="C7" s="195" t="str">
        <f>'1) Budget Tables'!D13</f>
        <v>ACCORD</v>
      </c>
      <c r="D7" s="193"/>
      <c r="E7" s="71"/>
    </row>
    <row r="8" spans="2:6" s="99" customFormat="1" ht="30.95" x14ac:dyDescent="0.35">
      <c r="B8" s="28" t="s">
        <v>9</v>
      </c>
      <c r="C8" s="196">
        <f>'2) By Category'!D113</f>
        <v>140400</v>
      </c>
      <c r="D8" s="178" t="e">
        <f>'2) By Category'!E113</f>
        <v>#REF!</v>
      </c>
      <c r="E8" s="95" t="e">
        <f>'2) By Category'!F113</f>
        <v>#REF!</v>
      </c>
    </row>
    <row r="9" spans="2:6" s="99" customFormat="1" ht="46.5" x14ac:dyDescent="0.35">
      <c r="B9" s="28" t="s">
        <v>10</v>
      </c>
      <c r="C9" s="196">
        <f>'2) By Category'!D114</f>
        <v>20720</v>
      </c>
      <c r="D9" s="178" t="e">
        <f>'2) By Category'!E114</f>
        <v>#REF!</v>
      </c>
      <c r="E9" s="95" t="e">
        <f>'2) By Category'!F114</f>
        <v>#REF!</v>
      </c>
    </row>
    <row r="10" spans="2:6" s="99" customFormat="1" ht="62.1" x14ac:dyDescent="0.35">
      <c r="B10" s="28" t="s">
        <v>11</v>
      </c>
      <c r="C10" s="196">
        <f>'2) By Category'!D115</f>
        <v>9800</v>
      </c>
      <c r="D10" s="178" t="e">
        <f>'2) By Category'!E115</f>
        <v>#REF!</v>
      </c>
      <c r="E10" s="95" t="e">
        <f>'2) By Category'!F115</f>
        <v>#REF!</v>
      </c>
    </row>
    <row r="11" spans="2:6" s="99" customFormat="1" ht="30.95" x14ac:dyDescent="0.35">
      <c r="B11" s="44" t="s">
        <v>12</v>
      </c>
      <c r="C11" s="196">
        <f>'2) By Category'!D116</f>
        <v>129568.08123287671</v>
      </c>
      <c r="D11" s="178" t="e">
        <f>'2) By Category'!E116</f>
        <v>#REF!</v>
      </c>
      <c r="E11" s="95" t="e">
        <f>'2) By Category'!F116</f>
        <v>#REF!</v>
      </c>
    </row>
    <row r="12" spans="2:6" s="99" customFormat="1" ht="15.6" x14ac:dyDescent="0.35">
      <c r="B12" s="28" t="s">
        <v>17</v>
      </c>
      <c r="C12" s="196">
        <f>'2) By Category'!D117</f>
        <v>97499.66</v>
      </c>
      <c r="D12" s="178" t="e">
        <f>'2) By Category'!E117</f>
        <v>#REF!</v>
      </c>
      <c r="E12" s="95" t="e">
        <f>'2) By Category'!F117</f>
        <v>#REF!</v>
      </c>
    </row>
    <row r="13" spans="2:6" s="99" customFormat="1" ht="46.5" x14ac:dyDescent="0.35">
      <c r="B13" s="28" t="s">
        <v>13</v>
      </c>
      <c r="C13" s="196">
        <f>'2) By Category'!D118</f>
        <v>317254.66945205478</v>
      </c>
      <c r="D13" s="178" t="e">
        <f>'2) By Category'!E118</f>
        <v>#REF!</v>
      </c>
      <c r="E13" s="95" t="e">
        <f>'2) By Category'!F118</f>
        <v>#REF!</v>
      </c>
    </row>
    <row r="14" spans="2:6" s="99" customFormat="1" ht="31.5" thickBot="1" x14ac:dyDescent="0.4">
      <c r="B14" s="43" t="s">
        <v>111</v>
      </c>
      <c r="C14" s="197">
        <f>'2) By Category'!D119</f>
        <v>33737.85</v>
      </c>
      <c r="D14" s="179" t="e">
        <f>'2) By Category'!E119</f>
        <v>#REF!</v>
      </c>
      <c r="E14" s="98" t="e">
        <f>'2) By Category'!F119</f>
        <v>#REF!</v>
      </c>
    </row>
    <row r="15" spans="2:6" s="99" customFormat="1" ht="30" customHeight="1" thickBot="1" x14ac:dyDescent="0.4">
      <c r="B15" s="205" t="s">
        <v>498</v>
      </c>
      <c r="C15" s="206">
        <f>SUM(C8:C14)</f>
        <v>748980.26068493142</v>
      </c>
      <c r="D15" s="180" t="e">
        <f t="shared" ref="D15:E15" si="0">SUM(D8:D14)</f>
        <v>#REF!</v>
      </c>
      <c r="E15" s="96" t="e">
        <f t="shared" si="0"/>
        <v>#REF!</v>
      </c>
    </row>
    <row r="16" spans="2:6" s="99" customFormat="1" ht="30" customHeight="1" x14ac:dyDescent="0.25">
      <c r="B16" s="188" t="s">
        <v>487</v>
      </c>
      <c r="C16" s="207">
        <f>C15*0.07</f>
        <v>52428.618247945204</v>
      </c>
      <c r="D16" s="177"/>
      <c r="E16" s="177"/>
    </row>
    <row r="17" spans="2:6" s="99" customFormat="1" ht="30" customHeight="1" thickBot="1" x14ac:dyDescent="0.3">
      <c r="B17" s="184" t="s">
        <v>46</v>
      </c>
      <c r="C17" s="204">
        <f>SUM(C15:C16)</f>
        <v>801408.87893287663</v>
      </c>
      <c r="D17" s="177"/>
      <c r="E17" s="177"/>
    </row>
    <row r="18" spans="2:6" s="99" customFormat="1" ht="16.5" thickBot="1" x14ac:dyDescent="0.3"/>
    <row r="19" spans="2:6" s="99" customFormat="1" ht="15.75" x14ac:dyDescent="0.25">
      <c r="B19" s="316" t="s">
        <v>28</v>
      </c>
      <c r="C19" s="317"/>
      <c r="D19" s="317"/>
      <c r="E19" s="317"/>
      <c r="F19" s="318"/>
    </row>
    <row r="20" spans="2:6" ht="15.75" x14ac:dyDescent="0.25">
      <c r="B20" s="37"/>
      <c r="C20" s="35" t="s">
        <v>482</v>
      </c>
      <c r="D20" s="35" t="s">
        <v>109</v>
      </c>
      <c r="E20" s="35" t="s">
        <v>110</v>
      </c>
      <c r="F20" s="38" t="s">
        <v>30</v>
      </c>
    </row>
    <row r="21" spans="2:6" ht="15.75" x14ac:dyDescent="0.25">
      <c r="B21" s="37"/>
      <c r="C21" s="35" t="str">
        <f>'1) Budget Tables'!D13</f>
        <v>ACCORD</v>
      </c>
      <c r="D21" s="35"/>
      <c r="E21" s="35"/>
      <c r="F21" s="38"/>
    </row>
    <row r="22" spans="2:6" ht="23.25" customHeight="1" x14ac:dyDescent="0.25">
      <c r="B22" s="36" t="s">
        <v>29</v>
      </c>
      <c r="C22" s="34">
        <f>'1) Budget Tables'!D124</f>
        <v>280493.1064975225</v>
      </c>
      <c r="D22" s="34" t="e">
        <f>'1) Budget Tables'!E124</f>
        <v>#REF!</v>
      </c>
      <c r="E22" s="34" t="e">
        <f>'1) Budget Tables'!F124</f>
        <v>#REF!</v>
      </c>
      <c r="F22" s="13">
        <f>'1) Budget Tables'!H124</f>
        <v>0.35</v>
      </c>
    </row>
    <row r="23" spans="2:6" ht="24.75" customHeight="1" x14ac:dyDescent="0.25">
      <c r="B23" s="36" t="s">
        <v>31</v>
      </c>
      <c r="C23" s="34">
        <f>'1) Budget Tables'!D125</f>
        <v>280493.1064975225</v>
      </c>
      <c r="D23" s="34" t="e">
        <f>'1) Budget Tables'!E125</f>
        <v>#REF!</v>
      </c>
      <c r="E23" s="34" t="e">
        <f>'1) Budget Tables'!F125</f>
        <v>#REF!</v>
      </c>
      <c r="F23" s="13">
        <f>'1) Budget Tables'!H125</f>
        <v>0.35</v>
      </c>
    </row>
    <row r="24" spans="2:6" ht="24.75" customHeight="1" thickBot="1" x14ac:dyDescent="0.3">
      <c r="B24" s="14" t="s">
        <v>485</v>
      </c>
      <c r="C24" s="39">
        <f>'1) Budget Tables'!D126</f>
        <v>240422.66271216213</v>
      </c>
      <c r="D24" s="39"/>
      <c r="E24" s="39"/>
      <c r="F24" s="15">
        <f>'1) Budget Tables'!H126</f>
        <v>0.3</v>
      </c>
    </row>
  </sheetData>
  <sheetProtection sheet="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Tables'!$D$118</xm:f>
            <x14:dxf>
              <font>
                <color rgb="FF9C0006"/>
              </font>
              <fill>
                <patternFill>
                  <bgColor rgb="FFFFC7CE"/>
                </patternFill>
              </fill>
            </x14:dxf>
          </x14:cfRule>
          <xm:sqref>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7109375" defaultRowHeight="15" x14ac:dyDescent="0.25"/>
  <sheetData>
    <row r="1" spans="1:2" ht="14.45" x14ac:dyDescent="0.35">
      <c r="A1" s="100" t="s">
        <v>123</v>
      </c>
      <c r="B1" s="101" t="s">
        <v>124</v>
      </c>
    </row>
    <row r="2" spans="1:2" ht="14.45" x14ac:dyDescent="0.35">
      <c r="A2" s="102" t="s">
        <v>125</v>
      </c>
      <c r="B2" s="103" t="s">
        <v>126</v>
      </c>
    </row>
    <row r="3" spans="1:2" ht="14.45" x14ac:dyDescent="0.35">
      <c r="A3" s="102" t="s">
        <v>127</v>
      </c>
      <c r="B3" s="103" t="s">
        <v>128</v>
      </c>
    </row>
    <row r="4" spans="1:2" ht="14.45" x14ac:dyDescent="0.35">
      <c r="A4" s="102" t="s">
        <v>129</v>
      </c>
      <c r="B4" s="103" t="s">
        <v>130</v>
      </c>
    </row>
    <row r="5" spans="1:2" ht="14.45" x14ac:dyDescent="0.35">
      <c r="A5" s="102" t="s">
        <v>131</v>
      </c>
      <c r="B5" s="103" t="s">
        <v>132</v>
      </c>
    </row>
    <row r="6" spans="1:2" ht="14.45" x14ac:dyDescent="0.35">
      <c r="A6" s="102" t="s">
        <v>133</v>
      </c>
      <c r="B6" s="103" t="s">
        <v>134</v>
      </c>
    </row>
    <row r="7" spans="1:2" ht="14.45" x14ac:dyDescent="0.35">
      <c r="A7" s="102" t="s">
        <v>135</v>
      </c>
      <c r="B7" s="103" t="s">
        <v>136</v>
      </c>
    </row>
    <row r="8" spans="1:2" ht="14.45" x14ac:dyDescent="0.35">
      <c r="A8" s="102" t="s">
        <v>137</v>
      </c>
      <c r="B8" s="103" t="s">
        <v>138</v>
      </c>
    </row>
    <row r="9" spans="1:2" ht="14.45" x14ac:dyDescent="0.35">
      <c r="A9" s="102" t="s">
        <v>139</v>
      </c>
      <c r="B9" s="103" t="s">
        <v>140</v>
      </c>
    </row>
    <row r="10" spans="1:2" ht="14.45" x14ac:dyDescent="0.35">
      <c r="A10" s="102" t="s">
        <v>141</v>
      </c>
      <c r="B10" s="103" t="s">
        <v>142</v>
      </c>
    </row>
    <row r="11" spans="1:2" ht="14.45" x14ac:dyDescent="0.35">
      <c r="A11" s="102" t="s">
        <v>143</v>
      </c>
      <c r="B11" s="103" t="s">
        <v>144</v>
      </c>
    </row>
    <row r="12" spans="1:2" ht="14.45" x14ac:dyDescent="0.35">
      <c r="A12" s="102" t="s">
        <v>145</v>
      </c>
      <c r="B12" s="103" t="s">
        <v>146</v>
      </c>
    </row>
    <row r="13" spans="1:2" ht="14.45" x14ac:dyDescent="0.35">
      <c r="A13" s="102" t="s">
        <v>147</v>
      </c>
      <c r="B13" s="103" t="s">
        <v>148</v>
      </c>
    </row>
    <row r="14" spans="1:2" ht="14.45" x14ac:dyDescent="0.35">
      <c r="A14" s="102" t="s">
        <v>149</v>
      </c>
      <c r="B14" s="103" t="s">
        <v>150</v>
      </c>
    </row>
    <row r="15" spans="1:2" ht="14.45" x14ac:dyDescent="0.35">
      <c r="A15" s="102" t="s">
        <v>151</v>
      </c>
      <c r="B15" s="103" t="s">
        <v>152</v>
      </c>
    </row>
    <row r="16" spans="1:2" ht="14.45" x14ac:dyDescent="0.35">
      <c r="A16" s="102" t="s">
        <v>153</v>
      </c>
      <c r="B16" s="103" t="s">
        <v>154</v>
      </c>
    </row>
    <row r="17" spans="1:2" ht="14.45" x14ac:dyDescent="0.35">
      <c r="A17" s="102" t="s">
        <v>155</v>
      </c>
      <c r="B17" s="103" t="s">
        <v>156</v>
      </c>
    </row>
    <row r="18" spans="1:2" ht="14.45" x14ac:dyDescent="0.35">
      <c r="A18" s="102" t="s">
        <v>157</v>
      </c>
      <c r="B18" s="103" t="s">
        <v>158</v>
      </c>
    </row>
    <row r="19" spans="1:2" ht="14.45" x14ac:dyDescent="0.35">
      <c r="A19" s="102" t="s">
        <v>159</v>
      </c>
      <c r="B19" s="103" t="s">
        <v>160</v>
      </c>
    </row>
    <row r="20" spans="1:2" ht="14.45" x14ac:dyDescent="0.35">
      <c r="A20" s="102" t="s">
        <v>161</v>
      </c>
      <c r="B20" s="103" t="s">
        <v>162</v>
      </c>
    </row>
    <row r="21" spans="1:2" ht="14.45" x14ac:dyDescent="0.35">
      <c r="A21" s="102" t="s">
        <v>163</v>
      </c>
      <c r="B21" s="103" t="s">
        <v>164</v>
      </c>
    </row>
    <row r="22" spans="1:2" ht="14.45" x14ac:dyDescent="0.35">
      <c r="A22" s="102" t="s">
        <v>165</v>
      </c>
      <c r="B22" s="103" t="s">
        <v>166</v>
      </c>
    </row>
    <row r="23" spans="1:2" ht="14.45" x14ac:dyDescent="0.35">
      <c r="A23" s="102" t="s">
        <v>167</v>
      </c>
      <c r="B23" s="103" t="s">
        <v>168</v>
      </c>
    </row>
    <row r="24" spans="1:2" ht="14.45" x14ac:dyDescent="0.35">
      <c r="A24" s="102" t="s">
        <v>169</v>
      </c>
      <c r="B24" s="103" t="s">
        <v>170</v>
      </c>
    </row>
    <row r="25" spans="1:2" ht="14.45" x14ac:dyDescent="0.35">
      <c r="A25" s="102" t="s">
        <v>171</v>
      </c>
      <c r="B25" s="103" t="s">
        <v>172</v>
      </c>
    </row>
    <row r="26" spans="1:2" ht="14.45" x14ac:dyDescent="0.35">
      <c r="A26" s="102" t="s">
        <v>173</v>
      </c>
      <c r="B26" s="103" t="s">
        <v>174</v>
      </c>
    </row>
    <row r="27" spans="1:2" x14ac:dyDescent="0.25">
      <c r="A27" s="102" t="s">
        <v>175</v>
      </c>
      <c r="B27" s="103" t="s">
        <v>176</v>
      </c>
    </row>
    <row r="28" spans="1:2" ht="14.45" x14ac:dyDescent="0.35">
      <c r="A28" s="102" t="s">
        <v>177</v>
      </c>
      <c r="B28" s="103" t="s">
        <v>178</v>
      </c>
    </row>
    <row r="29" spans="1:2" ht="14.45" x14ac:dyDescent="0.35">
      <c r="A29" s="102" t="s">
        <v>179</v>
      </c>
      <c r="B29" s="103" t="s">
        <v>180</v>
      </c>
    </row>
    <row r="30" spans="1:2" ht="14.45" x14ac:dyDescent="0.35">
      <c r="A30" s="102" t="s">
        <v>181</v>
      </c>
      <c r="B30" s="103" t="s">
        <v>182</v>
      </c>
    </row>
    <row r="31" spans="1:2" ht="14.45" x14ac:dyDescent="0.35">
      <c r="A31" s="102" t="s">
        <v>183</v>
      </c>
      <c r="B31" s="103" t="s">
        <v>184</v>
      </c>
    </row>
    <row r="32" spans="1:2" ht="14.45" x14ac:dyDescent="0.35">
      <c r="A32" s="102" t="s">
        <v>185</v>
      </c>
      <c r="B32" s="103" t="s">
        <v>186</v>
      </c>
    </row>
    <row r="33" spans="1:2" ht="14.45" x14ac:dyDescent="0.35">
      <c r="A33" s="102" t="s">
        <v>187</v>
      </c>
      <c r="B33" s="103" t="s">
        <v>188</v>
      </c>
    </row>
    <row r="34" spans="1:2" ht="14.45" x14ac:dyDescent="0.35">
      <c r="A34" s="102" t="s">
        <v>189</v>
      </c>
      <c r="B34" s="103" t="s">
        <v>190</v>
      </c>
    </row>
    <row r="35" spans="1:2" ht="14.45" x14ac:dyDescent="0.35">
      <c r="A35" s="102" t="s">
        <v>191</v>
      </c>
      <c r="B35" s="103" t="s">
        <v>192</v>
      </c>
    </row>
    <row r="36" spans="1:2" ht="14.45" x14ac:dyDescent="0.35">
      <c r="A36" s="102" t="s">
        <v>193</v>
      </c>
      <c r="B36" s="103" t="s">
        <v>194</v>
      </c>
    </row>
    <row r="37" spans="1:2" ht="14.45" x14ac:dyDescent="0.35">
      <c r="A37" s="102" t="s">
        <v>195</v>
      </c>
      <c r="B37" s="103" t="s">
        <v>196</v>
      </c>
    </row>
    <row r="38" spans="1:2" ht="14.45" x14ac:dyDescent="0.35">
      <c r="A38" s="102" t="s">
        <v>197</v>
      </c>
      <c r="B38" s="103" t="s">
        <v>198</v>
      </c>
    </row>
    <row r="39" spans="1:2" ht="14.45" x14ac:dyDescent="0.35">
      <c r="A39" s="102" t="s">
        <v>199</v>
      </c>
      <c r="B39" s="103" t="s">
        <v>200</v>
      </c>
    </row>
    <row r="40" spans="1:2" ht="14.45" x14ac:dyDescent="0.35">
      <c r="A40" s="102" t="s">
        <v>201</v>
      </c>
      <c r="B40" s="103" t="s">
        <v>202</v>
      </c>
    </row>
    <row r="41" spans="1:2" ht="14.45" x14ac:dyDescent="0.35">
      <c r="A41" s="102" t="s">
        <v>203</v>
      </c>
      <c r="B41" s="103" t="s">
        <v>204</v>
      </c>
    </row>
    <row r="42" spans="1:2" ht="14.45" x14ac:dyDescent="0.35">
      <c r="A42" s="102" t="s">
        <v>205</v>
      </c>
      <c r="B42" s="103" t="s">
        <v>206</v>
      </c>
    </row>
    <row r="43" spans="1:2" ht="14.45" x14ac:dyDescent="0.35">
      <c r="A43" s="102" t="s">
        <v>207</v>
      </c>
      <c r="B43" s="103" t="s">
        <v>208</v>
      </c>
    </row>
    <row r="44" spans="1:2" x14ac:dyDescent="0.25">
      <c r="A44" s="102" t="s">
        <v>209</v>
      </c>
      <c r="B44" s="103" t="s">
        <v>210</v>
      </c>
    </row>
    <row r="45" spans="1:2" ht="14.45" x14ac:dyDescent="0.35">
      <c r="A45" s="102" t="s">
        <v>211</v>
      </c>
      <c r="B45" s="103" t="s">
        <v>212</v>
      </c>
    </row>
    <row r="46" spans="1:2" ht="14.45" x14ac:dyDescent="0.35">
      <c r="A46" s="102" t="s">
        <v>213</v>
      </c>
      <c r="B46" s="103" t="s">
        <v>214</v>
      </c>
    </row>
    <row r="47" spans="1:2" ht="14.45" x14ac:dyDescent="0.35">
      <c r="A47" s="102" t="s">
        <v>215</v>
      </c>
      <c r="B47" s="103" t="s">
        <v>216</v>
      </c>
    </row>
    <row r="48" spans="1:2" ht="14.45" x14ac:dyDescent="0.35">
      <c r="A48" s="102" t="s">
        <v>217</v>
      </c>
      <c r="B48" s="103" t="s">
        <v>218</v>
      </c>
    </row>
    <row r="49" spans="1:2" ht="14.45" x14ac:dyDescent="0.35">
      <c r="A49" s="102" t="s">
        <v>219</v>
      </c>
      <c r="B49" s="103" t="s">
        <v>220</v>
      </c>
    </row>
    <row r="50" spans="1:2" ht="14.45" x14ac:dyDescent="0.35">
      <c r="A50" s="102" t="s">
        <v>221</v>
      </c>
      <c r="B50" s="103" t="s">
        <v>222</v>
      </c>
    </row>
    <row r="51" spans="1:2" ht="14.45" x14ac:dyDescent="0.35">
      <c r="A51" s="102" t="s">
        <v>223</v>
      </c>
      <c r="B51" s="103" t="s">
        <v>224</v>
      </c>
    </row>
    <row r="52" spans="1:2" ht="14.45" x14ac:dyDescent="0.35">
      <c r="A52" s="102" t="s">
        <v>225</v>
      </c>
      <c r="B52" s="103" t="s">
        <v>226</v>
      </c>
    </row>
    <row r="53" spans="1:2" ht="14.45" x14ac:dyDescent="0.35">
      <c r="A53" s="102" t="s">
        <v>227</v>
      </c>
      <c r="B53" s="103" t="s">
        <v>228</v>
      </c>
    </row>
    <row r="54" spans="1:2" ht="14.45" x14ac:dyDescent="0.35">
      <c r="A54" s="102" t="s">
        <v>229</v>
      </c>
      <c r="B54" s="103" t="s">
        <v>230</v>
      </c>
    </row>
    <row r="55" spans="1:2" ht="14.45" x14ac:dyDescent="0.35">
      <c r="A55" s="102" t="s">
        <v>231</v>
      </c>
      <c r="B55" s="103" t="s">
        <v>232</v>
      </c>
    </row>
    <row r="56" spans="1:2" ht="14.45" x14ac:dyDescent="0.35">
      <c r="A56" s="102" t="s">
        <v>233</v>
      </c>
      <c r="B56" s="103" t="s">
        <v>234</v>
      </c>
    </row>
    <row r="57" spans="1:2" ht="14.45" x14ac:dyDescent="0.35">
      <c r="A57" s="102" t="s">
        <v>235</v>
      </c>
      <c r="B57" s="103" t="s">
        <v>236</v>
      </c>
    </row>
    <row r="58" spans="1:2" ht="14.45" x14ac:dyDescent="0.35">
      <c r="A58" s="102" t="s">
        <v>237</v>
      </c>
      <c r="B58" s="103" t="s">
        <v>238</v>
      </c>
    </row>
    <row r="59" spans="1:2" ht="14.45" x14ac:dyDescent="0.35">
      <c r="A59" s="102" t="s">
        <v>239</v>
      </c>
      <c r="B59" s="103" t="s">
        <v>240</v>
      </c>
    </row>
    <row r="60" spans="1:2" ht="14.45" x14ac:dyDescent="0.35">
      <c r="A60" s="102" t="s">
        <v>241</v>
      </c>
      <c r="B60" s="103" t="s">
        <v>242</v>
      </c>
    </row>
    <row r="61" spans="1:2" ht="14.45" x14ac:dyDescent="0.35">
      <c r="A61" s="102" t="s">
        <v>243</v>
      </c>
      <c r="B61" s="103" t="s">
        <v>244</v>
      </c>
    </row>
    <row r="62" spans="1:2" x14ac:dyDescent="0.25">
      <c r="A62" s="102" t="s">
        <v>245</v>
      </c>
      <c r="B62" s="103" t="s">
        <v>246</v>
      </c>
    </row>
    <row r="63" spans="1:2" ht="14.45" x14ac:dyDescent="0.35">
      <c r="A63" s="102" t="s">
        <v>247</v>
      </c>
      <c r="B63" s="103" t="s">
        <v>248</v>
      </c>
    </row>
    <row r="64" spans="1:2" ht="14.45" x14ac:dyDescent="0.35">
      <c r="A64" s="102" t="s">
        <v>249</v>
      </c>
      <c r="B64" s="103" t="s">
        <v>250</v>
      </c>
    </row>
    <row r="65" spans="1:2" x14ac:dyDescent="0.25">
      <c r="A65" s="102" t="s">
        <v>251</v>
      </c>
      <c r="B65" s="103" t="s">
        <v>252</v>
      </c>
    </row>
    <row r="66" spans="1:2" ht="14.45" x14ac:dyDescent="0.35">
      <c r="A66" s="102" t="s">
        <v>253</v>
      </c>
      <c r="B66" s="103" t="s">
        <v>254</v>
      </c>
    </row>
    <row r="67" spans="1:2" ht="14.45" x14ac:dyDescent="0.35">
      <c r="A67" s="102" t="s">
        <v>255</v>
      </c>
      <c r="B67" s="103" t="s">
        <v>256</v>
      </c>
    </row>
    <row r="68" spans="1:2" ht="14.45" x14ac:dyDescent="0.35">
      <c r="A68" s="102" t="s">
        <v>257</v>
      </c>
      <c r="B68" s="103" t="s">
        <v>258</v>
      </c>
    </row>
    <row r="69" spans="1:2" ht="14.45" x14ac:dyDescent="0.35">
      <c r="A69" s="102" t="s">
        <v>259</v>
      </c>
      <c r="B69" s="103" t="s">
        <v>260</v>
      </c>
    </row>
    <row r="70" spans="1:2" ht="14.45" x14ac:dyDescent="0.35">
      <c r="A70" s="102" t="s">
        <v>261</v>
      </c>
      <c r="B70" s="103" t="s">
        <v>262</v>
      </c>
    </row>
    <row r="71" spans="1:2" ht="14.45" x14ac:dyDescent="0.35">
      <c r="A71" s="102" t="s">
        <v>263</v>
      </c>
      <c r="B71" s="103" t="s">
        <v>264</v>
      </c>
    </row>
    <row r="72" spans="1:2" ht="14.45" x14ac:dyDescent="0.35">
      <c r="A72" s="102" t="s">
        <v>265</v>
      </c>
      <c r="B72" s="103" t="s">
        <v>266</v>
      </c>
    </row>
    <row r="73" spans="1:2" ht="14.45" x14ac:dyDescent="0.35">
      <c r="A73" s="102" t="s">
        <v>267</v>
      </c>
      <c r="B73" s="103" t="s">
        <v>268</v>
      </c>
    </row>
    <row r="74" spans="1:2" ht="14.45" x14ac:dyDescent="0.35">
      <c r="A74" s="102" t="s">
        <v>269</v>
      </c>
      <c r="B74" s="103" t="s">
        <v>270</v>
      </c>
    </row>
    <row r="75" spans="1:2" x14ac:dyDescent="0.25">
      <c r="A75" s="102" t="s">
        <v>271</v>
      </c>
      <c r="B75" s="104" t="s">
        <v>272</v>
      </c>
    </row>
    <row r="76" spans="1:2" ht="14.45" x14ac:dyDescent="0.35">
      <c r="A76" s="102" t="s">
        <v>273</v>
      </c>
      <c r="B76" s="104" t="s">
        <v>274</v>
      </c>
    </row>
    <row r="77" spans="1:2" ht="14.45" x14ac:dyDescent="0.35">
      <c r="A77" s="102" t="s">
        <v>275</v>
      </c>
      <c r="B77" s="104" t="s">
        <v>276</v>
      </c>
    </row>
    <row r="78" spans="1:2" ht="14.45" x14ac:dyDescent="0.35">
      <c r="A78" s="102" t="s">
        <v>277</v>
      </c>
      <c r="B78" s="104" t="s">
        <v>278</v>
      </c>
    </row>
    <row r="79" spans="1:2" ht="14.45" x14ac:dyDescent="0.35">
      <c r="A79" s="102" t="s">
        <v>279</v>
      </c>
      <c r="B79" s="104" t="s">
        <v>280</v>
      </c>
    </row>
    <row r="80" spans="1:2" ht="14.45" x14ac:dyDescent="0.35">
      <c r="A80" s="102" t="s">
        <v>281</v>
      </c>
      <c r="B80" s="104" t="s">
        <v>282</v>
      </c>
    </row>
    <row r="81" spans="1:2" ht="14.45" x14ac:dyDescent="0.35">
      <c r="A81" s="102" t="s">
        <v>283</v>
      </c>
      <c r="B81" s="104" t="s">
        <v>284</v>
      </c>
    </row>
    <row r="82" spans="1:2" ht="14.45" x14ac:dyDescent="0.35">
      <c r="A82" s="102" t="s">
        <v>285</v>
      </c>
      <c r="B82" s="104" t="s">
        <v>286</v>
      </c>
    </row>
    <row r="83" spans="1:2" ht="14.45" x14ac:dyDescent="0.35">
      <c r="A83" s="102" t="s">
        <v>287</v>
      </c>
      <c r="B83" s="104" t="s">
        <v>288</v>
      </c>
    </row>
    <row r="84" spans="1:2" ht="14.45" x14ac:dyDescent="0.35">
      <c r="A84" s="102" t="s">
        <v>289</v>
      </c>
      <c r="B84" s="104" t="s">
        <v>290</v>
      </c>
    </row>
    <row r="85" spans="1:2" ht="14.45" x14ac:dyDescent="0.35">
      <c r="A85" s="102" t="s">
        <v>291</v>
      </c>
      <c r="B85" s="104" t="s">
        <v>292</v>
      </c>
    </row>
    <row r="86" spans="1:2" ht="14.45" x14ac:dyDescent="0.35">
      <c r="A86" s="102" t="s">
        <v>293</v>
      </c>
      <c r="B86" s="104" t="s">
        <v>294</v>
      </c>
    </row>
    <row r="87" spans="1:2" ht="14.45" x14ac:dyDescent="0.35">
      <c r="A87" s="102" t="s">
        <v>295</v>
      </c>
      <c r="B87" s="104" t="s">
        <v>296</v>
      </c>
    </row>
    <row r="88" spans="1:2" ht="14.45" x14ac:dyDescent="0.35">
      <c r="A88" s="102" t="s">
        <v>297</v>
      </c>
      <c r="B88" s="104" t="s">
        <v>298</v>
      </c>
    </row>
    <row r="89" spans="1:2" ht="14.45" x14ac:dyDescent="0.35">
      <c r="A89" s="102" t="s">
        <v>299</v>
      </c>
      <c r="B89" s="104" t="s">
        <v>300</v>
      </c>
    </row>
    <row r="90" spans="1:2" ht="14.45" x14ac:dyDescent="0.35">
      <c r="A90" s="102" t="s">
        <v>301</v>
      </c>
      <c r="B90" s="104" t="s">
        <v>302</v>
      </c>
    </row>
    <row r="91" spans="1:2" ht="14.45" x14ac:dyDescent="0.35">
      <c r="A91" s="102" t="s">
        <v>303</v>
      </c>
      <c r="B91" s="104" t="s">
        <v>304</v>
      </c>
    </row>
    <row r="92" spans="1:2" ht="14.45" x14ac:dyDescent="0.35">
      <c r="A92" s="102" t="s">
        <v>305</v>
      </c>
      <c r="B92" s="104" t="s">
        <v>306</v>
      </c>
    </row>
    <row r="93" spans="1:2" ht="14.45" x14ac:dyDescent="0.35">
      <c r="A93" s="102" t="s">
        <v>307</v>
      </c>
      <c r="B93" s="104" t="s">
        <v>308</v>
      </c>
    </row>
    <row r="94" spans="1:2" ht="14.45" x14ac:dyDescent="0.35">
      <c r="A94" s="102" t="s">
        <v>309</v>
      </c>
      <c r="B94" s="104" t="s">
        <v>310</v>
      </c>
    </row>
    <row r="95" spans="1:2" x14ac:dyDescent="0.25">
      <c r="A95" s="102" t="s">
        <v>311</v>
      </c>
      <c r="B95" s="104" t="s">
        <v>312</v>
      </c>
    </row>
    <row r="96" spans="1:2" ht="14.45" x14ac:dyDescent="0.35">
      <c r="A96" s="102" t="s">
        <v>313</v>
      </c>
      <c r="B96" s="104" t="s">
        <v>314</v>
      </c>
    </row>
    <row r="97" spans="1:2" ht="14.45" x14ac:dyDescent="0.35">
      <c r="A97" s="102" t="s">
        <v>315</v>
      </c>
      <c r="B97" s="104" t="s">
        <v>316</v>
      </c>
    </row>
    <row r="98" spans="1:2" ht="14.45" x14ac:dyDescent="0.35">
      <c r="A98" s="102" t="s">
        <v>317</v>
      </c>
      <c r="B98" s="104" t="s">
        <v>318</v>
      </c>
    </row>
    <row r="99" spans="1:2" ht="14.45" x14ac:dyDescent="0.35">
      <c r="A99" s="102" t="s">
        <v>319</v>
      </c>
      <c r="B99" s="104" t="s">
        <v>320</v>
      </c>
    </row>
    <row r="100" spans="1:2" ht="14.45" x14ac:dyDescent="0.35">
      <c r="A100" s="102" t="s">
        <v>321</v>
      </c>
      <c r="B100" s="104" t="s">
        <v>322</v>
      </c>
    </row>
    <row r="101" spans="1:2" ht="14.45" x14ac:dyDescent="0.35">
      <c r="A101" s="102" t="s">
        <v>323</v>
      </c>
      <c r="B101" s="104" t="s">
        <v>324</v>
      </c>
    </row>
    <row r="102" spans="1:2" ht="14.45" x14ac:dyDescent="0.35">
      <c r="A102" s="102" t="s">
        <v>325</v>
      </c>
      <c r="B102" s="104" t="s">
        <v>326</v>
      </c>
    </row>
    <row r="103" spans="1:2" ht="14.45" x14ac:dyDescent="0.35">
      <c r="A103" s="102" t="s">
        <v>327</v>
      </c>
      <c r="B103" s="104" t="s">
        <v>328</v>
      </c>
    </row>
    <row r="104" spans="1:2" ht="14.45" x14ac:dyDescent="0.35">
      <c r="A104" s="102" t="s">
        <v>329</v>
      </c>
      <c r="B104" s="104" t="s">
        <v>330</v>
      </c>
    </row>
    <row r="105" spans="1:2" ht="14.45" x14ac:dyDescent="0.35">
      <c r="A105" s="102" t="s">
        <v>331</v>
      </c>
      <c r="B105" s="104" t="s">
        <v>332</v>
      </c>
    </row>
    <row r="106" spans="1:2" ht="14.45" x14ac:dyDescent="0.35">
      <c r="A106" s="102" t="s">
        <v>333</v>
      </c>
      <c r="B106" s="104" t="s">
        <v>334</v>
      </c>
    </row>
    <row r="107" spans="1:2" ht="14.45" x14ac:dyDescent="0.35">
      <c r="A107" s="102" t="s">
        <v>335</v>
      </c>
      <c r="B107" s="104" t="s">
        <v>336</v>
      </c>
    </row>
    <row r="108" spans="1:2" ht="14.45" x14ac:dyDescent="0.35">
      <c r="A108" s="102" t="s">
        <v>337</v>
      </c>
      <c r="B108" s="104" t="s">
        <v>338</v>
      </c>
    </row>
    <row r="109" spans="1:2" ht="14.45" x14ac:dyDescent="0.35">
      <c r="A109" s="102" t="s">
        <v>339</v>
      </c>
      <c r="B109" s="104" t="s">
        <v>340</v>
      </c>
    </row>
    <row r="110" spans="1:2" ht="14.45" x14ac:dyDescent="0.35">
      <c r="A110" s="102" t="s">
        <v>341</v>
      </c>
      <c r="B110" s="104" t="s">
        <v>342</v>
      </c>
    </row>
    <row r="111" spans="1:2" ht="14.45" x14ac:dyDescent="0.35">
      <c r="A111" s="102" t="s">
        <v>343</v>
      </c>
      <c r="B111" s="104" t="s">
        <v>344</v>
      </c>
    </row>
    <row r="112" spans="1:2" ht="14.45" x14ac:dyDescent="0.35">
      <c r="A112" s="102" t="s">
        <v>345</v>
      </c>
      <c r="B112" s="104" t="s">
        <v>346</v>
      </c>
    </row>
    <row r="113" spans="1:2" ht="14.45" x14ac:dyDescent="0.35">
      <c r="A113" s="102" t="s">
        <v>347</v>
      </c>
      <c r="B113" s="104" t="s">
        <v>348</v>
      </c>
    </row>
    <row r="114" spans="1:2" ht="14.45" x14ac:dyDescent="0.35">
      <c r="A114" s="102" t="s">
        <v>349</v>
      </c>
      <c r="B114" s="104" t="s">
        <v>350</v>
      </c>
    </row>
    <row r="115" spans="1:2" ht="14.45" x14ac:dyDescent="0.35">
      <c r="A115" s="102" t="s">
        <v>351</v>
      </c>
      <c r="B115" s="104" t="s">
        <v>352</v>
      </c>
    </row>
    <row r="116" spans="1:2" ht="14.45" x14ac:dyDescent="0.35">
      <c r="A116" s="102" t="s">
        <v>353</v>
      </c>
      <c r="B116" s="104" t="s">
        <v>354</v>
      </c>
    </row>
    <row r="117" spans="1:2" ht="14.45" x14ac:dyDescent="0.35">
      <c r="A117" s="102" t="s">
        <v>355</v>
      </c>
      <c r="B117" s="104" t="s">
        <v>356</v>
      </c>
    </row>
    <row r="118" spans="1:2" ht="14.45" x14ac:dyDescent="0.35">
      <c r="A118" s="102" t="s">
        <v>357</v>
      </c>
      <c r="B118" s="104" t="s">
        <v>358</v>
      </c>
    </row>
    <row r="119" spans="1:2" ht="14.45" x14ac:dyDescent="0.35">
      <c r="A119" s="102" t="s">
        <v>359</v>
      </c>
      <c r="B119" s="104" t="s">
        <v>360</v>
      </c>
    </row>
    <row r="120" spans="1:2" ht="14.45" x14ac:dyDescent="0.35">
      <c r="A120" s="102" t="s">
        <v>361</v>
      </c>
      <c r="B120" s="104" t="s">
        <v>362</v>
      </c>
    </row>
    <row r="121" spans="1:2" ht="14.45" x14ac:dyDescent="0.35">
      <c r="A121" s="102" t="s">
        <v>363</v>
      </c>
      <c r="B121" s="104" t="s">
        <v>364</v>
      </c>
    </row>
    <row r="122" spans="1:2" ht="14.45" x14ac:dyDescent="0.35">
      <c r="A122" s="102" t="s">
        <v>365</v>
      </c>
      <c r="B122" s="104" t="s">
        <v>366</v>
      </c>
    </row>
    <row r="123" spans="1:2" ht="14.45" x14ac:dyDescent="0.35">
      <c r="A123" s="102" t="s">
        <v>367</v>
      </c>
      <c r="B123" s="104" t="s">
        <v>368</v>
      </c>
    </row>
    <row r="124" spans="1:2" ht="14.45" x14ac:dyDescent="0.35">
      <c r="A124" s="102" t="s">
        <v>369</v>
      </c>
      <c r="B124" s="104" t="s">
        <v>370</v>
      </c>
    </row>
    <row r="125" spans="1:2" ht="14.45" x14ac:dyDescent="0.35">
      <c r="A125" s="102" t="s">
        <v>371</v>
      </c>
      <c r="B125" s="104" t="s">
        <v>372</v>
      </c>
    </row>
    <row r="126" spans="1:2" ht="14.45" x14ac:dyDescent="0.35">
      <c r="A126" s="102" t="s">
        <v>373</v>
      </c>
      <c r="B126" s="104" t="s">
        <v>374</v>
      </c>
    </row>
    <row r="127" spans="1:2" ht="14.45" x14ac:dyDescent="0.35">
      <c r="A127" s="102" t="s">
        <v>375</v>
      </c>
      <c r="B127" s="104" t="s">
        <v>376</v>
      </c>
    </row>
    <row r="128" spans="1:2" ht="14.45" x14ac:dyDescent="0.35">
      <c r="A128" s="102" t="s">
        <v>377</v>
      </c>
      <c r="B128" s="104" t="s">
        <v>378</v>
      </c>
    </row>
    <row r="129" spans="1:2" ht="14.45" x14ac:dyDescent="0.35">
      <c r="A129" s="102" t="s">
        <v>379</v>
      </c>
      <c r="B129" s="104" t="s">
        <v>380</v>
      </c>
    </row>
    <row r="130" spans="1:2" ht="14.45" x14ac:dyDescent="0.35">
      <c r="A130" s="102" t="s">
        <v>381</v>
      </c>
      <c r="B130" s="104" t="s">
        <v>382</v>
      </c>
    </row>
    <row r="131" spans="1:2" ht="14.45" x14ac:dyDescent="0.35">
      <c r="A131" s="102" t="s">
        <v>383</v>
      </c>
      <c r="B131" s="104" t="s">
        <v>384</v>
      </c>
    </row>
    <row r="132" spans="1:2" ht="14.45" x14ac:dyDescent="0.35">
      <c r="A132" s="102" t="s">
        <v>385</v>
      </c>
      <c r="B132" s="104" t="s">
        <v>386</v>
      </c>
    </row>
    <row r="133" spans="1:2" ht="14.45" x14ac:dyDescent="0.35">
      <c r="A133" s="102" t="s">
        <v>387</v>
      </c>
      <c r="B133" s="104" t="s">
        <v>388</v>
      </c>
    </row>
    <row r="134" spans="1:2" ht="14.45" x14ac:dyDescent="0.35">
      <c r="A134" s="102" t="s">
        <v>389</v>
      </c>
      <c r="B134" s="104" t="s">
        <v>390</v>
      </c>
    </row>
    <row r="135" spans="1:2" ht="14.45" x14ac:dyDescent="0.35">
      <c r="A135" s="102" t="s">
        <v>391</v>
      </c>
      <c r="B135" s="104" t="s">
        <v>392</v>
      </c>
    </row>
    <row r="136" spans="1:2" ht="14.45" x14ac:dyDescent="0.35">
      <c r="A136" s="102" t="s">
        <v>393</v>
      </c>
      <c r="B136" s="104" t="s">
        <v>394</v>
      </c>
    </row>
    <row r="137" spans="1:2" ht="14.45" x14ac:dyDescent="0.35">
      <c r="A137" s="102" t="s">
        <v>395</v>
      </c>
      <c r="B137" s="104" t="s">
        <v>396</v>
      </c>
    </row>
    <row r="138" spans="1:2" ht="14.45" x14ac:dyDescent="0.35">
      <c r="A138" s="102" t="s">
        <v>397</v>
      </c>
      <c r="B138" s="104" t="s">
        <v>398</v>
      </c>
    </row>
    <row r="139" spans="1:2" ht="14.45" x14ac:dyDescent="0.35">
      <c r="A139" s="102" t="s">
        <v>399</v>
      </c>
      <c r="B139" s="104" t="s">
        <v>400</v>
      </c>
    </row>
    <row r="140" spans="1:2" ht="14.45" x14ac:dyDescent="0.35">
      <c r="A140" s="102" t="s">
        <v>401</v>
      </c>
      <c r="B140" s="104" t="s">
        <v>402</v>
      </c>
    </row>
    <row r="141" spans="1:2" ht="14.45" x14ac:dyDescent="0.35">
      <c r="A141" s="102" t="s">
        <v>403</v>
      </c>
      <c r="B141" s="104" t="s">
        <v>404</v>
      </c>
    </row>
    <row r="142" spans="1:2" ht="14.45" x14ac:dyDescent="0.35">
      <c r="A142" s="102" t="s">
        <v>405</v>
      </c>
      <c r="B142" s="104" t="s">
        <v>406</v>
      </c>
    </row>
    <row r="143" spans="1:2" ht="14.45" x14ac:dyDescent="0.35">
      <c r="A143" s="102" t="s">
        <v>407</v>
      </c>
      <c r="B143" s="104" t="s">
        <v>408</v>
      </c>
    </row>
    <row r="144" spans="1:2" ht="14.45" x14ac:dyDescent="0.35">
      <c r="A144" s="102" t="s">
        <v>409</v>
      </c>
      <c r="B144" s="105" t="s">
        <v>410</v>
      </c>
    </row>
    <row r="145" spans="1:2" ht="14.45" x14ac:dyDescent="0.35">
      <c r="A145" s="102" t="s">
        <v>411</v>
      </c>
      <c r="B145" s="104" t="s">
        <v>412</v>
      </c>
    </row>
    <row r="146" spans="1:2" ht="14.45" x14ac:dyDescent="0.35">
      <c r="A146" s="102" t="s">
        <v>413</v>
      </c>
      <c r="B146" s="104" t="s">
        <v>414</v>
      </c>
    </row>
    <row r="147" spans="1:2" ht="14.45" x14ac:dyDescent="0.35">
      <c r="A147" s="102" t="s">
        <v>415</v>
      </c>
      <c r="B147" s="104" t="s">
        <v>416</v>
      </c>
    </row>
    <row r="148" spans="1:2" ht="14.45" x14ac:dyDescent="0.35">
      <c r="A148" s="102" t="s">
        <v>417</v>
      </c>
      <c r="B148" s="104" t="s">
        <v>418</v>
      </c>
    </row>
    <row r="149" spans="1:2" ht="14.45" x14ac:dyDescent="0.35">
      <c r="A149" s="102" t="s">
        <v>419</v>
      </c>
      <c r="B149" s="104" t="s">
        <v>420</v>
      </c>
    </row>
    <row r="150" spans="1:2" ht="14.45" x14ac:dyDescent="0.35">
      <c r="A150" s="102" t="s">
        <v>421</v>
      </c>
      <c r="B150" s="104" t="s">
        <v>422</v>
      </c>
    </row>
    <row r="151" spans="1:2" ht="14.45" x14ac:dyDescent="0.35">
      <c r="A151" s="102" t="s">
        <v>423</v>
      </c>
      <c r="B151" s="104" t="s">
        <v>424</v>
      </c>
    </row>
    <row r="152" spans="1:2" ht="14.45" x14ac:dyDescent="0.35">
      <c r="A152" s="102" t="s">
        <v>425</v>
      </c>
      <c r="B152" s="104" t="s">
        <v>426</v>
      </c>
    </row>
    <row r="153" spans="1:2" ht="14.45" x14ac:dyDescent="0.35">
      <c r="A153" s="102" t="s">
        <v>427</v>
      </c>
      <c r="B153" s="104" t="s">
        <v>428</v>
      </c>
    </row>
    <row r="154" spans="1:2" ht="14.45" x14ac:dyDescent="0.35">
      <c r="A154" s="102" t="s">
        <v>429</v>
      </c>
      <c r="B154" s="104" t="s">
        <v>430</v>
      </c>
    </row>
    <row r="155" spans="1:2" ht="14.45" x14ac:dyDescent="0.35">
      <c r="A155" s="102" t="s">
        <v>431</v>
      </c>
      <c r="B155" s="104" t="s">
        <v>432</v>
      </c>
    </row>
    <row r="156" spans="1:2" ht="14.45" x14ac:dyDescent="0.35">
      <c r="A156" s="102" t="s">
        <v>433</v>
      </c>
      <c r="B156" s="104" t="s">
        <v>434</v>
      </c>
    </row>
    <row r="157" spans="1:2" ht="14.45" x14ac:dyDescent="0.35">
      <c r="A157" s="102" t="s">
        <v>435</v>
      </c>
      <c r="B157" s="104" t="s">
        <v>436</v>
      </c>
    </row>
    <row r="158" spans="1:2" ht="14.45" x14ac:dyDescent="0.35">
      <c r="A158" s="102" t="s">
        <v>437</v>
      </c>
      <c r="B158" s="104" t="s">
        <v>438</v>
      </c>
    </row>
    <row r="159" spans="1:2" ht="14.45" x14ac:dyDescent="0.35">
      <c r="A159" s="102" t="s">
        <v>439</v>
      </c>
      <c r="B159" s="104" t="s">
        <v>440</v>
      </c>
    </row>
    <row r="160" spans="1:2" ht="14.45" x14ac:dyDescent="0.35">
      <c r="A160" s="102" t="s">
        <v>441</v>
      </c>
      <c r="B160" s="104" t="s">
        <v>442</v>
      </c>
    </row>
    <row r="161" spans="1:2" x14ac:dyDescent="0.25">
      <c r="A161" s="102" t="s">
        <v>443</v>
      </c>
      <c r="B161" s="104" t="s">
        <v>444</v>
      </c>
    </row>
    <row r="162" spans="1:2" x14ac:dyDescent="0.25">
      <c r="A162" s="102" t="s">
        <v>445</v>
      </c>
      <c r="B162" s="104" t="s">
        <v>446</v>
      </c>
    </row>
    <row r="163" spans="1:2" ht="14.45" x14ac:dyDescent="0.35">
      <c r="A163" s="102" t="s">
        <v>447</v>
      </c>
      <c r="B163" s="104" t="s">
        <v>448</v>
      </c>
    </row>
    <row r="164" spans="1:2" ht="14.45" x14ac:dyDescent="0.35">
      <c r="A164" s="102" t="s">
        <v>449</v>
      </c>
      <c r="B164" s="104" t="s">
        <v>450</v>
      </c>
    </row>
    <row r="165" spans="1:2" ht="14.45" x14ac:dyDescent="0.35">
      <c r="A165" s="102" t="s">
        <v>451</v>
      </c>
      <c r="B165" s="104" t="s">
        <v>452</v>
      </c>
    </row>
    <row r="166" spans="1:2" x14ac:dyDescent="0.25">
      <c r="A166" s="102" t="s">
        <v>453</v>
      </c>
      <c r="B166" s="104" t="s">
        <v>454</v>
      </c>
    </row>
    <row r="167" spans="1:2" ht="14.45" x14ac:dyDescent="0.35">
      <c r="A167" s="102" t="s">
        <v>455</v>
      </c>
      <c r="B167" s="104" t="s">
        <v>456</v>
      </c>
    </row>
    <row r="168" spans="1:2" ht="14.45" x14ac:dyDescent="0.35">
      <c r="A168" s="102" t="s">
        <v>457</v>
      </c>
      <c r="B168" s="104" t="s">
        <v>458</v>
      </c>
    </row>
    <row r="169" spans="1:2" x14ac:dyDescent="0.25">
      <c r="A169" s="102" t="s">
        <v>459</v>
      </c>
      <c r="B169" s="104" t="s">
        <v>460</v>
      </c>
    </row>
    <row r="170" spans="1:2" x14ac:dyDescent="0.25">
      <c r="A170" s="102" t="s">
        <v>461</v>
      </c>
      <c r="B170" s="104" t="s">
        <v>462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Budget Tables</vt:lpstr>
      <vt:lpstr>2) By Category</vt:lpstr>
      <vt:lpstr>3) Explanatory Notes</vt:lpstr>
      <vt:lpstr>4) For PBSO Use</vt:lpstr>
      <vt:lpstr>5) For MPTF Use</vt:lpstr>
      <vt:lpstr>Sheet2</vt:lpstr>
      <vt:lpstr>'1) Budget Tables'!Print_Area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edouardo</cp:lastModifiedBy>
  <cp:lastPrinted>2020-11-16T10:49:47Z</cp:lastPrinted>
  <dcterms:created xsi:type="dcterms:W3CDTF">2017-11-15T21:17:43Z</dcterms:created>
  <dcterms:modified xsi:type="dcterms:W3CDTF">2020-11-23T08:45:03Z</dcterms:modified>
</cp:coreProperties>
</file>