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1"/>
  </bookViews>
  <sheets>
    <sheet name="Project Budget by Category+Summ" sheetId="1" r:id="rId1"/>
    <sheet name="Budget &amp; Expenditure_Nov 2020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I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This is only for the Land Degradation Assessment. Conflict Analysis still pending</t>
        </r>
      </text>
    </comment>
    <comment ref="I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Work with Solidaridad to modify what to have to fit into this context</t>
        </r>
      </text>
    </comment>
    <comment ref="I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Where are you on this with NAMATI. If already committed, it needs to be reflected here</t>
        </r>
      </text>
    </comment>
    <comment ref="I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You need to work on the Concept developed by Laura</t>
        </r>
      </text>
    </comment>
    <comment ref="I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Some refresher training needed for 2021 with the remaining funds</t>
        </r>
      </text>
    </comment>
    <comment ref="I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Refresher training needed to reflec on lessons learnt and the way forward</t>
        </r>
      </text>
    </comment>
  </commentList>
</comments>
</file>

<file path=xl/sharedStrings.xml><?xml version="1.0" encoding="utf-8"?>
<sst xmlns="http://schemas.openxmlformats.org/spreadsheetml/2006/main" count="100" uniqueCount="97">
  <si>
    <t>Table 2 - PBF project budget by UN cost category</t>
  </si>
  <si>
    <t>Note: If this is a budget revision, insert extra columns to show budget changes.</t>
  </si>
  <si>
    <t>CATEGORIES</t>
  </si>
  <si>
    <t>Amount Recipient  Agency WFP</t>
  </si>
  <si>
    <t>Amount Recipient  Agency UNDP</t>
  </si>
  <si>
    <t>Total tranche 1</t>
  </si>
  <si>
    <t>Total tranche 2</t>
  </si>
  <si>
    <t>PROJECT TOTAL</t>
  </si>
  <si>
    <t>Tranche 1 (70%)</t>
  </si>
  <si>
    <t>Tranche 2 (30%)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</si>
  <si>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</si>
  <si>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</si>
  <si>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</si>
  <si>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</si>
  <si>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</si>
  <si>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</si>
  <si>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</si>
  <si>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</si>
  <si>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</si>
  <si>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TOTAL</t>
  </si>
  <si>
    <t>Outcome/ Output number</t>
  </si>
  <si>
    <t>Outcome/ output/ activity formulation:</t>
  </si>
  <si>
    <t>Any remarks (e.g. on types of inputs provided or budget justification, for example if high TA or travel costs)</t>
  </si>
  <si>
    <t>Project personnel costs if not included in activities above</t>
  </si>
  <si>
    <t>Project operational costs if not included in activities above</t>
  </si>
  <si>
    <t>Project M&amp;E budget</t>
  </si>
  <si>
    <t xml:space="preserve"> </t>
  </si>
  <si>
    <t xml:space="preserve">Indirect support costs (7%): </t>
  </si>
  <si>
    <t>Agricultural livelihoods</t>
  </si>
  <si>
    <t>Alternative livelihoods support</t>
  </si>
  <si>
    <t>Linkages to existing CSR initiatives</t>
  </si>
  <si>
    <t>Promoting lesson learned from the innovative approach</t>
  </si>
  <si>
    <t>Grievance Redress Mechanism</t>
  </si>
  <si>
    <t>Community Development Fund Mechanism</t>
  </si>
  <si>
    <t>Building accountability capacity of security sectors</t>
  </si>
  <si>
    <t>TOTAL $ FOR OUTCOME 1:</t>
  </si>
  <si>
    <t>Community based participatory planning</t>
  </si>
  <si>
    <t>Supporting District Multi Stakeholders Platforms</t>
  </si>
  <si>
    <t>Strengthening Capacity of Women Groups</t>
  </si>
  <si>
    <t>Land conflict analysis and land degradation assessments in four chiefdoms</t>
  </si>
  <si>
    <t xml:space="preserve">OUTCOME 1: Communities in Pujehun and Moyamba districts benefit from more accountable institutions and mechanisms that promote peaceful relations between communities and private companies. </t>
  </si>
  <si>
    <t>OUTCOME 2: Community resilience is strengthened through reducing social tension by enhancing  sustainable livelihoods and improving food security in Pujehun and Moyamba</t>
  </si>
  <si>
    <t>TOTAL $ FOR OUTCOME 2:</t>
  </si>
  <si>
    <t>Activity 1.2.1</t>
  </si>
  <si>
    <t>Activity 1.2.2</t>
  </si>
  <si>
    <t>Activity 1.2.3</t>
  </si>
  <si>
    <t>Activity 1.2.4</t>
  </si>
  <si>
    <t>Activity 1.3.1</t>
  </si>
  <si>
    <t>Activity 1.3.2</t>
  </si>
  <si>
    <t>Activity 1.3.3</t>
  </si>
  <si>
    <t>Activity 2.1.1</t>
  </si>
  <si>
    <t>Activity 2.1.2</t>
  </si>
  <si>
    <t>Activity 2.1.3</t>
  </si>
  <si>
    <t>Activity 2.1.4</t>
  </si>
  <si>
    <t xml:space="preserve">Educating stakeholders on land policy </t>
  </si>
  <si>
    <t>Developing simplified checklist to guide land acquisition and land use</t>
  </si>
  <si>
    <t>Building capacity of companies</t>
  </si>
  <si>
    <t xml:space="preserve">
Support to the SLEITI and VGGT process through Capacity Strengthening 
</t>
  </si>
  <si>
    <t>Annex D - PBF project budget and expenditures  by Outcome, output and activity (indicative)</t>
  </si>
  <si>
    <t>Output 1.1:</t>
  </si>
  <si>
    <t>Activity 1.1.1:</t>
  </si>
  <si>
    <t>Activity 1.1.2:</t>
  </si>
  <si>
    <t>Activity 1.1.3:</t>
  </si>
  <si>
    <t>Activity 1.1.4:</t>
  </si>
  <si>
    <t>Total for output 1.1</t>
  </si>
  <si>
    <t>Output 1.2:</t>
  </si>
  <si>
    <t xml:space="preserve">Total for Output 1.2 </t>
  </si>
  <si>
    <t>Output 1.3:</t>
  </si>
  <si>
    <t>Total for Output 1.3</t>
  </si>
  <si>
    <t>Output 2.1:</t>
  </si>
  <si>
    <t>Total Output 2.1</t>
  </si>
  <si>
    <t>Final Evaluation</t>
  </si>
  <si>
    <t>TOTAL FOR PERSONELL</t>
  </si>
  <si>
    <t>TOTAL PROJECT BUDGET BY RUNO:</t>
  </si>
  <si>
    <r>
      <rPr>
        <b/>
        <sz val="10"/>
        <color indexed="8"/>
        <rFont val="Times New Roman"/>
        <family val="1"/>
      </rPr>
      <t>Budget</t>
    </r>
    <r>
      <rPr>
        <sz val="10"/>
        <color indexed="8"/>
        <rFont val="Times New Roman"/>
        <family val="1"/>
      </rPr>
      <t xml:space="preserve"> by recipient organization (USD)
</t>
    </r>
    <r>
      <rPr>
        <b/>
        <sz val="10"/>
        <color indexed="10"/>
        <rFont val="Times New Roman"/>
        <family val="1"/>
      </rPr>
      <t>WFP</t>
    </r>
  </si>
  <si>
    <r>
      <rPr>
        <b/>
        <sz val="10"/>
        <color indexed="8"/>
        <rFont val="Times New Roman"/>
        <family val="1"/>
      </rPr>
      <t>Budget</t>
    </r>
    <r>
      <rPr>
        <sz val="10"/>
        <color indexed="8"/>
        <rFont val="Times New Roman"/>
        <family val="1"/>
      </rPr>
      <t xml:space="preserve"> by recipient organization (USD) </t>
    </r>
    <r>
      <rPr>
        <b/>
        <sz val="10"/>
        <color indexed="10"/>
        <rFont val="Times New Roman"/>
        <family val="1"/>
      </rPr>
      <t>UNDP</t>
    </r>
  </si>
  <si>
    <t>Project: Mitigating Localized Resource-based Conflicts and Increasing Community Resilience in Pujehun and Moyamba districts of Sierra Leone</t>
  </si>
  <si>
    <t>Implementation of the policy frameworks on land acquisitions and land use are made more inclusive.</t>
  </si>
  <si>
    <t xml:space="preserve"> Infrastructure for gender inclusive mediation and dialogue is strengthened to manage conflicts within communities and between communities and companies and security institutions.</t>
  </si>
  <si>
    <t xml:space="preserve">Capacity of government institutions, national security stakeholders and companies in human rights approaches, gender-sensitivity and grievance redress are strengthened. </t>
  </si>
  <si>
    <t>Resilience of households is enhanced, and access to food improved, through the promotion of climate-smart agriculture practices and alternative sources of livelihoods and building linkages with local markets</t>
  </si>
  <si>
    <t>Project Personnel and operational Costs</t>
  </si>
  <si>
    <t>SUB TOTAL $ FOR PROJECT BUDGET</t>
  </si>
  <si>
    <t>Organization</t>
  </si>
  <si>
    <t>Budget</t>
  </si>
  <si>
    <t>1st tranche</t>
  </si>
  <si>
    <t>Amnt spent</t>
  </si>
  <si>
    <t>2nd tranche</t>
  </si>
  <si>
    <t>UNDP</t>
  </si>
  <si>
    <t>WFP</t>
  </si>
  <si>
    <t>% Utilization</t>
  </si>
  <si>
    <r>
      <t xml:space="preserve">Percent of budget for direct action on </t>
    </r>
    <r>
      <rPr>
        <b/>
        <sz val="10"/>
        <color indexed="8"/>
        <rFont val="Times New Roman"/>
        <family val="1"/>
      </rPr>
      <t>gender eqaulity</t>
    </r>
    <r>
      <rPr>
        <sz val="10"/>
        <color indexed="8"/>
        <rFont val="Times New Roman"/>
        <family val="1"/>
      </rPr>
      <t xml:space="preserve"> 
(if any):</t>
    </r>
  </si>
  <si>
    <t>Balance</t>
  </si>
  <si>
    <t>Budget by recipient organization (USD) WFP</t>
  </si>
  <si>
    <r>
      <rPr>
        <b/>
        <sz val="10"/>
        <color indexed="8"/>
        <rFont val="Times New Roman"/>
        <family val="1"/>
      </rPr>
      <t xml:space="preserve">**NOTE: </t>
    </r>
    <r>
      <rPr>
        <sz val="10"/>
        <color indexed="8"/>
        <rFont val="Times New Roman"/>
        <family val="1"/>
      </rPr>
      <t>This is only a provisional report pending finalization of CDRs by HQ</t>
    </r>
    <r>
      <rPr>
        <sz val="10"/>
        <color indexed="8"/>
        <rFont val="Times New Roman"/>
        <family val="1"/>
      </rPr>
      <t>. UNDP Commitments include Signed Agreements with IPs and Procurements requests pending payments</t>
    </r>
    <r>
      <rPr>
        <sz val="10"/>
        <color indexed="8"/>
        <rFont val="Times New Roman"/>
        <family val="1"/>
      </rPr>
      <t xml:space="preserve"> amounting to $114K.</t>
    </r>
  </si>
  <si>
    <r>
      <t xml:space="preserve">Level of </t>
    </r>
    <r>
      <rPr>
        <b/>
        <sz val="10"/>
        <color indexed="8"/>
        <rFont val="Times New Roman"/>
        <family val="1"/>
      </rPr>
      <t>expenditure/ commitments</t>
    </r>
    <r>
      <rPr>
        <sz val="10"/>
        <color indexed="8"/>
        <rFont val="Times New Roman"/>
        <family val="1"/>
      </rPr>
      <t xml:space="preserve"> (USD)
(As of end of November 2020): </t>
    </r>
    <r>
      <rPr>
        <b/>
        <sz val="10"/>
        <color indexed="10"/>
        <rFont val="Times New Roman"/>
        <family val="1"/>
      </rPr>
      <t>WFP</t>
    </r>
  </si>
  <si>
    <r>
      <t xml:space="preserve">Level of </t>
    </r>
    <r>
      <rPr>
        <b/>
        <sz val="10"/>
        <color indexed="8"/>
        <rFont val="Times New Roman"/>
        <family val="1"/>
      </rPr>
      <t>expenditure/ commitments</t>
    </r>
    <r>
      <rPr>
        <sz val="10"/>
        <color indexed="8"/>
        <rFont val="Times New Roman"/>
        <family val="1"/>
      </rPr>
      <t xml:space="preserve"> (USD)
(As of end of October 2020): UNDP</t>
    </r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</si>
</sst>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Le&quot;#,##0;\-&quot;Le&quot;#,##0"/>
    <numFmt numFmtId="165" formatCode="&quot;Le&quot;#,##0;[Red]\-&quot;Le&quot;#,##0"/>
    <numFmt numFmtId="166" formatCode="&quot;Le&quot;#,##0.00;\-&quot;Le&quot;#,##0.00"/>
    <numFmt numFmtId="167" formatCode="&quot;Le&quot;#,##0.00;[Red]\-&quot;Le&quot;#,##0.00"/>
    <numFmt numFmtId="168" formatCode="_-&quot;Le&quot;* #,##0_-;\-&quot;Le&quot;* #,##0_-;_-&quot;Le&quot;* &quot;-&quot;_-;_-@_-"/>
    <numFmt numFmtId="169" formatCode="_-&quot;Le&quot;* #,##0.00_-;\-&quot;Le&quot;* #,##0.00_-;_-&quot;Le&quot;* &quot;-&quot;??_-;_-@_-"/>
    <numFmt numFmtId="170" formatCode="_(* #,##0.00_);_(* \(#,##0.00\);_(* &quot;-&quot;??_);_(@_)"/>
    <numFmt numFmtId="171" formatCode="_(* #,##0_);_(* \(#,##0\);_(* &quot;-&quot;??_);_(@_)"/>
    <numFmt numFmtId="172" formatCode="_-* #,##0.0_-;\-* #,##0.0_-;_-* &quot;-&quot;?_-;_-@_-"/>
    <numFmt numFmtId="173" formatCode="_-* #,##0.000_-;\-* #,##0.000_-;_-* &quot;-&quot;_-;_-@_-"/>
    <numFmt numFmtId="174" formatCode="_-* #,##0.00_-;\-* #,##0.00_-;_-* &quot;-&quot;_-;_-@_-"/>
    <numFmt numFmtId="175" formatCode="0.0%"/>
    <numFmt numFmtId="176" formatCode="_-* #,##0.0_-;\-* #,##0.0_-;_-* &quot;-&quot;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Palatino Linotype"/>
      <family val="1"/>
    </font>
    <font>
      <sz val="11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10"/>
      <color indexed="8"/>
      <name val="Palatino Linotype"/>
      <family val="1"/>
    </font>
    <font>
      <sz val="10"/>
      <color indexed="8"/>
      <name val="Palatino Linotype"/>
      <family val="1"/>
    </font>
    <font>
      <b/>
      <sz val="10"/>
      <color indexed="60"/>
      <name val="Palatino Linotype"/>
      <family val="1"/>
    </font>
    <font>
      <sz val="10"/>
      <color indexed="60"/>
      <name val="Palatino Linotype"/>
      <family val="1"/>
    </font>
    <font>
      <sz val="11"/>
      <color indexed="60"/>
      <name val="Palatino Linotype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  <font>
      <b/>
      <sz val="10"/>
      <color rgb="FFC00000"/>
      <name val="Palatino Linotype"/>
      <family val="1"/>
    </font>
    <font>
      <sz val="10"/>
      <color rgb="FFC00000"/>
      <name val="Palatino Linotype"/>
      <family val="1"/>
    </font>
    <font>
      <sz val="11"/>
      <color rgb="FFC00000"/>
      <name val="Calibri"/>
      <family val="2"/>
    </font>
    <font>
      <sz val="11"/>
      <color rgb="FFC00000"/>
      <name val="Palatino Linotype"/>
      <family val="1"/>
    </font>
    <font>
      <b/>
      <i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B3B3B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8" fillId="0" borderId="10" xfId="0" applyFont="1" applyBorder="1" applyAlignment="1">
      <alignment vertical="center" wrapText="1"/>
    </xf>
    <xf numFmtId="4" fontId="0" fillId="0" borderId="0" xfId="0" applyNumberFormat="1" applyAlignment="1">
      <alignment/>
    </xf>
    <xf numFmtId="0" fontId="59" fillId="33" borderId="0" xfId="0" applyFont="1" applyFill="1" applyAlignment="1">
      <alignment/>
    </xf>
    <xf numFmtId="0" fontId="59" fillId="33" borderId="0" xfId="0" applyFont="1" applyFill="1" applyAlignment="1">
      <alignment vertical="center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1" fillId="0" borderId="0" xfId="0" applyFont="1" applyAlignment="1">
      <alignment/>
    </xf>
    <xf numFmtId="0" fontId="60" fillId="13" borderId="13" xfId="0" applyFont="1" applyFill="1" applyBorder="1" applyAlignment="1">
      <alignment vertical="center" wrapText="1"/>
    </xf>
    <xf numFmtId="0" fontId="61" fillId="0" borderId="13" xfId="0" applyFont="1" applyBorder="1" applyAlignment="1">
      <alignment vertical="center" wrapText="1"/>
    </xf>
    <xf numFmtId="174" fontId="61" fillId="0" borderId="14" xfId="43" applyNumberFormat="1" applyFont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174" fontId="5" fillId="34" borderId="14" xfId="43" applyNumberFormat="1" applyFont="1" applyFill="1" applyBorder="1" applyAlignment="1">
      <alignment vertical="center" wrapText="1"/>
    </xf>
    <xf numFmtId="0" fontId="61" fillId="0" borderId="14" xfId="0" applyFont="1" applyBorder="1" applyAlignment="1">
      <alignment vertical="center" wrapText="1"/>
    </xf>
    <xf numFmtId="0" fontId="60" fillId="34" borderId="13" xfId="0" applyFont="1" applyFill="1" applyBorder="1" applyAlignment="1">
      <alignment vertical="center" wrapText="1"/>
    </xf>
    <xf numFmtId="0" fontId="60" fillId="34" borderId="14" xfId="0" applyFont="1" applyFill="1" applyBorder="1" applyAlignment="1">
      <alignment vertical="center" wrapText="1"/>
    </xf>
    <xf numFmtId="174" fontId="60" fillId="34" borderId="14" xfId="43" applyNumberFormat="1" applyFont="1" applyFill="1" applyBorder="1" applyAlignment="1">
      <alignment vertical="center" wrapText="1"/>
    </xf>
    <xf numFmtId="0" fontId="5" fillId="34" borderId="15" xfId="0" applyFont="1" applyFill="1" applyBorder="1" applyAlignment="1">
      <alignment vertical="center" wrapText="1"/>
    </xf>
    <xf numFmtId="0" fontId="5" fillId="34" borderId="16" xfId="0" applyFont="1" applyFill="1" applyBorder="1" applyAlignment="1">
      <alignment vertical="center" wrapText="1"/>
    </xf>
    <xf numFmtId="174" fontId="60" fillId="35" borderId="14" xfId="43" applyNumberFormat="1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174" fontId="6" fillId="34" borderId="14" xfId="43" applyNumberFormat="1" applyFont="1" applyFill="1" applyBorder="1" applyAlignment="1">
      <alignment vertical="center" wrapText="1"/>
    </xf>
    <xf numFmtId="174" fontId="60" fillId="35" borderId="11" xfId="43" applyNumberFormat="1" applyFont="1" applyFill="1" applyBorder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0" fontId="60" fillId="0" borderId="11" xfId="0" applyFont="1" applyBorder="1" applyAlignment="1">
      <alignment vertical="center" wrapText="1"/>
    </xf>
    <xf numFmtId="174" fontId="60" fillId="0" borderId="11" xfId="43" applyNumberFormat="1" applyFont="1" applyBorder="1" applyAlignment="1">
      <alignment vertical="center" wrapText="1"/>
    </xf>
    <xf numFmtId="0" fontId="60" fillId="0" borderId="14" xfId="0" applyFont="1" applyBorder="1" applyAlignment="1">
      <alignment vertical="center" wrapText="1"/>
    </xf>
    <xf numFmtId="174" fontId="60" fillId="0" borderId="14" xfId="43" applyNumberFormat="1" applyFont="1" applyBorder="1" applyAlignment="1">
      <alignment vertical="center" wrapText="1"/>
    </xf>
    <xf numFmtId="174" fontId="61" fillId="35" borderId="14" xfId="43" applyNumberFormat="1" applyFont="1" applyFill="1" applyBorder="1" applyAlignment="1">
      <alignment vertical="center" wrapText="1"/>
    </xf>
    <xf numFmtId="0" fontId="61" fillId="33" borderId="0" xfId="0" applyFont="1" applyFill="1" applyAlignment="1">
      <alignment/>
    </xf>
    <xf numFmtId="174" fontId="61" fillId="0" borderId="0" xfId="43" applyNumberFormat="1" applyFont="1" applyAlignment="1">
      <alignment/>
    </xf>
    <xf numFmtId="0" fontId="59" fillId="0" borderId="0" xfId="0" applyFont="1" applyAlignment="1">
      <alignment/>
    </xf>
    <xf numFmtId="174" fontId="59" fillId="0" borderId="0" xfId="43" applyNumberFormat="1" applyFont="1" applyAlignment="1">
      <alignment/>
    </xf>
    <xf numFmtId="9" fontId="5" fillId="34" borderId="13" xfId="59" applyNumberFormat="1" applyFont="1" applyFill="1" applyBorder="1" applyAlignment="1">
      <alignment vertical="center" wrapText="1"/>
    </xf>
    <xf numFmtId="9" fontId="60" fillId="34" borderId="16" xfId="59" applyNumberFormat="1" applyFont="1" applyFill="1" applyBorder="1" applyAlignment="1">
      <alignment vertical="center" wrapText="1"/>
    </xf>
    <xf numFmtId="9" fontId="60" fillId="34" borderId="11" xfId="59" applyNumberFormat="1" applyFont="1" applyFill="1" applyBorder="1" applyAlignment="1">
      <alignment vertical="center" wrapText="1"/>
    </xf>
    <xf numFmtId="9" fontId="60" fillId="35" borderId="14" xfId="59" applyNumberFormat="1" applyFont="1" applyFill="1" applyBorder="1" applyAlignment="1">
      <alignment vertical="center" wrapText="1"/>
    </xf>
    <xf numFmtId="9" fontId="5" fillId="34" borderId="14" xfId="59" applyNumberFormat="1" applyFont="1" applyFill="1" applyBorder="1" applyAlignment="1">
      <alignment vertical="center" wrapText="1"/>
    </xf>
    <xf numFmtId="9" fontId="60" fillId="35" borderId="11" xfId="59" applyNumberFormat="1" applyFont="1" applyFill="1" applyBorder="1" applyAlignment="1">
      <alignment vertical="center" wrapText="1"/>
    </xf>
    <xf numFmtId="9" fontId="61" fillId="0" borderId="0" xfId="59" applyNumberFormat="1" applyFont="1" applyAlignment="1">
      <alignment/>
    </xf>
    <xf numFmtId="9" fontId="59" fillId="0" borderId="0" xfId="59" applyNumberFormat="1" applyFont="1" applyAlignment="1">
      <alignment/>
    </xf>
    <xf numFmtId="174" fontId="61" fillId="0" borderId="12" xfId="43" applyNumberFormat="1" applyFont="1" applyBorder="1" applyAlignment="1">
      <alignment horizontal="center" vertical="top" wrapText="1"/>
    </xf>
    <xf numFmtId="9" fontId="61" fillId="0" borderId="12" xfId="59" applyNumberFormat="1" applyFont="1" applyBorder="1" applyAlignment="1">
      <alignment horizontal="center" vertical="top" wrapText="1"/>
    </xf>
    <xf numFmtId="9" fontId="61" fillId="0" borderId="14" xfId="59" applyNumberFormat="1" applyFont="1" applyBorder="1" applyAlignment="1">
      <alignment horizontal="center" vertical="center" wrapText="1"/>
    </xf>
    <xf numFmtId="41" fontId="61" fillId="0" borderId="12" xfId="43" applyFont="1" applyBorder="1" applyAlignment="1">
      <alignment horizontal="center" vertical="top" wrapText="1"/>
    </xf>
    <xf numFmtId="41" fontId="61" fillId="0" borderId="14" xfId="43" applyFont="1" applyBorder="1" applyAlignment="1">
      <alignment vertical="center" wrapText="1"/>
    </xf>
    <xf numFmtId="41" fontId="5" fillId="34" borderId="13" xfId="43" applyFont="1" applyFill="1" applyBorder="1" applyAlignment="1">
      <alignment vertical="center" wrapText="1"/>
    </xf>
    <xf numFmtId="41" fontId="60" fillId="34" borderId="16" xfId="43" applyFont="1" applyFill="1" applyBorder="1" applyAlignment="1">
      <alignment vertical="center" wrapText="1"/>
    </xf>
    <xf numFmtId="41" fontId="60" fillId="34" borderId="11" xfId="43" applyFont="1" applyFill="1" applyBorder="1" applyAlignment="1">
      <alignment vertical="center" wrapText="1"/>
    </xf>
    <xf numFmtId="41" fontId="60" fillId="35" borderId="14" xfId="43" applyFont="1" applyFill="1" applyBorder="1" applyAlignment="1">
      <alignment vertical="center" wrapText="1"/>
    </xf>
    <xf numFmtId="41" fontId="61" fillId="0" borderId="11" xfId="43" applyFont="1" applyBorder="1" applyAlignment="1">
      <alignment vertical="center" wrapText="1"/>
    </xf>
    <xf numFmtId="41" fontId="61" fillId="0" borderId="11" xfId="43" applyFont="1" applyBorder="1" applyAlignment="1">
      <alignment/>
    </xf>
    <xf numFmtId="41" fontId="61" fillId="0" borderId="14" xfId="43" applyFont="1" applyBorder="1" applyAlignment="1">
      <alignment/>
    </xf>
    <xf numFmtId="41" fontId="5" fillId="34" borderId="14" xfId="43" applyFont="1" applyFill="1" applyBorder="1" applyAlignment="1">
      <alignment vertical="center" wrapText="1"/>
    </xf>
    <xf numFmtId="41" fontId="60" fillId="35" borderId="11" xfId="43" applyFont="1" applyFill="1" applyBorder="1" applyAlignment="1">
      <alignment vertical="center" wrapText="1"/>
    </xf>
    <xf numFmtId="41" fontId="60" fillId="33" borderId="11" xfId="43" applyFont="1" applyFill="1" applyBorder="1" applyAlignment="1">
      <alignment vertical="center" wrapText="1"/>
    </xf>
    <xf numFmtId="41" fontId="60" fillId="19" borderId="11" xfId="43" applyFont="1" applyFill="1" applyBorder="1" applyAlignment="1">
      <alignment vertical="center" wrapText="1"/>
    </xf>
    <xf numFmtId="41" fontId="61" fillId="0" borderId="0" xfId="43" applyFont="1" applyAlignment="1">
      <alignment/>
    </xf>
    <xf numFmtId="41" fontId="59" fillId="0" borderId="0" xfId="43" applyFont="1" applyAlignment="1">
      <alignment/>
    </xf>
    <xf numFmtId="41" fontId="60" fillId="36" borderId="11" xfId="43" applyFont="1" applyFill="1" applyBorder="1" applyAlignment="1">
      <alignment vertical="center" wrapText="1"/>
    </xf>
    <xf numFmtId="9" fontId="61" fillId="0" borderId="11" xfId="59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37" borderId="17" xfId="0" applyFont="1" applyFill="1" applyBorder="1" applyAlignment="1">
      <alignment horizontal="center" vertical="center" wrapText="1"/>
    </xf>
    <xf numFmtId="0" fontId="66" fillId="0" borderId="18" xfId="0" applyFont="1" applyBorder="1" applyAlignment="1">
      <alignment vertical="center" wrapText="1"/>
    </xf>
    <xf numFmtId="4" fontId="66" fillId="0" borderId="17" xfId="0" applyNumberFormat="1" applyFont="1" applyBorder="1" applyAlignment="1">
      <alignment horizontal="right" vertical="center" wrapText="1"/>
    </xf>
    <xf numFmtId="170" fontId="66" fillId="0" borderId="17" xfId="42" applyFont="1" applyBorder="1" applyAlignment="1">
      <alignment horizontal="right" vertical="center" wrapText="1"/>
    </xf>
    <xf numFmtId="2" fontId="66" fillId="0" borderId="17" xfId="0" applyNumberFormat="1" applyFont="1" applyBorder="1" applyAlignment="1">
      <alignment horizontal="right" vertical="center" wrapText="1"/>
    </xf>
    <xf numFmtId="0" fontId="65" fillId="38" borderId="18" xfId="0" applyFont="1" applyFill="1" applyBorder="1" applyAlignment="1">
      <alignment vertical="center" wrapText="1"/>
    </xf>
    <xf numFmtId="4" fontId="65" fillId="38" borderId="17" xfId="0" applyNumberFormat="1" applyFont="1" applyFill="1" applyBorder="1" applyAlignment="1">
      <alignment horizontal="right" vertical="center" wrapText="1"/>
    </xf>
    <xf numFmtId="3" fontId="65" fillId="38" borderId="17" xfId="0" applyNumberFormat="1" applyFont="1" applyFill="1" applyBorder="1" applyAlignment="1">
      <alignment horizontal="right" vertical="center" wrapText="1"/>
    </xf>
    <xf numFmtId="43" fontId="66" fillId="0" borderId="17" xfId="0" applyNumberFormat="1" applyFont="1" applyBorder="1" applyAlignment="1">
      <alignment horizontal="right" vertical="center" wrapText="1"/>
    </xf>
    <xf numFmtId="43" fontId="65" fillId="38" borderId="17" xfId="0" applyNumberFormat="1" applyFont="1" applyFill="1" applyBorder="1" applyAlignment="1">
      <alignment horizontal="right" vertical="center" wrapText="1"/>
    </xf>
    <xf numFmtId="170" fontId="65" fillId="38" borderId="17" xfId="42" applyFont="1" applyFill="1" applyBorder="1" applyAlignment="1">
      <alignment horizontal="right" vertical="center" wrapText="1"/>
    </xf>
    <xf numFmtId="0" fontId="64" fillId="0" borderId="19" xfId="0" applyFont="1" applyBorder="1" applyAlignment="1">
      <alignment horizontal="center"/>
    </xf>
    <xf numFmtId="4" fontId="64" fillId="0" borderId="20" xfId="0" applyNumberFormat="1" applyFont="1" applyBorder="1" applyAlignment="1">
      <alignment horizontal="center"/>
    </xf>
    <xf numFmtId="41" fontId="64" fillId="11" borderId="20" xfId="43" applyFont="1" applyFill="1" applyBorder="1" applyAlignment="1">
      <alignment horizontal="center"/>
    </xf>
    <xf numFmtId="0" fontId="64" fillId="0" borderId="20" xfId="0" applyFont="1" applyBorder="1" applyAlignment="1">
      <alignment horizontal="center"/>
    </xf>
    <xf numFmtId="41" fontId="64" fillId="33" borderId="21" xfId="43" applyFont="1" applyFill="1" applyBorder="1" applyAlignment="1">
      <alignment horizontal="center"/>
    </xf>
    <xf numFmtId="41" fontId="64" fillId="11" borderId="21" xfId="43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22" xfId="0" applyFont="1" applyBorder="1" applyAlignment="1">
      <alignment/>
    </xf>
    <xf numFmtId="41" fontId="63" fillId="0" borderId="10" xfId="43" applyFont="1" applyBorder="1" applyAlignment="1">
      <alignment/>
    </xf>
    <xf numFmtId="41" fontId="63" fillId="11" borderId="10" xfId="43" applyFont="1" applyFill="1" applyBorder="1" applyAlignment="1">
      <alignment/>
    </xf>
    <xf numFmtId="41" fontId="63" fillId="0" borderId="10" xfId="0" applyNumberFormat="1" applyFont="1" applyBorder="1" applyAlignment="1">
      <alignment/>
    </xf>
    <xf numFmtId="41" fontId="63" fillId="0" borderId="10" xfId="59" applyNumberFormat="1" applyFont="1" applyBorder="1" applyAlignment="1">
      <alignment horizontal="center"/>
    </xf>
    <xf numFmtId="9" fontId="63" fillId="33" borderId="23" xfId="59" applyFont="1" applyFill="1" applyBorder="1" applyAlignment="1">
      <alignment/>
    </xf>
    <xf numFmtId="41" fontId="63" fillId="11" borderId="23" xfId="43" applyFont="1" applyFill="1" applyBorder="1" applyAlignment="1">
      <alignment/>
    </xf>
    <xf numFmtId="0" fontId="64" fillId="0" borderId="24" xfId="0" applyFont="1" applyBorder="1" applyAlignment="1">
      <alignment/>
    </xf>
    <xf numFmtId="41" fontId="64" fillId="0" borderId="25" xfId="43" applyFont="1" applyBorder="1" applyAlignment="1">
      <alignment/>
    </xf>
    <xf numFmtId="41" fontId="64" fillId="11" borderId="25" xfId="43" applyFont="1" applyFill="1" applyBorder="1" applyAlignment="1">
      <alignment/>
    </xf>
    <xf numFmtId="9" fontId="64" fillId="33" borderId="26" xfId="59" applyFont="1" applyFill="1" applyBorder="1" applyAlignment="1">
      <alignment/>
    </xf>
    <xf numFmtId="41" fontId="64" fillId="11" borderId="26" xfId="43" applyFont="1" applyFill="1" applyBorder="1" applyAlignment="1">
      <alignment/>
    </xf>
    <xf numFmtId="0" fontId="67" fillId="5" borderId="17" xfId="0" applyFont="1" applyFill="1" applyBorder="1" applyAlignment="1">
      <alignment horizontal="center" vertical="center" wrapText="1"/>
    </xf>
    <xf numFmtId="3" fontId="68" fillId="5" borderId="17" xfId="0" applyNumberFormat="1" applyFont="1" applyFill="1" applyBorder="1" applyAlignment="1">
      <alignment horizontal="right" vertical="center" wrapText="1"/>
    </xf>
    <xf numFmtId="3" fontId="67" fillId="5" borderId="17" xfId="0" applyNumberFormat="1" applyFont="1" applyFill="1" applyBorder="1" applyAlignment="1">
      <alignment horizontal="right" vertical="center" wrapText="1"/>
    </xf>
    <xf numFmtId="170" fontId="68" fillId="5" borderId="17" xfId="42" applyFont="1" applyFill="1" applyBorder="1" applyAlignment="1">
      <alignment horizontal="right" vertical="center" wrapText="1"/>
    </xf>
    <xf numFmtId="0" fontId="69" fillId="0" borderId="0" xfId="0" applyFont="1" applyFill="1" applyAlignment="1">
      <alignment/>
    </xf>
    <xf numFmtId="0" fontId="70" fillId="0" borderId="27" xfId="0" applyFont="1" applyFill="1" applyBorder="1" applyAlignment="1">
      <alignment/>
    </xf>
    <xf numFmtId="41" fontId="70" fillId="0" borderId="28" xfId="43" applyFont="1" applyFill="1" applyBorder="1" applyAlignment="1">
      <alignment/>
    </xf>
    <xf numFmtId="41" fontId="70" fillId="11" borderId="28" xfId="43" applyFont="1" applyFill="1" applyBorder="1" applyAlignment="1">
      <alignment/>
    </xf>
    <xf numFmtId="41" fontId="70" fillId="0" borderId="28" xfId="0" applyNumberFormat="1" applyFont="1" applyFill="1" applyBorder="1" applyAlignment="1">
      <alignment/>
    </xf>
    <xf numFmtId="41" fontId="70" fillId="0" borderId="10" xfId="59" applyNumberFormat="1" applyFont="1" applyFill="1" applyBorder="1" applyAlignment="1">
      <alignment horizontal="center"/>
    </xf>
    <xf numFmtId="9" fontId="70" fillId="0" borderId="23" xfId="59" applyFont="1" applyFill="1" applyBorder="1" applyAlignment="1">
      <alignment/>
    </xf>
    <xf numFmtId="41" fontId="70" fillId="11" borderId="23" xfId="43" applyFont="1" applyFill="1" applyBorder="1" applyAlignment="1">
      <alignment/>
    </xf>
    <xf numFmtId="0" fontId="70" fillId="0" borderId="0" xfId="0" applyFont="1" applyFill="1" applyAlignment="1">
      <alignment/>
    </xf>
    <xf numFmtId="41" fontId="61" fillId="0" borderId="12" xfId="43" applyFont="1" applyFill="1" applyBorder="1" applyAlignment="1">
      <alignment horizontal="center" vertical="top" wrapText="1"/>
    </xf>
    <xf numFmtId="41" fontId="61" fillId="0" borderId="14" xfId="43" applyFont="1" applyFill="1" applyBorder="1" applyAlignment="1">
      <alignment vertical="center" wrapText="1"/>
    </xf>
    <xf numFmtId="41" fontId="61" fillId="0" borderId="11" xfId="43" applyFont="1" applyFill="1" applyBorder="1" applyAlignment="1">
      <alignment vertical="center" wrapText="1"/>
    </xf>
    <xf numFmtId="41" fontId="60" fillId="0" borderId="14" xfId="43" applyFont="1" applyFill="1" applyBorder="1" applyAlignment="1">
      <alignment vertical="center" wrapText="1"/>
    </xf>
    <xf numFmtId="41" fontId="60" fillId="0" borderId="11" xfId="43" applyFont="1" applyFill="1" applyBorder="1" applyAlignment="1">
      <alignment vertical="center" wrapText="1"/>
    </xf>
    <xf numFmtId="41" fontId="61" fillId="0" borderId="0" xfId="43" applyFont="1" applyFill="1" applyAlignment="1">
      <alignment/>
    </xf>
    <xf numFmtId="41" fontId="59" fillId="0" borderId="0" xfId="43" applyFont="1" applyFill="1" applyAlignment="1">
      <alignment/>
    </xf>
    <xf numFmtId="41" fontId="5" fillId="39" borderId="14" xfId="43" applyFont="1" applyFill="1" applyBorder="1" applyAlignment="1">
      <alignment vertical="center" wrapText="1"/>
    </xf>
    <xf numFmtId="41" fontId="60" fillId="39" borderId="14" xfId="43" applyFont="1" applyFill="1" applyBorder="1" applyAlignment="1">
      <alignment vertical="center" wrapText="1"/>
    </xf>
    <xf numFmtId="41" fontId="5" fillId="39" borderId="11" xfId="43" applyFont="1" applyFill="1" applyBorder="1" applyAlignment="1">
      <alignment vertical="center" wrapText="1"/>
    </xf>
    <xf numFmtId="0" fontId="67" fillId="5" borderId="29" xfId="0" applyFont="1" applyFill="1" applyBorder="1" applyAlignment="1">
      <alignment horizontal="center" vertical="center" wrapText="1"/>
    </xf>
    <xf numFmtId="0" fontId="67" fillId="5" borderId="30" xfId="0" applyFont="1" applyFill="1" applyBorder="1" applyAlignment="1">
      <alignment horizontal="center" vertical="center" wrapText="1"/>
    </xf>
    <xf numFmtId="0" fontId="65" fillId="40" borderId="31" xfId="0" applyFont="1" applyFill="1" applyBorder="1" applyAlignment="1">
      <alignment horizontal="center" vertical="center" wrapText="1"/>
    </xf>
    <xf numFmtId="0" fontId="65" fillId="40" borderId="18" xfId="0" applyFont="1" applyFill="1" applyBorder="1" applyAlignment="1">
      <alignment horizontal="center" vertical="center" wrapText="1"/>
    </xf>
    <xf numFmtId="0" fontId="65" fillId="40" borderId="29" xfId="0" applyFont="1" applyFill="1" applyBorder="1" applyAlignment="1">
      <alignment horizontal="center" vertical="center" wrapText="1"/>
    </xf>
    <xf numFmtId="0" fontId="65" fillId="40" borderId="30" xfId="0" applyFont="1" applyFill="1" applyBorder="1" applyAlignment="1">
      <alignment horizontal="center" vertical="center" wrapText="1"/>
    </xf>
    <xf numFmtId="0" fontId="71" fillId="13" borderId="32" xfId="0" applyFont="1" applyFill="1" applyBorder="1" applyAlignment="1">
      <alignment horizontal="left" vertical="center" wrapText="1"/>
    </xf>
    <xf numFmtId="0" fontId="71" fillId="13" borderId="33" xfId="0" applyFont="1" applyFill="1" applyBorder="1" applyAlignment="1">
      <alignment horizontal="left" vertical="center" wrapText="1"/>
    </xf>
    <xf numFmtId="0" fontId="71" fillId="13" borderId="12" xfId="0" applyFont="1" applyFill="1" applyBorder="1" applyAlignment="1">
      <alignment horizontal="left" vertical="center" wrapText="1"/>
    </xf>
    <xf numFmtId="0" fontId="60" fillId="36" borderId="32" xfId="0" applyFont="1" applyFill="1" applyBorder="1" applyAlignment="1">
      <alignment horizontal="left" vertical="center" wrapText="1"/>
    </xf>
    <xf numFmtId="0" fontId="60" fillId="36" borderId="12" xfId="0" applyFont="1" applyFill="1" applyBorder="1" applyAlignment="1">
      <alignment horizontal="left" vertical="center" wrapText="1"/>
    </xf>
    <xf numFmtId="0" fontId="60" fillId="33" borderId="32" xfId="0" applyFont="1" applyFill="1" applyBorder="1" applyAlignment="1">
      <alignment horizontal="left" vertical="center" wrapText="1"/>
    </xf>
    <xf numFmtId="0" fontId="60" fillId="33" borderId="12" xfId="0" applyFont="1" applyFill="1" applyBorder="1" applyAlignment="1">
      <alignment horizontal="left" vertical="center" wrapText="1"/>
    </xf>
    <xf numFmtId="0" fontId="61" fillId="0" borderId="34" xfId="0" applyFont="1" applyBorder="1" applyAlignment="1">
      <alignment horizontal="left"/>
    </xf>
    <xf numFmtId="0" fontId="60" fillId="13" borderId="32" xfId="0" applyFont="1" applyFill="1" applyBorder="1" applyAlignment="1">
      <alignment horizontal="left" vertical="center" wrapText="1"/>
    </xf>
    <xf numFmtId="0" fontId="60" fillId="13" borderId="33" xfId="0" applyFont="1" applyFill="1" applyBorder="1" applyAlignment="1">
      <alignment horizontal="left" vertical="center" wrapText="1"/>
    </xf>
    <xf numFmtId="0" fontId="60" fillId="13" borderId="12" xfId="0" applyFont="1" applyFill="1" applyBorder="1" applyAlignment="1">
      <alignment horizontal="left" vertical="center" wrapText="1"/>
    </xf>
    <xf numFmtId="0" fontId="60" fillId="35" borderId="32" xfId="0" applyFont="1" applyFill="1" applyBorder="1" applyAlignment="1">
      <alignment horizontal="left" vertical="center" wrapText="1"/>
    </xf>
    <xf numFmtId="0" fontId="60" fillId="35" borderId="33" xfId="0" applyFont="1" applyFill="1" applyBorder="1" applyAlignment="1">
      <alignment horizontal="left" vertical="center" wrapText="1"/>
    </xf>
    <xf numFmtId="0" fontId="60" fillId="19" borderId="32" xfId="0" applyFont="1" applyFill="1" applyBorder="1" applyAlignment="1">
      <alignment horizontal="left" vertical="center" wrapText="1"/>
    </xf>
    <xf numFmtId="0" fontId="60" fillId="19" borderId="33" xfId="0" applyFont="1" applyFill="1" applyBorder="1" applyAlignment="1">
      <alignment horizontal="left" vertical="center" wrapText="1"/>
    </xf>
    <xf numFmtId="0" fontId="72" fillId="33" borderId="0" xfId="0" applyFont="1" applyFill="1" applyAlignment="1">
      <alignment horizontal="left"/>
    </xf>
    <xf numFmtId="0" fontId="73" fillId="33" borderId="0" xfId="0" applyFont="1" applyFill="1" applyAlignment="1">
      <alignment horizontal="left" vertical="center" wrapText="1"/>
    </xf>
    <xf numFmtId="0" fontId="60" fillId="0" borderId="32" xfId="0" applyFont="1" applyBorder="1" applyAlignment="1">
      <alignment vertical="center" wrapText="1"/>
    </xf>
    <xf numFmtId="0" fontId="60" fillId="0" borderId="33" xfId="0" applyFont="1" applyBorder="1" applyAlignment="1">
      <alignment vertical="center" wrapText="1"/>
    </xf>
    <xf numFmtId="0" fontId="60" fillId="0" borderId="34" xfId="0" applyFont="1" applyBorder="1" applyAlignment="1">
      <alignment vertical="center" wrapText="1"/>
    </xf>
    <xf numFmtId="0" fontId="60" fillId="0" borderId="12" xfId="0" applyFont="1" applyBorder="1" applyAlignment="1">
      <alignment vertical="center" wrapText="1"/>
    </xf>
    <xf numFmtId="173" fontId="60" fillId="19" borderId="11" xfId="43" applyNumberFormat="1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"/>
  <sheetViews>
    <sheetView zoomScalePageLayoutView="0" workbookViewId="0" topLeftCell="A13">
      <selection activeCell="F21" sqref="F21"/>
    </sheetView>
  </sheetViews>
  <sheetFormatPr defaultColWidth="9.140625" defaultRowHeight="15"/>
  <cols>
    <col min="1" max="1" width="0.85546875" style="0" customWidth="1"/>
    <col min="2" max="2" width="15.57421875" style="0" customWidth="1"/>
    <col min="3" max="3" width="13.57421875" style="0" bestFit="1" customWidth="1"/>
    <col min="4" max="4" width="11.57421875" style="0" bestFit="1" customWidth="1"/>
    <col min="5" max="6" width="13.57421875" style="0" bestFit="1" customWidth="1"/>
    <col min="7" max="8" width="12.57421875" style="0" bestFit="1" customWidth="1"/>
    <col min="9" max="9" width="13.421875" style="0" bestFit="1" customWidth="1"/>
    <col min="11" max="11" width="11.57421875" style="0" bestFit="1" customWidth="1"/>
  </cols>
  <sheetData>
    <row r="1" spans="2:9" ht="18">
      <c r="B1" s="65" t="s">
        <v>0</v>
      </c>
      <c r="C1" s="65"/>
      <c r="D1" s="65"/>
      <c r="E1" s="66"/>
      <c r="F1" s="66"/>
      <c r="G1" s="66"/>
      <c r="H1" s="66"/>
      <c r="I1" s="66"/>
    </row>
    <row r="2" spans="2:9" ht="9" customHeight="1">
      <c r="B2" s="67"/>
      <c r="C2" s="67"/>
      <c r="D2" s="67"/>
      <c r="E2" s="66"/>
      <c r="F2" s="66"/>
      <c r="G2" s="66"/>
      <c r="H2" s="66"/>
      <c r="I2" s="66"/>
    </row>
    <row r="3" spans="2:9" ht="17.25">
      <c r="B3" s="67" t="s">
        <v>1</v>
      </c>
      <c r="C3" s="67"/>
      <c r="D3" s="67"/>
      <c r="E3" s="66"/>
      <c r="F3" s="66"/>
      <c r="G3" s="66"/>
      <c r="H3" s="66"/>
      <c r="I3" s="66"/>
    </row>
    <row r="4" spans="2:9" ht="11.25" customHeight="1" thickBot="1">
      <c r="B4" s="66"/>
      <c r="C4" s="66"/>
      <c r="D4" s="66"/>
      <c r="E4" s="66"/>
      <c r="F4" s="66"/>
      <c r="G4" s="66"/>
      <c r="H4" s="66"/>
      <c r="I4" s="66"/>
    </row>
    <row r="5" spans="2:9" ht="26.25" customHeight="1" thickBot="1">
      <c r="B5" s="123" t="s">
        <v>2</v>
      </c>
      <c r="C5" s="125" t="s">
        <v>3</v>
      </c>
      <c r="D5" s="126"/>
      <c r="E5" s="121" t="s">
        <v>4</v>
      </c>
      <c r="F5" s="122"/>
      <c r="G5" s="123" t="s">
        <v>5</v>
      </c>
      <c r="H5" s="123" t="s">
        <v>6</v>
      </c>
      <c r="I5" s="123" t="s">
        <v>7</v>
      </c>
    </row>
    <row r="6" spans="2:9" ht="30.75" thickBot="1">
      <c r="B6" s="124"/>
      <c r="C6" s="68" t="s">
        <v>8</v>
      </c>
      <c r="D6" s="68" t="s">
        <v>9</v>
      </c>
      <c r="E6" s="98" t="s">
        <v>8</v>
      </c>
      <c r="F6" s="98" t="s">
        <v>9</v>
      </c>
      <c r="G6" s="124"/>
      <c r="H6" s="124"/>
      <c r="I6" s="124"/>
    </row>
    <row r="7" spans="2:11" ht="30.75" thickBot="1">
      <c r="B7" s="69" t="s">
        <v>10</v>
      </c>
      <c r="C7" s="70">
        <v>264260.5</v>
      </c>
      <c r="D7" s="70">
        <v>113254.5</v>
      </c>
      <c r="E7" s="99">
        <v>174998.69158878503</v>
      </c>
      <c r="F7" s="99">
        <v>74999.43925233644</v>
      </c>
      <c r="G7" s="70">
        <f>C7+E7</f>
        <v>439259.19158878503</v>
      </c>
      <c r="H7" s="70">
        <f>D7+F7</f>
        <v>188253.93925233645</v>
      </c>
      <c r="I7" s="70">
        <f>G7+H7</f>
        <v>627513.1308411215</v>
      </c>
      <c r="K7" s="3"/>
    </row>
    <row r="8" spans="2:11" ht="45.75" thickBot="1">
      <c r="B8" s="69" t="s">
        <v>11</v>
      </c>
      <c r="C8" s="71">
        <v>21000</v>
      </c>
      <c r="D8" s="71">
        <v>9000</v>
      </c>
      <c r="E8" s="99">
        <v>203020</v>
      </c>
      <c r="F8" s="99">
        <v>85580</v>
      </c>
      <c r="G8" s="70">
        <f aca="true" t="shared" si="0" ref="G8:G13">C8+E8</f>
        <v>224020</v>
      </c>
      <c r="H8" s="70">
        <f aca="true" t="shared" si="1" ref="H8:H13">D8+F8</f>
        <v>94580</v>
      </c>
      <c r="I8" s="70">
        <f aca="true" t="shared" si="2" ref="I8:I13">G8+H8</f>
        <v>318600</v>
      </c>
      <c r="K8" s="3"/>
    </row>
    <row r="9" spans="2:11" ht="75.75" thickBot="1">
      <c r="B9" s="69" t="s">
        <v>12</v>
      </c>
      <c r="C9" s="71">
        <v>20000</v>
      </c>
      <c r="D9" s="71">
        <v>20000</v>
      </c>
      <c r="E9" s="99">
        <v>10000</v>
      </c>
      <c r="F9" s="99">
        <v>10000</v>
      </c>
      <c r="G9" s="70">
        <f t="shared" si="0"/>
        <v>30000</v>
      </c>
      <c r="H9" s="70">
        <f t="shared" si="1"/>
        <v>30000</v>
      </c>
      <c r="I9" s="70">
        <f t="shared" si="2"/>
        <v>60000</v>
      </c>
      <c r="K9" s="3"/>
    </row>
    <row r="10" spans="2:11" ht="30.75" thickBot="1">
      <c r="B10" s="69" t="s">
        <v>13</v>
      </c>
      <c r="C10" s="71">
        <v>101906.03499999999</v>
      </c>
      <c r="D10" s="72">
        <v>43674.01499999999</v>
      </c>
      <c r="E10" s="99">
        <v>56000</v>
      </c>
      <c r="F10" s="99">
        <v>24000</v>
      </c>
      <c r="G10" s="70">
        <f t="shared" si="0"/>
        <v>157906.03499999997</v>
      </c>
      <c r="H10" s="70">
        <f t="shared" si="1"/>
        <v>67674.01499999998</v>
      </c>
      <c r="I10" s="70">
        <f t="shared" si="2"/>
        <v>225580.04999999996</v>
      </c>
      <c r="K10" s="3"/>
    </row>
    <row r="11" spans="2:11" ht="15.75" thickBot="1">
      <c r="B11" s="69" t="s">
        <v>14</v>
      </c>
      <c r="C11" s="72">
        <v>59418.799999999996</v>
      </c>
      <c r="D11" s="72">
        <v>25465.2</v>
      </c>
      <c r="E11" s="99">
        <v>35000</v>
      </c>
      <c r="F11" s="99">
        <v>15000</v>
      </c>
      <c r="G11" s="70">
        <f t="shared" si="0"/>
        <v>94418.79999999999</v>
      </c>
      <c r="H11" s="70">
        <f t="shared" si="1"/>
        <v>40465.2</v>
      </c>
      <c r="I11" s="70">
        <f t="shared" si="2"/>
        <v>134884</v>
      </c>
      <c r="K11" s="3"/>
    </row>
    <row r="12" spans="2:11" ht="45.75" thickBot="1">
      <c r="B12" s="69" t="s">
        <v>15</v>
      </c>
      <c r="C12" s="71">
        <v>523270</v>
      </c>
      <c r="D12" s="71">
        <f>167700+45130</f>
        <v>212830</v>
      </c>
      <c r="E12" s="99">
        <v>360000</v>
      </c>
      <c r="F12" s="99">
        <v>150000</v>
      </c>
      <c r="G12" s="70">
        <f t="shared" si="0"/>
        <v>883270</v>
      </c>
      <c r="H12" s="70">
        <f t="shared" si="1"/>
        <v>362830</v>
      </c>
      <c r="I12" s="70">
        <f t="shared" si="2"/>
        <v>1246100</v>
      </c>
      <c r="K12" s="3"/>
    </row>
    <row r="13" spans="2:11" ht="60.75" thickBot="1">
      <c r="B13" s="69" t="s">
        <v>16</v>
      </c>
      <c r="C13" s="71">
        <v>98742.79584112139</v>
      </c>
      <c r="D13" s="71">
        <v>42318.34107476631</v>
      </c>
      <c r="E13" s="99">
        <v>35000</v>
      </c>
      <c r="F13" s="99">
        <v>15000</v>
      </c>
      <c r="G13" s="70">
        <f t="shared" si="0"/>
        <v>133742.7958411214</v>
      </c>
      <c r="H13" s="70">
        <f t="shared" si="1"/>
        <v>57318.34107476631</v>
      </c>
      <c r="I13" s="70">
        <f t="shared" si="2"/>
        <v>191061.1369158877</v>
      </c>
      <c r="K13" s="3"/>
    </row>
    <row r="14" spans="2:11" ht="30.75" thickBot="1">
      <c r="B14" s="73" t="s">
        <v>17</v>
      </c>
      <c r="C14" s="74">
        <f aca="true" t="shared" si="3" ref="C14:I14">SUM(C7:C13)</f>
        <v>1088598.1308411213</v>
      </c>
      <c r="D14" s="74">
        <f t="shared" si="3"/>
        <v>466542.05607476627</v>
      </c>
      <c r="E14" s="100">
        <f t="shared" si="3"/>
        <v>874018.691588785</v>
      </c>
      <c r="F14" s="100">
        <f t="shared" si="3"/>
        <v>374579.43925233645</v>
      </c>
      <c r="G14" s="75">
        <f t="shared" si="3"/>
        <v>1962616.8224299063</v>
      </c>
      <c r="H14" s="74">
        <f t="shared" si="3"/>
        <v>841121.4953271027</v>
      </c>
      <c r="I14" s="74">
        <f t="shared" si="3"/>
        <v>2803738.3177570095</v>
      </c>
      <c r="K14" s="3"/>
    </row>
    <row r="15" spans="2:11" ht="45.75" thickBot="1">
      <c r="B15" s="69" t="s">
        <v>18</v>
      </c>
      <c r="C15" s="71">
        <f>C14*7%</f>
        <v>76201.8691588785</v>
      </c>
      <c r="D15" s="71">
        <f>D14*7%</f>
        <v>32657.94392523364</v>
      </c>
      <c r="E15" s="101">
        <f>E14*7%</f>
        <v>61181.30841121496</v>
      </c>
      <c r="F15" s="101">
        <f>F14*7%</f>
        <v>26220.560747663552</v>
      </c>
      <c r="G15" s="76">
        <f>C15+E15</f>
        <v>137383.17757009345</v>
      </c>
      <c r="H15" s="76">
        <f>D15+F15</f>
        <v>58878.504672897194</v>
      </c>
      <c r="I15" s="76">
        <f>G15+H15</f>
        <v>196261.68224299065</v>
      </c>
      <c r="K15" s="3"/>
    </row>
    <row r="16" spans="2:11" ht="21" customHeight="1" thickBot="1">
      <c r="B16" s="73" t="s">
        <v>19</v>
      </c>
      <c r="C16" s="74">
        <f aca="true" t="shared" si="4" ref="C16:H16">C14+C15</f>
        <v>1164799.9999999998</v>
      </c>
      <c r="D16" s="74">
        <f t="shared" si="4"/>
        <v>499199.9999999999</v>
      </c>
      <c r="E16" s="100">
        <f t="shared" si="4"/>
        <v>935200</v>
      </c>
      <c r="F16" s="100">
        <f>F14+F15</f>
        <v>400800</v>
      </c>
      <c r="G16" s="75">
        <f t="shared" si="4"/>
        <v>2100000</v>
      </c>
      <c r="H16" s="77">
        <f t="shared" si="4"/>
        <v>899999.9999999999</v>
      </c>
      <c r="I16" s="78">
        <f>G16+H16</f>
        <v>3000000</v>
      </c>
      <c r="K16" s="3"/>
    </row>
    <row r="17" spans="2:9" ht="17.25" thickBot="1">
      <c r="B17" s="66"/>
      <c r="C17" s="66"/>
      <c r="D17" s="66"/>
      <c r="E17" s="66"/>
      <c r="F17" s="66"/>
      <c r="G17" s="66"/>
      <c r="H17" s="66"/>
      <c r="I17" s="66"/>
    </row>
    <row r="18" spans="2:9" s="64" customFormat="1" ht="17.25">
      <c r="B18" s="79" t="s">
        <v>83</v>
      </c>
      <c r="C18" s="80" t="s">
        <v>84</v>
      </c>
      <c r="D18" s="81" t="s">
        <v>85</v>
      </c>
      <c r="E18" s="82" t="s">
        <v>86</v>
      </c>
      <c r="F18" s="82" t="s">
        <v>92</v>
      </c>
      <c r="G18" s="83" t="s">
        <v>90</v>
      </c>
      <c r="H18" s="84" t="s">
        <v>87</v>
      </c>
      <c r="I18" s="85"/>
    </row>
    <row r="19" spans="2:9" ht="16.5">
      <c r="B19" s="86" t="s">
        <v>89</v>
      </c>
      <c r="C19" s="87">
        <f>C16+D16</f>
        <v>1663999.9999999995</v>
      </c>
      <c r="D19" s="88">
        <f>C16</f>
        <v>1164799.9999999998</v>
      </c>
      <c r="E19" s="89">
        <f>'Budget &amp; Expenditure_Nov 2020'!H39</f>
        <v>785412.9452999999</v>
      </c>
      <c r="F19" s="90">
        <f>D19-E19</f>
        <v>379387.05469999986</v>
      </c>
      <c r="G19" s="91">
        <f>E19/D19</f>
        <v>0.6742899599072802</v>
      </c>
      <c r="H19" s="92">
        <f>C19-D19</f>
        <v>499199.99999999977</v>
      </c>
      <c r="I19" s="66"/>
    </row>
    <row r="20" spans="2:9" s="102" customFormat="1" ht="17.25" thickBot="1">
      <c r="B20" s="103" t="s">
        <v>88</v>
      </c>
      <c r="C20" s="104">
        <f>E16+F16</f>
        <v>1336000</v>
      </c>
      <c r="D20" s="105">
        <f>E16</f>
        <v>935200</v>
      </c>
      <c r="E20" s="106">
        <f>'Budget &amp; Expenditure_Nov 2020'!I39</f>
        <v>734433.26405523</v>
      </c>
      <c r="F20" s="107">
        <f>D20-E20</f>
        <v>200766.73594477004</v>
      </c>
      <c r="G20" s="108">
        <f>E20/D20</f>
        <v>0.7853221386390398</v>
      </c>
      <c r="H20" s="109">
        <f>C20-D20</f>
        <v>400800</v>
      </c>
      <c r="I20" s="110"/>
    </row>
    <row r="21" spans="2:9" s="1" customFormat="1" ht="18" thickBot="1">
      <c r="B21" s="93" t="s">
        <v>19</v>
      </c>
      <c r="C21" s="94">
        <f>SUM(C19:C20)</f>
        <v>2999999.9999999995</v>
      </c>
      <c r="D21" s="95">
        <f>SUM(D19:D20)</f>
        <v>2100000</v>
      </c>
      <c r="E21" s="94">
        <f>SUM(E19:E20)</f>
        <v>1519846.20935523</v>
      </c>
      <c r="F21" s="94">
        <f>SUM(F19:F20)</f>
        <v>580153.7906447699</v>
      </c>
      <c r="G21" s="96">
        <f>E21/D21</f>
        <v>0.7237362901691571</v>
      </c>
      <c r="H21" s="97">
        <f>SUM(H19:H20)</f>
        <v>899999.9999999998</v>
      </c>
      <c r="I21" s="67"/>
    </row>
  </sheetData>
  <sheetProtection/>
  <mergeCells count="6">
    <mergeCell ref="E5:F5"/>
    <mergeCell ref="I5:I6"/>
    <mergeCell ref="B5:B6"/>
    <mergeCell ref="C5:D5"/>
    <mergeCell ref="G5:G6"/>
    <mergeCell ref="H5:H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3"/>
  <sheetViews>
    <sheetView tabSelected="1" view="pageBreakPreview" zoomScaleSheetLayoutView="100" zoomScalePageLayoutView="0" workbookViewId="0" topLeftCell="A1">
      <pane xSplit="3" ySplit="5" topLeftCell="F3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33" sqref="J33"/>
    </sheetView>
  </sheetViews>
  <sheetFormatPr defaultColWidth="8.8515625" defaultRowHeight="15"/>
  <cols>
    <col min="1" max="1" width="1.57421875" style="34" customWidth="1"/>
    <col min="2" max="2" width="18.57421875" style="34" bestFit="1" customWidth="1"/>
    <col min="3" max="3" width="57.421875" style="34" bestFit="1" customWidth="1"/>
    <col min="4" max="5" width="16.421875" style="61" bestFit="1" customWidth="1"/>
    <col min="6" max="6" width="16.421875" style="61" customWidth="1"/>
    <col min="7" max="7" width="17.421875" style="43" bestFit="1" customWidth="1"/>
    <col min="8" max="8" width="20.140625" style="61" bestFit="1" customWidth="1"/>
    <col min="9" max="9" width="20.140625" style="117" bestFit="1" customWidth="1"/>
    <col min="10" max="10" width="22.57421875" style="35" bestFit="1" customWidth="1"/>
    <col min="11" max="13" width="28.57421875" style="34" customWidth="1"/>
    <col min="14" max="14" width="34.140625" style="34" customWidth="1"/>
    <col min="15" max="16384" width="8.8515625" style="34" customWidth="1"/>
  </cols>
  <sheetData>
    <row r="1" spans="2:10" s="4" customFormat="1" ht="20.25">
      <c r="B1" s="142" t="s">
        <v>58</v>
      </c>
      <c r="C1" s="142"/>
      <c r="D1" s="142"/>
      <c r="E1" s="142"/>
      <c r="F1" s="142"/>
      <c r="G1" s="142"/>
      <c r="H1" s="142"/>
      <c r="I1" s="142"/>
      <c r="J1" s="142"/>
    </row>
    <row r="2" spans="2:10" s="5" customFormat="1" ht="19.5" thickBot="1">
      <c r="B2" s="143" t="s">
        <v>76</v>
      </c>
      <c r="C2" s="143"/>
      <c r="D2" s="143"/>
      <c r="E2" s="143"/>
      <c r="F2" s="143"/>
      <c r="G2" s="143"/>
      <c r="H2" s="143"/>
      <c r="I2" s="143"/>
      <c r="J2" s="143"/>
    </row>
    <row r="3" spans="2:10" s="8" customFormat="1" ht="57" customHeight="1" thickBot="1">
      <c r="B3" s="6" t="s">
        <v>20</v>
      </c>
      <c r="C3" s="7" t="s">
        <v>21</v>
      </c>
      <c r="D3" s="47" t="s">
        <v>74</v>
      </c>
      <c r="E3" s="47" t="s">
        <v>75</v>
      </c>
      <c r="F3" s="47" t="s">
        <v>93</v>
      </c>
      <c r="G3" s="45" t="s">
        <v>91</v>
      </c>
      <c r="H3" s="47" t="s">
        <v>95</v>
      </c>
      <c r="I3" s="111" t="s">
        <v>96</v>
      </c>
      <c r="J3" s="44" t="s">
        <v>22</v>
      </c>
    </row>
    <row r="4" spans="2:10" s="9" customFormat="1" ht="18.75" customHeight="1" thickBot="1">
      <c r="B4" s="144" t="s">
        <v>40</v>
      </c>
      <c r="C4" s="145"/>
      <c r="D4" s="146"/>
      <c r="E4" s="145"/>
      <c r="F4" s="145"/>
      <c r="G4" s="145"/>
      <c r="H4" s="145"/>
      <c r="I4" s="145"/>
      <c r="J4" s="147"/>
    </row>
    <row r="5" spans="2:10" s="9" customFormat="1" ht="27" customHeight="1" thickBot="1">
      <c r="B5" s="10" t="s">
        <v>59</v>
      </c>
      <c r="C5" s="127" t="s">
        <v>77</v>
      </c>
      <c r="D5" s="128"/>
      <c r="E5" s="128"/>
      <c r="F5" s="128"/>
      <c r="G5" s="128"/>
      <c r="H5" s="128"/>
      <c r="I5" s="128"/>
      <c r="J5" s="129"/>
    </row>
    <row r="6" spans="2:10" s="9" customFormat="1" ht="32.25" thickBot="1">
      <c r="B6" s="11" t="s">
        <v>60</v>
      </c>
      <c r="C6" s="2" t="s">
        <v>39</v>
      </c>
      <c r="D6" s="48"/>
      <c r="E6" s="48">
        <v>100000</v>
      </c>
      <c r="F6" s="48"/>
      <c r="G6" s="46">
        <v>0.7</v>
      </c>
      <c r="H6" s="48"/>
      <c r="I6" s="112">
        <v>53226</v>
      </c>
      <c r="J6" s="12"/>
    </row>
    <row r="7" spans="2:10" s="9" customFormat="1" ht="32.25" thickBot="1">
      <c r="B7" s="11" t="s">
        <v>61</v>
      </c>
      <c r="C7" s="2" t="s">
        <v>55</v>
      </c>
      <c r="D7" s="48"/>
      <c r="E7" s="48">
        <v>10000</v>
      </c>
      <c r="F7" s="48"/>
      <c r="G7" s="46">
        <v>0.6</v>
      </c>
      <c r="H7" s="48"/>
      <c r="I7" s="112"/>
      <c r="J7" s="12"/>
    </row>
    <row r="8" spans="2:10" s="9" customFormat="1" ht="16.5" thickBot="1">
      <c r="B8" s="11" t="s">
        <v>62</v>
      </c>
      <c r="C8" s="2" t="s">
        <v>54</v>
      </c>
      <c r="D8" s="48"/>
      <c r="E8" s="48">
        <v>80000</v>
      </c>
      <c r="F8" s="48"/>
      <c r="G8" s="46">
        <v>0.7</v>
      </c>
      <c r="H8" s="53"/>
      <c r="I8" s="112"/>
      <c r="J8" s="12"/>
    </row>
    <row r="9" spans="2:10" s="9" customFormat="1" ht="32.25" thickBot="1">
      <c r="B9" s="11" t="s">
        <v>63</v>
      </c>
      <c r="C9" s="2" t="s">
        <v>31</v>
      </c>
      <c r="D9" s="48"/>
      <c r="E9" s="48">
        <v>65000</v>
      </c>
      <c r="F9" s="48"/>
      <c r="G9" s="46">
        <v>0.6</v>
      </c>
      <c r="H9" s="48"/>
      <c r="I9" s="112"/>
      <c r="J9" s="12"/>
    </row>
    <row r="10" spans="2:10" s="9" customFormat="1" ht="26.25" thickBot="1">
      <c r="B10" s="13" t="s">
        <v>64</v>
      </c>
      <c r="C10" s="14"/>
      <c r="D10" s="49">
        <f>SUM(D6:D9)</f>
        <v>0</v>
      </c>
      <c r="E10" s="49">
        <f>SUM(E6:E9)</f>
        <v>255000</v>
      </c>
      <c r="F10" s="49"/>
      <c r="G10" s="36"/>
      <c r="H10" s="49">
        <f>SUM(H6:H9)</f>
        <v>0</v>
      </c>
      <c r="I10" s="118">
        <f>SUM(I6:I9)</f>
        <v>53226</v>
      </c>
      <c r="J10" s="15"/>
    </row>
    <row r="11" spans="2:10" s="9" customFormat="1" ht="14.25" thickBot="1">
      <c r="B11" s="10" t="s">
        <v>65</v>
      </c>
      <c r="C11" s="127" t="s">
        <v>78</v>
      </c>
      <c r="D11" s="128"/>
      <c r="E11" s="128"/>
      <c r="F11" s="128"/>
      <c r="G11" s="128"/>
      <c r="H11" s="128"/>
      <c r="I11" s="128"/>
      <c r="J11" s="129"/>
    </row>
    <row r="12" spans="2:10" s="9" customFormat="1" ht="13.5" thickBot="1">
      <c r="B12" s="11" t="s">
        <v>43</v>
      </c>
      <c r="C12" s="16" t="s">
        <v>32</v>
      </c>
      <c r="D12" s="48"/>
      <c r="E12" s="48">
        <v>150000</v>
      </c>
      <c r="F12" s="48"/>
      <c r="G12" s="46">
        <v>0.6</v>
      </c>
      <c r="H12" s="53"/>
      <c r="I12" s="113">
        <v>98671</v>
      </c>
      <c r="J12" s="12"/>
    </row>
    <row r="13" spans="2:10" s="9" customFormat="1" ht="13.5" thickBot="1">
      <c r="B13" s="11" t="s">
        <v>44</v>
      </c>
      <c r="C13" s="16" t="s">
        <v>33</v>
      </c>
      <c r="D13" s="48"/>
      <c r="E13" s="48">
        <v>150000</v>
      </c>
      <c r="F13" s="48"/>
      <c r="G13" s="46">
        <v>0.6</v>
      </c>
      <c r="H13" s="48"/>
      <c r="I13" s="112">
        <v>90000</v>
      </c>
      <c r="J13" s="12"/>
    </row>
    <row r="14" spans="2:10" s="9" customFormat="1" ht="13.5" thickBot="1">
      <c r="B14" s="11" t="s">
        <v>45</v>
      </c>
      <c r="C14" s="16" t="s">
        <v>37</v>
      </c>
      <c r="D14" s="48"/>
      <c r="E14" s="48">
        <v>75000</v>
      </c>
      <c r="F14" s="48"/>
      <c r="G14" s="46">
        <v>0.7</v>
      </c>
      <c r="H14" s="48"/>
      <c r="I14" s="112">
        <v>25000</v>
      </c>
      <c r="J14" s="12"/>
    </row>
    <row r="15" spans="2:10" s="9" customFormat="1" ht="13.5" thickBot="1">
      <c r="B15" s="11" t="s">
        <v>46</v>
      </c>
      <c r="C15" s="16" t="s">
        <v>38</v>
      </c>
      <c r="D15" s="48"/>
      <c r="E15" s="48">
        <v>54600</v>
      </c>
      <c r="F15" s="48"/>
      <c r="G15" s="46">
        <v>1</v>
      </c>
      <c r="H15" s="48"/>
      <c r="I15" s="112"/>
      <c r="J15" s="12"/>
    </row>
    <row r="16" spans="2:10" s="9" customFormat="1" ht="25.5" customHeight="1" thickBot="1">
      <c r="B16" s="17" t="s">
        <v>66</v>
      </c>
      <c r="C16" s="18"/>
      <c r="D16" s="50">
        <f>SUM(D12:D15)</f>
        <v>0</v>
      </c>
      <c r="E16" s="50">
        <f>SUM(E12:E15)</f>
        <v>429600</v>
      </c>
      <c r="F16" s="50"/>
      <c r="G16" s="37"/>
      <c r="H16" s="50">
        <f>SUM(H12:H15)</f>
        <v>0</v>
      </c>
      <c r="I16" s="119">
        <f>SUM(I12:I15)</f>
        <v>213671</v>
      </c>
      <c r="J16" s="19"/>
    </row>
    <row r="17" spans="2:10" s="9" customFormat="1" ht="14.25" thickBot="1">
      <c r="B17" s="10" t="s">
        <v>67</v>
      </c>
      <c r="C17" s="127" t="s">
        <v>79</v>
      </c>
      <c r="D17" s="128"/>
      <c r="E17" s="128"/>
      <c r="F17" s="128"/>
      <c r="G17" s="128"/>
      <c r="H17" s="128"/>
      <c r="I17" s="128"/>
      <c r="J17" s="129"/>
    </row>
    <row r="18" spans="2:10" s="9" customFormat="1" ht="41.25" customHeight="1" thickBot="1">
      <c r="B18" s="11" t="s">
        <v>47</v>
      </c>
      <c r="C18" s="16" t="s">
        <v>57</v>
      </c>
      <c r="D18" s="48"/>
      <c r="E18" s="48">
        <v>90000</v>
      </c>
      <c r="F18" s="48"/>
      <c r="G18" s="46">
        <v>0.5</v>
      </c>
      <c r="H18" s="48"/>
      <c r="I18" s="112">
        <f>90000</f>
        <v>90000</v>
      </c>
      <c r="J18" s="12"/>
    </row>
    <row r="19" spans="2:10" s="9" customFormat="1" ht="13.5" thickBot="1">
      <c r="B19" s="11" t="s">
        <v>48</v>
      </c>
      <c r="C19" s="16" t="s">
        <v>34</v>
      </c>
      <c r="D19" s="48"/>
      <c r="E19" s="48">
        <v>84000</v>
      </c>
      <c r="F19" s="48"/>
      <c r="G19" s="46">
        <v>0.6</v>
      </c>
      <c r="H19" s="48"/>
      <c r="I19" s="112">
        <f>27511+40000+5000</f>
        <v>72511</v>
      </c>
      <c r="J19" s="12"/>
    </row>
    <row r="20" spans="2:10" s="9" customFormat="1" ht="51" customHeight="1" thickBot="1">
      <c r="B20" s="11" t="s">
        <v>49</v>
      </c>
      <c r="C20" s="16" t="s">
        <v>56</v>
      </c>
      <c r="D20" s="48">
        <v>10000</v>
      </c>
      <c r="E20" s="48">
        <v>40000</v>
      </c>
      <c r="F20" s="48">
        <v>10000</v>
      </c>
      <c r="G20" s="46">
        <v>0.6</v>
      </c>
      <c r="H20" s="48"/>
      <c r="I20" s="112">
        <v>30000</v>
      </c>
      <c r="J20" s="12"/>
    </row>
    <row r="21" spans="2:10" s="9" customFormat="1" ht="23.25" customHeight="1" thickBot="1">
      <c r="B21" s="20" t="s">
        <v>68</v>
      </c>
      <c r="C21" s="21"/>
      <c r="D21" s="51">
        <f>SUM(D18:D20)</f>
        <v>10000</v>
      </c>
      <c r="E21" s="51">
        <f>SUM(E18:E20)</f>
        <v>214000</v>
      </c>
      <c r="F21" s="51"/>
      <c r="G21" s="38"/>
      <c r="H21" s="51">
        <f>SUM(H18:H20)</f>
        <v>0</v>
      </c>
      <c r="I21" s="120">
        <f>SUM(I18:I20)</f>
        <v>192511</v>
      </c>
      <c r="J21" s="15"/>
    </row>
    <row r="22" spans="2:10" s="9" customFormat="1" ht="19.5" customHeight="1" thickBot="1">
      <c r="B22" s="138" t="s">
        <v>35</v>
      </c>
      <c r="C22" s="139"/>
      <c r="D22" s="52">
        <f>D10+D16+D21</f>
        <v>10000</v>
      </c>
      <c r="E22" s="52">
        <f>E10+E16+E21</f>
        <v>898600</v>
      </c>
      <c r="F22" s="52">
        <f>F20</f>
        <v>10000</v>
      </c>
      <c r="G22" s="39">
        <f>G10+G16+G21</f>
        <v>0</v>
      </c>
      <c r="H22" s="52">
        <f>H10+H16+H21</f>
        <v>0</v>
      </c>
      <c r="I22" s="114">
        <f>I10+I16+I21</f>
        <v>459408</v>
      </c>
      <c r="J22" s="22"/>
    </row>
    <row r="23" spans="2:10" s="9" customFormat="1" ht="13.5" thickBot="1">
      <c r="B23" s="144" t="s">
        <v>41</v>
      </c>
      <c r="C23" s="145"/>
      <c r="D23" s="145"/>
      <c r="E23" s="145"/>
      <c r="F23" s="145"/>
      <c r="G23" s="145"/>
      <c r="H23" s="145"/>
      <c r="I23" s="145"/>
      <c r="J23" s="147"/>
    </row>
    <row r="24" spans="2:10" s="9" customFormat="1" ht="28.5" customHeight="1" thickBot="1">
      <c r="B24" s="10" t="s">
        <v>69</v>
      </c>
      <c r="C24" s="127" t="s">
        <v>80</v>
      </c>
      <c r="D24" s="128"/>
      <c r="E24" s="128"/>
      <c r="F24" s="128"/>
      <c r="G24" s="128"/>
      <c r="H24" s="128"/>
      <c r="I24" s="128"/>
      <c r="J24" s="129"/>
    </row>
    <row r="25" spans="2:10" s="9" customFormat="1" ht="13.5" thickBot="1">
      <c r="B25" s="11" t="s">
        <v>50</v>
      </c>
      <c r="C25" s="16" t="s">
        <v>36</v>
      </c>
      <c r="D25" s="53">
        <v>94666</v>
      </c>
      <c r="E25" s="48"/>
      <c r="F25" s="48">
        <v>94666</v>
      </c>
      <c r="G25" s="46">
        <v>0.75</v>
      </c>
      <c r="H25" s="112">
        <v>11537</v>
      </c>
      <c r="I25" s="112"/>
      <c r="J25" s="12"/>
    </row>
    <row r="26" spans="2:10" s="9" customFormat="1" ht="13.5" thickBot="1">
      <c r="B26" s="11" t="s">
        <v>51</v>
      </c>
      <c r="C26" s="16" t="s">
        <v>28</v>
      </c>
      <c r="D26" s="54">
        <v>744150</v>
      </c>
      <c r="E26" s="48"/>
      <c r="F26" s="48">
        <v>744150</v>
      </c>
      <c r="G26" s="46">
        <v>0.75</v>
      </c>
      <c r="H26" s="112">
        <v>430435.92999999993</v>
      </c>
      <c r="I26" s="112"/>
      <c r="J26" s="12"/>
    </row>
    <row r="27" spans="2:10" s="9" customFormat="1" ht="13.5" thickBot="1">
      <c r="B27" s="11" t="s">
        <v>52</v>
      </c>
      <c r="C27" s="16" t="s">
        <v>29</v>
      </c>
      <c r="D27" s="55">
        <v>106238.99999999999</v>
      </c>
      <c r="E27" s="48"/>
      <c r="F27" s="48">
        <v>106238.99999999999</v>
      </c>
      <c r="G27" s="46">
        <v>0.7</v>
      </c>
      <c r="H27" s="48"/>
      <c r="I27" s="112"/>
      <c r="J27" s="12"/>
    </row>
    <row r="28" spans="2:10" s="9" customFormat="1" ht="13.5" thickBot="1">
      <c r="B28" s="11" t="s">
        <v>53</v>
      </c>
      <c r="C28" s="16" t="s">
        <v>30</v>
      </c>
      <c r="D28" s="48">
        <v>20000</v>
      </c>
      <c r="E28" s="48"/>
      <c r="F28" s="48">
        <v>20000</v>
      </c>
      <c r="G28" s="46">
        <v>0.6</v>
      </c>
      <c r="H28" s="48"/>
      <c r="I28" s="112"/>
      <c r="J28" s="12"/>
    </row>
    <row r="29" spans="2:10" s="9" customFormat="1" ht="19.5" customHeight="1" thickBot="1">
      <c r="B29" s="13" t="s">
        <v>70</v>
      </c>
      <c r="C29" s="23"/>
      <c r="D29" s="56">
        <f>SUM(D25:D28)</f>
        <v>965055</v>
      </c>
      <c r="E29" s="56"/>
      <c r="F29" s="56">
        <f>SUM(F25:F28)</f>
        <v>965055</v>
      </c>
      <c r="G29" s="40"/>
      <c r="H29" s="56">
        <f>SUM(H25:H28)</f>
        <v>441972.92999999993</v>
      </c>
      <c r="I29" s="118">
        <f>SUM(I25:I28)</f>
        <v>0</v>
      </c>
      <c r="J29" s="24"/>
    </row>
    <row r="30" spans="2:10" s="9" customFormat="1" ht="13.5" thickBot="1">
      <c r="B30" s="138" t="s">
        <v>42</v>
      </c>
      <c r="C30" s="139"/>
      <c r="D30" s="57">
        <f aca="true" t="shared" si="0" ref="D30:J30">SUM(D29)</f>
        <v>965055</v>
      </c>
      <c r="E30" s="57">
        <f t="shared" si="0"/>
        <v>0</v>
      </c>
      <c r="F30" s="57">
        <f>F29</f>
        <v>965055</v>
      </c>
      <c r="G30" s="25">
        <f t="shared" si="0"/>
        <v>0</v>
      </c>
      <c r="H30" s="57">
        <f t="shared" si="0"/>
        <v>441972.92999999993</v>
      </c>
      <c r="I30" s="57">
        <f t="shared" si="0"/>
        <v>0</v>
      </c>
      <c r="J30" s="25">
        <f t="shared" si="0"/>
        <v>0</v>
      </c>
    </row>
    <row r="31" spans="2:10" s="9" customFormat="1" ht="13.5" thickBot="1">
      <c r="B31" s="135" t="s">
        <v>81</v>
      </c>
      <c r="C31" s="136"/>
      <c r="D31" s="136"/>
      <c r="E31" s="136"/>
      <c r="F31" s="136"/>
      <c r="G31" s="136"/>
      <c r="H31" s="136"/>
      <c r="I31" s="136"/>
      <c r="J31" s="137"/>
    </row>
    <row r="32" spans="2:10" s="9" customFormat="1" ht="39" thickBot="1">
      <c r="B32" s="26" t="s">
        <v>23</v>
      </c>
      <c r="C32" s="27"/>
      <c r="D32" s="53">
        <v>340000</v>
      </c>
      <c r="E32" s="53">
        <v>260000</v>
      </c>
      <c r="F32" s="53">
        <v>340000</v>
      </c>
      <c r="G32" s="63">
        <v>0.6</v>
      </c>
      <c r="H32" s="113">
        <v>158141.43</v>
      </c>
      <c r="I32" s="113">
        <v>150031.22808899998</v>
      </c>
      <c r="J32" s="28"/>
    </row>
    <row r="33" spans="2:10" s="9" customFormat="1" ht="39" thickBot="1">
      <c r="B33" s="26" t="s">
        <v>24</v>
      </c>
      <c r="C33" s="29"/>
      <c r="D33" s="48">
        <v>77621.136915888</v>
      </c>
      <c r="E33" s="48">
        <v>40000</v>
      </c>
      <c r="F33" s="48">
        <v>77621.136915888</v>
      </c>
      <c r="G33" s="46">
        <v>0.5</v>
      </c>
      <c r="H33" s="113">
        <v>99916.43000000001</v>
      </c>
      <c r="I33" s="113">
        <v>43500</v>
      </c>
      <c r="J33" s="30"/>
    </row>
    <row r="34" spans="2:10" s="9" customFormat="1" ht="13.5" thickBot="1">
      <c r="B34" s="11" t="s">
        <v>25</v>
      </c>
      <c r="C34" s="16" t="s">
        <v>26</v>
      </c>
      <c r="D34" s="48">
        <v>162464.05</v>
      </c>
      <c r="E34" s="48">
        <v>50000</v>
      </c>
      <c r="F34" s="48">
        <f>92464.05+70000</f>
        <v>162464.05</v>
      </c>
      <c r="G34" s="46">
        <v>0.6</v>
      </c>
      <c r="H34" s="48">
        <v>34000</v>
      </c>
      <c r="I34" s="113">
        <v>33447</v>
      </c>
      <c r="J34" s="12"/>
    </row>
    <row r="35" spans="2:10" s="9" customFormat="1" ht="15" customHeight="1" thickBot="1">
      <c r="B35" s="26" t="s">
        <v>71</v>
      </c>
      <c r="C35" s="26"/>
      <c r="D35" s="48"/>
      <c r="E35" s="48"/>
      <c r="F35" s="48"/>
      <c r="G35" s="46"/>
      <c r="I35" s="113">
        <f>D35</f>
        <v>0</v>
      </c>
      <c r="J35" s="12"/>
    </row>
    <row r="36" spans="2:10" s="9" customFormat="1" ht="13.5" thickBot="1">
      <c r="B36" s="138" t="s">
        <v>72</v>
      </c>
      <c r="C36" s="139"/>
      <c r="D36" s="57">
        <f>SUM(D32:D35)</f>
        <v>580085.186915888</v>
      </c>
      <c r="E36" s="57">
        <f>SUM(E32:E35)</f>
        <v>350000</v>
      </c>
      <c r="F36" s="57">
        <f>SUM(F32:F35)</f>
        <v>580085.186915888</v>
      </c>
      <c r="G36" s="41"/>
      <c r="H36" s="57">
        <f>SUM(H32:H34)</f>
        <v>292057.86</v>
      </c>
      <c r="I36" s="57">
        <f>SUM(I32:I35)</f>
        <v>226978.22808899998</v>
      </c>
      <c r="J36" s="31">
        <f>SUM(J32:J34)</f>
        <v>0</v>
      </c>
    </row>
    <row r="37" spans="2:10" s="9" customFormat="1" ht="13.5" thickBot="1">
      <c r="B37" s="130" t="s">
        <v>82</v>
      </c>
      <c r="C37" s="131"/>
      <c r="D37" s="62">
        <f aca="true" t="shared" si="1" ref="D37:J37">D22+D30+D36</f>
        <v>1555140.186915888</v>
      </c>
      <c r="E37" s="62">
        <f t="shared" si="1"/>
        <v>1248600</v>
      </c>
      <c r="F37" s="62">
        <f>F36+F30+F22</f>
        <v>1555140.186915888</v>
      </c>
      <c r="G37" s="62">
        <f t="shared" si="1"/>
        <v>0</v>
      </c>
      <c r="H37" s="62">
        <f t="shared" si="1"/>
        <v>734030.7899999999</v>
      </c>
      <c r="I37" s="62">
        <f t="shared" si="1"/>
        <v>686386.228089</v>
      </c>
      <c r="J37" s="62">
        <f t="shared" si="1"/>
        <v>0</v>
      </c>
    </row>
    <row r="38" spans="2:10" s="32" customFormat="1" ht="13.5" thickBot="1">
      <c r="B38" s="132" t="s">
        <v>27</v>
      </c>
      <c r="C38" s="133"/>
      <c r="D38" s="58">
        <f aca="true" t="shared" si="2" ref="D38:J38">D37*7%</f>
        <v>108859.81308411217</v>
      </c>
      <c r="E38" s="58">
        <f t="shared" si="2"/>
        <v>87402.00000000001</v>
      </c>
      <c r="F38" s="58">
        <f>F37*0.07</f>
        <v>108859.81308411217</v>
      </c>
      <c r="G38" s="58">
        <f t="shared" si="2"/>
        <v>0</v>
      </c>
      <c r="H38" s="58">
        <f t="shared" si="2"/>
        <v>51382.1553</v>
      </c>
      <c r="I38" s="115">
        <f t="shared" si="2"/>
        <v>48047.03596623</v>
      </c>
      <c r="J38" s="58">
        <f t="shared" si="2"/>
        <v>0</v>
      </c>
    </row>
    <row r="39" spans="2:10" s="9" customFormat="1" ht="22.5" customHeight="1" thickBot="1">
      <c r="B39" s="140" t="s">
        <v>73</v>
      </c>
      <c r="C39" s="141"/>
      <c r="D39" s="59">
        <f aca="true" t="shared" si="3" ref="D39:J39">D37+D38</f>
        <v>1664000.0000000002</v>
      </c>
      <c r="E39" s="59">
        <f t="shared" si="3"/>
        <v>1336002</v>
      </c>
      <c r="F39" s="59">
        <f>F37+F38</f>
        <v>1664000.0000000002</v>
      </c>
      <c r="G39" s="59">
        <f t="shared" si="3"/>
        <v>0</v>
      </c>
      <c r="H39" s="59">
        <f t="shared" si="3"/>
        <v>785412.9452999999</v>
      </c>
      <c r="I39" s="59">
        <f>I37+I38</f>
        <v>734433.26405523</v>
      </c>
      <c r="J39" s="148"/>
    </row>
    <row r="40" spans="2:10" s="9" customFormat="1" ht="14.25" customHeight="1">
      <c r="B40" s="134" t="s">
        <v>94</v>
      </c>
      <c r="C40" s="134"/>
      <c r="D40" s="134"/>
      <c r="E40" s="134"/>
      <c r="F40" s="134"/>
      <c r="G40" s="134"/>
      <c r="H40" s="134"/>
      <c r="I40" s="134"/>
      <c r="J40" s="134"/>
    </row>
    <row r="41" spans="4:10" s="9" customFormat="1" ht="12.75">
      <c r="D41" s="60"/>
      <c r="E41" s="60"/>
      <c r="F41" s="60"/>
      <c r="G41" s="42"/>
      <c r="H41" s="60"/>
      <c r="I41" s="116"/>
      <c r="J41" s="33"/>
    </row>
    <row r="42" spans="4:10" s="9" customFormat="1" ht="12.75">
      <c r="D42" s="60"/>
      <c r="E42" s="60"/>
      <c r="F42" s="60"/>
      <c r="G42" s="42"/>
      <c r="H42" s="60"/>
      <c r="I42" s="116"/>
      <c r="J42" s="33"/>
    </row>
    <row r="43" spans="4:10" s="9" customFormat="1" ht="12.75">
      <c r="D43" s="60"/>
      <c r="E43" s="60"/>
      <c r="F43" s="60"/>
      <c r="G43" s="42"/>
      <c r="H43" s="60"/>
      <c r="I43" s="116"/>
      <c r="J43" s="33"/>
    </row>
  </sheetData>
  <sheetProtection/>
  <mergeCells count="16">
    <mergeCell ref="B40:J40"/>
    <mergeCell ref="B31:J31"/>
    <mergeCell ref="B36:C36"/>
    <mergeCell ref="B39:C39"/>
    <mergeCell ref="B1:J1"/>
    <mergeCell ref="B2:J2"/>
    <mergeCell ref="B4:J4"/>
    <mergeCell ref="B22:C22"/>
    <mergeCell ref="B23:J23"/>
    <mergeCell ref="B30:C30"/>
    <mergeCell ref="C5:J5"/>
    <mergeCell ref="C11:J11"/>
    <mergeCell ref="C17:J17"/>
    <mergeCell ref="C24:J24"/>
    <mergeCell ref="B37:C37"/>
    <mergeCell ref="B38:C3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3" r:id="rId3"/>
  <rowBreaks count="1" manualBreakCount="1">
    <brk id="3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Zelenovic</dc:creator>
  <cp:keywords/>
  <dc:description/>
  <cp:lastModifiedBy>HOPKINS William</cp:lastModifiedBy>
  <cp:lastPrinted>2020-03-17T12:47:22Z</cp:lastPrinted>
  <dcterms:created xsi:type="dcterms:W3CDTF">2017-11-15T21:17:43Z</dcterms:created>
  <dcterms:modified xsi:type="dcterms:W3CDTF">2020-11-25T16:01:43Z</dcterms:modified>
  <cp:category/>
  <cp:version/>
  <cp:contentType/>
  <cp:contentStatus/>
</cp:coreProperties>
</file>