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2020 PBF Reporting\YEP Final financial Report\"/>
    </mc:Choice>
  </mc:AlternateContent>
  <xr:revisionPtr revIDLastSave="0" documentId="8_{5BEDCCBD-D8BE-4419-BB3D-A35FD81CCE87}" xr6:coauthVersionLast="44" xr6:coauthVersionMax="44" xr10:uidLastSave="{00000000-0000-0000-0000-000000000000}"/>
  <bookViews>
    <workbookView xWindow="-108" yWindow="-108" windowWidth="23256" windowHeight="12576" activeTab="1" xr2:uid="{00000000-000D-0000-FFFF-FFFF00000000}"/>
  </bookViews>
  <sheets>
    <sheet name="Per Activity" sheetId="1" r:id="rId1"/>
    <sheet name="Per Category" sheetId="5"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6" i="1" l="1"/>
  <c r="E43" i="1" l="1"/>
  <c r="F16" i="5" l="1"/>
  <c r="G12" i="5" l="1"/>
  <c r="E25" i="1" l="1"/>
  <c r="E34" i="1" s="1"/>
  <c r="E18" i="1"/>
  <c r="E38" i="1"/>
  <c r="E37" i="1"/>
  <c r="E45" i="1" l="1"/>
  <c r="D10" i="5" l="1"/>
  <c r="D11" i="5"/>
  <c r="D13" i="5"/>
  <c r="D14" i="5"/>
  <c r="D15" i="5"/>
  <c r="D9" i="5"/>
  <c r="C16" i="5"/>
  <c r="G14" i="5"/>
  <c r="G13" i="5"/>
  <c r="G11" i="5"/>
  <c r="G10" i="5"/>
  <c r="G9" i="5"/>
  <c r="F18" i="5" l="1"/>
  <c r="D12" i="5"/>
  <c r="D16" i="5" s="1"/>
  <c r="E16" i="5"/>
  <c r="G15" i="5"/>
  <c r="C17" i="5"/>
  <c r="C18" i="5" s="1"/>
  <c r="E17" i="5" l="1"/>
  <c r="E18" i="5"/>
  <c r="G16" i="5"/>
  <c r="D17" i="5"/>
  <c r="D18" i="5" s="1"/>
  <c r="G17" i="5"/>
  <c r="G18" i="5" l="1"/>
  <c r="F45" i="1" l="1"/>
  <c r="F43" i="1"/>
  <c r="F38" i="1"/>
  <c r="F37" i="1"/>
  <c r="F36" i="1"/>
  <c r="F17" i="1" l="1"/>
  <c r="F31" i="1" l="1"/>
  <c r="F32" i="1"/>
  <c r="F33" i="1"/>
  <c r="F27" i="1"/>
  <c r="F23" i="1"/>
  <c r="F14" i="1"/>
  <c r="F11" i="1"/>
  <c r="F22" i="1" l="1"/>
  <c r="C21" i="1"/>
  <c r="F21" i="1" s="1"/>
  <c r="C26" i="1"/>
  <c r="F26" i="1" s="1"/>
  <c r="C28" i="1"/>
  <c r="F28" i="1" s="1"/>
  <c r="C25" i="1"/>
  <c r="F25" i="1" s="1"/>
  <c r="C30" i="1"/>
  <c r="F30" i="1"/>
  <c r="C34" i="1"/>
  <c r="C15" i="1"/>
  <c r="F15" i="1" s="1"/>
  <c r="C18" i="1"/>
  <c r="C12" i="1"/>
  <c r="C10" i="1" s="1"/>
  <c r="C39" i="1"/>
  <c r="F10" i="1" l="1"/>
  <c r="F12" i="1"/>
  <c r="E39" i="1" l="1"/>
  <c r="E44" i="1" s="1"/>
  <c r="D18" i="1"/>
  <c r="C44" i="1" l="1"/>
  <c r="C46" i="1" s="1"/>
  <c r="F44" i="1" l="1"/>
  <c r="E46" i="1"/>
  <c r="F46" i="1" s="1"/>
</calcChain>
</file>

<file path=xl/sharedStrings.xml><?xml version="1.0" encoding="utf-8"?>
<sst xmlns="http://schemas.openxmlformats.org/spreadsheetml/2006/main" count="97" uniqueCount="96">
  <si>
    <t>Annex D - PBF project budget</t>
  </si>
  <si>
    <t>Outcome/ Output number</t>
  </si>
  <si>
    <t>Outcome/ output/ activity formulation:</t>
  </si>
  <si>
    <t>Output 1.1:</t>
  </si>
  <si>
    <t>Output 1.2:</t>
  </si>
  <si>
    <t>Output 1.3:</t>
  </si>
  <si>
    <t>Output 2.1:</t>
  </si>
  <si>
    <t>Output 2.2:</t>
  </si>
  <si>
    <t>Output 2.3:</t>
  </si>
  <si>
    <t>Output 3.1:</t>
  </si>
  <si>
    <t xml:space="preserve"> </t>
  </si>
  <si>
    <t>SUB-TOTAL PROJECT BUDGET:</t>
  </si>
  <si>
    <t>Indirect support costs (7%):</t>
  </si>
  <si>
    <t>TOTAL PROJECT BUDGET:</t>
  </si>
  <si>
    <t>Any remarks (e.g. on types of inputs provided or budget justification, for example if high TA or travel costs)</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</si>
  <si>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</si>
  <si>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</si>
  <si>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</si>
  <si>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</si>
  <si>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</si>
  <si>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</si>
  <si>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</si>
  <si>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</si>
  <si>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</si>
  <si>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</si>
  <si>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</si>
  <si>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</si>
  <si>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</si>
  <si>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</si>
  <si>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</si>
  <si>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</si>
  <si>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</si>
  <si>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r>
      <t xml:space="preserve">Budget by recipient organization in USD - </t>
    </r>
    <r>
      <rPr>
        <sz val="12"/>
        <color rgb="FFFF0000"/>
        <rFont val="Times New Roman"/>
        <family val="1"/>
      </rPr>
      <t>Please add a new column for each recipient organization</t>
    </r>
  </si>
  <si>
    <t>Level of expenditure/ commitments in USD (to provide at time of project progress reporting):</t>
  </si>
  <si>
    <t>Total Expenses</t>
  </si>
  <si>
    <t>Delivery %</t>
  </si>
  <si>
    <t xml:space="preserve">Tranche 1 </t>
  </si>
  <si>
    <t xml:space="preserve">Tranche 2 </t>
  </si>
  <si>
    <t xml:space="preserve">Increased space for youth engagement, dialogue and civic participation to diffuse potential election prone conflict at community levels and significantly reduced number of reported incidents of electoral related violence in 15 counties.
</t>
  </si>
  <si>
    <t>Promote Confidence and trust building between the different community youth groups, political party youth leagues, Liberia National Police, local institutions and civl society</t>
  </si>
  <si>
    <t>Support LNP at the county district level to enage with youth, particularly young women and girls, community policing, peacebuilding and linkages with the early warning and response mechanism</t>
  </si>
  <si>
    <t xml:space="preserve">OUTCOME 2:  Increased capacity and skills of young men and women to monitor, prevent and mitigate electoral and gender based violence </t>
  </si>
  <si>
    <t>Strengthen capacity of youth led and youth focused organisations on peacebuilding including mapping of activities in peacebuilding</t>
  </si>
  <si>
    <t>OUTCOME 3: Increased capacity of the peace-building secretariat to provide effective oversight, coordination, monitoring, reporting, evaluation and communication on the achievement of the PBF investment contributing to the implementation of the Liberian peace-building plan, including government pro-poor agenda and future IRF projects that support it.</t>
  </si>
  <si>
    <t>The PBF Secretariat effectively provides oversight and coordinates the implementation of PBF supported projects as well as communicate to PBSO on the results of IRF projects supporting the implementation of the Peace-building Plan</t>
  </si>
  <si>
    <t>Outcome 1: Increased Leadership and Participation of Young Women and Men in Electoral and Post Electoral Mechanisms and Processes for Peacebuilding at all levels</t>
  </si>
  <si>
    <t>Sub Total - Outcome 1:</t>
  </si>
  <si>
    <t>Sub Total - Outcome 2:</t>
  </si>
  <si>
    <t>Increase capacities of national, county and district level institutions to engage youth particularly young women and girls in peacebuilding and linkages with the early warning and response mechanism are created</t>
  </si>
  <si>
    <t xml:space="preserve">Joint Community and High School Peacebuilding Campaigne with Targeted groups  (including Pen Pen Riders, Messengers of Peace and Paramount Young Women Initiative) </t>
  </si>
  <si>
    <t>Output 3.2:</t>
  </si>
  <si>
    <t>Output 3.3:</t>
  </si>
  <si>
    <t>Sub Total - Outcome 3</t>
  </si>
  <si>
    <t xml:space="preserve">Enhance the Liberia Social Cohesion and Reconcilaition Index (SCORE) in order to provide evidence based conflict, prevention and peacebuilding policies for the implementation of national frameworks that address the root causes of conflict </t>
  </si>
  <si>
    <t>The Office of the President of the new administration is empowered to ensure immediate political and economic policy decisions informed by the required knowledge and analysis as well as ensuring strategic liaison between presidential transition team, UN Resident Cordinator and other stakeholders including IFIs and bilateral donors during the transition through the deployment of the Senior Advisor on Governance, Peace and Development</t>
  </si>
  <si>
    <t>Output 00105667 - Enhancing Youth Participation</t>
  </si>
  <si>
    <t>Percent of budget for each output reserved for direct action on gender equality (if any):</t>
  </si>
  <si>
    <t>Project Direct Activity Budget (Activity 4)</t>
  </si>
  <si>
    <t>Activity 1.1.1:</t>
  </si>
  <si>
    <t>Conduct youth awareness campaign on electoral violence prevention and strengthen the national youth architecture for the 2017 youth engagement</t>
  </si>
  <si>
    <t>Activity 1.1.2:</t>
  </si>
  <si>
    <t>Youth Theatre in 15 counties across Liberia</t>
  </si>
  <si>
    <t>Activity 1.1.3:</t>
  </si>
  <si>
    <t xml:space="preserve">Regional Youth caravan and forums on prevention of gender based electoral violence and Sexual Reproductive Health and Rights (SRHR) </t>
  </si>
  <si>
    <t>Activity 1.2.1:</t>
  </si>
  <si>
    <t>Dialogue and consultations between LNP, youth and traditional leaders</t>
  </si>
  <si>
    <t>Activity 1.2.2:</t>
  </si>
  <si>
    <t>Joint Cultural and Sporting events between youths and different community groups, including LNP, NEC</t>
  </si>
  <si>
    <t>Activity 1.3.1:</t>
  </si>
  <si>
    <t>Hold training sessions and worrkshops for the development of ICT engineers of LNP and Youth led Early Warning and Response system</t>
  </si>
  <si>
    <t>Activity 2.1.1:</t>
  </si>
  <si>
    <t>Increased capacity of female and male-led youth focused organizations to engage in peaceful electoral processes and electoral conflict prevention.</t>
  </si>
  <si>
    <t>Activity 2.1.2:</t>
  </si>
  <si>
    <t>Training youth at community, schools and universities on the five key elements of SCR 2250 and 1325 on the importance of their role in peacebuilding through inter-generational, interfaith and inter-ethic dislogues and translating them into action.</t>
  </si>
  <si>
    <t>Activity 2.1.3:</t>
  </si>
  <si>
    <t>Train young female police officers on electoral gender based violence</t>
  </si>
  <si>
    <t>Activity 2.2.1:</t>
  </si>
  <si>
    <t xml:space="preserve">Strengthen existing youth networks, coalitions and Youth Peace Committees at county level with minimum of 40% femaile participation  </t>
  </si>
  <si>
    <t>Activity 2.2.2:</t>
  </si>
  <si>
    <t>Conduct Violence Against Women Education (VAWE) for NEC female staff and police</t>
  </si>
  <si>
    <t>Activity 2.2.3:</t>
  </si>
  <si>
    <t>Support the Ministry of Youth and Sports and existing youth centers to provide government and community liaison services.</t>
  </si>
  <si>
    <t>Activity 2.2.4</t>
  </si>
  <si>
    <t xml:space="preserve"> Support existing community security and health structures for provision of electoral related SRHR services</t>
  </si>
  <si>
    <t>Activity 2.3.1:</t>
  </si>
  <si>
    <t>Support young female pen-pen riders to engage in street and community sensitization.</t>
  </si>
  <si>
    <t>Activity 2.3.2:</t>
  </si>
  <si>
    <t>Support Messengers of Peace Liberia Inc. (MoP) in training young people in mediation and dialogue</t>
  </si>
  <si>
    <t>Activity 2.3.3:</t>
  </si>
  <si>
    <t>Youth peace dialogue programme (YPD)</t>
  </si>
  <si>
    <t>Activity 2.3.4</t>
  </si>
  <si>
    <t>Theater for Peace with Messerges of Peace (MoP)</t>
  </si>
  <si>
    <t>Level of expenditure/commitment in % to date</t>
  </si>
  <si>
    <t>Comment</t>
  </si>
  <si>
    <t>Total Amount Received</t>
  </si>
  <si>
    <t>Amount Recipient  Agency - UNDP (LMPTF/PBF)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</si>
</sst>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0"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0"/>
      <color theme="1"/>
      <name val="Calibri"/>
      <family val="2"/>
      <scheme val="minor"/>
    </font>
    <font>
      <sz val="11"/>
      <color theme="1"/>
      <name val="Times New Roman"/>
      <family val="1"/>
    </font>
    <font>
      <sz val="10"/>
      <color theme="1"/>
      <name val="Times New Roman"/>
      <family val="1"/>
    </font>
    <font>
      <sz val="11"/>
      <name val="Calibri"/>
      <family val="2"/>
      <scheme val="minor"/>
    </font>
    <font>
      <b/>
      <sz val="12"/>
      <color rgb="FFFF0000"/>
      <name val="Times New Roman"/>
      <family val="1"/>
    </font>
    <font>
      <b/>
      <sz val="11"/>
      <color theme="1"/>
      <name val="Times New Roman"/>
      <family val="1"/>
    </font>
    <font>
      <sz val="12"/>
      <color rgb="FF000000"/>
      <name val="Times New Roman"/>
      <family val="1"/>
    </font>
    <font>
      <b/>
      <sz val="10"/>
      <name val="Calibri"/>
      <family val="2"/>
    </font>
    <font>
      <sz val="10"/>
      <name val="Calibri"/>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indexed="64"/>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113">
    <xf numFmtId="0" fontId="0" fillId="0" borderId="0" xfId="0"/>
    <xf numFmtId="0" fontId="1" fillId="0" borderId="1"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4" fillId="0" borderId="0" xfId="0" applyFont="1"/>
    <xf numFmtId="0" fontId="7" fillId="0" borderId="0" xfId="0" applyFont="1"/>
    <xf numFmtId="0" fontId="8" fillId="0" borderId="0" xfId="0" applyFont="1"/>
    <xf numFmtId="0" fontId="2" fillId="0" borderId="4" xfId="0" applyFont="1" applyBorder="1" applyAlignment="1">
      <alignment vertical="center" wrapText="1"/>
    </xf>
    <xf numFmtId="0" fontId="9" fillId="0" borderId="0" xfId="0" applyFont="1"/>
    <xf numFmtId="0" fontId="2" fillId="0" borderId="1" xfId="0" applyFont="1" applyBorder="1" applyAlignment="1">
      <alignment vertical="center" wrapText="1"/>
    </xf>
    <xf numFmtId="0" fontId="2" fillId="0" borderId="5" xfId="0" applyFont="1" applyBorder="1" applyAlignment="1">
      <alignment vertical="center" wrapText="1"/>
    </xf>
    <xf numFmtId="0" fontId="1" fillId="0" borderId="2" xfId="0" applyFont="1" applyBorder="1" applyAlignment="1">
      <alignment vertical="center" wrapText="1"/>
    </xf>
    <xf numFmtId="43" fontId="0" fillId="0" borderId="0" xfId="1" applyFont="1"/>
    <xf numFmtId="0" fontId="12" fillId="0" borderId="1" xfId="0" applyFont="1" applyBorder="1" applyAlignment="1">
      <alignment wrapText="1"/>
    </xf>
    <xf numFmtId="4" fontId="1" fillId="0" borderId="4" xfId="0" applyNumberFormat="1" applyFont="1" applyBorder="1" applyAlignment="1">
      <alignment vertical="center" wrapText="1"/>
    </xf>
    <xf numFmtId="0" fontId="13" fillId="0" borderId="1" xfId="0" applyFont="1" applyBorder="1" applyAlignment="1">
      <alignment horizontal="justify" vertical="center"/>
    </xf>
    <xf numFmtId="0" fontId="13" fillId="0" borderId="1" xfId="0" applyFont="1" applyBorder="1" applyAlignment="1">
      <alignment wrapText="1"/>
    </xf>
    <xf numFmtId="43" fontId="1" fillId="0" borderId="4" xfId="1" applyFont="1" applyBorder="1" applyAlignment="1">
      <alignment vertical="center" wrapText="1"/>
    </xf>
    <xf numFmtId="4" fontId="2" fillId="0" borderId="4" xfId="0" applyNumberFormat="1" applyFont="1" applyBorder="1" applyAlignment="1">
      <alignment vertical="center" wrapText="1"/>
    </xf>
    <xf numFmtId="0" fontId="13" fillId="0" borderId="13" xfId="0" applyFont="1" applyBorder="1" applyAlignment="1">
      <alignment vertical="center" wrapText="1"/>
    </xf>
    <xf numFmtId="43" fontId="1" fillId="0" borderId="1" xfId="1" applyFont="1" applyBorder="1" applyAlignment="1">
      <alignment vertical="center" wrapText="1"/>
    </xf>
    <xf numFmtId="4" fontId="1" fillId="2" borderId="2" xfId="0" applyNumberFormat="1" applyFont="1" applyFill="1" applyBorder="1" applyAlignment="1">
      <alignment vertical="center" wrapText="1"/>
    </xf>
    <xf numFmtId="4" fontId="2" fillId="0" borderId="6" xfId="0" applyNumberFormat="1" applyFont="1" applyBorder="1" applyAlignment="1">
      <alignment vertical="center" wrapText="1"/>
    </xf>
    <xf numFmtId="43" fontId="2" fillId="0" borderId="1" xfId="1" applyFont="1" applyBorder="1" applyAlignment="1">
      <alignment vertical="center" wrapText="1"/>
    </xf>
    <xf numFmtId="43" fontId="0" fillId="0" borderId="0" xfId="0" applyNumberFormat="1"/>
    <xf numFmtId="43" fontId="1" fillId="0" borderId="2" xfId="1" applyFont="1" applyBorder="1" applyAlignment="1">
      <alignment vertical="center" wrapText="1"/>
    </xf>
    <xf numFmtId="4" fontId="2" fillId="0" borderId="1" xfId="0" applyNumberFormat="1" applyFont="1" applyBorder="1" applyAlignment="1">
      <alignment vertical="center" wrapText="1"/>
    </xf>
    <xf numFmtId="0" fontId="1" fillId="0" borderId="15" xfId="0" applyFont="1" applyBorder="1" applyAlignment="1">
      <alignment vertical="center" wrapText="1"/>
    </xf>
    <xf numFmtId="43" fontId="1" fillId="0" borderId="1" xfId="0" applyNumberFormat="1" applyFont="1" applyBorder="1" applyAlignment="1">
      <alignment vertical="center" wrapText="1"/>
    </xf>
    <xf numFmtId="0" fontId="12" fillId="0" borderId="0" xfId="0" applyFont="1" applyAlignment="1">
      <alignment vertical="center" wrapText="1"/>
    </xf>
    <xf numFmtId="4" fontId="1" fillId="0" borderId="0" xfId="0" applyNumberFormat="1" applyFont="1" applyAlignment="1">
      <alignment vertical="center"/>
    </xf>
    <xf numFmtId="0" fontId="17" fillId="0" borderId="1" xfId="0" applyFont="1" applyFill="1" applyBorder="1" applyAlignment="1">
      <alignment horizontal="left" vertical="center" wrapText="1"/>
    </xf>
    <xf numFmtId="4" fontId="1" fillId="0" borderId="11" xfId="0" applyNumberFormat="1" applyFont="1" applyBorder="1" applyAlignment="1">
      <alignment vertical="center" wrapText="1"/>
    </xf>
    <xf numFmtId="0" fontId="0" fillId="0" borderId="0" xfId="0" applyFont="1"/>
    <xf numFmtId="0" fontId="16" fillId="0" borderId="1" xfId="0" applyFont="1" applyBorder="1" applyAlignment="1">
      <alignment vertical="center" wrapText="1"/>
    </xf>
    <xf numFmtId="43" fontId="2" fillId="0" borderId="4" xfId="1" applyFont="1" applyBorder="1" applyAlignment="1">
      <alignment vertical="center" wrapText="1"/>
    </xf>
    <xf numFmtId="43" fontId="2" fillId="0" borderId="14" xfId="1" applyFont="1" applyBorder="1" applyAlignment="1">
      <alignment vertical="center" wrapText="1"/>
    </xf>
    <xf numFmtId="43" fontId="1" fillId="0" borderId="14" xfId="1" applyFont="1" applyBorder="1" applyAlignment="1">
      <alignment vertical="center" wrapText="1"/>
    </xf>
    <xf numFmtId="43" fontId="2" fillId="0" borderId="3" xfId="1" applyFont="1" applyBorder="1" applyAlignment="1">
      <alignment vertical="center" wrapText="1"/>
    </xf>
    <xf numFmtId="43" fontId="7" fillId="0" borderId="1" xfId="1" applyFont="1" applyBorder="1"/>
    <xf numFmtId="4" fontId="1" fillId="0" borderId="1" xfId="0" applyNumberFormat="1" applyFont="1" applyBorder="1" applyAlignment="1">
      <alignment vertical="center" wrapText="1"/>
    </xf>
    <xf numFmtId="0" fontId="12" fillId="0" borderId="7" xfId="0" applyFont="1" applyBorder="1" applyAlignment="1">
      <alignment vertical="center" wrapText="1"/>
    </xf>
    <xf numFmtId="0" fontId="16" fillId="0" borderId="1" xfId="0" applyFont="1" applyBorder="1" applyAlignment="1">
      <alignment wrapText="1"/>
    </xf>
    <xf numFmtId="43" fontId="2" fillId="0" borderId="13" xfId="1" applyFont="1" applyBorder="1" applyAlignment="1">
      <alignment vertical="center" wrapText="1"/>
    </xf>
    <xf numFmtId="43" fontId="1" fillId="0" borderId="11" xfId="1" applyFont="1" applyBorder="1" applyAlignment="1">
      <alignment vertical="center" wrapText="1"/>
    </xf>
    <xf numFmtId="43" fontId="2" fillId="0" borderId="6" xfId="1" applyFont="1" applyBorder="1" applyAlignment="1">
      <alignment vertical="center" wrapText="1"/>
    </xf>
    <xf numFmtId="43" fontId="7" fillId="0" borderId="4" xfId="1" applyFont="1" applyBorder="1"/>
    <xf numFmtId="9" fontId="1" fillId="0" borderId="4" xfId="2" applyFont="1" applyBorder="1" applyAlignment="1">
      <alignment vertical="center" wrapText="1"/>
    </xf>
    <xf numFmtId="9" fontId="1" fillId="0" borderId="1" xfId="2" applyFont="1" applyBorder="1" applyAlignment="1">
      <alignment vertical="center" wrapText="1"/>
    </xf>
    <xf numFmtId="9" fontId="1" fillId="0" borderId="2" xfId="2" applyFont="1" applyBorder="1" applyAlignment="1">
      <alignment vertical="center" wrapText="1"/>
    </xf>
    <xf numFmtId="43" fontId="3" fillId="0" borderId="2" xfId="2" applyNumberFormat="1" applyFont="1" applyBorder="1" applyAlignment="1">
      <alignment vertical="center" wrapText="1"/>
    </xf>
    <xf numFmtId="9" fontId="14" fillId="3" borderId="1" xfId="0" applyNumberFormat="1" applyFont="1" applyFill="1" applyBorder="1" applyAlignment="1">
      <alignment vertical="center"/>
    </xf>
    <xf numFmtId="43" fontId="5" fillId="4" borderId="12" xfId="1" applyFont="1" applyFill="1" applyBorder="1" applyAlignment="1">
      <alignment vertical="center" wrapText="1"/>
    </xf>
    <xf numFmtId="9" fontId="14" fillId="4" borderId="1" xfId="0" applyNumberFormat="1" applyFont="1" applyFill="1" applyBorder="1" applyAlignment="1">
      <alignment vertical="center"/>
    </xf>
    <xf numFmtId="0" fontId="0" fillId="0" borderId="0" xfId="0" applyAlignment="1">
      <alignment horizontal="center"/>
    </xf>
    <xf numFmtId="43" fontId="6" fillId="2" borderId="12" xfId="1" applyFont="1" applyFill="1" applyBorder="1" applyAlignment="1">
      <alignment horizontal="right" vertical="center" wrapText="1"/>
    </xf>
    <xf numFmtId="0" fontId="14" fillId="4" borderId="14" xfId="0" applyFont="1" applyFill="1" applyBorder="1" applyAlignment="1">
      <alignment horizontal="center"/>
    </xf>
    <xf numFmtId="43" fontId="18" fillId="4" borderId="3" xfId="1" applyFont="1" applyFill="1" applyBorder="1" applyAlignment="1">
      <alignment horizontal="center" vertical="center" wrapText="1"/>
    </xf>
    <xf numFmtId="9" fontId="0" fillId="3" borderId="1" xfId="0" applyNumberFormat="1" applyFont="1" applyFill="1" applyBorder="1" applyAlignment="1">
      <alignment vertical="center"/>
    </xf>
    <xf numFmtId="0" fontId="11" fillId="4" borderId="13" xfId="0" applyFont="1" applyFill="1" applyBorder="1" applyAlignment="1">
      <alignment horizontal="center" vertical="center" wrapText="1"/>
    </xf>
    <xf numFmtId="0" fontId="19" fillId="0" borderId="7" xfId="0" applyFont="1" applyBorder="1" applyAlignment="1">
      <alignment vertical="center" wrapText="1"/>
    </xf>
    <xf numFmtId="43" fontId="19" fillId="0" borderId="8" xfId="1" applyFont="1" applyBorder="1" applyAlignment="1">
      <alignment horizontal="right" vertical="center" wrapText="1"/>
    </xf>
    <xf numFmtId="43" fontId="14" fillId="2" borderId="13" xfId="0" applyNumberFormat="1" applyFont="1" applyFill="1" applyBorder="1" applyAlignment="1">
      <alignment vertical="center"/>
    </xf>
    <xf numFmtId="43" fontId="14" fillId="2" borderId="1" xfId="0" applyNumberFormat="1" applyFont="1" applyFill="1" applyBorder="1" applyAlignment="1">
      <alignment vertical="center"/>
    </xf>
    <xf numFmtId="43" fontId="14" fillId="2" borderId="14" xfId="0" applyNumberFormat="1" applyFont="1" applyFill="1" applyBorder="1" applyAlignment="1">
      <alignment vertical="center"/>
    </xf>
    <xf numFmtId="0" fontId="18" fillId="4" borderId="7" xfId="0" applyFont="1" applyFill="1" applyBorder="1" applyAlignment="1">
      <alignment vertical="center" wrapText="1"/>
    </xf>
    <xf numFmtId="43" fontId="18" fillId="4" borderId="8" xfId="1" applyFont="1" applyFill="1" applyBorder="1" applyAlignment="1">
      <alignment vertical="center" wrapText="1"/>
    </xf>
    <xf numFmtId="43" fontId="18" fillId="4" borderId="1" xfId="1" applyFont="1" applyFill="1" applyBorder="1" applyAlignment="1">
      <alignment vertical="center" wrapText="1"/>
    </xf>
    <xf numFmtId="43" fontId="19" fillId="0" borderId="8" xfId="1" applyFont="1" applyBorder="1" applyAlignment="1">
      <alignment vertical="center" wrapText="1"/>
    </xf>
    <xf numFmtId="43" fontId="19" fillId="2" borderId="18" xfId="1" applyFont="1" applyFill="1" applyBorder="1" applyAlignment="1">
      <alignment vertical="center" wrapText="1"/>
    </xf>
    <xf numFmtId="43" fontId="18" fillId="4" borderId="3" xfId="1" applyFont="1" applyFill="1" applyBorder="1" applyAlignment="1">
      <alignment vertical="center" wrapText="1"/>
    </xf>
    <xf numFmtId="0" fontId="18" fillId="4" borderId="20"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4" fillId="2" borderId="13" xfId="0" applyFont="1" applyFill="1" applyBorder="1" applyAlignment="1">
      <alignment horizontal="center"/>
    </xf>
    <xf numFmtId="43" fontId="14" fillId="2" borderId="1" xfId="0" applyNumberFormat="1" applyFont="1" applyFill="1" applyBorder="1" applyAlignment="1">
      <alignment horizontal="center" vertical="center"/>
    </xf>
    <xf numFmtId="43" fontId="14" fillId="2" borderId="1" xfId="0" applyNumberFormat="1" applyFont="1" applyFill="1" applyBorder="1" applyAlignment="1">
      <alignment horizontal="center" vertical="center" wrapText="1"/>
    </xf>
    <xf numFmtId="43" fontId="14" fillId="2" borderId="1" xfId="0" applyNumberFormat="1" applyFont="1" applyFill="1" applyBorder="1" applyAlignment="1">
      <alignment horizontal="left" vertical="center" wrapText="1"/>
    </xf>
    <xf numFmtId="43" fontId="14" fillId="2" borderId="1" xfId="0" applyNumberFormat="1" applyFont="1" applyFill="1" applyBorder="1" applyAlignment="1">
      <alignment horizontal="center" wrapText="1"/>
    </xf>
    <xf numFmtId="0" fontId="14" fillId="2" borderId="1" xfId="0" applyFont="1" applyFill="1" applyBorder="1" applyAlignment="1">
      <alignment horizontal="center"/>
    </xf>
    <xf numFmtId="43" fontId="7" fillId="0" borderId="0" xfId="0" applyNumberFormat="1" applyFont="1"/>
    <xf numFmtId="0" fontId="2" fillId="5" borderId="5" xfId="0" applyFont="1" applyFill="1" applyBorder="1" applyAlignment="1">
      <alignment vertical="center" wrapText="1"/>
    </xf>
    <xf numFmtId="0" fontId="2" fillId="5" borderId="1" xfId="0" applyFont="1" applyFill="1" applyBorder="1" applyAlignment="1">
      <alignment vertical="center" wrapText="1"/>
    </xf>
    <xf numFmtId="43" fontId="2" fillId="5" borderId="6" xfId="0" applyNumberFormat="1" applyFont="1" applyFill="1" applyBorder="1" applyAlignment="1">
      <alignment vertical="center" wrapText="1"/>
    </xf>
    <xf numFmtId="43" fontId="2" fillId="5" borderId="1" xfId="1" applyFont="1" applyFill="1" applyBorder="1" applyAlignment="1">
      <alignment vertical="center" wrapText="1"/>
    </xf>
    <xf numFmtId="9" fontId="1" fillId="5" borderId="2" xfId="2" applyFont="1" applyFill="1" applyBorder="1" applyAlignment="1">
      <alignment vertical="center" wrapText="1"/>
    </xf>
    <xf numFmtId="0" fontId="1" fillId="5" borderId="1" xfId="0" applyFont="1" applyFill="1" applyBorder="1" applyAlignment="1">
      <alignment vertical="center" wrapText="1"/>
    </xf>
    <xf numFmtId="0" fontId="1" fillId="5" borderId="2" xfId="0" applyFont="1" applyFill="1" applyBorder="1" applyAlignment="1">
      <alignment vertical="center" wrapText="1"/>
    </xf>
    <xf numFmtId="43" fontId="1" fillId="5" borderId="2" xfId="1" applyFont="1" applyFill="1" applyBorder="1" applyAlignment="1">
      <alignment vertical="center" wrapText="1"/>
    </xf>
    <xf numFmtId="0" fontId="2" fillId="5" borderId="3" xfId="0" applyFont="1" applyFill="1" applyBorder="1" applyAlignment="1">
      <alignment vertical="center" wrapText="1"/>
    </xf>
    <xf numFmtId="0" fontId="12" fillId="5" borderId="0" xfId="0" applyFont="1" applyFill="1" applyBorder="1" applyAlignment="1">
      <alignment vertical="center" wrapText="1"/>
    </xf>
    <xf numFmtId="4" fontId="2" fillId="5" borderId="4" xfId="0" applyNumberFormat="1" applyFont="1" applyFill="1" applyBorder="1" applyAlignment="1">
      <alignment vertical="center" wrapText="1"/>
    </xf>
    <xf numFmtId="43" fontId="2" fillId="5" borderId="4" xfId="1" applyFont="1" applyFill="1" applyBorder="1" applyAlignment="1">
      <alignment vertical="center" wrapText="1"/>
    </xf>
    <xf numFmtId="0" fontId="2" fillId="5" borderId="4" xfId="0" applyFont="1" applyFill="1" applyBorder="1" applyAlignment="1">
      <alignment vertical="center" wrapText="1"/>
    </xf>
    <xf numFmtId="4" fontId="15" fillId="5" borderId="4" xfId="0" applyNumberFormat="1" applyFont="1" applyFill="1" applyBorder="1" applyAlignment="1">
      <alignment vertical="center" wrapText="1"/>
    </xf>
    <xf numFmtId="4" fontId="2" fillId="5" borderId="6" xfId="0" applyNumberFormat="1" applyFont="1" applyFill="1" applyBorder="1" applyAlignment="1">
      <alignment vertical="center" wrapText="1"/>
    </xf>
    <xf numFmtId="4" fontId="2" fillId="5" borderId="1" xfId="0" applyNumberFormat="1" applyFont="1" applyFill="1" applyBorder="1" applyAlignment="1">
      <alignment vertical="center" wrapText="1"/>
    </xf>
    <xf numFmtId="0" fontId="1" fillId="5" borderId="5" xfId="0" applyFont="1" applyFill="1" applyBorder="1" applyAlignment="1">
      <alignment vertical="center" wrapText="1"/>
    </xf>
    <xf numFmtId="0" fontId="1" fillId="5" borderId="6" xfId="0" applyFont="1" applyFill="1" applyBorder="1" applyAlignment="1">
      <alignmen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2" xfId="0" applyFont="1" applyFill="1" applyBorder="1" applyAlignment="1">
      <alignment vertical="center" wrapText="1"/>
    </xf>
    <xf numFmtId="0" fontId="18" fillId="4" borderId="17"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3"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odfrey.appiah-kubi/Desktop/LMPTF-PBF/Projects/PBF%20Projects/Active%20PBF%20Project/Secretariat%20-%20YEP/2019/CURRENT/AAA_Current%20-%2031_12_19_Activiti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odfrey.appiah-kubi/Desktop/unglaa01_631402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mp"/>
      <sheetName val="GMS"/>
      <sheetName val="ACT1"/>
      <sheetName val="ACT2"/>
      <sheetName val="ACT3"/>
      <sheetName val="ACT4&amp;5"/>
      <sheetName val="ACT7&amp;8"/>
    </sheetNames>
    <sheetDataSet>
      <sheetData sheetId="0" refreshError="1"/>
      <sheetData sheetId="1" refreshError="1"/>
      <sheetData sheetId="2" refreshError="1"/>
      <sheetData sheetId="3" refreshError="1"/>
      <sheetData sheetId="4" refreshError="1">
        <row r="2121">
          <cell r="O2121">
            <v>789982.51999999979</v>
          </cell>
        </row>
      </sheetData>
      <sheetData sheetId="5" refreshError="1">
        <row r="2120">
          <cell r="O2120">
            <v>281929.50999999995</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glaa01_63140234"/>
      <sheetName val="ACT1"/>
      <sheetName val="ACT2"/>
      <sheetName val="ACT3"/>
      <sheetName val="ACT4&amp;5"/>
      <sheetName val="ACT7&amp;8"/>
      <sheetName val="F&amp;A"/>
    </sheetNames>
    <sheetDataSet>
      <sheetData sheetId="0"/>
      <sheetData sheetId="1"/>
      <sheetData sheetId="2"/>
      <sheetData sheetId="3">
        <row r="2257">
          <cell r="N2257">
            <v>712165.82000000193</v>
          </cell>
        </row>
      </sheetData>
      <sheetData sheetId="4">
        <row r="2257">
          <cell r="N2257">
            <v>234981.65999999997</v>
          </cell>
        </row>
      </sheetData>
      <sheetData sheetId="5">
        <row r="1004">
          <cell r="M1004">
            <v>93000</v>
          </cell>
        </row>
        <row r="2565">
          <cell r="M2565">
            <v>52120.83</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2"/>
  <sheetViews>
    <sheetView view="pageBreakPreview" topLeftCell="A42" zoomScale="80" zoomScaleNormal="100" zoomScaleSheetLayoutView="80" workbookViewId="0">
      <selection activeCell="F36" sqref="F36"/>
    </sheetView>
  </sheetViews>
  <sheetFormatPr defaultRowHeight="14.4" x14ac:dyDescent="0.3"/>
  <cols>
    <col min="1" max="1" width="24" customWidth="1"/>
    <col min="2" max="2" width="26.44140625" customWidth="1"/>
    <col min="3" max="3" width="27" customWidth="1"/>
    <col min="4" max="4" width="23.44140625" customWidth="1"/>
    <col min="5" max="6" width="23.109375" style="13" customWidth="1"/>
    <col min="7" max="7" width="27.44140625" customWidth="1"/>
    <col min="8" max="9" width="28.6640625" customWidth="1"/>
    <col min="10" max="10" width="34.109375" customWidth="1"/>
  </cols>
  <sheetData>
    <row r="1" spans="1:7" ht="21" x14ac:dyDescent="0.4">
      <c r="A1" s="9" t="s">
        <v>0</v>
      </c>
      <c r="B1" s="7"/>
    </row>
    <row r="2" spans="1:7" ht="7.5" customHeight="1" x14ac:dyDescent="0.3">
      <c r="A2" s="5"/>
      <c r="B2" s="5"/>
    </row>
    <row r="3" spans="1:7" ht="15.6" x14ac:dyDescent="0.3">
      <c r="A3" s="5" t="s">
        <v>26</v>
      </c>
      <c r="B3" s="5"/>
    </row>
    <row r="4" spans="1:7" ht="9" customHeight="1" x14ac:dyDescent="0.3"/>
    <row r="5" spans="1:7" ht="15.6" x14ac:dyDescent="0.3">
      <c r="A5" s="5" t="s">
        <v>31</v>
      </c>
    </row>
    <row r="6" spans="1:7" ht="6" customHeight="1" thickBot="1" x14ac:dyDescent="0.35"/>
    <row r="7" spans="1:7" ht="96.75" customHeight="1" thickBot="1" x14ac:dyDescent="0.35">
      <c r="A7" s="87" t="s">
        <v>1</v>
      </c>
      <c r="B7" s="88" t="s">
        <v>2</v>
      </c>
      <c r="C7" s="88" t="s">
        <v>32</v>
      </c>
      <c r="D7" s="88" t="s">
        <v>56</v>
      </c>
      <c r="E7" s="89" t="s">
        <v>33</v>
      </c>
      <c r="F7" s="87" t="s">
        <v>92</v>
      </c>
      <c r="G7" s="88" t="s">
        <v>14</v>
      </c>
    </row>
    <row r="8" spans="1:7" ht="38.25" customHeight="1" thickBot="1" x14ac:dyDescent="0.35">
      <c r="A8" s="103" t="s">
        <v>45</v>
      </c>
      <c r="B8" s="104"/>
      <c r="C8" s="104"/>
      <c r="D8" s="104"/>
      <c r="E8" s="104"/>
      <c r="F8" s="104"/>
      <c r="G8" s="105"/>
    </row>
    <row r="9" spans="1:7" s="6" customFormat="1" ht="203.4" thickBot="1" x14ac:dyDescent="0.35">
      <c r="A9" s="2" t="s">
        <v>3</v>
      </c>
      <c r="B9" s="8" t="s">
        <v>38</v>
      </c>
      <c r="C9" s="36">
        <v>200255</v>
      </c>
      <c r="D9" s="8"/>
      <c r="E9" s="40"/>
      <c r="F9" s="47"/>
      <c r="G9" s="8"/>
    </row>
    <row r="10" spans="1:7" ht="70.2" thickBot="1" x14ac:dyDescent="0.35">
      <c r="A10" s="4" t="s">
        <v>58</v>
      </c>
      <c r="B10" s="14" t="s">
        <v>59</v>
      </c>
      <c r="C10" s="15">
        <f>C9-C11-C12</f>
        <v>92255</v>
      </c>
      <c r="D10" s="3"/>
      <c r="E10" s="18">
        <v>91250</v>
      </c>
      <c r="F10" s="48">
        <f>E10/C10</f>
        <v>0.98910628150235758</v>
      </c>
      <c r="G10" s="3"/>
    </row>
    <row r="11" spans="1:7" ht="28.2" thickBot="1" x14ac:dyDescent="0.35">
      <c r="A11" s="4" t="s">
        <v>60</v>
      </c>
      <c r="B11" s="42" t="s">
        <v>61</v>
      </c>
      <c r="C11" s="15">
        <v>15000</v>
      </c>
      <c r="D11" s="3"/>
      <c r="E11" s="18">
        <v>15000</v>
      </c>
      <c r="F11" s="48">
        <f>E11/C11</f>
        <v>1</v>
      </c>
      <c r="G11" s="3"/>
    </row>
    <row r="12" spans="1:7" ht="69.599999999999994" thickBot="1" x14ac:dyDescent="0.35">
      <c r="A12" s="4" t="s">
        <v>62</v>
      </c>
      <c r="B12" s="30" t="s">
        <v>63</v>
      </c>
      <c r="C12" s="41">
        <f>22500+10000+2500+4500+4500+49000</f>
        <v>93000</v>
      </c>
      <c r="D12" s="3"/>
      <c r="E12" s="18">
        <v>82950</v>
      </c>
      <c r="F12" s="48">
        <f>E12/C12</f>
        <v>0.89193548387096777</v>
      </c>
      <c r="G12" s="3"/>
    </row>
    <row r="13" spans="1:7" s="6" customFormat="1" ht="97.2" thickBot="1" x14ac:dyDescent="0.35">
      <c r="A13" s="2" t="s">
        <v>4</v>
      </c>
      <c r="B13" s="35" t="s">
        <v>39</v>
      </c>
      <c r="C13" s="19">
        <v>99961</v>
      </c>
      <c r="D13" s="8"/>
      <c r="E13" s="37"/>
      <c r="F13" s="24"/>
      <c r="G13" s="8"/>
    </row>
    <row r="14" spans="1:7" ht="47.4" thickBot="1" x14ac:dyDescent="0.35">
      <c r="A14" s="4" t="s">
        <v>64</v>
      </c>
      <c r="B14" s="3" t="s">
        <v>65</v>
      </c>
      <c r="C14" s="15">
        <v>75000</v>
      </c>
      <c r="D14" s="3"/>
      <c r="E14" s="21">
        <v>60450</v>
      </c>
      <c r="F14" s="48">
        <f>E14/C14</f>
        <v>0.80600000000000005</v>
      </c>
      <c r="G14" s="3"/>
    </row>
    <row r="15" spans="1:7" ht="63" thickBot="1" x14ac:dyDescent="0.35">
      <c r="A15" s="4" t="s">
        <v>66</v>
      </c>
      <c r="B15" s="3" t="s">
        <v>67</v>
      </c>
      <c r="C15" s="15">
        <f>C13-C14</f>
        <v>24961</v>
      </c>
      <c r="D15" s="3"/>
      <c r="E15" s="21">
        <v>24960</v>
      </c>
      <c r="F15" s="48">
        <f>E15/C15</f>
        <v>0.99995993750250389</v>
      </c>
      <c r="G15" s="3"/>
    </row>
    <row r="16" spans="1:7" s="6" customFormat="1" ht="111" thickBot="1" x14ac:dyDescent="0.35">
      <c r="A16" s="2" t="s">
        <v>5</v>
      </c>
      <c r="B16" s="35" t="s">
        <v>40</v>
      </c>
      <c r="C16" s="19">
        <v>45000</v>
      </c>
      <c r="D16" s="8"/>
      <c r="E16" s="39"/>
      <c r="F16" s="48"/>
      <c r="G16" s="8"/>
    </row>
    <row r="17" spans="1:7" ht="94.2" thickBot="1" x14ac:dyDescent="0.35">
      <c r="A17" s="4" t="s">
        <v>68</v>
      </c>
      <c r="B17" s="3" t="s">
        <v>69</v>
      </c>
      <c r="C17" s="15">
        <v>45000</v>
      </c>
      <c r="D17" s="3"/>
      <c r="E17" s="18">
        <v>34109.5</v>
      </c>
      <c r="F17" s="48">
        <f>E17/C17</f>
        <v>0.75798888888888893</v>
      </c>
      <c r="G17" s="3"/>
    </row>
    <row r="18" spans="1:7" ht="26.25" customHeight="1" thickBot="1" x14ac:dyDescent="0.35">
      <c r="A18" s="90" t="s">
        <v>46</v>
      </c>
      <c r="B18" s="91"/>
      <c r="C18" s="92">
        <f>C16+C13+C9</f>
        <v>345216</v>
      </c>
      <c r="D18" s="92">
        <f>SUM(D9:D16)</f>
        <v>0</v>
      </c>
      <c r="E18" s="93">
        <f>SUM(E9:E17)</f>
        <v>308719.5</v>
      </c>
      <c r="F18" s="93"/>
      <c r="G18" s="92"/>
    </row>
    <row r="19" spans="1:7" ht="30" customHeight="1" thickBot="1" x14ac:dyDescent="0.35">
      <c r="A19" s="103" t="s">
        <v>41</v>
      </c>
      <c r="B19" s="104"/>
      <c r="C19" s="104"/>
      <c r="D19" s="104"/>
      <c r="E19" s="104"/>
      <c r="F19" s="104"/>
      <c r="G19" s="105"/>
    </row>
    <row r="20" spans="1:7" s="6" customFormat="1" ht="84" thickBot="1" x14ac:dyDescent="0.35">
      <c r="A20" s="2" t="s">
        <v>6</v>
      </c>
      <c r="B20" s="43" t="s">
        <v>42</v>
      </c>
      <c r="C20" s="24">
        <v>208160</v>
      </c>
      <c r="D20" s="8"/>
      <c r="E20" s="44"/>
      <c r="F20" s="24"/>
      <c r="G20" s="8"/>
    </row>
    <row r="21" spans="1:7" ht="94.2" thickBot="1" x14ac:dyDescent="0.35">
      <c r="A21" s="4" t="s">
        <v>70</v>
      </c>
      <c r="B21" s="3" t="s">
        <v>71</v>
      </c>
      <c r="C21" s="15">
        <f>95000+53160</f>
        <v>148160</v>
      </c>
      <c r="D21" s="3"/>
      <c r="E21" s="21">
        <v>158160</v>
      </c>
      <c r="F21" s="48">
        <f>E21/C21</f>
        <v>1.0674946004319654</v>
      </c>
      <c r="G21" s="3"/>
    </row>
    <row r="22" spans="1:7" ht="156.6" thickBot="1" x14ac:dyDescent="0.35">
      <c r="A22" s="4" t="s">
        <v>72</v>
      </c>
      <c r="B22" s="3" t="s">
        <v>73</v>
      </c>
      <c r="C22" s="15">
        <v>40000</v>
      </c>
      <c r="D22" s="3"/>
      <c r="E22" s="38">
        <v>45000</v>
      </c>
      <c r="F22" s="48">
        <f>E22/C22</f>
        <v>1.125</v>
      </c>
      <c r="G22" s="3"/>
    </row>
    <row r="23" spans="1:7" ht="47.4" thickBot="1" x14ac:dyDescent="0.35">
      <c r="A23" s="4" t="s">
        <v>74</v>
      </c>
      <c r="B23" s="3" t="s">
        <v>75</v>
      </c>
      <c r="C23" s="15">
        <v>20000</v>
      </c>
      <c r="D23" s="3"/>
      <c r="E23" s="21">
        <v>20000</v>
      </c>
      <c r="F23" s="48">
        <f>E23/C23</f>
        <v>1</v>
      </c>
      <c r="G23" s="3"/>
    </row>
    <row r="24" spans="1:7" s="6" customFormat="1" ht="141" thickBot="1" x14ac:dyDescent="0.35">
      <c r="A24" s="2" t="s">
        <v>7</v>
      </c>
      <c r="B24" s="8" t="s">
        <v>48</v>
      </c>
      <c r="C24" s="19">
        <v>274000</v>
      </c>
      <c r="D24" s="8"/>
      <c r="E24" s="24"/>
      <c r="F24" s="36"/>
      <c r="G24" s="8"/>
    </row>
    <row r="25" spans="1:7" ht="94.2" thickBot="1" x14ac:dyDescent="0.35">
      <c r="A25" s="4" t="s">
        <v>76</v>
      </c>
      <c r="B25" s="3" t="s">
        <v>77</v>
      </c>
      <c r="C25" s="15">
        <f>30000+50000</f>
        <v>80000</v>
      </c>
      <c r="D25" s="3"/>
      <c r="E25" s="21">
        <f>79850+15638.66-1094.06</f>
        <v>94394.6</v>
      </c>
      <c r="F25" s="48">
        <f>E25/C25</f>
        <v>1.1799325000000001</v>
      </c>
      <c r="G25" s="3"/>
    </row>
    <row r="26" spans="1:7" ht="63" thickBot="1" x14ac:dyDescent="0.35">
      <c r="A26" s="4" t="s">
        <v>78</v>
      </c>
      <c r="B26" s="3" t="s">
        <v>79</v>
      </c>
      <c r="C26" s="31">
        <f>50000+57340</f>
        <v>107340</v>
      </c>
      <c r="D26" s="1"/>
      <c r="E26" s="38">
        <v>126482.24000000001</v>
      </c>
      <c r="F26" s="48">
        <f>E26/C26</f>
        <v>1.178332774361841</v>
      </c>
      <c r="G26" s="3"/>
    </row>
    <row r="27" spans="1:7" ht="78.599999999999994" thickBot="1" x14ac:dyDescent="0.35">
      <c r="A27" s="4" t="s">
        <v>80</v>
      </c>
      <c r="B27" s="3" t="s">
        <v>81</v>
      </c>
      <c r="C27" s="41">
        <v>35000</v>
      </c>
      <c r="D27" s="3"/>
      <c r="E27" s="21">
        <v>55000</v>
      </c>
      <c r="F27" s="48">
        <f>E27/C27</f>
        <v>1.5714285714285714</v>
      </c>
      <c r="G27" s="3"/>
    </row>
    <row r="28" spans="1:7" ht="78.599999999999994" thickBot="1" x14ac:dyDescent="0.35">
      <c r="A28" s="4" t="s">
        <v>82</v>
      </c>
      <c r="B28" s="32" t="s">
        <v>83</v>
      </c>
      <c r="C28" s="15">
        <f>41660+10000</f>
        <v>51660</v>
      </c>
      <c r="D28" s="3"/>
      <c r="E28" s="38">
        <v>71000</v>
      </c>
      <c r="F28" s="48">
        <f>E28/C28</f>
        <v>1.3743708865660085</v>
      </c>
      <c r="G28" s="3"/>
    </row>
    <row r="29" spans="1:7" s="6" customFormat="1" ht="109.8" thickBot="1" x14ac:dyDescent="0.35">
      <c r="A29" s="2" t="s">
        <v>8</v>
      </c>
      <c r="B29" s="8" t="s">
        <v>49</v>
      </c>
      <c r="C29" s="19">
        <v>170800</v>
      </c>
      <c r="D29" s="8"/>
      <c r="E29" s="24"/>
      <c r="F29" s="24"/>
      <c r="G29" s="8"/>
    </row>
    <row r="30" spans="1:7" ht="63" thickBot="1" x14ac:dyDescent="0.35">
      <c r="A30" s="4" t="s">
        <v>84</v>
      </c>
      <c r="B30" s="3" t="s">
        <v>85</v>
      </c>
      <c r="C30" s="15">
        <f>25000+45800</f>
        <v>70800</v>
      </c>
      <c r="D30" s="3"/>
      <c r="E30" s="18">
        <v>91591.54</v>
      </c>
      <c r="F30" s="48">
        <f>E30/C30</f>
        <v>1.2936658192090396</v>
      </c>
      <c r="G30" s="3"/>
    </row>
    <row r="31" spans="1:7" ht="75.599999999999994" customHeight="1" thickBot="1" x14ac:dyDescent="0.35">
      <c r="A31" s="4" t="s">
        <v>86</v>
      </c>
      <c r="B31" s="3" t="s">
        <v>87</v>
      </c>
      <c r="C31" s="15">
        <v>20000</v>
      </c>
      <c r="D31" s="3"/>
      <c r="E31" s="18">
        <v>23438.15</v>
      </c>
      <c r="F31" s="48">
        <f>E31/C31</f>
        <v>1.1719075000000001</v>
      </c>
      <c r="G31" s="3"/>
    </row>
    <row r="32" spans="1:7" ht="31.8" thickBot="1" x14ac:dyDescent="0.35">
      <c r="A32" s="4" t="s">
        <v>88</v>
      </c>
      <c r="B32" s="3" t="s">
        <v>89</v>
      </c>
      <c r="C32" s="15">
        <v>70000</v>
      </c>
      <c r="D32" s="3"/>
      <c r="E32" s="18">
        <v>69500</v>
      </c>
      <c r="F32" s="48">
        <f>E32/C32</f>
        <v>0.99285714285714288</v>
      </c>
      <c r="G32" s="3"/>
    </row>
    <row r="33" spans="1:8" ht="31.8" thickBot="1" x14ac:dyDescent="0.35">
      <c r="A33" s="28" t="s">
        <v>90</v>
      </c>
      <c r="B33" s="1" t="s">
        <v>91</v>
      </c>
      <c r="C33" s="33">
        <v>10000</v>
      </c>
      <c r="D33" s="1"/>
      <c r="E33" s="45">
        <v>10000</v>
      </c>
      <c r="F33" s="49">
        <f>E33/C33</f>
        <v>1</v>
      </c>
      <c r="G33" s="1"/>
    </row>
    <row r="34" spans="1:8" s="6" customFormat="1" ht="22.5" customHeight="1" thickBot="1" x14ac:dyDescent="0.35">
      <c r="A34" s="90" t="s">
        <v>47</v>
      </c>
      <c r="B34" s="94"/>
      <c r="C34" s="92">
        <f>C29+C24+C20</f>
        <v>652960</v>
      </c>
      <c r="D34" s="92"/>
      <c r="E34" s="93">
        <f>SUM(E20:E33)</f>
        <v>764566.53</v>
      </c>
      <c r="F34" s="93"/>
      <c r="G34" s="95"/>
      <c r="H34" s="81"/>
    </row>
    <row r="35" spans="1:8" ht="58.5" customHeight="1" thickBot="1" x14ac:dyDescent="0.35">
      <c r="A35" s="100" t="s">
        <v>43</v>
      </c>
      <c r="B35" s="101"/>
      <c r="C35" s="101"/>
      <c r="D35" s="101"/>
      <c r="E35" s="101"/>
      <c r="F35" s="101"/>
      <c r="G35" s="102"/>
    </row>
    <row r="36" spans="1:8" s="34" customFormat="1" ht="106.2" thickBot="1" x14ac:dyDescent="0.35">
      <c r="A36" s="1" t="s">
        <v>9</v>
      </c>
      <c r="B36" s="20" t="s">
        <v>44</v>
      </c>
      <c r="C36" s="22">
        <v>772582</v>
      </c>
      <c r="D36" s="12"/>
      <c r="E36" s="26">
        <f>[1]ACT3!$O$2121+25439.01</f>
        <v>815421.5299999998</v>
      </c>
      <c r="F36" s="50">
        <f>E36/C36</f>
        <v>1.0554498163301758</v>
      </c>
      <c r="G36" s="12"/>
    </row>
    <row r="37" spans="1:8" ht="119.4" thickBot="1" x14ac:dyDescent="0.35">
      <c r="A37" s="1" t="s">
        <v>50</v>
      </c>
      <c r="B37" s="16" t="s">
        <v>53</v>
      </c>
      <c r="C37" s="18">
        <v>100000</v>
      </c>
      <c r="D37" s="3"/>
      <c r="E37" s="18">
        <f>'[2]ACT7&amp;8'!$M$1004</f>
        <v>93000</v>
      </c>
      <c r="F37" s="50">
        <f>E37/C37</f>
        <v>0.93</v>
      </c>
      <c r="G37" s="3"/>
    </row>
    <row r="38" spans="1:8" ht="212.4" thickBot="1" x14ac:dyDescent="0.35">
      <c r="A38" s="1" t="s">
        <v>51</v>
      </c>
      <c r="B38" s="17" t="s">
        <v>54</v>
      </c>
      <c r="C38" s="18">
        <v>120000</v>
      </c>
      <c r="D38" s="3"/>
      <c r="E38" s="18">
        <f>'[2]ACT7&amp;8'!$M$2565</f>
        <v>52120.83</v>
      </c>
      <c r="F38" s="50">
        <f>E38/C38</f>
        <v>0.43434025000000004</v>
      </c>
      <c r="G38" s="3"/>
    </row>
    <row r="39" spans="1:8" ht="16.5" customHeight="1" thickBot="1" x14ac:dyDescent="0.35">
      <c r="A39" s="11" t="s">
        <v>52</v>
      </c>
      <c r="B39" s="10"/>
      <c r="C39" s="23">
        <f>SUM(C36:C38)</f>
        <v>992582</v>
      </c>
      <c r="D39" s="27"/>
      <c r="E39" s="46">
        <f t="shared" ref="E39" si="0">SUM(E36:E38)</f>
        <v>960542.35999999975</v>
      </c>
      <c r="F39" s="51"/>
      <c r="G39" s="27"/>
    </row>
    <row r="40" spans="1:8" ht="47.4" thickBot="1" x14ac:dyDescent="0.35">
      <c r="A40" s="1" t="s">
        <v>27</v>
      </c>
      <c r="B40" s="10"/>
      <c r="C40" s="10"/>
      <c r="D40" s="10"/>
      <c r="E40" s="24"/>
      <c r="F40" s="50"/>
      <c r="G40" s="10"/>
    </row>
    <row r="41" spans="1:8" ht="47.4" thickBot="1" x14ac:dyDescent="0.35">
      <c r="A41" s="1" t="s">
        <v>28</v>
      </c>
      <c r="B41" s="10"/>
      <c r="C41" s="10"/>
      <c r="D41" s="10"/>
      <c r="E41" s="24"/>
      <c r="F41" s="50"/>
      <c r="G41" s="10"/>
    </row>
    <row r="42" spans="1:8" ht="16.2" thickBot="1" x14ac:dyDescent="0.35">
      <c r="A42" s="4" t="s">
        <v>29</v>
      </c>
      <c r="B42" s="3" t="s">
        <v>10</v>
      </c>
      <c r="C42" s="3"/>
      <c r="D42" s="3"/>
      <c r="E42" s="18"/>
      <c r="F42" s="50"/>
      <c r="G42" s="3"/>
    </row>
    <row r="43" spans="1:8" ht="31.8" thickBot="1" x14ac:dyDescent="0.35">
      <c r="A43" s="28" t="s">
        <v>57</v>
      </c>
      <c r="B43" s="1"/>
      <c r="C43" s="24">
        <v>324999.94</v>
      </c>
      <c r="D43" s="3"/>
      <c r="E43" s="24">
        <f>'[1]ACT4&amp;5'!$O$2120</f>
        <v>281929.50999999995</v>
      </c>
      <c r="F43" s="50">
        <f>E43/C43</f>
        <v>0.86747557553395227</v>
      </c>
      <c r="G43" s="29"/>
    </row>
    <row r="44" spans="1:8" ht="31.8" thickBot="1" x14ac:dyDescent="0.35">
      <c r="A44" s="82" t="s">
        <v>11</v>
      </c>
      <c r="B44" s="83"/>
      <c r="C44" s="96">
        <f>C42+C41+C40+C39+C34+C18+C43</f>
        <v>2315757.94</v>
      </c>
      <c r="D44" s="97"/>
      <c r="E44" s="85">
        <f>E42+E41+E40+E39+E34+E18+E43</f>
        <v>2315757.8999999994</v>
      </c>
      <c r="F44" s="86">
        <f t="shared" ref="F44:F46" si="1">E44/C44</f>
        <v>0.99999998272703727</v>
      </c>
      <c r="G44" s="83"/>
    </row>
    <row r="45" spans="1:8" ht="31.8" thickBot="1" x14ac:dyDescent="0.35">
      <c r="A45" s="98" t="s">
        <v>12</v>
      </c>
      <c r="B45" s="87"/>
      <c r="C45" s="85">
        <v>162103.06</v>
      </c>
      <c r="D45" s="99"/>
      <c r="E45" s="85">
        <f>'Per Category'!F17</f>
        <v>162103.1</v>
      </c>
      <c r="F45" s="86">
        <f t="shared" si="1"/>
        <v>1.0000002467566005</v>
      </c>
      <c r="G45" s="88"/>
    </row>
    <row r="46" spans="1:8" ht="31.8" thickBot="1" x14ac:dyDescent="0.35">
      <c r="A46" s="82" t="s">
        <v>13</v>
      </c>
      <c r="B46" s="83"/>
      <c r="C46" s="84">
        <f>C44+C45</f>
        <v>2477861</v>
      </c>
      <c r="D46" s="83"/>
      <c r="E46" s="85">
        <f>E45+E44</f>
        <v>2477860.9999999995</v>
      </c>
      <c r="F46" s="86">
        <f t="shared" si="1"/>
        <v>0.99999999999999978</v>
      </c>
      <c r="G46" s="83"/>
    </row>
    <row r="48" spans="1:8" x14ac:dyDescent="0.3">
      <c r="C48" s="25"/>
    </row>
    <row r="52" ht="25.5" customHeight="1" x14ac:dyDescent="0.3"/>
  </sheetData>
  <mergeCells count="3">
    <mergeCell ref="A35:G35"/>
    <mergeCell ref="A8:G8"/>
    <mergeCell ref="A19:G19"/>
  </mergeCells>
  <pageMargins left="0.25" right="0.25" top="0.75" bottom="0.75" header="0.3" footer="0.3"/>
  <pageSetup scale="76" fitToHeight="0" orientation="landscape" r:id="rId1"/>
  <rowBreaks count="3" manualBreakCount="3">
    <brk id="17" max="16383" man="1"/>
    <brk id="34" max="16383" man="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2E82F-0BE4-4FB3-82A6-BF524FB4A868}">
  <sheetPr>
    <pageSetUpPr fitToPage="1"/>
  </sheetPr>
  <dimension ref="B1:J21"/>
  <sheetViews>
    <sheetView tabSelected="1" workbookViewId="0">
      <selection activeCell="G9" sqref="G9"/>
    </sheetView>
  </sheetViews>
  <sheetFormatPr defaultRowHeight="14.4" x14ac:dyDescent="0.3"/>
  <cols>
    <col min="1" max="1" width="1.33203125" customWidth="1"/>
    <col min="2" max="2" width="30.33203125" customWidth="1"/>
    <col min="3" max="3" width="13.6640625" customWidth="1"/>
    <col min="4" max="5" width="13.5546875" customWidth="1"/>
    <col min="6" max="6" width="13.109375" customWidth="1"/>
    <col min="7" max="7" width="12.109375" customWidth="1"/>
    <col min="8" max="8" width="32" style="55" customWidth="1"/>
    <col min="9" max="9" width="10.5546875" bestFit="1" customWidth="1"/>
    <col min="10" max="11" width="11.5546875" bestFit="1" customWidth="1"/>
    <col min="12" max="12" width="13.88671875" customWidth="1"/>
    <col min="13" max="14" width="10.5546875" bestFit="1" customWidth="1"/>
  </cols>
  <sheetData>
    <row r="1" spans="2:10" ht="15.6" x14ac:dyDescent="0.3">
      <c r="B1" s="5" t="s">
        <v>30</v>
      </c>
      <c r="C1" s="5"/>
      <c r="D1" s="5"/>
      <c r="E1" s="5"/>
      <c r="F1" s="5"/>
      <c r="G1" s="5"/>
    </row>
    <row r="2" spans="2:10" x14ac:dyDescent="0.3">
      <c r="B2" s="6"/>
      <c r="C2" s="6"/>
      <c r="D2" s="6"/>
      <c r="E2" s="6"/>
      <c r="F2" s="6"/>
      <c r="G2" s="6"/>
    </row>
    <row r="3" spans="2:10" x14ac:dyDescent="0.3">
      <c r="B3" s="6" t="s">
        <v>26</v>
      </c>
      <c r="C3" s="6"/>
      <c r="D3" s="6"/>
      <c r="E3" s="6"/>
      <c r="F3" s="6"/>
      <c r="G3" s="6"/>
    </row>
    <row r="4" spans="2:10" x14ac:dyDescent="0.3">
      <c r="B4" s="6"/>
      <c r="C4" s="6"/>
      <c r="D4" s="6"/>
      <c r="E4" s="6"/>
      <c r="F4" s="6"/>
      <c r="G4" s="6"/>
    </row>
    <row r="5" spans="2:10" x14ac:dyDescent="0.3">
      <c r="B5" s="6" t="s">
        <v>55</v>
      </c>
      <c r="C5" s="6"/>
      <c r="D5" s="6"/>
      <c r="E5" s="6"/>
      <c r="F5" s="6"/>
      <c r="G5" s="6"/>
    </row>
    <row r="6" spans="2:10" ht="15" thickBot="1" x14ac:dyDescent="0.35"/>
    <row r="7" spans="2:10" ht="27.75" customHeight="1" thickBot="1" x14ac:dyDescent="0.35">
      <c r="B7" s="109" t="s">
        <v>15</v>
      </c>
      <c r="C7" s="106" t="s">
        <v>95</v>
      </c>
      <c r="D7" s="107"/>
      <c r="E7" s="107"/>
      <c r="F7" s="107"/>
      <c r="G7" s="108"/>
      <c r="H7" s="111" t="s">
        <v>93</v>
      </c>
    </row>
    <row r="8" spans="2:10" ht="28.2" thickBot="1" x14ac:dyDescent="0.35">
      <c r="B8" s="110"/>
      <c r="C8" s="72" t="s">
        <v>36</v>
      </c>
      <c r="D8" s="73" t="s">
        <v>37</v>
      </c>
      <c r="E8" s="73" t="s">
        <v>94</v>
      </c>
      <c r="F8" s="74" t="s">
        <v>34</v>
      </c>
      <c r="G8" s="60" t="s">
        <v>35</v>
      </c>
      <c r="H8" s="112"/>
    </row>
    <row r="9" spans="2:10" ht="24" customHeight="1" thickBot="1" x14ac:dyDescent="0.35">
      <c r="B9" s="61" t="s">
        <v>17</v>
      </c>
      <c r="C9" s="62">
        <v>252238.7</v>
      </c>
      <c r="D9" s="62">
        <f>E9-C9</f>
        <v>427725.7</v>
      </c>
      <c r="E9" s="63">
        <v>679964.4</v>
      </c>
      <c r="F9" s="56">
        <v>679794.95</v>
      </c>
      <c r="G9" s="52">
        <f t="shared" ref="G9:G16" si="0">F9/E9</f>
        <v>0.99975079577695525</v>
      </c>
      <c r="H9" s="75"/>
    </row>
    <row r="10" spans="2:10" ht="21" customHeight="1" thickBot="1" x14ac:dyDescent="0.35">
      <c r="B10" s="61" t="s">
        <v>18</v>
      </c>
      <c r="C10" s="62">
        <v>17500</v>
      </c>
      <c r="D10" s="62">
        <f t="shared" ref="D10:D15" si="1">E10-C10</f>
        <v>32500</v>
      </c>
      <c r="E10" s="64">
        <v>50000</v>
      </c>
      <c r="F10" s="56">
        <v>50000</v>
      </c>
      <c r="G10" s="59">
        <f t="shared" si="0"/>
        <v>1</v>
      </c>
      <c r="H10" s="76"/>
    </row>
    <row r="11" spans="2:10" ht="28.2" thickBot="1" x14ac:dyDescent="0.35">
      <c r="B11" s="61" t="s">
        <v>19</v>
      </c>
      <c r="C11" s="62">
        <v>44100</v>
      </c>
      <c r="D11" s="62">
        <f t="shared" si="1"/>
        <v>58900</v>
      </c>
      <c r="E11" s="65">
        <v>103000</v>
      </c>
      <c r="F11" s="56">
        <v>103000</v>
      </c>
      <c r="G11" s="59">
        <f t="shared" si="0"/>
        <v>1</v>
      </c>
      <c r="H11" s="76"/>
    </row>
    <row r="12" spans="2:10" ht="21" customHeight="1" thickBot="1" x14ac:dyDescent="0.35">
      <c r="B12" s="61" t="s">
        <v>20</v>
      </c>
      <c r="C12" s="62">
        <v>261212</v>
      </c>
      <c r="D12" s="62">
        <f t="shared" si="1"/>
        <v>241405.8</v>
      </c>
      <c r="E12" s="64">
        <v>502617.8</v>
      </c>
      <c r="F12" s="56">
        <v>499050.06</v>
      </c>
      <c r="G12" s="59">
        <f t="shared" si="0"/>
        <v>0.99290168394354517</v>
      </c>
      <c r="H12" s="77"/>
      <c r="J12" s="25"/>
    </row>
    <row r="13" spans="2:10" ht="22.5" customHeight="1" thickBot="1" x14ac:dyDescent="0.35">
      <c r="B13" s="61" t="s">
        <v>21</v>
      </c>
      <c r="C13" s="62">
        <v>17500</v>
      </c>
      <c r="D13" s="62">
        <f t="shared" si="1"/>
        <v>17500</v>
      </c>
      <c r="E13" s="65">
        <v>35000</v>
      </c>
      <c r="F13" s="56">
        <v>37911.660000000003</v>
      </c>
      <c r="G13" s="59">
        <f t="shared" si="0"/>
        <v>1.0831902857142859</v>
      </c>
      <c r="H13" s="78"/>
    </row>
    <row r="14" spans="2:10" ht="28.2" thickBot="1" x14ac:dyDescent="0.35">
      <c r="B14" s="61" t="s">
        <v>22</v>
      </c>
      <c r="C14" s="62">
        <v>612511.19999999995</v>
      </c>
      <c r="D14" s="62">
        <f t="shared" si="1"/>
        <v>262504.80000000005</v>
      </c>
      <c r="E14" s="64">
        <v>875016</v>
      </c>
      <c r="F14" s="56">
        <v>878394.6</v>
      </c>
      <c r="G14" s="59">
        <f t="shared" si="0"/>
        <v>1.0038611865383034</v>
      </c>
      <c r="H14" s="76"/>
    </row>
    <row r="15" spans="2:10" ht="28.2" thickBot="1" x14ac:dyDescent="0.35">
      <c r="B15" s="61" t="s">
        <v>23</v>
      </c>
      <c r="C15" s="62">
        <v>8400</v>
      </c>
      <c r="D15" s="62">
        <f t="shared" si="1"/>
        <v>61759.72</v>
      </c>
      <c r="E15" s="65">
        <v>70159.72</v>
      </c>
      <c r="F15" s="56">
        <v>67606.69</v>
      </c>
      <c r="G15" s="59">
        <f t="shared" si="0"/>
        <v>0.96361117176636402</v>
      </c>
      <c r="H15" s="79"/>
      <c r="I15" s="25"/>
    </row>
    <row r="16" spans="2:10" ht="23.25" customHeight="1" thickBot="1" x14ac:dyDescent="0.35">
      <c r="B16" s="66" t="s">
        <v>24</v>
      </c>
      <c r="C16" s="67">
        <f t="shared" ref="C16:D16" si="2">SUM(C9:C15)</f>
        <v>1213461.8999999999</v>
      </c>
      <c r="D16" s="67">
        <f t="shared" si="2"/>
        <v>1102296.02</v>
      </c>
      <c r="E16" s="68">
        <f>SUM(E9:E15)</f>
        <v>2315757.9200000004</v>
      </c>
      <c r="F16" s="53">
        <f>SUM(F9:F15)</f>
        <v>2315757.96</v>
      </c>
      <c r="G16" s="54">
        <f t="shared" si="0"/>
        <v>1.0000000172729624</v>
      </c>
      <c r="H16" s="57"/>
    </row>
    <row r="17" spans="2:8" ht="28.2" thickBot="1" x14ac:dyDescent="0.35">
      <c r="B17" s="61" t="s">
        <v>25</v>
      </c>
      <c r="C17" s="69">
        <f t="shared" ref="C17" si="3">C16/100*7</f>
        <v>84942.332999999984</v>
      </c>
      <c r="D17" s="69">
        <f>E17-C17</f>
        <v>77160.721400000068</v>
      </c>
      <c r="E17" s="70">
        <f>7/100*E16</f>
        <v>162103.05440000005</v>
      </c>
      <c r="F17" s="56">
        <v>162103.1</v>
      </c>
      <c r="G17" s="59">
        <f>(F17)/E17</f>
        <v>1.0000002813025339</v>
      </c>
      <c r="H17" s="80"/>
    </row>
    <row r="18" spans="2:8" ht="21" customHeight="1" thickBot="1" x14ac:dyDescent="0.35">
      <c r="B18" s="66" t="s">
        <v>16</v>
      </c>
      <c r="C18" s="67">
        <f t="shared" ref="C18:F18" si="4">SUM(C16:C17)</f>
        <v>1298404.233</v>
      </c>
      <c r="D18" s="67">
        <f t="shared" si="4"/>
        <v>1179456.7414000002</v>
      </c>
      <c r="E18" s="71">
        <f>SUM(E16:E17)+0.09</f>
        <v>2477861.0644000005</v>
      </c>
      <c r="F18" s="53">
        <f t="shared" si="4"/>
        <v>2477861.06</v>
      </c>
      <c r="G18" s="54">
        <f>F18/E18</f>
        <v>0.99999999822427477</v>
      </c>
      <c r="H18" s="58"/>
    </row>
    <row r="19" spans="2:8" x14ac:dyDescent="0.3">
      <c r="F19" s="25"/>
    </row>
    <row r="20" spans="2:8" x14ac:dyDescent="0.3">
      <c r="E20" s="25"/>
    </row>
    <row r="21" spans="2:8" x14ac:dyDescent="0.3">
      <c r="F21" s="25"/>
    </row>
  </sheetData>
  <mergeCells count="3">
    <mergeCell ref="C7:G7"/>
    <mergeCell ref="B7:B8"/>
    <mergeCell ref="H7:H8"/>
  </mergeCells>
  <pageMargins left="0.25" right="0.25"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 Activity</vt:lpstr>
      <vt:lpstr>Per 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John Dennis</cp:lastModifiedBy>
  <cp:lastPrinted>2019-05-30T11:14:14Z</cp:lastPrinted>
  <dcterms:created xsi:type="dcterms:W3CDTF">2017-11-15T21:17:43Z</dcterms:created>
  <dcterms:modified xsi:type="dcterms:W3CDTF">2020-06-08T10:36:11Z</dcterms:modified>
</cp:coreProperties>
</file>