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14"/>
  <workbookPr defaultThemeVersion="166925"/>
  <mc:AlternateContent xmlns:mc="http://schemas.openxmlformats.org/markup-compatibility/2006">
    <mc:Choice Requires="x15">
      <x15ac:absPath xmlns:x15ac="http://schemas.microsoft.com/office/spreadsheetml/2010/11/ac" url="https://unitednations.sharepoint.com/sites/DPPA-OASG-PBSO/2 Peacebuilding Fund/FPB/5. PBF procedures/SOPs/PBSO Appraisal committee/2020/54. Guatemala Honduras El Salvador/"/>
    </mc:Choice>
  </mc:AlternateContent>
  <xr:revisionPtr revIDLastSave="2" documentId="8_{32843039-B972-4D03-BCB0-6DE758CAB280}" xr6:coauthVersionLast="46" xr6:coauthVersionMax="46" xr10:uidLastSave="{A4BE349B-A1E8-4C46-B3B8-E78CBC95CCD1}"/>
  <bookViews>
    <workbookView xWindow="-120" yWindow="-120" windowWidth="20730" windowHeight="11160" tabRatio="612" firstSheet="5" activeTab="5"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8" i="4" l="1"/>
  <c r="E18" i="4"/>
  <c r="F18" i="4"/>
  <c r="G18" i="4"/>
  <c r="H18" i="4"/>
  <c r="I18" i="4"/>
  <c r="J18" i="4"/>
  <c r="K18" i="4"/>
  <c r="L18" i="4"/>
  <c r="C18" i="4"/>
  <c r="L17" i="4"/>
  <c r="L16" i="4"/>
  <c r="L15" i="4"/>
  <c r="L14" i="4"/>
  <c r="L13" i="4"/>
  <c r="L12" i="4"/>
  <c r="L11" i="4"/>
  <c r="L10" i="4"/>
  <c r="L9" i="4"/>
  <c r="L8" i="4"/>
  <c r="K207" i="1" l="1"/>
  <c r="K14" i="4" l="1"/>
  <c r="K13" i="4"/>
  <c r="K12" i="4"/>
  <c r="K11" i="4"/>
  <c r="K10" i="4"/>
  <c r="K9" i="4"/>
  <c r="K8" i="4"/>
  <c r="J14" i="4"/>
  <c r="J13" i="4"/>
  <c r="J12" i="4"/>
  <c r="J15" i="4" s="1"/>
  <c r="J11" i="4"/>
  <c r="J10" i="4"/>
  <c r="J9" i="4"/>
  <c r="J8" i="4"/>
  <c r="I14" i="4"/>
  <c r="I13" i="4"/>
  <c r="I12" i="4"/>
  <c r="I11" i="4"/>
  <c r="I10" i="4"/>
  <c r="I9" i="4"/>
  <c r="I8" i="4"/>
  <c r="H14" i="4"/>
  <c r="H13" i="4"/>
  <c r="H12" i="4"/>
  <c r="H11" i="4"/>
  <c r="H10" i="4"/>
  <c r="H9" i="4"/>
  <c r="H8" i="4"/>
  <c r="G14" i="4"/>
  <c r="G13" i="4"/>
  <c r="G12" i="4"/>
  <c r="G11" i="4"/>
  <c r="G10" i="4"/>
  <c r="G9" i="4"/>
  <c r="G8" i="4"/>
  <c r="F14" i="4"/>
  <c r="F13" i="4"/>
  <c r="F12" i="4"/>
  <c r="F11" i="4"/>
  <c r="F10" i="4"/>
  <c r="F9" i="4"/>
  <c r="F8" i="4"/>
  <c r="K24" i="4"/>
  <c r="J24" i="4"/>
  <c r="I24" i="4"/>
  <c r="K20" i="4"/>
  <c r="J20" i="4"/>
  <c r="I20" i="4"/>
  <c r="K6" i="4"/>
  <c r="J6" i="4"/>
  <c r="I6" i="4"/>
  <c r="H24" i="4"/>
  <c r="G24" i="4"/>
  <c r="F24" i="4"/>
  <c r="H20" i="4"/>
  <c r="G20" i="4"/>
  <c r="F20" i="4"/>
  <c r="H6" i="4"/>
  <c r="G6" i="4"/>
  <c r="F6" i="4"/>
  <c r="C6" i="4"/>
  <c r="D6" i="4"/>
  <c r="E6" i="4"/>
  <c r="K15" i="4" l="1"/>
  <c r="I15" i="4"/>
  <c r="I16" i="4" s="1"/>
  <c r="K16" i="4"/>
  <c r="K17" i="4" s="1"/>
  <c r="J16" i="4"/>
  <c r="G15" i="4"/>
  <c r="G16" i="4" s="1"/>
  <c r="G17" i="4" s="1"/>
  <c r="F15" i="4"/>
  <c r="H15" i="4"/>
  <c r="H16" i="4" s="1"/>
  <c r="S207" i="5"/>
  <c r="H17" i="4" l="1"/>
  <c r="F16" i="4"/>
  <c r="F17" i="4" s="1"/>
  <c r="R186" i="5"/>
  <c r="P186" i="5"/>
  <c r="R119" i="5"/>
  <c r="Q119" i="5"/>
  <c r="P119" i="5"/>
  <c r="R108" i="5"/>
  <c r="Q108" i="5"/>
  <c r="P108" i="5"/>
  <c r="R97" i="5"/>
  <c r="Q97" i="5"/>
  <c r="P97" i="5"/>
  <c r="R74" i="5"/>
  <c r="Q74" i="5"/>
  <c r="P74" i="5"/>
  <c r="R63" i="5"/>
  <c r="Q63" i="5"/>
  <c r="P63" i="5"/>
  <c r="R52" i="5"/>
  <c r="Q52" i="5"/>
  <c r="P52" i="5"/>
  <c r="R29" i="5"/>
  <c r="Q29" i="5"/>
  <c r="P29" i="5"/>
  <c r="R18" i="5"/>
  <c r="Q18" i="5"/>
  <c r="P18" i="5"/>
  <c r="R7" i="5"/>
  <c r="Q7" i="5"/>
  <c r="P7" i="5"/>
  <c r="M207" i="5"/>
  <c r="M37" i="5"/>
  <c r="J197" i="5" l="1"/>
  <c r="K197" i="5"/>
  <c r="L197" i="5"/>
  <c r="L186" i="5"/>
  <c r="K186" i="5"/>
  <c r="J186" i="5"/>
  <c r="L119" i="5"/>
  <c r="K119" i="5"/>
  <c r="J119" i="5"/>
  <c r="L108" i="5"/>
  <c r="K108" i="5"/>
  <c r="J108" i="5"/>
  <c r="L97" i="5"/>
  <c r="K97" i="5"/>
  <c r="J97" i="5"/>
  <c r="K74" i="5"/>
  <c r="J74" i="5"/>
  <c r="L63" i="5"/>
  <c r="K63" i="5"/>
  <c r="J63" i="5"/>
  <c r="L52" i="5"/>
  <c r="K52" i="5"/>
  <c r="J52" i="5"/>
  <c r="L29" i="5"/>
  <c r="K29" i="5"/>
  <c r="J29" i="5"/>
  <c r="L18" i="5"/>
  <c r="K18" i="5"/>
  <c r="J18" i="5"/>
  <c r="L7" i="5"/>
  <c r="K7" i="5"/>
  <c r="J7" i="5"/>
  <c r="J4" i="5"/>
  <c r="K4" i="5"/>
  <c r="L4" i="5"/>
  <c r="P4" i="5"/>
  <c r="Q4" i="5"/>
  <c r="R4" i="5"/>
  <c r="G207" i="5"/>
  <c r="M7" i="5" l="1"/>
  <c r="R205" i="5" l="1"/>
  <c r="Q205" i="5"/>
  <c r="P205" i="5"/>
  <c r="R204" i="5"/>
  <c r="Q204" i="5"/>
  <c r="P204" i="5"/>
  <c r="R203" i="5"/>
  <c r="Q203" i="5"/>
  <c r="P203" i="5"/>
  <c r="R202" i="5"/>
  <c r="Q202" i="5"/>
  <c r="P202" i="5"/>
  <c r="R201" i="5"/>
  <c r="Q201" i="5"/>
  <c r="P201" i="5"/>
  <c r="R200" i="5"/>
  <c r="Q200" i="5"/>
  <c r="P200" i="5"/>
  <c r="R199" i="5"/>
  <c r="Q199" i="5"/>
  <c r="P199" i="5"/>
  <c r="R197" i="5"/>
  <c r="Q197" i="5"/>
  <c r="P197" i="5"/>
  <c r="R194" i="5"/>
  <c r="Q194" i="5"/>
  <c r="P194" i="5"/>
  <c r="S193" i="5"/>
  <c r="S192" i="5"/>
  <c r="S191" i="5"/>
  <c r="S190" i="5"/>
  <c r="S189" i="5"/>
  <c r="S188" i="5"/>
  <c r="S187" i="5"/>
  <c r="R183" i="5"/>
  <c r="Q183" i="5"/>
  <c r="P183" i="5"/>
  <c r="S183" i="5" s="1"/>
  <c r="S182" i="5"/>
  <c r="S181" i="5"/>
  <c r="S180" i="5"/>
  <c r="S179" i="5"/>
  <c r="S178" i="5"/>
  <c r="S177" i="5"/>
  <c r="S176" i="5"/>
  <c r="R175" i="5"/>
  <c r="Q175" i="5"/>
  <c r="S175" i="5" s="1"/>
  <c r="P175" i="5"/>
  <c r="R172" i="5"/>
  <c r="Q172" i="5"/>
  <c r="S172" i="5" s="1"/>
  <c r="P172" i="5"/>
  <c r="S171" i="5"/>
  <c r="S170" i="5"/>
  <c r="S169" i="5"/>
  <c r="S168" i="5"/>
  <c r="S167" i="5"/>
  <c r="S166" i="5"/>
  <c r="S165" i="5"/>
  <c r="R164" i="5"/>
  <c r="Q164" i="5"/>
  <c r="P164" i="5"/>
  <c r="S164" i="5" s="1"/>
  <c r="R161" i="5"/>
  <c r="Q161" i="5"/>
  <c r="P161" i="5"/>
  <c r="S160" i="5"/>
  <c r="S159" i="5"/>
  <c r="S158" i="5"/>
  <c r="S157" i="5"/>
  <c r="S156" i="5"/>
  <c r="S155" i="5"/>
  <c r="S154" i="5"/>
  <c r="S153" i="5"/>
  <c r="R153" i="5"/>
  <c r="Q153" i="5"/>
  <c r="P153" i="5"/>
  <c r="R150" i="5"/>
  <c r="Q150" i="5"/>
  <c r="S150" i="5" s="1"/>
  <c r="P150" i="5"/>
  <c r="S149" i="5"/>
  <c r="S148" i="5"/>
  <c r="S147" i="5"/>
  <c r="S146" i="5"/>
  <c r="S145" i="5"/>
  <c r="S144" i="5"/>
  <c r="S143" i="5"/>
  <c r="R142" i="5"/>
  <c r="Q142" i="5"/>
  <c r="P142" i="5"/>
  <c r="S142" i="5" s="1"/>
  <c r="R138" i="5"/>
  <c r="Q138" i="5"/>
  <c r="P138" i="5"/>
  <c r="S137" i="5"/>
  <c r="S136" i="5"/>
  <c r="S135" i="5"/>
  <c r="S134" i="5"/>
  <c r="S133" i="5"/>
  <c r="S132" i="5"/>
  <c r="S131" i="5"/>
  <c r="R130" i="5"/>
  <c r="Q130" i="5"/>
  <c r="S130" i="5" s="1"/>
  <c r="P130" i="5"/>
  <c r="R127" i="5"/>
  <c r="Q127" i="5"/>
  <c r="P127" i="5"/>
  <c r="S126" i="5"/>
  <c r="S125" i="5"/>
  <c r="S124" i="5"/>
  <c r="S123" i="5"/>
  <c r="S122" i="5"/>
  <c r="S121" i="5"/>
  <c r="S120" i="5"/>
  <c r="S119" i="5"/>
  <c r="R116" i="5"/>
  <c r="Q116" i="5"/>
  <c r="P116" i="5"/>
  <c r="S116" i="5" s="1"/>
  <c r="S115" i="5"/>
  <c r="S114" i="5"/>
  <c r="S113" i="5"/>
  <c r="S112" i="5"/>
  <c r="S111" i="5"/>
  <c r="S110" i="5"/>
  <c r="S109" i="5"/>
  <c r="S108" i="5"/>
  <c r="R105" i="5"/>
  <c r="Q105" i="5"/>
  <c r="P105" i="5"/>
  <c r="S104" i="5"/>
  <c r="S103" i="5"/>
  <c r="S102" i="5"/>
  <c r="S101" i="5"/>
  <c r="S100" i="5"/>
  <c r="S99" i="5"/>
  <c r="S98" i="5"/>
  <c r="S97" i="5"/>
  <c r="R93" i="5"/>
  <c r="Q93" i="5"/>
  <c r="P93" i="5"/>
  <c r="S93" i="5" s="1"/>
  <c r="S92" i="5"/>
  <c r="S91" i="5"/>
  <c r="S90" i="5"/>
  <c r="S89" i="5"/>
  <c r="S88" i="5"/>
  <c r="S87" i="5"/>
  <c r="S86" i="5"/>
  <c r="R85" i="5"/>
  <c r="Q85" i="5"/>
  <c r="S85" i="5" s="1"/>
  <c r="P85" i="5"/>
  <c r="R82" i="5"/>
  <c r="Q82" i="5"/>
  <c r="P82" i="5"/>
  <c r="S81" i="5"/>
  <c r="S80" i="5"/>
  <c r="S79" i="5"/>
  <c r="S78" i="5"/>
  <c r="S77" i="5"/>
  <c r="S76" i="5"/>
  <c r="S75" i="5"/>
  <c r="S74" i="5"/>
  <c r="R71" i="5"/>
  <c r="Q71" i="5"/>
  <c r="P71" i="5"/>
  <c r="S70" i="5"/>
  <c r="S69" i="5"/>
  <c r="S68" i="5"/>
  <c r="S67" i="5"/>
  <c r="S66" i="5"/>
  <c r="S65" i="5"/>
  <c r="S64" i="5"/>
  <c r="S63" i="5"/>
  <c r="S60" i="5"/>
  <c r="R60" i="5"/>
  <c r="Q60" i="5"/>
  <c r="P60" i="5"/>
  <c r="S59" i="5"/>
  <c r="S58" i="5"/>
  <c r="S57" i="5"/>
  <c r="S56" i="5"/>
  <c r="S55" i="5"/>
  <c r="S54" i="5"/>
  <c r="S53" i="5"/>
  <c r="S52" i="5"/>
  <c r="R48" i="5"/>
  <c r="Q48" i="5"/>
  <c r="P48" i="5"/>
  <c r="S47" i="5"/>
  <c r="S46" i="5"/>
  <c r="S45" i="5"/>
  <c r="S44" i="5"/>
  <c r="S43" i="5"/>
  <c r="S42" i="5"/>
  <c r="S41" i="5"/>
  <c r="R40" i="5"/>
  <c r="Q40" i="5"/>
  <c r="S40" i="5" s="1"/>
  <c r="P40" i="5"/>
  <c r="R37" i="5"/>
  <c r="Q37" i="5"/>
  <c r="P37" i="5"/>
  <c r="S36" i="5"/>
  <c r="S35" i="5"/>
  <c r="S34" i="5"/>
  <c r="S33" i="5"/>
  <c r="S32" i="5"/>
  <c r="S31" i="5"/>
  <c r="S30" i="5"/>
  <c r="S29" i="5"/>
  <c r="R26" i="5"/>
  <c r="Q26" i="5"/>
  <c r="P26" i="5"/>
  <c r="S26" i="5" s="1"/>
  <c r="S25" i="5"/>
  <c r="S24" i="5"/>
  <c r="S23" i="5"/>
  <c r="S22" i="5"/>
  <c r="S21" i="5"/>
  <c r="S20" i="5"/>
  <c r="S19" i="5"/>
  <c r="S18" i="5"/>
  <c r="S15" i="5"/>
  <c r="R15" i="5"/>
  <c r="Q15" i="5"/>
  <c r="P15" i="5"/>
  <c r="S14" i="5"/>
  <c r="S13" i="5"/>
  <c r="S12" i="5"/>
  <c r="S11" i="5"/>
  <c r="S10" i="5"/>
  <c r="S9" i="5"/>
  <c r="S8" i="5"/>
  <c r="S7" i="5"/>
  <c r="L205" i="5"/>
  <c r="K205" i="5"/>
  <c r="J205" i="5"/>
  <c r="L204" i="5"/>
  <c r="K204" i="5"/>
  <c r="J204" i="5"/>
  <c r="L203" i="5"/>
  <c r="K203" i="5"/>
  <c r="J203" i="5"/>
  <c r="L202" i="5"/>
  <c r="K202" i="5"/>
  <c r="J202" i="5"/>
  <c r="L201" i="5"/>
  <c r="K201" i="5"/>
  <c r="J201" i="5"/>
  <c r="L200" i="5"/>
  <c r="K200" i="5"/>
  <c r="J200" i="5"/>
  <c r="L199" i="5"/>
  <c r="K199" i="5"/>
  <c r="J199" i="5"/>
  <c r="L194" i="5"/>
  <c r="K194" i="5"/>
  <c r="J194" i="5"/>
  <c r="M193" i="5"/>
  <c r="M192" i="5"/>
  <c r="M191" i="5"/>
  <c r="M190" i="5"/>
  <c r="M189" i="5"/>
  <c r="M188" i="5"/>
  <c r="M187" i="5"/>
  <c r="M186" i="5"/>
  <c r="L183" i="5"/>
  <c r="K183" i="5"/>
  <c r="J183" i="5"/>
  <c r="M182" i="5"/>
  <c r="M181" i="5"/>
  <c r="M180" i="5"/>
  <c r="M179" i="5"/>
  <c r="M178" i="5"/>
  <c r="M177" i="5"/>
  <c r="M176" i="5"/>
  <c r="L175" i="5"/>
  <c r="K175" i="5"/>
  <c r="J175" i="5"/>
  <c r="L172" i="5"/>
  <c r="K172" i="5"/>
  <c r="J172" i="5"/>
  <c r="M171" i="5"/>
  <c r="M170" i="5"/>
  <c r="M169" i="5"/>
  <c r="M168" i="5"/>
  <c r="M167" i="5"/>
  <c r="M166" i="5"/>
  <c r="M165" i="5"/>
  <c r="L164" i="5"/>
  <c r="K164" i="5"/>
  <c r="J164" i="5"/>
  <c r="L161" i="5"/>
  <c r="K161" i="5"/>
  <c r="J161" i="5"/>
  <c r="M161" i="5" s="1"/>
  <c r="M160" i="5"/>
  <c r="M159" i="5"/>
  <c r="M158" i="5"/>
  <c r="M157" i="5"/>
  <c r="M156" i="5"/>
  <c r="M155" i="5"/>
  <c r="M154" i="5"/>
  <c r="M153" i="5"/>
  <c r="L153" i="5"/>
  <c r="K153" i="5"/>
  <c r="J153" i="5"/>
  <c r="L150" i="5"/>
  <c r="M150" i="5" s="1"/>
  <c r="K150" i="5"/>
  <c r="J150" i="5"/>
  <c r="M149" i="5"/>
  <c r="M148" i="5"/>
  <c r="M147" i="5"/>
  <c r="M146" i="5"/>
  <c r="M145" i="5"/>
  <c r="M144" i="5"/>
  <c r="M143" i="5"/>
  <c r="L142" i="5"/>
  <c r="K142" i="5"/>
  <c r="J142" i="5"/>
  <c r="L138" i="5"/>
  <c r="K138" i="5"/>
  <c r="J138" i="5"/>
  <c r="M137" i="5"/>
  <c r="M136" i="5"/>
  <c r="M135" i="5"/>
  <c r="M134" i="5"/>
  <c r="M133" i="5"/>
  <c r="M132" i="5"/>
  <c r="M131" i="5"/>
  <c r="L130" i="5"/>
  <c r="K130" i="5"/>
  <c r="J130" i="5"/>
  <c r="L127" i="5"/>
  <c r="K127" i="5"/>
  <c r="J127" i="5"/>
  <c r="M126" i="5"/>
  <c r="M125" i="5"/>
  <c r="M124" i="5"/>
  <c r="M123" i="5"/>
  <c r="M122" i="5"/>
  <c r="M121" i="5"/>
  <c r="M120" i="5"/>
  <c r="M119" i="5"/>
  <c r="L116" i="5"/>
  <c r="K116" i="5"/>
  <c r="J116" i="5"/>
  <c r="M115" i="5"/>
  <c r="M114" i="5"/>
  <c r="M113" i="5"/>
  <c r="M112" i="5"/>
  <c r="M111" i="5"/>
  <c r="M110" i="5"/>
  <c r="M109" i="5"/>
  <c r="M108" i="5"/>
  <c r="L105" i="5"/>
  <c r="K105" i="5"/>
  <c r="J105" i="5"/>
  <c r="M104" i="5"/>
  <c r="M103" i="5"/>
  <c r="M102" i="5"/>
  <c r="M101" i="5"/>
  <c r="M100" i="5"/>
  <c r="M99" i="5"/>
  <c r="M98" i="5"/>
  <c r="M97" i="5"/>
  <c r="L93" i="5"/>
  <c r="K93" i="5"/>
  <c r="J93" i="5"/>
  <c r="M93" i="5" s="1"/>
  <c r="M92" i="5"/>
  <c r="M91" i="5"/>
  <c r="M90" i="5"/>
  <c r="M89" i="5"/>
  <c r="M88" i="5"/>
  <c r="M87" i="5"/>
  <c r="M86" i="5"/>
  <c r="L85" i="5"/>
  <c r="K85" i="5"/>
  <c r="J85" i="5"/>
  <c r="L82" i="5"/>
  <c r="K82" i="5"/>
  <c r="J82" i="5"/>
  <c r="M81" i="5"/>
  <c r="M80" i="5"/>
  <c r="M79" i="5"/>
  <c r="M78" i="5"/>
  <c r="M77" i="5"/>
  <c r="M76" i="5"/>
  <c r="M75" i="5"/>
  <c r="L74" i="5"/>
  <c r="L71" i="5"/>
  <c r="K71" i="5"/>
  <c r="J71" i="5"/>
  <c r="M71" i="5" s="1"/>
  <c r="M70" i="5"/>
  <c r="M69" i="5"/>
  <c r="M68" i="5"/>
  <c r="M67" i="5"/>
  <c r="M66" i="5"/>
  <c r="M65" i="5"/>
  <c r="M64" i="5"/>
  <c r="M63" i="5"/>
  <c r="L60" i="5"/>
  <c r="K60" i="5"/>
  <c r="J60" i="5"/>
  <c r="M60" i="5" s="1"/>
  <c r="M59" i="5"/>
  <c r="M58" i="5"/>
  <c r="M57" i="5"/>
  <c r="M56" i="5"/>
  <c r="M55" i="5"/>
  <c r="M54" i="5"/>
  <c r="M53" i="5"/>
  <c r="L48" i="5"/>
  <c r="K48" i="5"/>
  <c r="J48" i="5"/>
  <c r="M47" i="5"/>
  <c r="M46" i="5"/>
  <c r="M45" i="5"/>
  <c r="M44" i="5"/>
  <c r="M43" i="5"/>
  <c r="M42" i="5"/>
  <c r="M41" i="5"/>
  <c r="L40" i="5"/>
  <c r="K40" i="5"/>
  <c r="J40" i="5"/>
  <c r="L37" i="5"/>
  <c r="K37" i="5"/>
  <c r="J37" i="5"/>
  <c r="M36" i="5"/>
  <c r="M35" i="5"/>
  <c r="M34" i="5"/>
  <c r="M33" i="5"/>
  <c r="M32" i="5"/>
  <c r="M31" i="5"/>
  <c r="M30" i="5"/>
  <c r="M29" i="5"/>
  <c r="L26" i="5"/>
  <c r="K26" i="5"/>
  <c r="J26" i="5"/>
  <c r="M26" i="5" s="1"/>
  <c r="M25" i="5"/>
  <c r="M24" i="5"/>
  <c r="M23" i="5"/>
  <c r="M22" i="5"/>
  <c r="M21" i="5"/>
  <c r="M20" i="5"/>
  <c r="M19" i="5"/>
  <c r="M18" i="5"/>
  <c r="M15" i="5"/>
  <c r="L15" i="5"/>
  <c r="K15" i="5"/>
  <c r="J15" i="5"/>
  <c r="M14" i="5"/>
  <c r="M13" i="5"/>
  <c r="M12" i="5"/>
  <c r="M11" i="5"/>
  <c r="M10" i="5"/>
  <c r="M9" i="5"/>
  <c r="M8" i="5"/>
  <c r="S194" i="5" l="1"/>
  <c r="S127" i="5"/>
  <c r="S105" i="5"/>
  <c r="S82" i="5"/>
  <c r="S71" i="5"/>
  <c r="S203" i="5"/>
  <c r="S199" i="5"/>
  <c r="S37" i="5"/>
  <c r="M194" i="5"/>
  <c r="M127" i="5"/>
  <c r="M116" i="5"/>
  <c r="M105" i="5"/>
  <c r="M82" i="5"/>
  <c r="M202" i="5"/>
  <c r="S161" i="5"/>
  <c r="M172" i="5"/>
  <c r="M183" i="5"/>
  <c r="M199" i="5"/>
  <c r="M203" i="5"/>
  <c r="S200" i="5"/>
  <c r="S204" i="5"/>
  <c r="M138" i="5"/>
  <c r="S138" i="5"/>
  <c r="K206" i="5"/>
  <c r="K207" i="5" s="1"/>
  <c r="K208" i="5" s="1"/>
  <c r="L206" i="5"/>
  <c r="L207" i="5" s="1"/>
  <c r="L208" i="5" s="1"/>
  <c r="M201" i="5"/>
  <c r="M205" i="5"/>
  <c r="Q206" i="5"/>
  <c r="Q207" i="5" s="1"/>
  <c r="Q208" i="5" s="1"/>
  <c r="S202" i="5"/>
  <c r="M48" i="5"/>
  <c r="M200" i="5"/>
  <c r="M204" i="5"/>
  <c r="S48" i="5"/>
  <c r="R206" i="5"/>
  <c r="R207" i="5" s="1"/>
  <c r="R208" i="5" s="1"/>
  <c r="S201" i="5"/>
  <c r="S205" i="5"/>
  <c r="P206" i="5"/>
  <c r="M85" i="5"/>
  <c r="M175" i="5"/>
  <c r="M40" i="5"/>
  <c r="M52" i="5"/>
  <c r="M74" i="5"/>
  <c r="M130" i="5"/>
  <c r="M142" i="5"/>
  <c r="M164" i="5"/>
  <c r="J206" i="5"/>
  <c r="S206" i="5" l="1"/>
  <c r="P207" i="5"/>
  <c r="P208" i="5" s="1"/>
  <c r="M206" i="5"/>
  <c r="J207" i="5"/>
  <c r="J208" i="5" s="1"/>
  <c r="S208" i="5" l="1"/>
  <c r="M208" i="5"/>
  <c r="D223" i="1" l="1"/>
  <c r="N109" i="1" l="1"/>
  <c r="P196" i="1"/>
  <c r="Q196" i="1"/>
  <c r="O196" i="1"/>
  <c r="O147" i="1"/>
  <c r="P137" i="1"/>
  <c r="Q137" i="1"/>
  <c r="O137" i="1"/>
  <c r="O223" i="1" s="1"/>
  <c r="P121" i="1"/>
  <c r="Q121" i="1"/>
  <c r="O121" i="1"/>
  <c r="P109" i="1"/>
  <c r="Q109" i="1"/>
  <c r="O109" i="1"/>
  <c r="P81" i="1"/>
  <c r="Q81" i="1"/>
  <c r="P71" i="1"/>
  <c r="Q71" i="1"/>
  <c r="P60" i="1"/>
  <c r="Q60" i="1"/>
  <c r="P35" i="1"/>
  <c r="Q35" i="1"/>
  <c r="P25" i="1"/>
  <c r="Q25" i="1"/>
  <c r="P15" i="1"/>
  <c r="Q15" i="1"/>
  <c r="Q189" i="1"/>
  <c r="Q179" i="1"/>
  <c r="Q169" i="1"/>
  <c r="Q159" i="1"/>
  <c r="Q147" i="1"/>
  <c r="Q220" i="1" s="1"/>
  <c r="Q91" i="1"/>
  <c r="Q45" i="1"/>
  <c r="P189" i="1"/>
  <c r="P179" i="1"/>
  <c r="P169" i="1"/>
  <c r="P159" i="1"/>
  <c r="P147" i="1"/>
  <c r="P220" i="1" s="1"/>
  <c r="P91" i="1"/>
  <c r="P45" i="1"/>
  <c r="O60" i="1"/>
  <c r="O35" i="1"/>
  <c r="O15" i="1"/>
  <c r="O220" i="1" l="1"/>
  <c r="M193" i="1"/>
  <c r="M194" i="1"/>
  <c r="M195" i="1"/>
  <c r="M192" i="1"/>
  <c r="H196" i="1"/>
  <c r="N196" i="1" l="1"/>
  <c r="M124" i="1"/>
  <c r="M125" i="1"/>
  <c r="M126" i="1"/>
  <c r="M127" i="1"/>
  <c r="M128" i="1"/>
  <c r="M129" i="1"/>
  <c r="M130" i="1"/>
  <c r="M131" i="1"/>
  <c r="M132" i="1"/>
  <c r="M133" i="1"/>
  <c r="M134" i="1"/>
  <c r="M135" i="1"/>
  <c r="M136" i="1"/>
  <c r="N137" i="1" s="1"/>
  <c r="M123" i="1"/>
  <c r="E137" i="1"/>
  <c r="F137" i="1"/>
  <c r="G137" i="1"/>
  <c r="H137" i="1"/>
  <c r="I137" i="1"/>
  <c r="J137" i="1"/>
  <c r="K137" i="1"/>
  <c r="L137" i="1"/>
  <c r="D137" i="1"/>
  <c r="M112" i="1"/>
  <c r="M113" i="1"/>
  <c r="M114" i="1"/>
  <c r="M115" i="1"/>
  <c r="M116" i="1"/>
  <c r="M117" i="1"/>
  <c r="M118" i="1"/>
  <c r="M119" i="1"/>
  <c r="M120" i="1"/>
  <c r="M111" i="1"/>
  <c r="E121" i="1"/>
  <c r="F121" i="1"/>
  <c r="G121" i="1"/>
  <c r="H121" i="1"/>
  <c r="I121" i="1"/>
  <c r="J121" i="1"/>
  <c r="K121" i="1"/>
  <c r="L121" i="1"/>
  <c r="D121" i="1"/>
  <c r="M96" i="1"/>
  <c r="M97" i="1"/>
  <c r="M98" i="1"/>
  <c r="M99" i="1"/>
  <c r="M100" i="1"/>
  <c r="M101" i="1"/>
  <c r="M102" i="1"/>
  <c r="M103" i="1"/>
  <c r="M104" i="1"/>
  <c r="M105" i="1"/>
  <c r="M106" i="1"/>
  <c r="M107" i="1"/>
  <c r="M108" i="1"/>
  <c r="M95" i="1"/>
  <c r="E109" i="1"/>
  <c r="F109" i="1"/>
  <c r="G109" i="1"/>
  <c r="H109" i="1"/>
  <c r="I109" i="1"/>
  <c r="J109" i="1"/>
  <c r="K109" i="1"/>
  <c r="L109" i="1"/>
  <c r="D109" i="1"/>
  <c r="M74" i="1"/>
  <c r="M75" i="1"/>
  <c r="M76" i="1"/>
  <c r="M77" i="1"/>
  <c r="M78" i="1"/>
  <c r="M73" i="1"/>
  <c r="M63" i="1"/>
  <c r="M64" i="1"/>
  <c r="M65" i="1"/>
  <c r="M66" i="1"/>
  <c r="M67" i="1"/>
  <c r="M68" i="1"/>
  <c r="M69" i="1"/>
  <c r="M70" i="1"/>
  <c r="M62" i="1"/>
  <c r="G81" i="1"/>
  <c r="H81" i="1"/>
  <c r="I81" i="1"/>
  <c r="J81" i="1"/>
  <c r="K81" i="1"/>
  <c r="L81" i="1"/>
  <c r="F81" i="1"/>
  <c r="M50" i="1"/>
  <c r="M51" i="1"/>
  <c r="M52" i="1"/>
  <c r="M53" i="1"/>
  <c r="M54" i="1"/>
  <c r="M55" i="1"/>
  <c r="M56" i="1"/>
  <c r="M57" i="1"/>
  <c r="M58" i="1"/>
  <c r="M59" i="1"/>
  <c r="M49" i="1"/>
  <c r="O71" i="1"/>
  <c r="E71" i="1"/>
  <c r="F71" i="1"/>
  <c r="G71" i="1"/>
  <c r="H71" i="1"/>
  <c r="I71" i="1"/>
  <c r="J71" i="1"/>
  <c r="K71" i="1"/>
  <c r="L71" i="1"/>
  <c r="D71" i="1"/>
  <c r="L60" i="1"/>
  <c r="K60" i="1"/>
  <c r="J60" i="1"/>
  <c r="I60" i="1"/>
  <c r="H60" i="1"/>
  <c r="G60" i="1"/>
  <c r="F60" i="1"/>
  <c r="E60" i="1"/>
  <c r="D60" i="1"/>
  <c r="M28" i="1"/>
  <c r="M29" i="1"/>
  <c r="M30" i="1"/>
  <c r="M27" i="1"/>
  <c r="M17" i="1"/>
  <c r="M8" i="1"/>
  <c r="M9" i="1"/>
  <c r="M10" i="1"/>
  <c r="M11" i="1"/>
  <c r="M12" i="1"/>
  <c r="M13" i="1"/>
  <c r="M14" i="1"/>
  <c r="M7" i="1"/>
  <c r="N121" i="1" l="1"/>
  <c r="N60" i="1"/>
  <c r="M137" i="1"/>
  <c r="M121" i="1"/>
  <c r="M109" i="1"/>
  <c r="M60" i="1"/>
  <c r="N71" i="1"/>
  <c r="M71" i="1"/>
  <c r="D205" i="1" l="1"/>
  <c r="K35" i="1"/>
  <c r="E15" i="1"/>
  <c r="F15" i="1"/>
  <c r="G15" i="1"/>
  <c r="H15" i="1"/>
  <c r="I15" i="1"/>
  <c r="J15" i="1"/>
  <c r="K15" i="1"/>
  <c r="L15" i="1"/>
  <c r="D15" i="1"/>
  <c r="L213" i="1"/>
  <c r="K213" i="1"/>
  <c r="J213" i="1"/>
  <c r="L205" i="1"/>
  <c r="K205" i="1"/>
  <c r="J205" i="1"/>
  <c r="L196" i="1"/>
  <c r="K196" i="1"/>
  <c r="Q186" i="5" s="1"/>
  <c r="S186" i="5" s="1"/>
  <c r="J196" i="1"/>
  <c r="L189" i="1"/>
  <c r="K189" i="1"/>
  <c r="J189" i="1"/>
  <c r="L179" i="1"/>
  <c r="K179" i="1"/>
  <c r="J179" i="1"/>
  <c r="L169" i="1"/>
  <c r="K169" i="1"/>
  <c r="J169" i="1"/>
  <c r="L159" i="1"/>
  <c r="K159" i="1"/>
  <c r="J159" i="1"/>
  <c r="L147" i="1"/>
  <c r="K147" i="1"/>
  <c r="J147" i="1"/>
  <c r="L91" i="1"/>
  <c r="K91" i="1"/>
  <c r="J91" i="1"/>
  <c r="L45" i="1"/>
  <c r="K45" i="1"/>
  <c r="J45" i="1"/>
  <c r="L35" i="1"/>
  <c r="J35" i="1"/>
  <c r="L25" i="1"/>
  <c r="K25" i="1"/>
  <c r="J25" i="1"/>
  <c r="I213" i="1"/>
  <c r="H213" i="1"/>
  <c r="G213" i="1"/>
  <c r="I205" i="1"/>
  <c r="H205" i="1"/>
  <c r="G205" i="1"/>
  <c r="I196" i="1"/>
  <c r="G196" i="1"/>
  <c r="I189" i="1"/>
  <c r="H189" i="1"/>
  <c r="G189" i="1"/>
  <c r="I179" i="1"/>
  <c r="H179" i="1"/>
  <c r="G179" i="1"/>
  <c r="I169" i="1"/>
  <c r="H169" i="1"/>
  <c r="G169" i="1"/>
  <c r="I159" i="1"/>
  <c r="H159" i="1"/>
  <c r="G159" i="1"/>
  <c r="I147" i="1"/>
  <c r="H147" i="1"/>
  <c r="G147" i="1"/>
  <c r="I91" i="1"/>
  <c r="H91" i="1"/>
  <c r="G91" i="1"/>
  <c r="I45" i="1"/>
  <c r="H45" i="1"/>
  <c r="G45" i="1"/>
  <c r="I35" i="1"/>
  <c r="H35" i="1"/>
  <c r="G35" i="1"/>
  <c r="I25" i="1"/>
  <c r="H25" i="1"/>
  <c r="G25" i="1"/>
  <c r="K208" i="1" l="1"/>
  <c r="L207" i="1"/>
  <c r="L208" i="1" s="1"/>
  <c r="L209" i="1" s="1"/>
  <c r="H207" i="1"/>
  <c r="J207" i="1"/>
  <c r="G207" i="1"/>
  <c r="I207" i="1"/>
  <c r="I208" i="1" s="1"/>
  <c r="I209" i="1" s="1"/>
  <c r="D20" i="4"/>
  <c r="E20" i="4"/>
  <c r="C20" i="4"/>
  <c r="E197" i="5"/>
  <c r="F197" i="5"/>
  <c r="D197" i="5"/>
  <c r="E4" i="5"/>
  <c r="F4" i="5"/>
  <c r="D4" i="5"/>
  <c r="F213" i="1"/>
  <c r="E213" i="1"/>
  <c r="D213" i="1"/>
  <c r="F205" i="1"/>
  <c r="E205" i="1"/>
  <c r="M24" i="4"/>
  <c r="M23" i="4"/>
  <c r="M22" i="4"/>
  <c r="O25" i="1"/>
  <c r="O45" i="1"/>
  <c r="O81" i="1"/>
  <c r="O91" i="1"/>
  <c r="O159" i="1"/>
  <c r="O169" i="1"/>
  <c r="O179" i="1"/>
  <c r="O189" i="1"/>
  <c r="N218" i="1"/>
  <c r="D199" i="5"/>
  <c r="C8" i="4" s="1"/>
  <c r="E205" i="5"/>
  <c r="D14" i="4" s="1"/>
  <c r="F205" i="5"/>
  <c r="E14" i="4" s="1"/>
  <c r="E204" i="5"/>
  <c r="F204" i="5"/>
  <c r="E13" i="4" s="1"/>
  <c r="E203" i="5"/>
  <c r="F203" i="5"/>
  <c r="E12" i="4" s="1"/>
  <c r="E202" i="5"/>
  <c r="D11" i="4" s="1"/>
  <c r="F202" i="5"/>
  <c r="E201" i="5"/>
  <c r="F201" i="5"/>
  <c r="E200" i="5"/>
  <c r="D9" i="4" s="1"/>
  <c r="F200" i="5"/>
  <c r="E9" i="4" s="1"/>
  <c r="D201" i="5"/>
  <c r="C10" i="4" s="1"/>
  <c r="D202" i="5"/>
  <c r="C11" i="4" s="1"/>
  <c r="D203" i="5"/>
  <c r="C12" i="4" s="1"/>
  <c r="D204" i="5"/>
  <c r="C13" i="4" s="1"/>
  <c r="D205" i="5"/>
  <c r="C14" i="4" s="1"/>
  <c r="D200" i="5"/>
  <c r="C9" i="4" s="1"/>
  <c r="E199" i="5"/>
  <c r="F199" i="5"/>
  <c r="E8" i="4" s="1"/>
  <c r="D169" i="1"/>
  <c r="D153" i="5" s="1"/>
  <c r="E169" i="1"/>
  <c r="E153" i="5" s="1"/>
  <c r="M185" i="1"/>
  <c r="M188" i="1"/>
  <c r="M187" i="1"/>
  <c r="M186" i="1"/>
  <c r="M184" i="1"/>
  <c r="M183" i="1"/>
  <c r="M182" i="1"/>
  <c r="M181" i="1"/>
  <c r="M178" i="1"/>
  <c r="M177" i="1"/>
  <c r="M176" i="1"/>
  <c r="M175" i="1"/>
  <c r="M174" i="1"/>
  <c r="M173" i="1"/>
  <c r="M172" i="1"/>
  <c r="M171" i="1"/>
  <c r="M168" i="1"/>
  <c r="M167" i="1"/>
  <c r="M166" i="1"/>
  <c r="M165" i="1"/>
  <c r="M164" i="1"/>
  <c r="M163" i="1"/>
  <c r="M162" i="1"/>
  <c r="M161" i="1"/>
  <c r="M158" i="1"/>
  <c r="M157" i="1"/>
  <c r="M156" i="1"/>
  <c r="M155" i="1"/>
  <c r="M154" i="1"/>
  <c r="M153" i="1"/>
  <c r="M152" i="1"/>
  <c r="M151" i="1"/>
  <c r="M146" i="1"/>
  <c r="M145" i="1"/>
  <c r="M144" i="1"/>
  <c r="M143" i="1"/>
  <c r="M142" i="1"/>
  <c r="M141" i="1"/>
  <c r="M140" i="1"/>
  <c r="M139" i="1"/>
  <c r="M90" i="1"/>
  <c r="M89" i="1"/>
  <c r="M88" i="1"/>
  <c r="M87" i="1"/>
  <c r="M86" i="1"/>
  <c r="M85" i="1"/>
  <c r="M84" i="1"/>
  <c r="M83" i="1"/>
  <c r="M80" i="1"/>
  <c r="M79" i="1"/>
  <c r="M44" i="1"/>
  <c r="M43" i="1"/>
  <c r="M42" i="1"/>
  <c r="M41" i="1"/>
  <c r="M40" i="1"/>
  <c r="M39" i="1"/>
  <c r="M38" i="1"/>
  <c r="M37" i="1"/>
  <c r="M34" i="1"/>
  <c r="M33" i="1"/>
  <c r="M32" i="1"/>
  <c r="M31" i="1"/>
  <c r="M18" i="1"/>
  <c r="M19" i="1"/>
  <c r="M20" i="1"/>
  <c r="M21" i="1"/>
  <c r="M22" i="1"/>
  <c r="M23" i="1"/>
  <c r="M24" i="1"/>
  <c r="F194" i="5"/>
  <c r="G194" i="5" s="1"/>
  <c r="E194" i="5"/>
  <c r="D194" i="5"/>
  <c r="G193" i="5"/>
  <c r="G192" i="5"/>
  <c r="G191" i="5"/>
  <c r="G190" i="5"/>
  <c r="G189" i="5"/>
  <c r="G188" i="5"/>
  <c r="G187" i="5"/>
  <c r="E196" i="1"/>
  <c r="E186" i="5" s="1"/>
  <c r="F196" i="1"/>
  <c r="F186" i="5" s="1"/>
  <c r="D196" i="1"/>
  <c r="D186" i="5" s="1"/>
  <c r="D12" i="4"/>
  <c r="D10" i="4"/>
  <c r="E10" i="4"/>
  <c r="G154" i="5"/>
  <c r="G155" i="5"/>
  <c r="G156" i="5"/>
  <c r="G157" i="5"/>
  <c r="G158" i="5"/>
  <c r="G159" i="5"/>
  <c r="G160" i="5"/>
  <c r="D161" i="5"/>
  <c r="E161" i="5"/>
  <c r="G161" i="5" s="1"/>
  <c r="F161" i="5"/>
  <c r="G165" i="5"/>
  <c r="G166" i="5"/>
  <c r="G167" i="5"/>
  <c r="G168" i="5"/>
  <c r="G169" i="5"/>
  <c r="G170" i="5"/>
  <c r="G171" i="5"/>
  <c r="D172" i="5"/>
  <c r="G172" i="5" s="1"/>
  <c r="E172" i="5"/>
  <c r="F172" i="5"/>
  <c r="G176" i="5"/>
  <c r="G177" i="5"/>
  <c r="G178" i="5"/>
  <c r="G179" i="5"/>
  <c r="G180" i="5"/>
  <c r="G181" i="5"/>
  <c r="G182" i="5"/>
  <c r="D183" i="5"/>
  <c r="E183" i="5"/>
  <c r="F183" i="5"/>
  <c r="G183" i="5" s="1"/>
  <c r="F150" i="5"/>
  <c r="E150" i="5"/>
  <c r="D150" i="5"/>
  <c r="G150" i="5" s="1"/>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G138" i="5" s="1"/>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G82" i="5" s="1"/>
  <c r="E82" i="5"/>
  <c r="F82" i="5"/>
  <c r="G86" i="5"/>
  <c r="G87" i="5"/>
  <c r="G88" i="5"/>
  <c r="G89" i="5"/>
  <c r="G90" i="5"/>
  <c r="G91" i="5"/>
  <c r="G92" i="5"/>
  <c r="D93" i="5"/>
  <c r="G93" i="5" s="1"/>
  <c r="E93" i="5"/>
  <c r="F93" i="5"/>
  <c r="G53" i="5"/>
  <c r="G54" i="5"/>
  <c r="G55" i="5"/>
  <c r="G56" i="5"/>
  <c r="G57" i="5"/>
  <c r="G58" i="5"/>
  <c r="G59" i="5"/>
  <c r="D60" i="5"/>
  <c r="E60" i="5"/>
  <c r="F60" i="5"/>
  <c r="G19" i="5"/>
  <c r="G20" i="5"/>
  <c r="G21" i="5"/>
  <c r="G22" i="5"/>
  <c r="G23" i="5"/>
  <c r="G24" i="5"/>
  <c r="G25" i="5"/>
  <c r="D26" i="5"/>
  <c r="E26" i="5"/>
  <c r="F26" i="5"/>
  <c r="G26" i="5" s="1"/>
  <c r="G30" i="5"/>
  <c r="G31" i="5"/>
  <c r="G32" i="5"/>
  <c r="G33" i="5"/>
  <c r="G34" i="5"/>
  <c r="G35" i="5"/>
  <c r="G36" i="5"/>
  <c r="D37" i="5"/>
  <c r="E37" i="5"/>
  <c r="F37" i="5"/>
  <c r="G41" i="5"/>
  <c r="G42" i="5"/>
  <c r="G43" i="5"/>
  <c r="G44" i="5"/>
  <c r="G45" i="5"/>
  <c r="G46" i="5"/>
  <c r="G47" i="5"/>
  <c r="D48" i="5"/>
  <c r="E48" i="5"/>
  <c r="F48" i="5"/>
  <c r="E15" i="5"/>
  <c r="F15" i="5"/>
  <c r="G15" i="5" s="1"/>
  <c r="G8" i="5"/>
  <c r="G9" i="5"/>
  <c r="G10" i="5"/>
  <c r="G11" i="5"/>
  <c r="G12" i="5"/>
  <c r="G13" i="5"/>
  <c r="G14" i="5"/>
  <c r="D15" i="5"/>
  <c r="G201" i="5"/>
  <c r="G48" i="5"/>
  <c r="E189" i="1"/>
  <c r="E175" i="5" s="1"/>
  <c r="F189" i="1"/>
  <c r="F175" i="5" s="1"/>
  <c r="E179" i="1"/>
  <c r="E164" i="5" s="1"/>
  <c r="F179" i="1"/>
  <c r="F164" i="5" s="1"/>
  <c r="F169" i="1"/>
  <c r="F153" i="5" s="1"/>
  <c r="E159" i="1"/>
  <c r="E142" i="5" s="1"/>
  <c r="F159" i="1"/>
  <c r="F142" i="5" s="1"/>
  <c r="E147" i="1"/>
  <c r="E130" i="5" s="1"/>
  <c r="F147" i="1"/>
  <c r="F130" i="5" s="1"/>
  <c r="E119" i="5"/>
  <c r="F119" i="5"/>
  <c r="E108" i="5"/>
  <c r="F108" i="5"/>
  <c r="F97" i="5"/>
  <c r="E91" i="1"/>
  <c r="E85" i="5" s="1"/>
  <c r="F91" i="1"/>
  <c r="E81" i="1"/>
  <c r="E74" i="5" s="1"/>
  <c r="F74" i="5"/>
  <c r="E63" i="5"/>
  <c r="F63" i="5"/>
  <c r="E52" i="5"/>
  <c r="F52" i="5"/>
  <c r="E45" i="1"/>
  <c r="E40" i="5" s="1"/>
  <c r="F45" i="1"/>
  <c r="F40" i="5" s="1"/>
  <c r="E35" i="1"/>
  <c r="E29" i="5" s="1"/>
  <c r="F35" i="1"/>
  <c r="F29" i="5" s="1"/>
  <c r="E25" i="1"/>
  <c r="E18" i="5" s="1"/>
  <c r="F25" i="1"/>
  <c r="F18" i="5" s="1"/>
  <c r="D25" i="1"/>
  <c r="D18" i="5" s="1"/>
  <c r="E7" i="5"/>
  <c r="F7" i="5"/>
  <c r="D189" i="1"/>
  <c r="D175" i="5" s="1"/>
  <c r="D179" i="1"/>
  <c r="D164" i="5" s="1"/>
  <c r="D159" i="1"/>
  <c r="D142" i="5" s="1"/>
  <c r="D147" i="1"/>
  <c r="D130" i="5" s="1"/>
  <c r="D119" i="5"/>
  <c r="D108" i="5"/>
  <c r="D97" i="5"/>
  <c r="D91" i="1"/>
  <c r="D85" i="5" s="1"/>
  <c r="D81" i="1"/>
  <c r="D74" i="5" s="1"/>
  <c r="D63" i="5"/>
  <c r="D52" i="5"/>
  <c r="D45" i="1"/>
  <c r="D40" i="5"/>
  <c r="D35" i="1"/>
  <c r="D29" i="5" s="1"/>
  <c r="D7" i="5"/>
  <c r="G127" i="5" l="1"/>
  <c r="G116" i="5"/>
  <c r="G105" i="5"/>
  <c r="G205" i="5"/>
  <c r="G204" i="5"/>
  <c r="G202" i="5"/>
  <c r="G200" i="5"/>
  <c r="G71" i="5"/>
  <c r="D13" i="4"/>
  <c r="E206" i="5"/>
  <c r="E207" i="5" s="1"/>
  <c r="E208" i="5" s="1"/>
  <c r="D8" i="4"/>
  <c r="G60" i="5"/>
  <c r="G203" i="5"/>
  <c r="G199" i="5"/>
  <c r="D206" i="5"/>
  <c r="D207" i="5" s="1"/>
  <c r="G37" i="5"/>
  <c r="C15" i="4"/>
  <c r="C16" i="4" s="1"/>
  <c r="F206" i="5"/>
  <c r="F207" i="5" s="1"/>
  <c r="F208" i="5" s="1"/>
  <c r="E11" i="4"/>
  <c r="J208" i="1"/>
  <c r="P207" i="1"/>
  <c r="Q221" i="1" s="1"/>
  <c r="O207" i="1"/>
  <c r="P221" i="1" s="1"/>
  <c r="I216" i="1"/>
  <c r="H23" i="4" s="1"/>
  <c r="I215" i="1"/>
  <c r="H22" i="4" s="1"/>
  <c r="L215" i="1"/>
  <c r="K22" i="4" s="1"/>
  <c r="L216" i="1"/>
  <c r="K23" i="4" s="1"/>
  <c r="K216" i="1"/>
  <c r="H208" i="1"/>
  <c r="H209" i="1" s="1"/>
  <c r="G208" i="1"/>
  <c r="M196" i="1"/>
  <c r="N91" i="1"/>
  <c r="N147" i="1"/>
  <c r="M189" i="1"/>
  <c r="C29" i="6"/>
  <c r="D36" i="6" s="1"/>
  <c r="N81" i="1"/>
  <c r="M81" i="1"/>
  <c r="N25" i="1"/>
  <c r="N35" i="1"/>
  <c r="D220" i="1" s="1"/>
  <c r="G18" i="5"/>
  <c r="G186" i="5"/>
  <c r="F207" i="1"/>
  <c r="F208" i="1" s="1"/>
  <c r="G108" i="5"/>
  <c r="M15" i="1"/>
  <c r="M25" i="1"/>
  <c r="M35" i="1"/>
  <c r="M45" i="1"/>
  <c r="M91" i="1"/>
  <c r="M147" i="1"/>
  <c r="M159" i="1"/>
  <c r="M169" i="1"/>
  <c r="N179" i="1"/>
  <c r="N189" i="1"/>
  <c r="E97" i="5"/>
  <c r="G97" i="5" s="1"/>
  <c r="N15" i="1"/>
  <c r="G164" i="5"/>
  <c r="G29" i="5"/>
  <c r="G175" i="5"/>
  <c r="G52" i="5"/>
  <c r="G130" i="5"/>
  <c r="C18" i="6"/>
  <c r="D22" i="6" s="1"/>
  <c r="D207" i="1"/>
  <c r="F85" i="5"/>
  <c r="G85" i="5" s="1"/>
  <c r="N159" i="1"/>
  <c r="N45" i="1"/>
  <c r="M179" i="1"/>
  <c r="G74" i="5"/>
  <c r="G7" i="5"/>
  <c r="G40" i="5"/>
  <c r="G142" i="5"/>
  <c r="C7" i="6"/>
  <c r="D10" i="6" s="1"/>
  <c r="C40" i="6"/>
  <c r="E207" i="1"/>
  <c r="E208" i="1" s="1"/>
  <c r="N169" i="1"/>
  <c r="G63" i="5"/>
  <c r="G153" i="5"/>
  <c r="G119" i="5"/>
  <c r="C17" i="4" l="1"/>
  <c r="E15" i="4"/>
  <c r="E16" i="4" s="1"/>
  <c r="D15" i="4"/>
  <c r="D208" i="5"/>
  <c r="G206" i="5"/>
  <c r="G208" i="5" s="1"/>
  <c r="N207" i="1"/>
  <c r="O221" i="1" s="1"/>
  <c r="O208" i="1"/>
  <c r="J209" i="1"/>
  <c r="P208" i="1"/>
  <c r="J23" i="4"/>
  <c r="G23" i="4"/>
  <c r="H215" i="1"/>
  <c r="G22" i="4" s="1"/>
  <c r="M207" i="1"/>
  <c r="O224" i="1" s="1"/>
  <c r="G209" i="1"/>
  <c r="D32" i="6"/>
  <c r="D34" i="6"/>
  <c r="D33" i="6"/>
  <c r="D35" i="6"/>
  <c r="F209" i="1"/>
  <c r="F216" i="1" s="1"/>
  <c r="D12" i="6"/>
  <c r="D14" i="6"/>
  <c r="D13" i="6"/>
  <c r="D11" i="6"/>
  <c r="E209" i="1"/>
  <c r="D46" i="6"/>
  <c r="D47" i="6"/>
  <c r="D43" i="6"/>
  <c r="D45" i="6"/>
  <c r="D44" i="6"/>
  <c r="D25" i="6"/>
  <c r="D23" i="6"/>
  <c r="D24" i="6"/>
  <c r="D21" i="6"/>
  <c r="D208" i="1"/>
  <c r="J22" i="4" l="1"/>
  <c r="K218" i="1"/>
  <c r="D16" i="4"/>
  <c r="E17" i="4"/>
  <c r="D209" i="1"/>
  <c r="D215" i="1" s="1"/>
  <c r="N208" i="1"/>
  <c r="I23" i="4"/>
  <c r="J215" i="1"/>
  <c r="I22" i="4" s="1"/>
  <c r="M208" i="1"/>
  <c r="M209" i="1" s="1"/>
  <c r="F23" i="4"/>
  <c r="G215" i="1"/>
  <c r="C30" i="6"/>
  <c r="F215" i="1"/>
  <c r="E22" i="4" s="1"/>
  <c r="F217" i="1"/>
  <c r="E24" i="4" s="1"/>
  <c r="E23" i="4"/>
  <c r="L217" i="1"/>
  <c r="I217" i="1"/>
  <c r="C41" i="6"/>
  <c r="K217" i="1"/>
  <c r="H217" i="1"/>
  <c r="C8" i="6"/>
  <c r="J217" i="1"/>
  <c r="G217" i="1"/>
  <c r="D217" i="1"/>
  <c r="D216" i="1"/>
  <c r="E216" i="1"/>
  <c r="D23" i="4" s="1"/>
  <c r="E217" i="1"/>
  <c r="D24" i="4" s="1"/>
  <c r="E215" i="1"/>
  <c r="C19" i="6"/>
  <c r="M215" i="1" l="1"/>
  <c r="F22" i="4"/>
  <c r="D17" i="4"/>
  <c r="L23" i="4"/>
  <c r="J25" i="4"/>
  <c r="L218" i="1"/>
  <c r="K25" i="4" s="1"/>
  <c r="I218" i="1"/>
  <c r="H25" i="4" s="1"/>
  <c r="F218" i="1"/>
  <c r="E25" i="4" s="1"/>
  <c r="H218" i="1"/>
  <c r="G25" i="4" s="1"/>
  <c r="F25" i="4"/>
  <c r="I25" i="4"/>
  <c r="D22" i="4"/>
  <c r="E218" i="1"/>
  <c r="D25" i="4" s="1"/>
  <c r="D224" i="1"/>
  <c r="D221" i="1"/>
  <c r="C24" i="4"/>
  <c r="M217" i="1"/>
  <c r="L24" i="4" s="1"/>
  <c r="C23" i="4"/>
  <c r="C22" i="4"/>
  <c r="D218" i="1"/>
  <c r="C25" i="4" s="1"/>
  <c r="M218" i="1" l="1"/>
  <c r="L25" i="4" s="1"/>
  <c r="L22" i="4"/>
</calcChain>
</file>

<file path=xl/sharedStrings.xml><?xml version="1.0" encoding="utf-8"?>
<sst xmlns="http://schemas.openxmlformats.org/spreadsheetml/2006/main" count="1325" uniqueCount="733">
  <si>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</si>
  <si>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</si>
  <si>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</si>
  <si>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</si>
  <si>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</si>
  <si>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Recipient Organization 1
(OIM)
Guatemala</t>
  </si>
  <si>
    <t>Recipient Organization 2
(ACNUR)
Guatemala</t>
  </si>
  <si>
    <t>Recipient Organization 3
(PNUD)
Guatemala</t>
  </si>
  <si>
    <t>Recipient Organization 1
(OIM)
Honduras</t>
  </si>
  <si>
    <t>Recipient Organization 2
(ACNUR)
Honduras</t>
  </si>
  <si>
    <t>Recipient Organization 3
(PNUD)
Honduras</t>
  </si>
  <si>
    <t>Recipient Organization 1
(OIM)
El Salvador</t>
  </si>
  <si>
    <t>Recipient Organization 2
(ACNUR)
El Salvador</t>
  </si>
  <si>
    <t>Recipient Organization 3
(PNUD)
El Salvador</t>
  </si>
  <si>
    <t>Total</t>
  </si>
  <si>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</si>
  <si>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Guatemala</t>
    </r>
  </si>
  <si>
    <r>
      <t xml:space="preserve">Current level of </t>
    </r>
    <r>
      <rPr>
        <b/>
        <sz val="12"/>
        <color theme="1"/>
        <rFont val="Calibri"/>
        <family val="2"/>
        <scheme val="minor"/>
      </rPr>
      <t xml:space="preserve">expenditure/ commitment </t>
    </r>
    <r>
      <rPr>
        <sz val="12"/>
        <color theme="1"/>
        <rFont val="Calibri"/>
        <family val="2"/>
        <scheme val="minor"/>
      </rPr>
      <t xml:space="preserve">(To be completed at time of project progress reporting) </t>
    </r>
    <r>
      <rPr>
        <b/>
        <sz val="12"/>
        <color theme="1"/>
        <rFont val="Calibri"/>
        <family val="2"/>
        <scheme val="minor"/>
      </rPr>
      <t>Honduras</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</si>
  <si>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El Salvador</t>
    </r>
  </si>
  <si>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</si>
  <si>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</si>
  <si>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</si>
  <si>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a coordinación aumentada entre los gobiernos de los países del Norte de Centroamérica mejora el abordaje de la migración irregular, la protección y reintegración sostenible de personas que integran movimientos mixtos (personas migrantes retornadas, personas migrantes en tránsito, personas con necesidades especiales de protección, personas desplazadas, personas refugiadas), favoreciendo el desarrollo y la cohesión social.</t>
  </si>
  <si>
    <t>Output 1.1:</t>
  </si>
  <si>
    <t>Creado un espacio de intercambio subregional integrado por representantes de instituciones claves de los tres países para el análisis de experiencias, buenas prácticas, estrategias y avances normativos e institucionales en los ámbitos de prevención, protección y reintegración sostenible.</t>
  </si>
  <si>
    <t>Activity 1.1.1:</t>
  </si>
  <si>
    <r>
      <t>Organización de 3 reuniones regionales  entre actores/as y contrapartes de los 3 países que participan en el proyecto para intercambiar   Intercambiar buenas prácticas y promover la adopción de políticas concertadas. (</t>
    </r>
    <r>
      <rPr>
        <b/>
        <sz val="12"/>
        <color theme="1"/>
        <rFont val="Calibri"/>
        <family val="2"/>
        <scheme val="minor"/>
      </rPr>
      <t>GTM)</t>
    </r>
  </si>
  <si>
    <t>El tema de género será transversal en cada reunión.</t>
  </si>
  <si>
    <t>Se realizarán 3 reuniones presenciales y 3 reuniones virtuales sin costo.</t>
  </si>
  <si>
    <t>Activity 1.1.2:</t>
  </si>
  <si>
    <r>
      <t xml:space="preserve">Organización de 2 Foros subregionales: 1. sobre protección, reintegración sostenible y cohesión social entre los principales actores públicos y privados de los 3 países (gobiernos nacionales y locales, sector privado, sociedad civil, academia…) y 2, para el intercambio de buenas prácticas sobre mecanismos de identificación y de atención/protección a estas personas </t>
    </r>
    <r>
      <rPr>
        <b/>
        <sz val="12"/>
        <color theme="1"/>
        <rFont val="Calibri"/>
        <family val="2"/>
        <scheme val="minor"/>
      </rPr>
      <t>(GTM)</t>
    </r>
  </si>
  <si>
    <t>El tema de género será formará parte central del contenido y agenda de cada foro.</t>
  </si>
  <si>
    <t>Se realizarán 2 foros regionales, uno en 2021 y otro en 2022.</t>
  </si>
  <si>
    <t>Activity 1.1.3:</t>
  </si>
  <si>
    <r>
      <t xml:space="preserve">Organización de encuentros técnicos interagenciales </t>
    </r>
    <r>
      <rPr>
        <b/>
        <sz val="12"/>
        <color theme="1"/>
        <rFont val="Calibri"/>
        <family val="2"/>
        <scheme val="minor"/>
      </rPr>
      <t xml:space="preserve"> (GTM)</t>
    </r>
  </si>
  <si>
    <t>Los encuentros técnios interagenciales tienen como objetivo revisar los avances del proyecto incluyendo la incorporacion del empoderamiento de las mujeres y equidad de genero en todas las actividades como prevista.</t>
  </si>
  <si>
    <t xml:space="preserve">Se realizarán 3 encuentros durante la vida del proyecto, 1 en cada pais. </t>
  </si>
  <si>
    <t>Activity 1.1.4</t>
  </si>
  <si>
    <r>
      <t xml:space="preserve">Organización de reuniones del Comité Directivo Regional   </t>
    </r>
    <r>
      <rPr>
        <b/>
        <sz val="11"/>
        <color theme="1"/>
        <rFont val="Calibri"/>
        <family val="2"/>
        <scheme val="minor"/>
      </rPr>
      <t>(GTM)</t>
    </r>
  </si>
  <si>
    <t>Se incluirá en la agenda del Comité Directivo Regional espacios para analizar los avances del proyecto en el enfoque de género con la intención de alcanzar acuerdos para aplicarse en los paises.</t>
  </si>
  <si>
    <t>Se realizarán 2 reuniones, 1 en 2021 y otra en 2022.</t>
  </si>
  <si>
    <t>Activity 1.1.5</t>
  </si>
  <si>
    <r>
      <t xml:space="preserve">Apoyo a la CONARE para su participación en el encuentro regional de CONAREs patrocinada por ACNUR-SICA. </t>
    </r>
    <r>
      <rPr>
        <b/>
        <sz val="12"/>
        <color theme="1"/>
        <rFont val="Calibri"/>
        <family val="2"/>
        <scheme val="minor"/>
      </rPr>
      <t>(GTM)</t>
    </r>
  </si>
  <si>
    <t>En esta actividad participarán mujeres y hombres en igual proporción</t>
  </si>
  <si>
    <t>Viaticos para participantes del CONARE (DSA, terminal expenses, air tickets) = $15,000.00</t>
  </si>
  <si>
    <t>Activity 1.1.6</t>
  </si>
  <si>
    <t>Activity 1.1.7</t>
  </si>
  <si>
    <t>Activity 1.1.8</t>
  </si>
  <si>
    <t>Output Total</t>
  </si>
  <si>
    <t>Output 1.2:</t>
  </si>
  <si>
    <t>Producidos estudios que aportan información, análisis y evidencias documentales sobre las dinámicas de la movilidad humana en los países del Norte de Centroamérica y su relación con riesgos y oportunidades para el sostenimiento de la paz para mejorar la toma de decisiones.</t>
  </si>
  <si>
    <t>Activity 1.2.1</t>
  </si>
  <si>
    <t>Realización de 5 estudios sobre movilidad humana y su relación con los riesgos y oportunidades para el sostenimiento de la paz en la región</t>
  </si>
  <si>
    <t xml:space="preserve">Cada estudio tendrá un costo de $20,000.00 los temas son:
- cambio climático, riesgos de seguridad y movilidad humana en las 3 regiones 
- violencia sexual y desigualdades de género como causas del desplazamiento forzado y durante el proceso de desplazamiento interno y búsqueda de protección internacional 
- riesgos de protección que afectan a los niños, niñas y adolescentes (NNAs) en sus países de origen y a lo largo de la ruta, así como sobre sus necesidades de protección
-impacto del retorno en los 3 países y recomendaciones de políticas para fomentar la reintegración socioeconómica y la cohesión social.
-la movilidad humana en los 3 países y su relación con los riesgos y oportunidades para el sostenimiento de la paz </t>
  </si>
  <si>
    <t>Activity 1.2.2</t>
  </si>
  <si>
    <t>Activity 1.2.3</t>
  </si>
  <si>
    <t>Activity 1.2.4</t>
  </si>
  <si>
    <t>Activity 1.2.5</t>
  </si>
  <si>
    <t>Activity 1.2.6</t>
  </si>
  <si>
    <t>Activity 1.2.7</t>
  </si>
  <si>
    <t>Activity 1.2.8</t>
  </si>
  <si>
    <t>Output 1.3:</t>
  </si>
  <si>
    <t>Diseñadas e implementadas estrategias de comunicación y sensibilización regional que promuevan cambios de conocimientos y actitudes de la población de los Países del Norte de Centroamérica sobre los riesgos de la migración irregular y las oportunidades para el desarrollo y la paz de la reintegración sostenible de las personas migrantes retornadas.</t>
  </si>
  <si>
    <t>Activity 1.3.1</t>
  </si>
  <si>
    <r>
      <t xml:space="preserve">Diseño e implementación de una campaña de sensibilización sobre los derechos de las personas migrantes y refugiadas (protección, retorno y reintegración) y su vínculo con el desarrollo y la paz en los 3 países </t>
    </r>
    <r>
      <rPr>
        <b/>
        <sz val="12"/>
        <color theme="1"/>
        <rFont val="Calibri"/>
        <family val="2"/>
        <scheme val="minor"/>
      </rPr>
      <t>(GTM)</t>
    </r>
  </si>
  <si>
    <t xml:space="preserve">la campaña tendrá enfoque especial en mujeres migrantes </t>
  </si>
  <si>
    <t>Activity 1.3.2</t>
  </si>
  <si>
    <r>
      <t>Elaboración de infografías con tendencias y análisis sobre el sistema de asilo y personas retornadas: nuevas solicitudes, casos resueltos, tasa de abandono, tasa de reconocimiento, tendencias en los retornos de USA y México, para informar las discusiones entre los tres países en los espacios creados</t>
    </r>
    <r>
      <rPr>
        <b/>
        <sz val="12"/>
        <color theme="1"/>
        <rFont val="Calibri"/>
        <family val="2"/>
        <scheme val="minor"/>
      </rPr>
      <t>. (GTM)</t>
    </r>
  </si>
  <si>
    <t>Esta actividad incluye el abordaje y promocion de GEW</t>
  </si>
  <si>
    <t>Activity 1.3.3</t>
  </si>
  <si>
    <r>
      <t xml:space="preserve">Diseño e implementación de una campaña de sensibilización sobre los derechos de las personas migrantes y refugiadas (protección, retorno y reintegración) y su vínculo con el desarrollo y la paz en los 3 países </t>
    </r>
    <r>
      <rPr>
        <b/>
        <sz val="12"/>
        <color theme="1"/>
        <rFont val="Calibri"/>
        <family val="2"/>
        <scheme val="minor"/>
      </rPr>
      <t>(SLV)</t>
    </r>
    <r>
      <rPr>
        <sz val="12"/>
        <color theme="1"/>
        <rFont val="Calibri"/>
        <family val="2"/>
        <scheme val="minor"/>
      </rPr>
      <t xml:space="preserve"> </t>
    </r>
  </si>
  <si>
    <t>Activity 1.3.4</t>
  </si>
  <si>
    <r>
      <t xml:space="preserve">Apoyo a estrategia de comunicación y sensibilización regional. </t>
    </r>
    <r>
      <rPr>
        <b/>
        <sz val="12"/>
        <color theme="1"/>
        <rFont val="Calibri"/>
        <family val="2"/>
        <scheme val="minor"/>
      </rPr>
      <t>(HND)</t>
    </r>
  </si>
  <si>
    <t xml:space="preserve">Acciones para garantizar una estrategia con enfoque de género </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</si>
  <si>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</si>
  <si>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</si>
  <si>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</si>
  <si>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</si>
  <si>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</si>
  <si>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</si>
  <si>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</si>
  <si>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</si>
  <si>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</si>
  <si>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</si>
  <si>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</si>
  <si>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</si>
  <si>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</si>
  <si>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</si>
  <si>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Capacidades mejoradas de las instituciones nacionales y de sociedad civil en los Países del Norte de Centroamérica para la atención de la migración irregular, la protección y reintegración sostenible de personas que integran movimientos mixtos (personas migrantes retornadas, personas migrantes en tránsito, personas con necesidades especiales de protección, personas desplazadas, personas refugiadas).</t>
  </si>
  <si>
    <t>Outcome 2.1</t>
  </si>
  <si>
    <t>Diseñadas e implementadas propuestas de fortalecimiento de los marcos normativos, estratégicos y/o institucionales en los Países del Norte de Centroamérica en los ámbitos de prevención, protección y reintegración sostenible.</t>
  </si>
  <si>
    <t>Activity 2.1.1</t>
  </si>
  <si>
    <r>
      <t>Elaboración del Reglamento Operativo del Código de Migración en materia de Reintegración</t>
    </r>
    <r>
      <rPr>
        <b/>
        <sz val="12"/>
        <color theme="1"/>
        <rFont val="Calibri"/>
        <family val="2"/>
        <scheme val="minor"/>
      </rPr>
      <t xml:space="preserve"> ( GTM</t>
    </r>
    <r>
      <rPr>
        <sz val="12"/>
        <color theme="1"/>
        <rFont val="Calibri"/>
        <family val="2"/>
        <scheme val="minor"/>
      </rPr>
      <t>)</t>
    </r>
  </si>
  <si>
    <t>4. Contractual Services</t>
  </si>
  <si>
    <t>Activity 2.1.2</t>
  </si>
  <si>
    <r>
      <t>Impresión y distribución de la nueva normativa del sistema de asilo.</t>
    </r>
    <r>
      <rPr>
        <b/>
        <sz val="12"/>
        <rFont val="Calibri"/>
        <family val="2"/>
        <scheme val="minor"/>
      </rPr>
      <t>(GTM)</t>
    </r>
  </si>
  <si>
    <t>500 ejemplares * $20 = 10,000</t>
  </si>
  <si>
    <t>Activity 2.1.3</t>
  </si>
  <si>
    <r>
      <t xml:space="preserve">Apoyo a la documentación para refugiados. </t>
    </r>
    <r>
      <rPr>
        <b/>
        <sz val="12"/>
        <rFont val="Calibri"/>
        <family val="2"/>
        <scheme val="minor"/>
      </rPr>
      <t>(GTM)</t>
    </r>
  </si>
  <si>
    <t>100 personas apoyadas * $100 aprox = 10,000                       12 meses de salario (50%) abogada responsable de la documentación 12 meses*1,200 = $14,400</t>
  </si>
  <si>
    <t>Activity 2.1.4</t>
  </si>
  <si>
    <r>
      <t xml:space="preserve">Apoyo a la Secretaria de Bienestar Social (SBS) en el desarrollo e implementación de un modelo de atención para los NNA con necesidades de protección en familias de acogimiento temporal </t>
    </r>
    <r>
      <rPr>
        <b/>
        <sz val="12"/>
        <rFont val="Calibri"/>
        <family val="2"/>
        <scheme val="minor"/>
      </rPr>
      <t xml:space="preserve">(GTM). </t>
    </r>
  </si>
  <si>
    <t>Esta actividad incluye el abordaje y promocion de GEWE</t>
  </si>
  <si>
    <t xml:space="preserve">1 consultoria $20,000 + reuniones $2,400 + diagramacion/impresion $3,000 + evento socializacion $2,500 </t>
  </si>
  <si>
    <t>Activity 2.1.5</t>
  </si>
  <si>
    <r>
      <t xml:space="preserve">Elaboración de Política integral de atención, protección y soluciones que incluya la atención de personas retornadas con necesidades de protección y desplazadas internas y en riesgo de desplazamiento </t>
    </r>
    <r>
      <rPr>
        <b/>
        <sz val="12"/>
        <color theme="1"/>
        <rFont val="Calibri"/>
        <family val="2"/>
        <scheme val="minor"/>
      </rPr>
      <t>(SLV)</t>
    </r>
  </si>
  <si>
    <t>Activity 2.1.6</t>
  </si>
  <si>
    <r>
      <t>Elaboración del Plan Nacional de Reintegración</t>
    </r>
    <r>
      <rPr>
        <b/>
        <sz val="12"/>
        <color theme="1"/>
        <rFont val="Calibri"/>
        <family val="2"/>
        <scheme val="minor"/>
      </rPr>
      <t xml:space="preserve">  (SLV)</t>
    </r>
  </si>
  <si>
    <t xml:space="preserve">La politica se desarollará con enfoque de género y será consultada con mujeres </t>
  </si>
  <si>
    <t>Activity 2.1.7</t>
  </si>
  <si>
    <r>
      <t xml:space="preserve">Fortalecimiento del mecanismo de recepción y seguimiento en territorio de personas retornadas  </t>
    </r>
    <r>
      <rPr>
        <b/>
        <sz val="12"/>
        <color theme="1"/>
        <rFont val="Calibri"/>
        <family val="2"/>
        <scheme val="minor"/>
      </rPr>
      <t xml:space="preserve"> (SLV)</t>
    </r>
  </si>
  <si>
    <t xml:space="preserve">El plan de eintegración se desarollará con enfoque de género y será consultada con mujeres </t>
  </si>
  <si>
    <t>Activity 2.1.8</t>
  </si>
  <si>
    <r>
      <t xml:space="preserve">Implementación de la propuesta Estrategia Nacional de Migrantes Retornados.  (Pilotos en los municipios) </t>
    </r>
    <r>
      <rPr>
        <b/>
        <sz val="12"/>
        <color theme="1"/>
        <rFont val="Calibri"/>
        <family val="2"/>
        <scheme val="minor"/>
      </rPr>
      <t>(HND)</t>
    </r>
  </si>
  <si>
    <t xml:space="preserve">Talleres y protocolos todos incluyen enfoque de género. </t>
  </si>
  <si>
    <t>Activity 2.1.9</t>
  </si>
  <si>
    <r>
      <t>Fortalecimiento institucional para la implementación de Sistema Nacional de Referenciación y Atención de Población Migrante Retornada</t>
    </r>
    <r>
      <rPr>
        <b/>
        <sz val="12"/>
        <color theme="1"/>
        <rFont val="Calibri"/>
        <family val="2"/>
        <scheme val="minor"/>
      </rPr>
      <t>.  (HND)</t>
    </r>
  </si>
  <si>
    <t xml:space="preserve">La propuesta de estrategia tiene un enfoque de género y se plantea acciones de inclusión de género </t>
  </si>
  <si>
    <t>Activity 2.1.10</t>
  </si>
  <si>
    <r>
      <t>Adecuación del marco legal de respuesta al desplazamiento forzado y promoción de los mecanismos de reintegración nacional.</t>
    </r>
    <r>
      <rPr>
        <b/>
        <sz val="12"/>
        <color theme="1"/>
        <rFont val="Calibri"/>
        <family val="2"/>
        <scheme val="minor"/>
      </rPr>
      <t xml:space="preserve"> (HND)</t>
    </r>
  </si>
  <si>
    <t>Activity 2.1.11</t>
  </si>
  <si>
    <r>
      <t>Estudio sobre violencia sexual y desigualdades de género como causas del desplazamiento forzado y durante el proceso de desplazamiento interno y búsqueda de protección internacional</t>
    </r>
    <r>
      <rPr>
        <b/>
        <sz val="12"/>
        <color theme="1"/>
        <rFont val="Calibri"/>
        <family val="2"/>
        <scheme val="minor"/>
      </rPr>
      <t>. (HND)</t>
    </r>
  </si>
  <si>
    <t>Output 2.2</t>
  </si>
  <si>
    <t>Fortalecidas las habilidades y capacidades de las redes nacionales de organizaciones de sociedad civil, para promover mayor protección y/o reintegración sostenible de personas que integran movimientos mixtos.</t>
  </si>
  <si>
    <t>Activity 2.2.1</t>
  </si>
  <si>
    <r>
      <t xml:space="preserve">Organización de espacios de reflexión con expertos nacionales e internacionales con redes de organizaciones de sociedad civil para abordar temas claves relacionadas con la movilidad humana y el desarrollo </t>
    </r>
    <r>
      <rPr>
        <b/>
        <sz val="12"/>
        <color theme="1"/>
        <rFont val="Calibri"/>
        <family val="2"/>
        <scheme val="minor"/>
      </rPr>
      <t xml:space="preserve"> (GTM)</t>
    </r>
  </si>
  <si>
    <t>Se incluiran actividades en igualdad de género, asi como tambien se garantizará que al menos un 30% de las personas participantes sean mujeres</t>
  </si>
  <si>
    <t>Activity 2.2.2</t>
  </si>
  <si>
    <r>
      <t xml:space="preserve">Fortalecidas las habilidades y capacidades de las redes nacionales de organizaciones de sociedad civil, para promover mayor protección y/o reintegración sostenible de personas que integran movimientos mixtos. </t>
    </r>
    <r>
      <rPr>
        <b/>
        <sz val="12"/>
        <color theme="1"/>
        <rFont val="Calibri"/>
        <family val="2"/>
        <scheme val="minor"/>
      </rPr>
      <t>(GTM)</t>
    </r>
  </si>
  <si>
    <t>Esta actividad se implementará con enfoque de genero en la protección y reintegración sostenible de personas.</t>
  </si>
  <si>
    <t>Activity 2.2.3</t>
  </si>
  <si>
    <r>
      <t xml:space="preserve">Apoyo a la Red Nacional de Protección en el desarrollo de encuentros de coordinación. </t>
    </r>
    <r>
      <rPr>
        <b/>
        <sz val="12"/>
        <rFont val="Calibri"/>
        <family val="2"/>
        <scheme val="minor"/>
      </rPr>
      <t>(GTM)</t>
    </r>
  </si>
  <si>
    <t>Esta actividad incluye el abordaje y promocion de GEWE. Los encuentros tendrán un espacio de agenda para abordar sesiones sobre la igualdad de genero</t>
  </si>
  <si>
    <t>Activity 2.2.4</t>
  </si>
  <si>
    <r>
      <t>Capacitación a los abogados de la Red Nacional de Protección por expertos en litigio para identificar los mecanismos legales viables y su planteamiento (teórico y práctica (</t>
    </r>
    <r>
      <rPr>
        <b/>
        <sz val="12"/>
        <rFont val="Calibri"/>
        <family val="2"/>
        <scheme val="minor"/>
      </rPr>
      <t>GTM).</t>
    </r>
  </si>
  <si>
    <t xml:space="preserve">Esta actividad se limita a igual participación hombres mujeres </t>
  </si>
  <si>
    <t>Activity 2.2.5</t>
  </si>
  <si>
    <r>
      <t xml:space="preserve">Apoyo a la Red Nacional de Protección en el registro de personas en Kobo. </t>
    </r>
    <r>
      <rPr>
        <b/>
        <sz val="12"/>
        <rFont val="Calibri"/>
        <family val="2"/>
        <scheme val="minor"/>
      </rPr>
      <t>(GTM).</t>
    </r>
  </si>
  <si>
    <t>Activity 2.2.6</t>
  </si>
  <si>
    <r>
      <t xml:space="preserve">Apoyo a la Red Nacional de Protección en actividades de monitoreo. </t>
    </r>
    <r>
      <rPr>
        <b/>
        <sz val="12"/>
        <rFont val="Calibri"/>
        <family val="2"/>
        <scheme val="minor"/>
      </rPr>
      <t>(GTM).</t>
    </r>
  </si>
  <si>
    <t>Activity 2.2.7</t>
  </si>
  <si>
    <r>
      <t>Desarrollo de capacitaciones en derechos humanos, protección y prevención (</t>
    </r>
    <r>
      <rPr>
        <b/>
        <sz val="12"/>
        <color theme="1"/>
        <rFont val="Calibri"/>
        <family val="2"/>
        <scheme val="minor"/>
      </rPr>
      <t>SLV)</t>
    </r>
  </si>
  <si>
    <t>Se incluiran capacitaciones en igualdad de género, asi como tambien se garantizará que al menos un 30% de las personas participantes sean mujeres</t>
  </si>
  <si>
    <t>Activity 2.2.8</t>
  </si>
  <si>
    <r>
      <t>Implementación de programas para la prevención y protección de personas en el marco de la protección a la infancia y la prevención de la violencia sexual y basada en género, en niñez, adolescencia, mujeres y poblaciones LGBTI</t>
    </r>
    <r>
      <rPr>
        <b/>
        <sz val="12"/>
        <color theme="1"/>
        <rFont val="Calibri"/>
        <family val="2"/>
        <scheme val="minor"/>
      </rPr>
      <t xml:space="preserve"> (SLV)</t>
    </r>
  </si>
  <si>
    <t xml:space="preserve">Los programas a implementarse tendran enfoque de género y se garantizará que al menos el 30% de las personas beneficiarias seran mujeres. </t>
  </si>
  <si>
    <t>Activity 2.2.9</t>
  </si>
  <si>
    <r>
      <t xml:space="preserve">Fortalecimiento de capacidades de organizaciones y redes de sociedad civil para complementar la respuesta de protección al desplazamiento forzado y la reintegración de personas con necesidades de protección. </t>
    </r>
    <r>
      <rPr>
        <b/>
        <sz val="12"/>
        <color theme="1"/>
        <rFont val="Calibri"/>
        <family val="2"/>
        <scheme val="minor"/>
      </rPr>
      <t>(HND)</t>
    </r>
  </si>
  <si>
    <t>Output 2.3</t>
  </si>
  <si>
    <t>Diseñados y/o institucionalizados sistemas nacionales de información que facilitan mayor acceso a protección y/o reintegración sostenible para personas que integran movimientos mixtos.</t>
  </si>
  <si>
    <t>Activity 2.3.1</t>
  </si>
  <si>
    <r>
      <t xml:space="preserve">Desarrollo del Sistema Nacional de Referenciación para Migrantes (SINAREM) institucionalizado  </t>
    </r>
    <r>
      <rPr>
        <b/>
        <sz val="12"/>
        <color theme="1"/>
        <rFont val="Calibri"/>
        <family val="2"/>
        <scheme val="minor"/>
      </rPr>
      <t>(GTM)</t>
    </r>
  </si>
  <si>
    <t>Activity 2.3.2</t>
  </si>
  <si>
    <r>
      <t>Fortalecimiento de la plataforma de servicios para salvadoreños en el exterior y que retornan al país</t>
    </r>
    <r>
      <rPr>
        <b/>
        <sz val="12"/>
        <color theme="1"/>
        <rFont val="Calibri"/>
        <family val="2"/>
        <scheme val="minor"/>
      </rPr>
      <t xml:space="preserve">  (SLV)</t>
    </r>
  </si>
  <si>
    <t>La plataforma incluirá servicios especiales para mujeres.</t>
  </si>
  <si>
    <t>Activity 2.3.3</t>
  </si>
  <si>
    <r>
      <t>Creación de un Sistema de Registro para el INSAFORP</t>
    </r>
    <r>
      <rPr>
        <b/>
        <sz val="12"/>
        <color theme="1"/>
        <rFont val="Calibri"/>
        <family val="2"/>
        <scheme val="minor"/>
      </rPr>
      <t xml:space="preserve"> (SLV)</t>
    </r>
  </si>
  <si>
    <t>Activity 2.3.4</t>
  </si>
  <si>
    <r>
      <t>Desarrollo de módulos para la referenciación, atención y seguimiento de población migrante retornada en el Sistema Integral de Atención al Migrante Retornado.</t>
    </r>
    <r>
      <rPr>
        <b/>
        <sz val="12"/>
        <color theme="1"/>
        <rFont val="Calibri"/>
        <family val="2"/>
        <scheme val="minor"/>
      </rPr>
      <t xml:space="preserve"> (HND)</t>
    </r>
  </si>
  <si>
    <t>Activity 2.3.5</t>
  </si>
  <si>
    <r>
      <t>Capacitación sobre uso de módulos para la referenciación, atención y seguimiento de población migrante retornada.</t>
    </r>
    <r>
      <rPr>
        <b/>
        <sz val="12"/>
        <color theme="1"/>
        <rFont val="Calibri"/>
        <family val="2"/>
        <scheme val="minor"/>
      </rPr>
      <t xml:space="preserve"> (HND)</t>
    </r>
  </si>
  <si>
    <t>Activity 2.3.6</t>
  </si>
  <si>
    <r>
      <t xml:space="preserve">Diseño e implementación de una plataforma virtual para la promoción de oferta institucional, servicios y oportunidades para promover la reintegración sostenible de población migrante retornada. </t>
    </r>
    <r>
      <rPr>
        <b/>
        <sz val="12"/>
        <color theme="1"/>
        <rFont val="Calibri"/>
        <family val="2"/>
        <scheme val="minor"/>
      </rPr>
      <t>(HND)</t>
    </r>
  </si>
  <si>
    <t>Activity 2.3.7</t>
  </si>
  <si>
    <t>Activity 2.3.8</t>
  </si>
  <si>
    <t>Output 2.4</t>
  </si>
  <si>
    <t>Activity 2.4.1</t>
  </si>
  <si>
    <t>Activity 2.4.2</t>
  </si>
  <si>
    <t>Activity 2.4.3</t>
  </si>
  <si>
    <t>Activity 2.4.4</t>
  </si>
  <si>
    <t>Activity 2.4.5</t>
  </si>
  <si>
    <t>Activity 2.4.6</t>
  </si>
  <si>
    <t>Activity 2.4.7</t>
  </si>
  <si>
    <t>Activity 2.4.8</t>
  </si>
  <si>
    <t xml:space="preserve">OUTCOME 3: </t>
  </si>
  <si>
    <t>Implementados mecanismos efectivos de protección y reintegración sostenible en los municipios priorizados, para personas que integran movimientos mixtos (personas migrantes retornadas, personas migrantes en tránsito, personas con necesidades especiales de protección, personas desplazadas, personas refugiadas).</t>
  </si>
  <si>
    <t>Output 3.1</t>
  </si>
  <si>
    <t>Diseñados políticas, planes y proyectos municipales en los ámbitos de prevención, protección y reintegración sostenible.</t>
  </si>
  <si>
    <t>Activity 3.1.1</t>
  </si>
  <si>
    <r>
      <t>Desarrollo de una metodología para el desarrollo de planes, programas y proyectos municipales con enfoque en la atención, protección y reintegración de migrantes</t>
    </r>
    <r>
      <rPr>
        <b/>
        <sz val="12"/>
        <color theme="1"/>
        <rFont val="Calibri"/>
        <family val="2"/>
        <scheme val="minor"/>
      </rPr>
      <t xml:space="preserve"> (GTM) </t>
    </r>
  </si>
  <si>
    <t>Activity 3.1.2</t>
  </si>
  <si>
    <r>
      <t xml:space="preserve">Apoyo a las Oficinas Municipales de la Niñez y Adolescencia, Direcciones Municipales de la Mujer u otras oficinas municipales encargadas del tema migratorio en los tres municipios priorizados </t>
    </r>
    <r>
      <rPr>
        <b/>
        <sz val="12"/>
        <color theme="1"/>
        <rFont val="Calibri"/>
        <family val="2"/>
        <scheme val="minor"/>
      </rPr>
      <t>(GTM)</t>
    </r>
  </si>
  <si>
    <t>Activity 3.1.3</t>
  </si>
  <si>
    <r>
      <t>Recolectar data y evidencia a nivel municipal para la elaboración de políticas, planes y proyectos municipales en ámbitos de prevención, protección y reintegración sostenible.</t>
    </r>
    <r>
      <rPr>
        <b/>
        <sz val="12"/>
        <color theme="1"/>
        <rFont val="Calibri"/>
        <family val="2"/>
        <scheme val="minor"/>
      </rPr>
      <t xml:space="preserve"> (GTM)</t>
    </r>
  </si>
  <si>
    <t>Activity 3.1.4</t>
  </si>
  <si>
    <r>
      <t>Generar de espacios de participación multi-actor para la identificación colectiva de necesidades y desafíos en temas de prevención, protección y reintegración sostenible.</t>
    </r>
    <r>
      <rPr>
        <b/>
        <sz val="12"/>
        <color theme="1"/>
        <rFont val="Calibri"/>
        <family val="2"/>
        <scheme val="minor"/>
      </rPr>
      <t xml:space="preserve"> (GTM)</t>
    </r>
  </si>
  <si>
    <t>Activity 3.1.5</t>
  </si>
  <si>
    <r>
      <t>Implementar una estrategia de fortalecimiento de capacidades de instituciones locales para diseñar e implementar políticas, planes y proyectos municipales</t>
    </r>
    <r>
      <rPr>
        <b/>
        <sz val="12"/>
        <color theme="1"/>
        <rFont val="Calibri"/>
        <family val="2"/>
        <scheme val="minor"/>
      </rPr>
      <t>. (GTM)</t>
    </r>
  </si>
  <si>
    <t>Activity 3.1.6</t>
  </si>
  <si>
    <r>
      <t>Fortalecer las capacidades de las organizaciones de retornados y/o desplazados para poder participar en los espacios multi-actor.</t>
    </r>
    <r>
      <rPr>
        <b/>
        <sz val="12"/>
        <color theme="1"/>
        <rFont val="Calibri"/>
        <family val="2"/>
        <scheme val="minor"/>
      </rPr>
      <t xml:space="preserve"> (GTM)</t>
    </r>
  </si>
  <si>
    <t>Activity 3.1.7</t>
  </si>
  <si>
    <r>
      <t xml:space="preserve">Ejecución de dos proyectos comunitarios en el marco de la iniciativa “Ciudades Solidarias” para mejora en la atención de servicios básicos y de protección. </t>
    </r>
    <r>
      <rPr>
        <b/>
        <sz val="12"/>
        <color theme="1"/>
        <rFont val="Calibri"/>
        <family val="2"/>
        <scheme val="minor"/>
      </rPr>
      <t>(GTM)</t>
    </r>
  </si>
  <si>
    <t>Activity 3.1.8</t>
  </si>
  <si>
    <r>
      <t>Elaboración de un plan de respuesta/ ruta de atención municipal para la atención de población retornada, desplazamiento e identificación de perfiles vulnerables</t>
    </r>
    <r>
      <rPr>
        <b/>
        <sz val="12"/>
        <color theme="1"/>
        <rFont val="Calibri"/>
        <family val="2"/>
        <scheme val="minor"/>
      </rPr>
      <t xml:space="preserve"> (SLV)</t>
    </r>
  </si>
  <si>
    <t>Activity 3.1.9</t>
  </si>
  <si>
    <r>
      <t xml:space="preserve">Acciones de abogacía para la aprobación de ordenanzas municipales que permitan derivar fondos para atender las necesidades de las poblaciones migrantes que retornan y sus familias </t>
    </r>
    <r>
      <rPr>
        <b/>
        <sz val="12"/>
        <color theme="1"/>
        <rFont val="Calibri"/>
        <family val="2"/>
        <scheme val="minor"/>
      </rPr>
      <t>(SLV)</t>
    </r>
  </si>
  <si>
    <t>2 proyectos comunitarios * $20,000 = $40,000</t>
  </si>
  <si>
    <t>Activity 3.1.10</t>
  </si>
  <si>
    <r>
      <t>Funcionarios locales capacitados</t>
    </r>
    <r>
      <rPr>
        <b/>
        <sz val="12"/>
        <color theme="1"/>
        <rFont val="Calibri"/>
        <family val="2"/>
        <scheme val="minor"/>
      </rPr>
      <t xml:space="preserve"> (SLV)</t>
    </r>
  </si>
  <si>
    <t>Plan con enfoque de género</t>
  </si>
  <si>
    <t>Activity 3.1.11</t>
  </si>
  <si>
    <r>
      <t>Diseño e implementación de proyectos municipales para la reintegración sostenible.</t>
    </r>
    <r>
      <rPr>
        <b/>
        <sz val="12"/>
        <color theme="1"/>
        <rFont val="Calibri"/>
        <family val="2"/>
        <scheme val="minor"/>
      </rPr>
      <t xml:space="preserve"> (HND)</t>
    </r>
  </si>
  <si>
    <t>Acciones de abogacia se enfocaran tambien en mujeres</t>
  </si>
  <si>
    <t>Activity 3.1.12</t>
  </si>
  <si>
    <r>
      <t>Diseño de metodología (caja de herramientas) y capacitación de funcionarios/as locales para el desarrollo de planes, programas y proyectos municipales con enfoque en prevención de migración irregular, la atención, protección y reintegración de población migrante retornada. Jornadas en Choloma y San Pedro Sula</t>
    </r>
    <r>
      <rPr>
        <b/>
        <sz val="12"/>
        <color theme="1"/>
        <rFont val="Calibri"/>
        <family val="2"/>
        <scheme val="minor"/>
      </rPr>
      <t>. (HND)</t>
    </r>
  </si>
  <si>
    <t>Capacitaciones tedran enfoque de género y de los asistentes al menos el 30% deben ser mujeres</t>
  </si>
  <si>
    <t>Activity 3.1.13</t>
  </si>
  <si>
    <r>
      <t>Implementación de Planes Municipales de Respuesta al Desplazamiento Forzado y reintegración de personas retornadas con necesidades de protección en coordinación con la iniciativa de “Ciudades Solidarias”.</t>
    </r>
    <r>
      <rPr>
        <b/>
        <sz val="12"/>
        <color theme="1"/>
        <rFont val="Calibri"/>
        <family val="2"/>
        <scheme val="minor"/>
      </rPr>
      <t xml:space="preserve"> (HND)</t>
    </r>
  </si>
  <si>
    <t xml:space="preserve">Sesiones de formación y proyectos con enfoque de género </t>
  </si>
  <si>
    <t>Activity 3.1.14</t>
  </si>
  <si>
    <r>
      <t>Coordinación y monitoreo transfronterizo entre HN y GTM para la atención y referencia de personas de flujos mixtos con necesidades de protección.</t>
    </r>
    <r>
      <rPr>
        <b/>
        <sz val="12"/>
        <color theme="1"/>
        <rFont val="Calibri"/>
        <family val="2"/>
        <scheme val="minor"/>
      </rPr>
      <t xml:space="preserve"> (HND)</t>
    </r>
  </si>
  <si>
    <t>Output 3.2:</t>
  </si>
  <si>
    <t>Establecidos y/o consolidados espacios de coordinación multi-actor al nivel municipal para la promoción de iniciativas locales de prevención, protección y reintegración.</t>
  </si>
  <si>
    <t>Activity 3.2.1</t>
  </si>
  <si>
    <r>
      <t xml:space="preserve">Fortalecimiento de las municipalidades priorizadas para la construcción de planes enfocados en prevención, protección y reintegración de migrantes  </t>
    </r>
    <r>
      <rPr>
        <b/>
        <sz val="12"/>
        <color theme="1"/>
        <rFont val="Calibri"/>
        <family val="2"/>
        <scheme val="minor"/>
      </rPr>
      <t>(GTM)</t>
    </r>
  </si>
  <si>
    <t>Activity 3.2.2</t>
  </si>
  <si>
    <r>
      <t xml:space="preserve">Formalizar acuerdos y alianzas interinstitucionales con los consejos municipales de los tres municipios priorizados, Ministerios de Trabajo y Economía y otros </t>
    </r>
    <r>
      <rPr>
        <b/>
        <sz val="12"/>
        <color theme="1"/>
        <rFont val="Calibri"/>
        <family val="2"/>
        <scheme val="minor"/>
      </rPr>
      <t xml:space="preserve"> (GTM)</t>
    </r>
  </si>
  <si>
    <t>Activity 3.2.3</t>
  </si>
  <si>
    <r>
      <t xml:space="preserve">Mapear la institucionalidad encargada de la prevención, protección y reintegración sostenible de personas que integran movimientos mixtos. </t>
    </r>
    <r>
      <rPr>
        <b/>
        <sz val="12"/>
        <color theme="1"/>
        <rFont val="Calibri"/>
        <family val="2"/>
        <scheme val="minor"/>
      </rPr>
      <t xml:space="preserve"> (GTM)</t>
    </r>
  </si>
  <si>
    <t>Activity 3.2.4</t>
  </si>
  <si>
    <r>
      <t>Organización y desarrollo de la “Conferencia Nacional de Ciudades Solidarias en Guatemala” con el objetivo que las prácticas de los gobiernos locales participantes en la iniciativa de “Ciudades Solidarias” puedan influenciar el marco normativo nacional y que las iniciativas de algunas ciudades puedan ser replicadas en otras ciudades que desean unirse a la iniciativa. (</t>
    </r>
    <r>
      <rPr>
        <b/>
        <sz val="12"/>
        <color theme="1"/>
        <rFont val="Calibri"/>
        <family val="2"/>
        <scheme val="minor"/>
      </rPr>
      <t>GTM)</t>
    </r>
  </si>
  <si>
    <t>1 Conferencia $3,000 + viáticos de 50 participantes * $300 = 15,000</t>
  </si>
  <si>
    <t>Activity 3.2.5</t>
  </si>
  <si>
    <r>
      <t>Fortalecimiento de la Mesa de coordinación municipal sobre migración y desplazamiento</t>
    </r>
    <r>
      <rPr>
        <b/>
        <sz val="12"/>
        <color theme="1"/>
        <rFont val="Calibri"/>
        <family val="2"/>
        <scheme val="minor"/>
      </rPr>
      <t xml:space="preserve"> (SLV)</t>
    </r>
  </si>
  <si>
    <t>En las discusciones se buscará que se centren en como beneficiar a las mujeres migrantes</t>
  </si>
  <si>
    <t>Activity 3.2.6</t>
  </si>
  <si>
    <r>
      <t xml:space="preserve">Fortalecimiento de la coordinación municipal para la identificación y derivación de casos hacia OLAVs para atención legal, social y psicológico </t>
    </r>
    <r>
      <rPr>
        <b/>
        <sz val="12"/>
        <color theme="1"/>
        <rFont val="Calibri"/>
        <family val="2"/>
        <scheme val="minor"/>
      </rPr>
      <t>(SLV)</t>
    </r>
  </si>
  <si>
    <t xml:space="preserve">Se fortalecerá a las OLAVs para que mejoren tamien el enfoque de atención a mujeres </t>
  </si>
  <si>
    <t>Activity 3.2.7</t>
  </si>
  <si>
    <r>
      <t xml:space="preserve">Facilitar el diálogo y coordinación entre los espaicios municipales que abordan iniciativas locales de prevención, protección y reintegración. </t>
    </r>
    <r>
      <rPr>
        <b/>
        <sz val="12"/>
        <color theme="1"/>
        <rFont val="Calibri"/>
        <family val="2"/>
        <scheme val="minor"/>
      </rPr>
      <t>(HND)</t>
    </r>
  </si>
  <si>
    <t xml:space="preserve">Sesiones de formación y acciones con enfoque de género, se asegura la participación inclusiva de hombres y mujeres </t>
  </si>
  <si>
    <t>Activity 3.2.8</t>
  </si>
  <si>
    <r>
      <t>Diálogo e incidencia para la inclusión la asistencia y reintegración de población migrante retornada dentro  de la planificación y gestión municipal a través de cabildos y otros espacios locales. Jornadas en Choloma y San Pedro Sula.</t>
    </r>
    <r>
      <rPr>
        <b/>
        <sz val="12"/>
        <color theme="1"/>
        <rFont val="Calibri"/>
        <family val="2"/>
        <scheme val="minor"/>
      </rPr>
      <t xml:space="preserve"> (HND) </t>
    </r>
  </si>
  <si>
    <t>Activity 3.2.9</t>
  </si>
  <si>
    <r>
      <t xml:space="preserve">Traslados y visitas comunitarias para seguimiento e implementación de actividades en Choloma y San Pedro Sula. </t>
    </r>
    <r>
      <rPr>
        <b/>
        <sz val="12"/>
        <color theme="1"/>
        <rFont val="Calibri"/>
        <family val="2"/>
        <scheme val="minor"/>
      </rPr>
      <t>(HND)</t>
    </r>
  </si>
  <si>
    <t>Activity 3.2.10</t>
  </si>
  <si>
    <r>
      <t>Coordinación de espacios multi actor con los comités municipales de respuesta al desplazamiento, liderazgos comunitarios y organizaciones de sociedad civil para dar seguimiento a la implementación de los planes de respuesta de personas desplazadas, personas retornadas con necesidades de protección, solicitantes y refugiadas.</t>
    </r>
    <r>
      <rPr>
        <b/>
        <sz val="12"/>
        <color theme="1"/>
        <rFont val="Calibri"/>
        <family val="2"/>
        <scheme val="minor"/>
      </rPr>
      <t xml:space="preserve"> (HND)</t>
    </r>
  </si>
  <si>
    <t>Output 3.3</t>
  </si>
  <si>
    <t>Activity 3.3.1</t>
  </si>
  <si>
    <r>
      <t xml:space="preserve">Formalizar acuerdos y alianzas interinstitucionales con el sector privado y público municipales y departamentales priorizados para la inclusión de estrategias de innovación productiva a nivel local y las redes de emprendimiento, trabajo y relacionadas y apoyar el emprendimiento colaborativo liderado por jóvenes </t>
    </r>
    <r>
      <rPr>
        <b/>
        <sz val="12"/>
        <color theme="1"/>
        <rFont val="Calibri"/>
        <family val="2"/>
        <scheme val="minor"/>
      </rPr>
      <t xml:space="preserve"> (GTM)</t>
    </r>
  </si>
  <si>
    <t>Activity 3.3.2</t>
  </si>
  <si>
    <r>
      <t xml:space="preserve">Generación de espacios de cooperación sur-sur para acercar experiencias locales de alianzas público-privadas. </t>
    </r>
    <r>
      <rPr>
        <b/>
        <sz val="12"/>
        <color theme="1"/>
        <rFont val="Calibri"/>
        <family val="2"/>
        <scheme val="minor"/>
      </rPr>
      <t>(GTM)</t>
    </r>
  </si>
  <si>
    <t>Activity 3.3.3</t>
  </si>
  <si>
    <r>
      <t xml:space="preserve">Mapeo de potenciales aliados públicos y privados </t>
    </r>
    <r>
      <rPr>
        <b/>
        <sz val="12"/>
        <color theme="1"/>
        <rFont val="Calibri"/>
        <family val="2"/>
        <scheme val="minor"/>
      </rPr>
      <t xml:space="preserve"> (GTM)</t>
    </r>
  </si>
  <si>
    <t>Activity 3.3.4</t>
  </si>
  <si>
    <r>
      <t xml:space="preserve">Iniciativa para la promoción del empleo de refugiados y solicitantes de asilo a través de alianzas público-privadas </t>
    </r>
    <r>
      <rPr>
        <b/>
        <sz val="12"/>
        <rFont val="Calibri"/>
        <family val="2"/>
        <scheme val="minor"/>
      </rPr>
      <t xml:space="preserve"> (GTM)</t>
    </r>
  </si>
  <si>
    <t>Activity 3.3.6</t>
  </si>
  <si>
    <r>
      <t xml:space="preserve">Mapeo de iniciativas productivas y alianzas empresariales en coordinación con Mesa de Inserción Laboral Municipal (con CMPVs) </t>
    </r>
    <r>
      <rPr>
        <b/>
        <sz val="12"/>
        <color theme="1"/>
        <rFont val="Calibri"/>
        <family val="2"/>
        <scheme val="minor"/>
      </rPr>
      <t>(SLV)</t>
    </r>
  </si>
  <si>
    <t>Activity 3.3.7</t>
  </si>
  <si>
    <r>
      <t>Atención inmediata en territorio a casos de población retornada con perfiles de vulnerabilidad (personas sin arraigo, con antecedentes y con necesidades de protección</t>
    </r>
    <r>
      <rPr>
        <b/>
        <sz val="12"/>
        <color theme="1"/>
        <rFont val="Calibri"/>
        <family val="2"/>
        <scheme val="minor"/>
      </rPr>
      <t>) (SLV</t>
    </r>
    <r>
      <rPr>
        <sz val="12"/>
        <color theme="1"/>
        <rFont val="Calibri"/>
        <family val="2"/>
        <scheme val="minor"/>
      </rPr>
      <t>)</t>
    </r>
  </si>
  <si>
    <t>Activity 3.3.8</t>
  </si>
  <si>
    <r>
      <t>Formalizar acuerdos y alianzas interinstitucionales con el sector privado y público municipales y departamentales priorizados</t>
    </r>
    <r>
      <rPr>
        <b/>
        <sz val="12"/>
        <color theme="1"/>
        <rFont val="Calibri"/>
        <family val="2"/>
        <scheme val="minor"/>
      </rPr>
      <t xml:space="preserve">   (SLV)</t>
    </r>
  </si>
  <si>
    <t>Activity 3.3.9</t>
  </si>
  <si>
    <r>
      <t xml:space="preserve">Programa de certificación de competencias laborales  </t>
    </r>
    <r>
      <rPr>
        <b/>
        <sz val="12"/>
        <color theme="1"/>
        <rFont val="Calibri"/>
        <family val="2"/>
        <scheme val="minor"/>
      </rPr>
      <t xml:space="preserve">  (SLV)</t>
    </r>
  </si>
  <si>
    <t>Activity 3.3.10</t>
  </si>
  <si>
    <r>
      <t>Diseño e implementación de iniciativas de livelihood para mujeres migrantes retornadas.</t>
    </r>
    <r>
      <rPr>
        <b/>
        <sz val="12"/>
        <color theme="1"/>
        <rFont val="Calibri"/>
        <family val="2"/>
        <scheme val="minor"/>
      </rPr>
      <t xml:space="preserve"> (HND)</t>
    </r>
  </si>
  <si>
    <t>Activity 3.3.11</t>
  </si>
  <si>
    <r>
      <t>Programa de mentoring con jóvenes migrantes retornados.</t>
    </r>
    <r>
      <rPr>
        <b/>
        <sz val="12"/>
        <color theme="1"/>
        <rFont val="Calibri"/>
        <family val="2"/>
        <scheme val="minor"/>
      </rPr>
      <t xml:space="preserve"> (HND)</t>
    </r>
  </si>
  <si>
    <t>Activity 3.3.12</t>
  </si>
  <si>
    <r>
      <t xml:space="preserve">Diseño e implementación de Foro sobre Reintegración Económica en coordinación con Empresa Privada para promoción de medios de vida, empleabilidad e inclusión laboral de población migrante retornada. Lugar: San Pedro Sula. </t>
    </r>
    <r>
      <rPr>
        <b/>
        <sz val="12"/>
        <color theme="1"/>
        <rFont val="Calibri"/>
        <family val="2"/>
        <scheme val="minor"/>
      </rPr>
      <t>(HND)</t>
    </r>
  </si>
  <si>
    <t>Activity 3.3.13</t>
  </si>
  <si>
    <r>
      <t>Desarrollo e implementación de iniciativas de reintegración económica para población migrante retornada en coordinación con OSC locales, autoridades municipales y sector privado con énfasis en mujeres y jóvenes en Choloma y San Pedro Sula.</t>
    </r>
    <r>
      <rPr>
        <b/>
        <sz val="12"/>
        <color theme="1"/>
        <rFont val="Calibri"/>
        <family val="2"/>
        <scheme val="minor"/>
      </rPr>
      <t xml:space="preserve">  (HND)</t>
    </r>
  </si>
  <si>
    <t>Activity 3.3.14</t>
  </si>
  <si>
    <r>
      <t>Desarrollo de acuerdos institucionales entre el gobierno en sus distintos niveles y la empresa privada para desarrollar una estrategia de respuesta articulada y que responda a las necesidades de la población desplazada, personas retornadas con necesidades de protección, solicitantes y refugiadas.</t>
    </r>
    <r>
      <rPr>
        <b/>
        <sz val="12"/>
        <color theme="1"/>
        <rFont val="Calibri"/>
        <family val="2"/>
        <scheme val="minor"/>
      </rPr>
      <t xml:space="preserve"> (HND)</t>
    </r>
  </si>
  <si>
    <t>Activity 3.3.15</t>
  </si>
  <si>
    <r>
      <t>Generación de alianzas público -privados en el marco de las propuestas del trabajo con Medios de Vida (</t>
    </r>
    <r>
      <rPr>
        <b/>
        <sz val="12"/>
        <color theme="1"/>
        <rFont val="Calibri"/>
        <family val="2"/>
        <scheme val="minor"/>
      </rPr>
      <t>HND)</t>
    </r>
  </si>
  <si>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</si>
  <si>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</si>
  <si>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</si>
  <si>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</si>
  <si>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</si>
  <si>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</si>
  <si>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</si>
  <si>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</si>
  <si>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</si>
  <si>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</si>
  <si>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</si>
  <si>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</si>
  <si>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</si>
  <si>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</si>
  <si>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</si>
  <si>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</si>
  <si>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</si>
  <si>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</si>
  <si>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</si>
  <si>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</si>
  <si>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</si>
  <si>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</si>
  <si>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</si>
  <si>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</si>
  <si>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</si>
  <si>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</si>
  <si>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</si>
  <si>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</si>
  <si>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</si>
  <si>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</si>
  <si>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</si>
  <si>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</si>
  <si>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</si>
  <si>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</si>
  <si>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</si>
  <si>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</si>
  <si>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</si>
  <si>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</si>
  <si>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</si>
  <si>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</si>
  <si>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</si>
  <si>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</si>
  <si>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</si>
  <si>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</si>
  <si>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</si>
  <si>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</si>
  <si>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</si>
  <si>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</si>
  <si>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</si>
  <si>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Budget for independent final evaluation</t>
  </si>
  <si>
    <t>Total Additional Costs</t>
  </si>
  <si>
    <t>Totals</t>
  </si>
  <si>
    <t>Total Guatemala</t>
  </si>
  <si>
    <t>Total Honduras</t>
  </si>
  <si>
    <t>Total El Salvador</t>
  </si>
  <si>
    <t>Sub-Total Project Budget</t>
  </si>
  <si>
    <t>Indirect support costs (7%):</t>
  </si>
  <si>
    <t>Performance-Based Tranche Breakdown</t>
  </si>
  <si>
    <t>Tranche %</t>
  </si>
  <si>
    <t>First Tranche:</t>
  </si>
  <si>
    <t>Second Tranche:</t>
  </si>
  <si>
    <t>Third Tranche</t>
  </si>
  <si>
    <t>Total:</t>
  </si>
  <si>
    <t>Guatemala</t>
  </si>
  <si>
    <t>Honduraas</t>
  </si>
  <si>
    <t>El Salvador</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</si>
  <si>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</si>
  <si>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</si>
  <si>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</si>
  <si>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</si>
  <si>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</si>
  <si>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TOTAL PROJECT</t>
  </si>
  <si>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</si>
  <si>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</si>
  <si>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Annex D - PBF Project Budget GUATEMALA</t>
  </si>
  <si>
    <t>Annex D - PBF Project Budget HONDURAS</t>
  </si>
  <si>
    <t>Annex D - PBF Project Budget EL SALVADOR</t>
  </si>
  <si>
    <t>Table 2 - Output breakdown by UN budget categories</t>
  </si>
  <si>
    <t>OUTCOME 1: a coordinación aumentada entre los gobiernos de los países del Norte de Centroamérica mejora el abordaje de la migración irregular, la protección y reintegración sostenible de personas que integran movimientos mixtos (personas migrantes retornadas, personas migrantes en tránsito, personas con necesidades especiales de protección, personas desplazadas, personas refugiadas), favoreciendo el desarrollo y la cohesión social.</t>
  </si>
  <si>
    <t>Output 1.1: Creado un espacio de intercambio subregional integrado por representantes de instituciones claves de los tres países para el análisis de experiencias, buenas prácticas, estrategias y avances normativos e institucionales en los ámbitos de prevención, protección y reintegración sostenible.</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</si>
  <si>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</si>
  <si>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</si>
  <si>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</si>
  <si>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</si>
  <si>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</si>
  <si>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</si>
  <si>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</si>
  <si>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</si>
  <si>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</si>
  <si>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 Producidos estudios que aportan información, análisis y evidencias documentales sobre las dinámicas de la movilidad humana en los países del Norte de Centroamérica y su relación con riesgos y oportunidades para el sostenimiento de la paz para mejorar la toma de decisiones.</t>
  </si>
  <si>
    <t>Output 1.3 Diseñadas e implementadas estrategias de comunicación y sensibilización regional que promuevan cambios de conocimientos y actitudes de la población de los Países del Norte de Centroamérica sobre los riesgos de la migración irregular y las oportunidades para el desarrollo y la paz de la reintegración sostenible de las personas migrantes retornadas.</t>
  </si>
  <si>
    <t>Output 1.4</t>
  </si>
  <si>
    <t>OUTCOME 2 Capacidades mejoradas de las instituciones nacionales y de sociedad civil en los Países del Norte de Centroamérica para la atención de la migración irregular, la protección y reintegración sostenible de personas que integran movimientos mixtos (personas migrantes retornadas, personas migrantes en tránsito, personas con necesidades especiales de protección, personas desplazadas, personas refugiadas).</t>
  </si>
  <si>
    <t>Output 2.1 Diseñadas e implementadas propuestas de fortalecimiento de los marcos normativos, estratégicos y/o institucionales en los Países del Norte de Centroamérica en los ámbitos de prevención, protección y reintegración sostenible.</t>
  </si>
  <si>
    <t>Output 2.2 Fortalecidas las habilidades y capacidades de las redes nacionales de organizaciones de sociedad civil, para promover mayor protección y/o reintegración sostenible de personas que integran movimientos mixtos.</t>
  </si>
  <si>
    <t>Output 2.3 Diseñados y/o institucionalizados sistemas nacionales de información que facilitan mayor acceso a protección y/o reintegración sostenible para personas que integran movimientos mixtos.</t>
  </si>
  <si>
    <t>OUTCOME 3 Implementados mecanismos efectivos de protección y reintegración sostenible en los municipios priorizados, para personas que integran movimientos mixtos (personas migrantes retornadas, personas migrantes en tránsito, personas con necesidades especiales de protección, personas desplazadas, personas refugiadas).</t>
  </si>
  <si>
    <t>Output 3.1 Diseñados políticas, planes y proyectos municipales en los ámbitos de prevención, protección y reintegración sostenible.</t>
  </si>
  <si>
    <t>Output 3.2 Establecidos y/o consolidados espacios de coordinación multi-actor al nivel municipal para la promoción de iniciativas locales de prevención, protección y reintegración.</t>
  </si>
  <si>
    <t>Output 3.3 Establecidos y/o consolidados espacios de coordinación multi-actor al nivel municipal para la promoción de iniciativas locales de prevención, protección y reintegración.</t>
  </si>
  <si>
    <t>OUTCOME 4</t>
  </si>
  <si>
    <t>Additional Costs</t>
  </si>
  <si>
    <t>Additional Cost Totals from Table 1</t>
  </si>
  <si>
    <t xml:space="preserve">Subtotal </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</si>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</sst>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8">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1"/>
      <color theme="0"/>
      <name val="Calibri"/>
      <family val="2"/>
      <scheme val="minor"/>
    </font>
    <font>
      <sz val="8"/>
      <name val="Calibri"/>
      <family val="2"/>
      <scheme val="minor"/>
    </font>
    <font>
      <sz val="12"/>
      <name val="Calibri"/>
      <family val="2"/>
      <scheme val="minor"/>
    </font>
    <font>
      <b/>
      <sz val="12"/>
      <name val="Calibri"/>
      <family val="2"/>
      <scheme val="minor"/>
    </font>
    <font>
      <sz val="12"/>
      <color theme="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
      <patternFill patternType="solid">
        <fgColor rgb="FFFFFF00"/>
        <bgColor indexed="64"/>
      </patternFill>
    </fill>
  </fills>
  <borders count="6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right style="medium">
        <color indexed="64"/>
      </right>
      <top/>
      <bottom/>
      <diagonal/>
    </border>
    <border>
      <left/>
      <right style="thin">
        <color indexed="64"/>
      </right>
      <top/>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408">
    <xf numFmtId="0" fontId="0" fillId="0" borderId="0" xfId="0"/>
    <xf numFmtId="0" fontId="0" fillId="0" borderId="0" xfId="0" applyBorder="1"/>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0" fontId="2" fillId="3" borderId="0" xfId="0" applyFont="1" applyFill="1" applyBorder="1" applyAlignment="1" applyProtection="1">
      <alignment vertical="center" wrapText="1"/>
      <protection locked="0"/>
    </xf>
    <xf numFmtId="44" fontId="10" fillId="0" borderId="0" xfId="1" applyFont="1" applyFill="1" applyBorder="1" applyAlignment="1" applyProtection="1">
      <alignment vertical="center" wrapText="1"/>
    </xf>
    <xf numFmtId="44" fontId="2" fillId="2" borderId="3" xfId="1" applyNumberFormat="1" applyFont="1" applyFill="1" applyBorder="1" applyAlignment="1" applyProtection="1">
      <alignment horizontal="center" vertical="center" wrapText="1"/>
    </xf>
    <xf numFmtId="44" fontId="7"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3" fillId="0" borderId="0" xfId="0" applyFont="1" applyBorder="1" applyAlignment="1">
      <alignment wrapText="1"/>
    </xf>
    <xf numFmtId="0" fontId="14"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9" fillId="0" borderId="0"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2" fillId="0" borderId="0" xfId="1" applyFont="1" applyFill="1" applyBorder="1" applyAlignment="1" applyProtection="1">
      <alignment horizontal="center" vertical="center"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0" fontId="5" fillId="3" borderId="0" xfId="0" applyFont="1" applyFill="1" applyBorder="1" applyAlignment="1">
      <alignment wrapText="1"/>
    </xf>
    <xf numFmtId="44" fontId="2" fillId="4" borderId="3" xfId="1" applyFont="1" applyFill="1" applyBorder="1" applyAlignment="1" applyProtection="1">
      <alignment wrapText="1"/>
    </xf>
    <xf numFmtId="0" fontId="5" fillId="0" borderId="0" xfId="0" applyFont="1" applyFill="1" applyBorder="1" applyAlignment="1">
      <alignment wrapText="1"/>
    </xf>
    <xf numFmtId="44" fontId="2" fillId="0" borderId="0" xfId="0" applyNumberFormat="1" applyFont="1" applyFill="1" applyBorder="1" applyAlignment="1">
      <alignment wrapText="1"/>
    </xf>
    <xf numFmtId="44" fontId="6" fillId="0" borderId="0" xfId="1" applyFont="1" applyFill="1" applyBorder="1" applyAlignment="1">
      <alignment horizontal="right" vertical="center" wrapText="1"/>
    </xf>
    <xf numFmtId="44" fontId="2" fillId="2" borderId="3" xfId="0" applyNumberFormat="1" applyFont="1" applyFill="1" applyBorder="1" applyAlignment="1">
      <alignment wrapText="1"/>
    </xf>
    <xf numFmtId="0" fontId="6" fillId="2" borderId="38" xfId="0" applyFont="1" applyFill="1" applyBorder="1" applyAlignment="1" applyProtection="1">
      <alignment vertical="center" wrapText="1"/>
    </xf>
    <xf numFmtId="44" fontId="2" fillId="2" borderId="38"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0" fontId="2" fillId="3" borderId="39" xfId="0" applyFont="1" applyFill="1" applyBorder="1" applyAlignment="1">
      <alignment horizontal="lef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0" fontId="5" fillId="0" borderId="0" xfId="0" applyFont="1"/>
    <xf numFmtId="0" fontId="15" fillId="0" borderId="0" xfId="0" applyFont="1" applyAlignme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49" fontId="16"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0" fontId="2" fillId="2" borderId="3" xfId="0"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4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44"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4" fontId="2" fillId="2" borderId="3" xfId="1" applyFont="1" applyFill="1" applyBorder="1" applyAlignment="1" applyProtection="1">
      <alignment horizontal="center" vertical="center" wrapText="1"/>
    </xf>
    <xf numFmtId="44" fontId="2" fillId="2" borderId="14" xfId="1" applyFont="1" applyFill="1" applyBorder="1" applyAlignment="1" applyProtection="1">
      <alignment vertical="center" wrapText="1"/>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44" fontId="2" fillId="2" borderId="39" xfId="1" applyFont="1" applyFill="1" applyBorder="1" applyAlignment="1" applyProtection="1">
      <alignment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0" fontId="2" fillId="2" borderId="32" xfId="0" applyFont="1" applyFill="1" applyBorder="1" applyAlignment="1">
      <alignment wrapText="1"/>
    </xf>
    <xf numFmtId="44" fontId="2" fillId="2" borderId="33"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7" fillId="2" borderId="8" xfId="0" applyFont="1" applyFill="1" applyBorder="1" applyAlignment="1" applyProtection="1">
      <alignment vertical="center" wrapText="1"/>
    </xf>
    <xf numFmtId="0" fontId="7" fillId="2" borderId="12"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44" fontId="2" fillId="2" borderId="37"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10" fontId="2" fillId="2" borderId="9" xfId="2" applyNumberFormat="1" applyFont="1" applyFill="1" applyBorder="1" applyAlignment="1" applyProtection="1">
      <alignment wrapText="1"/>
    </xf>
    <xf numFmtId="44" fontId="14" fillId="0" borderId="0" xfId="1" applyFont="1" applyBorder="1" applyAlignment="1">
      <alignment wrapText="1"/>
    </xf>
    <xf numFmtId="44" fontId="0" fillId="0" borderId="0" xfId="1" applyFont="1" applyBorder="1" applyAlignment="1">
      <alignment wrapText="1"/>
    </xf>
    <xf numFmtId="44" fontId="0" fillId="0" borderId="0" xfId="1" applyFont="1" applyFill="1" applyBorder="1" applyAlignment="1">
      <alignment wrapText="1"/>
    </xf>
    <xf numFmtId="44" fontId="2" fillId="3" borderId="0" xfId="1" applyFont="1" applyFill="1" applyBorder="1" applyAlignment="1">
      <alignment vertical="center" wrapText="1"/>
    </xf>
    <xf numFmtId="44" fontId="17" fillId="8" borderId="3" xfId="0" applyNumberFormat="1" applyFont="1" applyFill="1" applyBorder="1" applyAlignment="1">
      <alignment horizontal="center" vertical="center" wrapText="1"/>
    </xf>
    <xf numFmtId="44" fontId="2" fillId="3" borderId="0" xfId="1" applyFont="1" applyFill="1" applyBorder="1" applyAlignment="1" applyProtection="1">
      <alignment horizontal="center" vertical="center" wrapText="1"/>
    </xf>
    <xf numFmtId="44" fontId="12" fillId="3" borderId="0" xfId="1" applyFont="1" applyFill="1" applyBorder="1" applyAlignment="1">
      <alignment horizontal="left" wrapText="1"/>
    </xf>
    <xf numFmtId="44" fontId="2"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9" fontId="2" fillId="2" borderId="9" xfId="2" applyNumberFormat="1" applyFont="1" applyFill="1" applyBorder="1" applyAlignment="1">
      <alignment vertical="center" wrapText="1"/>
    </xf>
    <xf numFmtId="44" fontId="3" fillId="2" borderId="13" xfId="0" applyNumberFormat="1" applyFont="1" applyFill="1" applyBorder="1"/>
    <xf numFmtId="44" fontId="2" fillId="2" borderId="4" xfId="2" applyNumberFormat="1" applyFont="1" applyFill="1" applyBorder="1" applyAlignment="1">
      <alignment vertical="center" wrapText="1"/>
    </xf>
    <xf numFmtId="44" fontId="3" fillId="2" borderId="52" xfId="0" applyNumberFormat="1" applyFont="1" applyFill="1" applyBorder="1"/>
    <xf numFmtId="0" fontId="0" fillId="2" borderId="14" xfId="0" applyFill="1" applyBorder="1"/>
    <xf numFmtId="44" fontId="14" fillId="3" borderId="0" xfId="1" applyFont="1" applyFill="1" applyBorder="1" applyAlignment="1">
      <alignment wrapText="1"/>
    </xf>
    <xf numFmtId="44" fontId="0" fillId="3" borderId="0" xfId="1" applyFont="1" applyFill="1" applyBorder="1" applyAlignment="1">
      <alignment wrapText="1"/>
    </xf>
    <xf numFmtId="44" fontId="2" fillId="3" borderId="3" xfId="1" applyFont="1" applyFill="1" applyBorder="1" applyAlignment="1" applyProtection="1">
      <alignment horizontal="center" vertical="center" wrapText="1"/>
    </xf>
    <xf numFmtId="44" fontId="17" fillId="9" borderId="3" xfId="0" applyNumberFormat="1" applyFont="1" applyFill="1" applyBorder="1" applyAlignment="1">
      <alignment horizontal="center" vertical="center" wrapText="1"/>
    </xf>
    <xf numFmtId="4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0" fontId="1" fillId="2" borderId="3" xfId="0" applyFont="1" applyFill="1" applyBorder="1" applyAlignment="1" applyProtection="1">
      <alignment horizontal="center" vertical="center" wrapText="1"/>
    </xf>
    <xf numFmtId="0" fontId="11" fillId="6" borderId="6" xfId="0" applyFont="1" applyFill="1" applyBorder="1" applyAlignment="1">
      <alignment vertical="top" wrapText="1"/>
    </xf>
    <xf numFmtId="0" fontId="2" fillId="0" borderId="0" xfId="0" applyFont="1" applyFill="1" applyBorder="1" applyAlignment="1">
      <alignment wrapText="1"/>
    </xf>
    <xf numFmtId="0" fontId="18" fillId="0" borderId="0" xfId="0" applyFont="1" applyFill="1" applyBorder="1" applyAlignment="1">
      <alignment wrapText="1"/>
    </xf>
    <xf numFmtId="0" fontId="1" fillId="0" borderId="30"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44" fontId="1" fillId="3" borderId="30" xfId="1" applyFont="1" applyFill="1" applyBorder="1" applyAlignment="1" applyProtection="1">
      <alignment horizontal="left" vertical="center" wrapText="1"/>
      <protection locked="0"/>
    </xf>
    <xf numFmtId="49" fontId="1" fillId="0" borderId="16" xfId="1" applyNumberFormat="1" applyFont="1" applyBorder="1" applyAlignment="1" applyProtection="1">
      <alignment horizontal="left" vertical="center" wrapText="1"/>
      <protection locked="0"/>
    </xf>
    <xf numFmtId="44" fontId="1" fillId="3" borderId="3" xfId="1" applyFont="1" applyFill="1" applyBorder="1" applyAlignment="1" applyProtection="1">
      <alignment horizontal="left" vertical="center" wrapText="1"/>
      <protection locked="0"/>
    </xf>
    <xf numFmtId="49" fontId="1" fillId="0" borderId="9" xfId="1" applyNumberFormat="1" applyFont="1" applyBorder="1" applyAlignment="1" applyProtection="1">
      <alignment horizontal="left" vertical="center" wrapText="1"/>
      <protection locked="0"/>
    </xf>
    <xf numFmtId="0" fontId="2" fillId="2" borderId="5" xfId="0" applyFont="1" applyFill="1" applyBorder="1" applyAlignment="1" applyProtection="1">
      <alignment vertical="center" wrapText="1"/>
    </xf>
    <xf numFmtId="0" fontId="1" fillId="0" borderId="13" xfId="0" applyFont="1" applyBorder="1" applyAlignment="1" applyProtection="1">
      <alignment horizontal="left" vertical="center" wrapText="1"/>
      <protection locked="0"/>
    </xf>
    <xf numFmtId="44" fontId="1" fillId="3" borderId="13" xfId="1" applyFont="1" applyFill="1" applyBorder="1" applyAlignment="1" applyProtection="1">
      <alignment horizontal="left" vertical="center" wrapText="1"/>
      <protection locked="0"/>
    </xf>
    <xf numFmtId="49" fontId="1" fillId="0" borderId="14" xfId="1" applyNumberFormat="1" applyFont="1" applyBorder="1" applyAlignment="1" applyProtection="1">
      <alignment horizontal="left" vertical="center" wrapText="1"/>
      <protection locked="0"/>
    </xf>
    <xf numFmtId="44" fontId="2" fillId="3" borderId="2" xfId="1" applyFont="1" applyFill="1" applyBorder="1" applyAlignment="1" applyProtection="1">
      <alignment horizontal="center" vertical="center" wrapText="1"/>
    </xf>
    <xf numFmtId="0" fontId="2" fillId="2" borderId="55" xfId="0" applyFont="1" applyFill="1" applyBorder="1" applyAlignment="1" applyProtection="1">
      <alignment vertical="center" wrapText="1"/>
    </xf>
    <xf numFmtId="44" fontId="2" fillId="2" borderId="56" xfId="1" applyNumberFormat="1" applyFont="1" applyFill="1" applyBorder="1" applyAlignment="1" applyProtection="1">
      <alignment horizontal="center" vertical="center" wrapText="1"/>
    </xf>
    <xf numFmtId="44" fontId="2" fillId="2" borderId="56" xfId="1" applyFont="1" applyFill="1" applyBorder="1" applyAlignment="1" applyProtection="1">
      <alignment horizontal="center" vertical="center" wrapText="1"/>
    </xf>
    <xf numFmtId="44" fontId="2" fillId="2" borderId="57" xfId="1" applyFont="1" applyFill="1" applyBorder="1" applyAlignment="1" applyProtection="1">
      <alignment horizontal="center" vertical="center" wrapText="1"/>
    </xf>
    <xf numFmtId="0" fontId="2" fillId="2" borderId="58" xfId="0" applyFont="1" applyFill="1" applyBorder="1" applyAlignment="1" applyProtection="1">
      <alignment vertical="center" wrapText="1"/>
    </xf>
    <xf numFmtId="44" fontId="2" fillId="2" borderId="53" xfId="1" applyNumberFormat="1" applyFont="1" applyFill="1" applyBorder="1" applyAlignment="1" applyProtection="1">
      <alignment horizontal="center" vertical="center" wrapText="1"/>
    </xf>
    <xf numFmtId="44" fontId="2" fillId="2" borderId="53" xfId="1" applyFont="1" applyFill="1" applyBorder="1" applyAlignment="1" applyProtection="1">
      <alignment horizontal="center" vertical="center" wrapText="1"/>
    </xf>
    <xf numFmtId="44" fontId="2" fillId="2" borderId="59" xfId="1" applyFont="1" applyFill="1" applyBorder="1" applyAlignment="1" applyProtection="1">
      <alignment horizontal="center" vertical="center" wrapText="1"/>
    </xf>
    <xf numFmtId="44" fontId="2" fillId="3" borderId="41" xfId="1" applyFont="1" applyFill="1" applyBorder="1" applyAlignment="1" applyProtection="1">
      <alignment horizontal="center" vertical="center" wrapText="1"/>
    </xf>
    <xf numFmtId="0" fontId="2" fillId="2" borderId="28" xfId="0" applyFont="1" applyFill="1" applyBorder="1" applyAlignment="1" applyProtection="1">
      <alignment vertical="center" wrapText="1"/>
    </xf>
    <xf numFmtId="0" fontId="1" fillId="0" borderId="13" xfId="0" applyFont="1" applyBorder="1" applyAlignment="1" applyProtection="1">
      <alignment horizontal="left" vertical="top" wrapText="1"/>
      <protection locked="0"/>
    </xf>
    <xf numFmtId="49" fontId="1" fillId="0" borderId="14" xfId="1" applyNumberFormat="1" applyFont="1" applyBorder="1" applyAlignment="1" applyProtection="1">
      <alignment horizontal="left" vertical="top" wrapText="1"/>
      <protection locked="0"/>
    </xf>
    <xf numFmtId="44" fontId="1" fillId="0" borderId="3" xfId="1" applyFont="1" applyBorder="1" applyAlignment="1" applyProtection="1">
      <alignment horizontal="left" vertical="center" wrapText="1"/>
      <protection locked="0"/>
    </xf>
    <xf numFmtId="44" fontId="1" fillId="3" borderId="3" xfId="1" applyFont="1" applyFill="1" applyBorder="1" applyAlignment="1" applyProtection="1">
      <alignment horizontal="center" vertical="center" wrapText="1"/>
      <protection locked="0"/>
    </xf>
    <xf numFmtId="0" fontId="25" fillId="0" borderId="3" xfId="0" applyFont="1" applyBorder="1" applyAlignment="1" applyProtection="1">
      <alignment horizontal="left" vertical="center" wrapText="1"/>
      <protection locked="0"/>
    </xf>
    <xf numFmtId="44" fontId="0" fillId="0" borderId="0" xfId="0" applyNumberFormat="1" applyFont="1" applyBorder="1" applyAlignment="1">
      <alignment wrapText="1"/>
    </xf>
    <xf numFmtId="44" fontId="9" fillId="3" borderId="0" xfId="1" applyFont="1" applyFill="1" applyBorder="1" applyAlignment="1" applyProtection="1">
      <alignment horizontal="center" vertical="center" wrapText="1"/>
    </xf>
    <xf numFmtId="0" fontId="10" fillId="0" borderId="0" xfId="0" applyFont="1" applyFill="1" applyBorder="1" applyAlignment="1">
      <alignment vertical="center" wrapText="1"/>
    </xf>
    <xf numFmtId="44" fontId="9" fillId="3" borderId="0" xfId="1" applyFont="1" applyFill="1" applyBorder="1" applyAlignment="1" applyProtection="1">
      <alignment vertical="center" wrapText="1"/>
      <protection locked="0"/>
    </xf>
    <xf numFmtId="44" fontId="9" fillId="3" borderId="0" xfId="1" applyFont="1" applyFill="1" applyBorder="1" applyAlignment="1" applyProtection="1">
      <alignment horizontal="right" vertical="center" wrapText="1"/>
      <protection locked="0"/>
    </xf>
    <xf numFmtId="0" fontId="8" fillId="0" borderId="0" xfId="0" applyFont="1" applyFill="1" applyBorder="1" applyAlignment="1">
      <alignment wrapText="1"/>
    </xf>
    <xf numFmtId="44" fontId="9" fillId="3" borderId="0" xfId="1" applyFont="1" applyFill="1" applyBorder="1" applyAlignment="1" applyProtection="1">
      <alignment vertical="center" wrapText="1"/>
    </xf>
    <xf numFmtId="44" fontId="9" fillId="0" borderId="0" xfId="1" applyFont="1" applyFill="1" applyBorder="1" applyAlignment="1">
      <alignment vertical="center" wrapText="1"/>
    </xf>
    <xf numFmtId="44" fontId="9" fillId="3" borderId="0" xfId="1" applyFont="1" applyFill="1" applyBorder="1" applyAlignment="1">
      <alignment vertical="center" wrapText="1"/>
    </xf>
    <xf numFmtId="0" fontId="2" fillId="2" borderId="11" xfId="0" applyFont="1" applyFill="1" applyBorder="1" applyAlignment="1">
      <alignment horizontal="center" vertical="center" wrapText="1"/>
    </xf>
    <xf numFmtId="0" fontId="5" fillId="0" borderId="0" xfId="0" applyFont="1" applyAlignment="1">
      <alignment vertical="center"/>
    </xf>
    <xf numFmtId="44" fontId="2" fillId="2" borderId="37" xfId="0" applyNumberFormat="1" applyFont="1" applyFill="1" applyBorder="1" applyAlignment="1">
      <alignment vertical="center" wrapText="1"/>
    </xf>
    <xf numFmtId="44" fontId="2" fillId="2" borderId="9" xfId="0" applyNumberFormat="1" applyFont="1" applyFill="1" applyBorder="1" applyAlignment="1">
      <alignment vertical="center" wrapText="1"/>
    </xf>
    <xf numFmtId="44" fontId="2" fillId="2" borderId="14" xfId="0" applyNumberFormat="1" applyFont="1" applyFill="1" applyBorder="1" applyAlignment="1">
      <alignment vertical="center" wrapText="1"/>
    </xf>
    <xf numFmtId="44" fontId="2" fillId="2" borderId="51" xfId="1" applyNumberFormat="1" applyFont="1" applyFill="1" applyBorder="1" applyAlignment="1">
      <alignment vertical="center" wrapText="1"/>
    </xf>
    <xf numFmtId="44" fontId="2" fillId="2" borderId="29" xfId="0" applyNumberFormat="1" applyFont="1" applyFill="1" applyBorder="1" applyAlignment="1">
      <alignment vertical="center" wrapText="1"/>
    </xf>
    <xf numFmtId="44" fontId="2" fillId="2" borderId="3" xfId="1" applyNumberFormat="1" applyFont="1" applyFill="1" applyBorder="1" applyAlignment="1">
      <alignment vertical="center" wrapText="1"/>
    </xf>
    <xf numFmtId="44" fontId="2" fillId="2" borderId="12" xfId="1" applyFont="1" applyFill="1" applyBorder="1" applyAlignment="1" applyProtection="1">
      <alignment vertical="center" wrapText="1"/>
    </xf>
    <xf numFmtId="44" fontId="2" fillId="2" borderId="13" xfId="1" applyNumberFormat="1" applyFont="1" applyFill="1" applyBorder="1" applyAlignment="1">
      <alignment vertical="center" wrapText="1"/>
    </xf>
    <xf numFmtId="0" fontId="5" fillId="0" borderId="0" xfId="0" applyFont="1" applyBorder="1" applyAlignment="1">
      <alignment vertical="center" wrapText="1"/>
    </xf>
    <xf numFmtId="44" fontId="2" fillId="3" borderId="53" xfId="1" applyFont="1" applyFill="1" applyBorder="1" applyAlignment="1" applyProtection="1">
      <alignment horizontal="center" vertical="center" wrapText="1"/>
    </xf>
    <xf numFmtId="0" fontId="0" fillId="0" borderId="3" xfId="0" applyFont="1" applyBorder="1" applyAlignment="1">
      <alignment wrapText="1"/>
    </xf>
    <xf numFmtId="0" fontId="0" fillId="0" borderId="4" xfId="0" applyFont="1" applyBorder="1" applyAlignment="1">
      <alignment wrapText="1"/>
    </xf>
    <xf numFmtId="0" fontId="1" fillId="0" borderId="5" xfId="0" applyFont="1" applyBorder="1" applyAlignment="1" applyProtection="1">
      <alignment horizontal="left" vertical="center" wrapText="1"/>
      <protection locked="0"/>
    </xf>
    <xf numFmtId="44" fontId="2" fillId="3" borderId="62" xfId="1" applyFont="1" applyFill="1" applyBorder="1" applyAlignment="1" applyProtection="1">
      <alignment horizontal="center" vertical="center" wrapText="1"/>
    </xf>
    <xf numFmtId="0" fontId="1" fillId="3" borderId="5" xfId="0" applyFont="1" applyFill="1" applyBorder="1" applyAlignment="1" applyProtection="1">
      <alignment horizontal="left" vertical="center" wrapText="1"/>
      <protection locked="0"/>
    </xf>
    <xf numFmtId="44" fontId="17" fillId="9" borderId="60" xfId="0" applyNumberFormat="1" applyFont="1" applyFill="1" applyBorder="1" applyAlignment="1">
      <alignment horizontal="center" vertical="center" wrapText="1"/>
    </xf>
    <xf numFmtId="44" fontId="17" fillId="8" borderId="56" xfId="0" applyNumberFormat="1" applyFont="1" applyFill="1" applyBorder="1" applyAlignment="1">
      <alignment horizontal="center" vertical="center" wrapText="1"/>
    </xf>
    <xf numFmtId="44" fontId="17" fillId="8" borderId="57" xfId="0" applyNumberFormat="1" applyFont="1" applyFill="1" applyBorder="1" applyAlignment="1">
      <alignment horizontal="center" vertical="center" wrapText="1"/>
    </xf>
    <xf numFmtId="44" fontId="17" fillId="8" borderId="53" xfId="0" applyNumberFormat="1" applyFont="1" applyFill="1" applyBorder="1" applyAlignment="1">
      <alignment horizontal="center" vertical="center" wrapText="1"/>
    </xf>
    <xf numFmtId="44" fontId="17" fillId="8" borderId="59" xfId="0" applyNumberFormat="1" applyFont="1" applyFill="1" applyBorder="1" applyAlignment="1">
      <alignment horizontal="center" vertical="center" wrapText="1"/>
    </xf>
    <xf numFmtId="44" fontId="17" fillId="9" borderId="62" xfId="0" applyNumberFormat="1" applyFont="1" applyFill="1" applyBorder="1" applyAlignment="1">
      <alignment horizontal="center" vertical="center" wrapText="1"/>
    </xf>
    <xf numFmtId="44" fontId="17" fillId="9" borderId="2" xfId="0" applyNumberFormat="1" applyFont="1" applyFill="1" applyBorder="1" applyAlignment="1">
      <alignment horizontal="center" vertical="center" wrapText="1"/>
    </xf>
    <xf numFmtId="44" fontId="27" fillId="3" borderId="0" xfId="0" applyNumberFormat="1" applyFont="1" applyFill="1" applyBorder="1" applyAlignment="1" applyProtection="1">
      <alignment vertical="center" wrapText="1"/>
      <protection locked="0"/>
    </xf>
    <xf numFmtId="44" fontId="27" fillId="0" borderId="0" xfId="1" applyFont="1" applyFill="1" applyBorder="1" applyAlignment="1" applyProtection="1">
      <alignment vertical="center" wrapText="1"/>
      <protection locked="0"/>
    </xf>
    <xf numFmtId="0" fontId="27" fillId="0" borderId="0" xfId="0" applyFont="1" applyFill="1" applyBorder="1" applyAlignment="1" applyProtection="1">
      <alignment vertical="center" wrapText="1"/>
      <protection locked="0"/>
    </xf>
    <xf numFmtId="44" fontId="23" fillId="0" borderId="0" xfId="1" applyFont="1" applyBorder="1" applyAlignment="1">
      <alignment wrapText="1"/>
    </xf>
    <xf numFmtId="44" fontId="1" fillId="0" borderId="16" xfId="1" applyFont="1" applyFill="1" applyBorder="1" applyAlignment="1" applyProtection="1">
      <alignment horizontal="left" vertical="center" wrapText="1"/>
      <protection locked="0"/>
    </xf>
    <xf numFmtId="44" fontId="1" fillId="0" borderId="9" xfId="1" applyFont="1" applyFill="1" applyBorder="1" applyAlignment="1" applyProtection="1">
      <alignment horizontal="left" vertical="center" wrapText="1"/>
      <protection locked="0"/>
    </xf>
    <xf numFmtId="44" fontId="1" fillId="3" borderId="9" xfId="1" applyFont="1" applyFill="1" applyBorder="1" applyAlignment="1" applyProtection="1">
      <alignment horizontal="left" vertical="center" wrapText="1"/>
      <protection locked="0"/>
    </xf>
    <xf numFmtId="49" fontId="1" fillId="3" borderId="9" xfId="1" applyNumberFormat="1" applyFont="1" applyFill="1" applyBorder="1" applyAlignment="1" applyProtection="1">
      <alignment horizontal="left" wrapText="1"/>
      <protection locked="0"/>
    </xf>
    <xf numFmtId="44" fontId="1" fillId="3" borderId="3" xfId="1" applyFont="1" applyFill="1" applyBorder="1" applyAlignment="1" applyProtection="1">
      <alignment horizontal="left" wrapText="1"/>
      <protection locked="0"/>
    </xf>
    <xf numFmtId="49" fontId="1" fillId="0" borderId="16" xfId="1" applyNumberFormat="1" applyFont="1" applyBorder="1" applyAlignment="1" applyProtection="1">
      <alignment horizontal="left" wrapText="1"/>
      <protection locked="0"/>
    </xf>
    <xf numFmtId="49" fontId="1" fillId="0" borderId="9" xfId="1" applyNumberFormat="1" applyFont="1" applyBorder="1" applyAlignment="1" applyProtection="1">
      <alignment horizontal="left" wrapText="1"/>
      <protection locked="0"/>
    </xf>
    <xf numFmtId="0" fontId="2" fillId="0" borderId="0" xfId="0" applyFont="1" applyFill="1" applyBorder="1" applyAlignment="1">
      <alignment horizontal="center" vertical="center" wrapText="1"/>
    </xf>
    <xf numFmtId="44" fontId="2" fillId="2" borderId="5" xfId="1" applyFont="1" applyFill="1" applyBorder="1" applyAlignment="1" applyProtection="1">
      <alignment horizontal="center" vertical="center" wrapText="1"/>
      <protection locked="0"/>
    </xf>
    <xf numFmtId="0" fontId="2" fillId="2" borderId="5" xfId="0" applyFont="1" applyFill="1" applyBorder="1" applyAlignment="1">
      <alignment horizontal="center" vertical="center" wrapText="1"/>
    </xf>
    <xf numFmtId="0" fontId="20" fillId="0" borderId="0" xfId="0" applyFont="1" applyBorder="1" applyAlignment="1">
      <alignment horizontal="left" vertical="top" wrapText="1"/>
    </xf>
    <xf numFmtId="0" fontId="27" fillId="3" borderId="11" xfId="0" applyFont="1" applyFill="1" applyBorder="1" applyAlignment="1" applyProtection="1">
      <alignment horizontal="center" vertical="center" wrapText="1"/>
      <protection locked="0"/>
    </xf>
    <xf numFmtId="44" fontId="27" fillId="3" borderId="0" xfId="1" applyFont="1" applyFill="1" applyBorder="1" applyAlignment="1" applyProtection="1">
      <alignment horizontal="center" vertical="center" wrapText="1"/>
      <protection locked="0"/>
    </xf>
    <xf numFmtId="44" fontId="9" fillId="3" borderId="61" xfId="2" applyNumberFormat="1" applyFont="1" applyFill="1" applyBorder="1" applyAlignment="1">
      <alignment horizontal="center" vertical="center" wrapText="1"/>
    </xf>
    <xf numFmtId="44" fontId="2" fillId="2" borderId="5" xfId="1" applyFont="1" applyFill="1" applyBorder="1" applyAlignment="1" applyProtection="1">
      <alignment horizontal="center" vertical="center" wrapText="1"/>
      <protection locked="0"/>
    </xf>
    <xf numFmtId="44" fontId="2" fillId="2" borderId="38" xfId="1"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38" xfId="0"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0" fontId="2" fillId="2" borderId="42" xfId="0" applyFont="1" applyFill="1" applyBorder="1" applyAlignment="1" applyProtection="1">
      <alignment horizontal="center" vertical="center" wrapText="1"/>
    </xf>
    <xf numFmtId="0" fontId="2" fillId="2" borderId="43" xfId="0" applyFont="1" applyFill="1" applyBorder="1" applyAlignment="1" applyProtection="1">
      <alignment horizontal="center" vertical="center" wrapText="1"/>
    </xf>
    <xf numFmtId="0" fontId="2" fillId="2" borderId="44"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44" fontId="2" fillId="2" borderId="31" xfId="1" applyFont="1" applyFill="1" applyBorder="1" applyAlignment="1" applyProtection="1">
      <alignment horizontal="center" vertical="center" wrapText="1"/>
    </xf>
    <xf numFmtId="4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2"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1" fillId="3" borderId="3" xfId="0" applyFont="1" applyFill="1" applyBorder="1" applyAlignment="1" applyProtection="1">
      <alignment horizontal="left" vertical="center" wrapText="1"/>
      <protection locked="0"/>
    </xf>
    <xf numFmtId="0" fontId="1" fillId="3" borderId="30" xfId="0" applyFont="1" applyFill="1" applyBorder="1" applyAlignment="1" applyProtection="1">
      <alignment horizontal="left" vertical="center" wrapText="1"/>
      <protection locked="0"/>
    </xf>
    <xf numFmtId="49" fontId="1" fillId="3" borderId="39" xfId="0" applyNumberFormat="1" applyFont="1" applyFill="1" applyBorder="1" applyAlignment="1" applyProtection="1">
      <alignment horizontal="left" vertical="center" wrapText="1"/>
      <protection locked="0"/>
    </xf>
    <xf numFmtId="0" fontId="18" fillId="0" borderId="54" xfId="0" applyFont="1" applyFill="1" applyBorder="1" applyAlignment="1">
      <alignment horizontal="left" wrapText="1"/>
    </xf>
    <xf numFmtId="0" fontId="2" fillId="3" borderId="4"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0" fontId="2" fillId="3" borderId="30" xfId="0" applyFont="1" applyFill="1" applyBorder="1" applyAlignment="1" applyProtection="1">
      <alignment horizontal="left" vertical="center" wrapText="1"/>
      <protection locked="0"/>
    </xf>
    <xf numFmtId="0" fontId="2" fillId="3" borderId="16" xfId="0" applyFont="1" applyFill="1" applyBorder="1" applyAlignment="1" applyProtection="1">
      <alignment horizontal="left" vertical="center" wrapText="1"/>
      <protection locked="0"/>
    </xf>
    <xf numFmtId="49" fontId="2" fillId="3" borderId="4" xfId="0" applyNumberFormat="1" applyFont="1" applyFill="1" applyBorder="1" applyAlignment="1" applyProtection="1">
      <alignment horizontal="left" vertical="center" wrapText="1"/>
      <protection locked="0"/>
    </xf>
    <xf numFmtId="49" fontId="2" fillId="3" borderId="1" xfId="0" applyNumberFormat="1" applyFont="1" applyFill="1" applyBorder="1" applyAlignment="1" applyProtection="1">
      <alignment horizontal="left" vertical="center" wrapText="1"/>
      <protection locked="0"/>
    </xf>
    <xf numFmtId="49" fontId="2" fillId="3" borderId="2" xfId="0" applyNumberFormat="1" applyFont="1" applyFill="1" applyBorder="1" applyAlignment="1" applyProtection="1">
      <alignment horizontal="left" vertical="center" wrapText="1"/>
      <protection locked="0"/>
    </xf>
    <xf numFmtId="0" fontId="2" fillId="3" borderId="30" xfId="0" applyNumberFormat="1" applyFont="1" applyFill="1" applyBorder="1" applyAlignment="1" applyProtection="1">
      <alignment horizontal="left" vertical="center" wrapText="1"/>
      <protection locked="0"/>
    </xf>
    <xf numFmtId="0" fontId="2" fillId="3" borderId="16" xfId="0" applyNumberFormat="1" applyFont="1" applyFill="1" applyBorder="1" applyAlignment="1" applyProtection="1">
      <alignment horizontal="left" vertical="center" wrapText="1"/>
      <protection locked="0"/>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2" fillId="2" borderId="53" xfId="0" applyFont="1" applyFill="1" applyBorder="1" applyAlignment="1" applyProtection="1">
      <alignment horizontal="center" wrapText="1"/>
      <protection locked="0"/>
    </xf>
    <xf numFmtId="0" fontId="2" fillId="2" borderId="38" xfId="0" applyFont="1" applyFill="1" applyBorder="1" applyAlignment="1" applyProtection="1">
      <alignment horizontal="center" wrapText="1"/>
      <protection locked="0"/>
    </xf>
    <xf numFmtId="0" fontId="2" fillId="2" borderId="29"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44" fontId="3" fillId="2" borderId="45" xfId="0" applyNumberFormat="1" applyFont="1" applyFill="1" applyBorder="1" applyAlignment="1">
      <alignment horizontal="center"/>
    </xf>
    <xf numFmtId="44" fontId="3" fillId="2" borderId="46" xfId="0" applyNumberFormat="1" applyFont="1" applyFill="1" applyBorder="1" applyAlignment="1">
      <alignment horizontal="center"/>
    </xf>
    <xf numFmtId="49" fontId="0" fillId="2" borderId="47" xfId="0" applyNumberFormat="1" applyFill="1" applyBorder="1" applyAlignment="1">
      <alignment horizontal="center" wrapText="1"/>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0" fontId="3" fillId="2" borderId="42" xfId="0" applyFont="1" applyFill="1" applyBorder="1" applyAlignment="1">
      <alignment horizontal="left"/>
    </xf>
    <xf numFmtId="0" fontId="3" fillId="2" borderId="43" xfId="0" applyFont="1" applyFill="1" applyBorder="1" applyAlignment="1">
      <alignment horizontal="left"/>
    </xf>
    <xf numFmtId="0" fontId="3" fillId="2" borderId="44" xfId="0" applyFont="1" applyFill="1" applyBorder="1" applyAlignment="1">
      <alignment horizontal="left"/>
    </xf>
    <xf numFmtId="44" fontId="3" fillId="2" borderId="4" xfId="0" applyNumberFormat="1" applyFont="1" applyFill="1" applyBorder="1" applyAlignment="1">
      <alignment horizontal="center"/>
    </xf>
    <xf numFmtId="44" fontId="3" fillId="2" borderId="35" xfId="0" applyNumberFormat="1" applyFont="1" applyFill="1" applyBorder="1" applyAlignment="1">
      <alignment horizontal="center"/>
    </xf>
    <xf numFmtId="0" fontId="0" fillId="2" borderId="47"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2" fillId="2" borderId="31"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0" fontId="2" fillId="2" borderId="53" xfId="0" applyFont="1" applyFill="1" applyBorder="1" applyAlignment="1" applyProtection="1">
      <alignment horizontal="center" vertic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49" fontId="1" fillId="3" borderId="40" xfId="0" applyNumberFormat="1" applyFont="1" applyFill="1" applyBorder="1" applyAlignment="1" applyProtection="1">
      <alignment horizontal="left" vertical="center" wrapText="1"/>
      <protection locked="0"/>
    </xf>
    <xf numFmtId="49" fontId="1" fillId="3" borderId="41" xfId="0" applyNumberFormat="1" applyFont="1" applyFill="1" applyBorder="1" applyAlignment="1" applyProtection="1">
      <alignment horizontal="left" vertical="center" wrapText="1"/>
      <protection locked="0"/>
    </xf>
    <xf numFmtId="0" fontId="1" fillId="2" borderId="28" xfId="0" applyFont="1" applyFill="1" applyBorder="1" applyAlignment="1" applyProtection="1">
      <alignment vertical="center" wrapText="1"/>
    </xf>
    <xf numFmtId="44" fontId="1" fillId="0" borderId="30" xfId="1" applyNumberFormat="1" applyFont="1" applyBorder="1" applyAlignment="1" applyProtection="1">
      <alignment horizontal="center" vertical="center" wrapText="1"/>
      <protection locked="0"/>
    </xf>
    <xf numFmtId="44" fontId="1" fillId="2" borderId="30" xfId="1" applyNumberFormat="1" applyFont="1" applyFill="1" applyBorder="1" applyAlignment="1" applyProtection="1">
      <alignment horizontal="center" vertical="center" wrapText="1"/>
    </xf>
    <xf numFmtId="9" fontId="1" fillId="0" borderId="30" xfId="2" applyFont="1" applyBorder="1" applyAlignment="1" applyProtection="1">
      <alignment horizontal="center" vertical="center" wrapText="1"/>
      <protection locked="0"/>
    </xf>
    <xf numFmtId="44" fontId="1" fillId="0" borderId="30" xfId="1" applyFont="1" applyBorder="1" applyAlignment="1" applyProtection="1">
      <alignment horizontal="center" vertical="center" wrapText="1"/>
      <protection locked="0"/>
    </xf>
    <xf numFmtId="44" fontId="1" fillId="0" borderId="0" xfId="1" applyNumberFormat="1" applyFont="1" applyFill="1" applyBorder="1" applyAlignment="1" applyProtection="1">
      <alignment horizontal="center" vertical="center" wrapText="1"/>
    </xf>
    <xf numFmtId="0" fontId="1" fillId="2" borderId="8" xfId="0" applyFont="1" applyFill="1" applyBorder="1" applyAlignment="1" applyProtection="1">
      <alignment vertical="center" wrapText="1"/>
    </xf>
    <xf numFmtId="44" fontId="1" fillId="0" borderId="3" xfId="1" applyNumberFormat="1" applyFont="1" applyBorder="1" applyAlignment="1" applyProtection="1">
      <alignment horizontal="center" vertical="center" wrapText="1"/>
      <protection locked="0"/>
    </xf>
    <xf numFmtId="44" fontId="1" fillId="2" borderId="3" xfId="1" applyNumberFormat="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44" fontId="1" fillId="0" borderId="3" xfId="1" applyFont="1" applyBorder="1" applyAlignment="1" applyProtection="1">
      <alignment horizontal="center" vertical="center" wrapText="1"/>
      <protection locked="0"/>
    </xf>
    <xf numFmtId="0" fontId="1" fillId="2" borderId="12" xfId="0" applyFont="1" applyFill="1" applyBorder="1" applyAlignment="1" applyProtection="1">
      <alignment vertical="center" wrapText="1"/>
    </xf>
    <xf numFmtId="44" fontId="1" fillId="0" borderId="13" xfId="1" applyNumberFormat="1" applyFont="1" applyBorder="1" applyAlignment="1" applyProtection="1">
      <alignment horizontal="center" vertical="center" wrapText="1"/>
      <protection locked="0"/>
    </xf>
    <xf numFmtId="44" fontId="1" fillId="2" borderId="13" xfId="1" applyNumberFormat="1" applyFont="1" applyFill="1" applyBorder="1" applyAlignment="1" applyProtection="1">
      <alignment horizontal="center" vertical="center" wrapText="1"/>
    </xf>
    <xf numFmtId="9" fontId="1" fillId="0" borderId="13" xfId="2" applyFont="1" applyBorder="1" applyAlignment="1" applyProtection="1">
      <alignment horizontal="center" vertical="center" wrapText="1"/>
      <protection locked="0"/>
    </xf>
    <xf numFmtId="44" fontId="1" fillId="0" borderId="13" xfId="1" applyFont="1" applyBorder="1" applyAlignment="1" applyProtection="1">
      <alignment horizontal="center" vertical="center" wrapText="1"/>
      <protection locked="0"/>
    </xf>
    <xf numFmtId="0" fontId="1" fillId="2" borderId="38" xfId="0" applyFont="1" applyFill="1" applyBorder="1" applyAlignment="1" applyProtection="1">
      <alignment vertical="center" wrapText="1"/>
    </xf>
    <xf numFmtId="0" fontId="1" fillId="0" borderId="38" xfId="0" applyFont="1" applyBorder="1" applyAlignment="1" applyProtection="1">
      <alignment horizontal="left" vertical="top" wrapText="1"/>
      <protection locked="0"/>
    </xf>
    <xf numFmtId="44" fontId="1" fillId="0" borderId="38" xfId="1" applyNumberFormat="1" applyFont="1" applyBorder="1" applyAlignment="1" applyProtection="1">
      <alignment horizontal="center" vertical="center" wrapText="1"/>
      <protection locked="0"/>
    </xf>
    <xf numFmtId="44" fontId="1" fillId="2" borderId="38" xfId="1" applyNumberFormat="1" applyFont="1" applyFill="1" applyBorder="1" applyAlignment="1" applyProtection="1">
      <alignment horizontal="center" vertical="center" wrapText="1"/>
    </xf>
    <xf numFmtId="9" fontId="1" fillId="0" borderId="38" xfId="2" applyFont="1" applyBorder="1" applyAlignment="1" applyProtection="1">
      <alignment horizontal="center" vertical="center" wrapText="1"/>
      <protection locked="0"/>
    </xf>
    <xf numFmtId="44" fontId="1" fillId="0" borderId="38" xfId="1" applyFont="1" applyBorder="1" applyAlignment="1" applyProtection="1">
      <alignment horizontal="center" vertical="center" wrapText="1"/>
      <protection locked="0"/>
    </xf>
    <xf numFmtId="44" fontId="1" fillId="3" borderId="38" xfId="1" applyFont="1" applyFill="1" applyBorder="1" applyAlignment="1" applyProtection="1">
      <alignment horizontal="center" vertical="center" wrapText="1"/>
      <protection locked="0"/>
    </xf>
    <xf numFmtId="49" fontId="1" fillId="0" borderId="38" xfId="1" applyNumberFormat="1" applyFont="1" applyBorder="1" applyAlignment="1" applyProtection="1">
      <alignment horizontal="left" wrapText="1"/>
      <protection locked="0"/>
    </xf>
    <xf numFmtId="0" fontId="1" fillId="2" borderId="3" xfId="0" applyFont="1" applyFill="1" applyBorder="1" applyAlignment="1" applyProtection="1">
      <alignment vertical="center" wrapText="1"/>
    </xf>
    <xf numFmtId="0" fontId="1" fillId="3" borderId="3" xfId="0" applyFont="1" applyFill="1" applyBorder="1" applyAlignment="1" applyProtection="1">
      <alignment horizontal="left" vertical="top" wrapText="1"/>
      <protection locked="0"/>
    </xf>
    <xf numFmtId="44" fontId="1" fillId="3" borderId="3" xfId="1" applyNumberFormat="1" applyFont="1" applyFill="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1" fillId="3" borderId="5" xfId="0" applyFont="1" applyFill="1" applyBorder="1" applyAlignment="1" applyProtection="1">
      <alignment horizontal="left" vertical="top" wrapText="1"/>
      <protection locked="0"/>
    </xf>
    <xf numFmtId="44" fontId="1" fillId="3" borderId="5" xfId="1" applyNumberFormat="1" applyFont="1" applyFill="1" applyBorder="1" applyAlignment="1" applyProtection="1">
      <alignment horizontal="center" vertical="center" wrapText="1"/>
      <protection locked="0"/>
    </xf>
    <xf numFmtId="44" fontId="1" fillId="2" borderId="5" xfId="1" applyNumberFormat="1" applyFont="1" applyFill="1" applyBorder="1" applyAlignment="1" applyProtection="1">
      <alignment horizontal="center" vertical="center" wrapText="1"/>
    </xf>
    <xf numFmtId="9" fontId="1" fillId="3" borderId="5" xfId="2" applyFont="1" applyFill="1" applyBorder="1" applyAlignment="1" applyProtection="1">
      <alignment horizontal="center" vertical="center" wrapText="1"/>
      <protection locked="0"/>
    </xf>
    <xf numFmtId="44" fontId="1" fillId="3" borderId="5" xfId="1" applyFont="1" applyFill="1" applyBorder="1" applyAlignment="1" applyProtection="1">
      <alignment horizontal="center" vertical="center" wrapText="1"/>
      <protection locked="0"/>
    </xf>
    <xf numFmtId="49" fontId="1" fillId="3" borderId="5" xfId="1" applyNumberFormat="1" applyFont="1" applyFill="1" applyBorder="1" applyAlignment="1" applyProtection="1">
      <alignment horizontal="left" wrapText="1"/>
      <protection locked="0"/>
    </xf>
    <xf numFmtId="49" fontId="1" fillId="3" borderId="59" xfId="1" applyNumberFormat="1" applyFont="1" applyFill="1" applyBorder="1" applyAlignment="1" applyProtection="1">
      <alignment horizontal="left" wrapText="1"/>
      <protection locked="0"/>
    </xf>
    <xf numFmtId="0" fontId="1" fillId="3" borderId="16" xfId="0" applyFont="1" applyFill="1" applyBorder="1" applyAlignment="1" applyProtection="1">
      <alignment horizontal="left" vertical="center" wrapText="1"/>
      <protection locked="0"/>
    </xf>
    <xf numFmtId="44" fontId="1" fillId="3" borderId="13" xfId="1" applyFont="1" applyFill="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49" fontId="1" fillId="0" borderId="3" xfId="1" applyNumberFormat="1" applyFont="1" applyBorder="1" applyAlignment="1" applyProtection="1">
      <alignment horizontal="left" wrapText="1"/>
      <protection locked="0"/>
    </xf>
    <xf numFmtId="49" fontId="1" fillId="0" borderId="14" xfId="1" applyNumberFormat="1" applyFont="1" applyBorder="1" applyAlignment="1" applyProtection="1">
      <alignment horizontal="left" wrapText="1"/>
      <protection locked="0"/>
    </xf>
    <xf numFmtId="0" fontId="1" fillId="3" borderId="38" xfId="0"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0" fontId="1" fillId="3" borderId="5" xfId="0" applyFont="1" applyFill="1" applyBorder="1" applyAlignment="1" applyProtection="1">
      <alignment vertical="center" wrapText="1"/>
      <protection locked="0"/>
    </xf>
    <xf numFmtId="44" fontId="1" fillId="0" borderId="0" xfId="1" applyFont="1" applyFill="1" applyBorder="1" applyAlignment="1" applyProtection="1">
      <alignment horizontal="center" vertical="center" wrapText="1"/>
    </xf>
    <xf numFmtId="0" fontId="1" fillId="3" borderId="9" xfId="0" applyFont="1" applyFill="1" applyBorder="1" applyAlignment="1" applyProtection="1">
      <alignment horizontal="left" vertical="center" wrapText="1"/>
      <protection locked="0"/>
    </xf>
    <xf numFmtId="49" fontId="1" fillId="3" borderId="14" xfId="1" applyNumberFormat="1" applyFont="1" applyFill="1" applyBorder="1" applyAlignment="1" applyProtection="1">
      <alignment horizontal="left" wrapText="1"/>
      <protection locked="0"/>
    </xf>
    <xf numFmtId="49" fontId="1" fillId="3" borderId="51" xfId="1" applyNumberFormat="1" applyFont="1" applyFill="1" applyBorder="1" applyAlignment="1" applyProtection="1">
      <alignment horizontal="left" wrapText="1"/>
      <protection locked="0"/>
    </xf>
    <xf numFmtId="0" fontId="1" fillId="3" borderId="38" xfId="0" applyFont="1" applyFill="1" applyBorder="1" applyAlignment="1" applyProtection="1">
      <alignment horizontal="left" vertical="top" wrapText="1"/>
      <protection locked="0"/>
    </xf>
    <xf numFmtId="44" fontId="1" fillId="3" borderId="38" xfId="1" applyNumberFormat="1" applyFont="1" applyFill="1" applyBorder="1" applyAlignment="1" applyProtection="1">
      <alignment horizontal="center" vertical="center" wrapText="1"/>
      <protection locked="0"/>
    </xf>
    <xf numFmtId="9" fontId="1" fillId="3" borderId="38" xfId="2" applyFont="1" applyFill="1" applyBorder="1" applyAlignment="1" applyProtection="1">
      <alignment horizontal="center" vertical="center" wrapText="1"/>
      <protection locked="0"/>
    </xf>
    <xf numFmtId="49" fontId="1" fillId="3" borderId="38" xfId="1" applyNumberFormat="1" applyFont="1" applyFill="1" applyBorder="1" applyAlignment="1" applyProtection="1">
      <alignment horizontal="left" wrapText="1"/>
      <protection locked="0"/>
    </xf>
    <xf numFmtId="0" fontId="1" fillId="3" borderId="45" xfId="0" applyFont="1" applyFill="1" applyBorder="1" applyAlignment="1" applyProtection="1">
      <alignment horizontal="left" vertical="top" wrapText="1"/>
      <protection locked="0"/>
    </xf>
    <xf numFmtId="0" fontId="1" fillId="3" borderId="54"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0" fontId="1" fillId="3" borderId="0" xfId="0" applyFont="1" applyFill="1" applyBorder="1" applyAlignment="1" applyProtection="1">
      <alignment vertical="center" wrapText="1"/>
      <protection locked="0"/>
    </xf>
    <xf numFmtId="44" fontId="1" fillId="3" borderId="0" xfId="1" applyFont="1" applyFill="1" applyBorder="1" applyAlignment="1" applyProtection="1">
      <alignment vertical="center" wrapText="1"/>
      <protection locked="0"/>
    </xf>
    <xf numFmtId="44" fontId="1" fillId="3" borderId="13" xfId="1" applyNumberFormat="1" applyFont="1" applyFill="1" applyBorder="1" applyAlignment="1" applyProtection="1">
      <alignment horizontal="center" vertical="center" wrapText="1"/>
      <protection locked="0"/>
    </xf>
    <xf numFmtId="9" fontId="1" fillId="3" borderId="13" xfId="2" applyFont="1" applyFill="1" applyBorder="1" applyAlignment="1" applyProtection="1">
      <alignment horizontal="center" vertical="center" wrapText="1"/>
      <protection locked="0"/>
    </xf>
    <xf numFmtId="0" fontId="1" fillId="3" borderId="1" xfId="0" applyFont="1" applyFill="1" applyBorder="1" applyAlignment="1" applyProtection="1">
      <alignment vertical="center" wrapText="1"/>
      <protection locked="0"/>
    </xf>
    <xf numFmtId="0" fontId="1" fillId="3" borderId="4" xfId="0" applyFont="1" applyFill="1" applyBorder="1" applyAlignment="1" applyProtection="1">
      <alignment horizontal="left" vertical="top" wrapText="1"/>
      <protection locked="0"/>
    </xf>
    <xf numFmtId="0" fontId="1" fillId="3" borderId="3" xfId="0" applyFont="1" applyFill="1" applyBorder="1" applyAlignment="1" applyProtection="1">
      <alignment vertical="center" wrapText="1"/>
      <protection locked="0"/>
    </xf>
    <xf numFmtId="44" fontId="1" fillId="0" borderId="3" xfId="1" applyFont="1" applyBorder="1" applyAlignment="1" applyProtection="1">
      <alignment vertical="center" wrapText="1"/>
      <protection locked="0"/>
    </xf>
    <xf numFmtId="4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44" fontId="1" fillId="3" borderId="3" xfId="1" applyFont="1" applyFill="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1" fillId="3" borderId="2" xfId="0" applyFont="1" applyFill="1" applyBorder="1" applyAlignment="1" applyProtection="1">
      <alignment vertical="center" wrapText="1"/>
      <protection locked="0"/>
    </xf>
    <xf numFmtId="44" fontId="1" fillId="10" borderId="0" xfId="1" applyFont="1" applyFill="1" applyBorder="1" applyAlignment="1" applyProtection="1">
      <alignment vertical="center" wrapText="1"/>
      <protection locked="0"/>
    </xf>
    <xf numFmtId="0" fontId="1" fillId="2" borderId="34"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0" fontId="1" fillId="3" borderId="0" xfId="0" applyFont="1" applyFill="1" applyBorder="1" applyAlignment="1" applyProtection="1">
      <alignment vertical="center" wrapText="1"/>
    </xf>
    <xf numFmtId="44" fontId="1" fillId="2" borderId="3" xfId="0" applyNumberFormat="1" applyFont="1" applyFill="1" applyBorder="1" applyAlignment="1" applyProtection="1">
      <alignment vertical="center" wrapText="1"/>
    </xf>
    <xf numFmtId="44" fontId="1" fillId="2" borderId="9" xfId="0" applyNumberFormat="1" applyFont="1" applyFill="1" applyBorder="1" applyAlignment="1" applyProtection="1">
      <alignment vertical="center" wrapText="1"/>
    </xf>
    <xf numFmtId="44" fontId="1" fillId="0" borderId="0" xfId="1" applyFont="1" applyFill="1" applyBorder="1" applyAlignment="1" applyProtection="1">
      <alignment vertical="center" wrapText="1"/>
      <protection locked="0"/>
    </xf>
    <xf numFmtId="0" fontId="1" fillId="3" borderId="0" xfId="0" applyFont="1" applyFill="1" applyBorder="1" applyAlignment="1">
      <alignment vertical="center" wrapText="1"/>
    </xf>
    <xf numFmtId="0" fontId="1" fillId="0" borderId="0" xfId="0" applyFont="1" applyFill="1" applyBorder="1" applyAlignment="1" applyProtection="1">
      <alignment vertical="center" wrapText="1"/>
      <protection locked="0"/>
    </xf>
    <xf numFmtId="0" fontId="1" fillId="0" borderId="0" xfId="0" applyFont="1" applyFill="1" applyBorder="1" applyAlignment="1">
      <alignment vertical="center" wrapText="1"/>
    </xf>
    <xf numFmtId="0" fontId="1" fillId="0" borderId="0" xfId="0" applyFont="1" applyBorder="1" applyAlignment="1">
      <alignment wrapText="1"/>
    </xf>
    <xf numFmtId="0" fontId="1" fillId="0" borderId="0" xfId="0" applyFont="1" applyBorder="1" applyAlignment="1">
      <alignment vertical="center" wrapText="1"/>
    </xf>
    <xf numFmtId="44" fontId="1" fillId="0" borderId="38" xfId="0" applyNumberFormat="1" applyFont="1" applyBorder="1" applyAlignment="1" applyProtection="1">
      <alignment wrapText="1"/>
      <protection locked="0"/>
    </xf>
    <xf numFmtId="44" fontId="1" fillId="0" borderId="3" xfId="0" applyNumberFormat="1" applyFont="1" applyBorder="1" applyAlignment="1" applyProtection="1">
      <alignment wrapText="1"/>
      <protection locked="0"/>
    </xf>
    <xf numFmtId="0" fontId="1" fillId="3" borderId="0" xfId="0" applyFont="1" applyFill="1" applyBorder="1" applyAlignment="1">
      <alignment wrapText="1"/>
    </xf>
    <xf numFmtId="0" fontId="1" fillId="0" borderId="0" xfId="0" applyFont="1" applyFill="1" applyBorder="1" applyAlignment="1">
      <alignment wrapText="1"/>
    </xf>
    <xf numFmtId="44" fontId="1" fillId="2" borderId="38" xfId="0" applyNumberFormat="1" applyFont="1" applyFill="1" applyBorder="1" applyAlignment="1">
      <alignment wrapText="1"/>
    </xf>
    <xf numFmtId="44" fontId="1" fillId="3" borderId="0" xfId="1" applyFont="1" applyFill="1" applyBorder="1" applyAlignment="1" applyProtection="1">
      <alignment vertical="center" wrapText="1"/>
    </xf>
    <xf numFmtId="44" fontId="1" fillId="2" borderId="3" xfId="0" applyNumberFormat="1" applyFont="1" applyFill="1" applyBorder="1" applyAlignment="1">
      <alignment wrapText="1"/>
    </xf>
    <xf numFmtId="44" fontId="1" fillId="2" borderId="8" xfId="1" applyFont="1" applyFill="1" applyBorder="1" applyAlignment="1" applyProtection="1">
      <alignment wrapText="1"/>
    </xf>
    <xf numFmtId="44" fontId="1" fillId="2" borderId="3" xfId="1" applyNumberFormat="1" applyFont="1" applyFill="1" applyBorder="1" applyAlignment="1">
      <alignment wrapText="1"/>
    </xf>
    <xf numFmtId="44" fontId="1" fillId="2" borderId="9" xfId="0" applyNumberFormat="1" applyFont="1" applyFill="1" applyBorder="1" applyAlignment="1">
      <alignment wrapText="1"/>
    </xf>
    <xf numFmtId="0" fontId="1" fillId="2" borderId="12" xfId="0" applyFont="1" applyFill="1" applyBorder="1" applyAlignment="1">
      <alignment wrapText="1"/>
    </xf>
    <xf numFmtId="44" fontId="1" fillId="2" borderId="13" xfId="0" applyNumberFormat="1" applyFont="1" applyFill="1" applyBorder="1" applyAlignment="1">
      <alignment wrapText="1"/>
    </xf>
    <xf numFmtId="44" fontId="1" fillId="2" borderId="14" xfId="0" applyNumberFormat="1" applyFont="1" applyFill="1" applyBorder="1" applyAlignment="1">
      <alignment wrapText="1"/>
    </xf>
    <xf numFmtId="44" fontId="1" fillId="3" borderId="0" xfId="0" applyNumberFormat="1" applyFont="1" applyFill="1" applyBorder="1" applyAlignment="1">
      <alignment vertical="center" wrapText="1"/>
    </xf>
    <xf numFmtId="0" fontId="1" fillId="3" borderId="0" xfId="0" applyFont="1" applyFill="1" applyBorder="1" applyAlignment="1">
      <alignment horizontal="center" vertical="center" wrapText="1"/>
    </xf>
    <xf numFmtId="0" fontId="1" fillId="0" borderId="0" xfId="0" applyFont="1"/>
    <xf numFmtId="44" fontId="1" fillId="2" borderId="38" xfId="0" applyNumberFormat="1" applyFont="1" applyFill="1" applyBorder="1" applyAlignment="1">
      <alignment vertical="center" wrapText="1"/>
    </xf>
    <xf numFmtId="44" fontId="1" fillId="2" borderId="13" xfId="0" applyNumberFormat="1" applyFont="1" applyFill="1" applyBorder="1" applyAlignment="1">
      <alignment vertical="center" wrapText="1"/>
    </xf>
    <xf numFmtId="44" fontId="1" fillId="2" borderId="50" xfId="1" applyFont="1" applyFill="1" applyBorder="1" applyAlignment="1" applyProtection="1">
      <alignment vertical="center" wrapText="1"/>
    </xf>
    <xf numFmtId="44" fontId="1" fillId="2" borderId="8" xfId="1" applyFont="1" applyFill="1" applyBorder="1" applyAlignment="1" applyProtection="1">
      <alignment vertical="center" wrapText="1"/>
    </xf>
    <xf numFmtId="0" fontId="1" fillId="0" borderId="0" xfId="0" applyFont="1" applyAlignment="1">
      <alignment vertical="center"/>
    </xf>
    <xf numFmtId="44" fontId="1" fillId="0" borderId="0" xfId="0" applyNumberFormat="1" applyFont="1"/>
    <xf numFmtId="0" fontId="1" fillId="2" borderId="16" xfId="0" applyFont="1" applyFill="1" applyBorder="1"/>
    <xf numFmtId="44" fontId="1" fillId="2" borderId="3" xfId="1" applyFont="1" applyFill="1" applyBorder="1" applyAlignment="1">
      <alignment vertical="center" wrapText="1"/>
    </xf>
  </cellXfs>
  <cellStyles count="3">
    <cellStyle name="Currency" xfId="1" builtinId="4"/>
    <cellStyle name="Normal" xfId="0" builtinId="0"/>
    <cellStyle name="Percent" xfId="2" builtinId="5"/>
  </cellStyles>
  <dxfs count="4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zoomScale="80" zoomScaleNormal="80" workbookViewId="0"/>
  </sheetViews>
  <sheetFormatPr defaultRowHeight="15"/>
  <cols>
    <col min="2" max="2" width="127.28515625" customWidth="1"/>
  </cols>
  <sheetData>
    <row r="2" spans="2:5" ht="36.75" customHeight="1" thickBot="1">
      <c r="B2" s="214" t="s">
        <v>0</v>
      </c>
      <c r="C2" s="214"/>
      <c r="D2" s="214"/>
      <c r="E2" s="214"/>
    </row>
    <row r="3" spans="2:5" ht="295.5" customHeight="1" thickBot="1">
      <c r="B3" s="137" t="s">
        <v>1</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T239"/>
  <sheetViews>
    <sheetView showGridLines="0" showZeros="0" topLeftCell="A193" zoomScale="55" zoomScaleNormal="55" workbookViewId="0">
      <selection activeCell="J219" sqref="J219"/>
    </sheetView>
  </sheetViews>
  <sheetFormatPr defaultColWidth="9.140625" defaultRowHeight="15"/>
  <cols>
    <col min="1" max="1" width="9.140625" style="22"/>
    <col min="2" max="2" width="30.7109375" style="22" customWidth="1"/>
    <col min="3" max="3" width="46.5703125" style="22" customWidth="1"/>
    <col min="4" max="4" width="25.140625" style="22" customWidth="1"/>
    <col min="5" max="6" width="25.7109375" style="22" customWidth="1"/>
    <col min="7" max="7" width="25.140625" style="22" customWidth="1"/>
    <col min="8" max="9" width="25.7109375" style="22" customWidth="1"/>
    <col min="10" max="10" width="25.140625" style="22" customWidth="1"/>
    <col min="11" max="12" width="25.7109375" style="22" customWidth="1"/>
    <col min="13" max="13" width="23.140625" style="22" customWidth="1"/>
    <col min="14" max="14" width="22.42578125" style="22" customWidth="1"/>
    <col min="15" max="17" width="22.42578125" style="114" customWidth="1"/>
    <col min="18" max="18" width="47.7109375" style="130" customWidth="1"/>
    <col min="19" max="19" width="69.7109375" style="22" customWidth="1"/>
    <col min="20" max="20" width="18.85546875" style="22" customWidth="1"/>
    <col min="21" max="21" width="9.140625" style="22"/>
    <col min="22" max="22" width="17.7109375" style="22" customWidth="1"/>
    <col min="23" max="23" width="26.42578125" style="22" customWidth="1"/>
    <col min="24" max="24" width="22.42578125" style="22" customWidth="1"/>
    <col min="25" max="25" width="29.7109375" style="22" customWidth="1"/>
    <col min="26" max="26" width="23.42578125" style="22" customWidth="1"/>
    <col min="27" max="27" width="18.42578125" style="22" customWidth="1"/>
    <col min="28" max="28" width="17.42578125" style="22" customWidth="1"/>
    <col min="29" max="29" width="25.140625" style="22" customWidth="1"/>
    <col min="30" max="16384" width="9.140625" style="22"/>
  </cols>
  <sheetData>
    <row r="1" spans="1:20" ht="30.75" customHeight="1">
      <c r="B1" s="214" t="s">
        <v>0</v>
      </c>
      <c r="C1" s="214"/>
      <c r="D1" s="214"/>
      <c r="E1" s="214"/>
      <c r="F1" s="20"/>
      <c r="G1" s="20"/>
      <c r="H1" s="20"/>
      <c r="I1" s="20"/>
      <c r="J1" s="20"/>
      <c r="K1" s="20"/>
      <c r="L1" s="20"/>
      <c r="M1" s="20"/>
      <c r="N1" s="21"/>
      <c r="O1" s="113"/>
      <c r="P1" s="113"/>
      <c r="Q1" s="113"/>
      <c r="R1" s="129"/>
      <c r="S1" s="21"/>
    </row>
    <row r="2" spans="1:20" ht="16.5" customHeight="1">
      <c r="B2" s="242" t="s">
        <v>2</v>
      </c>
      <c r="C2" s="242"/>
      <c r="D2" s="242"/>
      <c r="E2" s="242"/>
      <c r="F2" s="138"/>
      <c r="G2" s="138"/>
      <c r="H2" s="138"/>
      <c r="I2" s="138"/>
      <c r="J2" s="138"/>
      <c r="K2" s="138"/>
      <c r="L2" s="138"/>
      <c r="M2" s="138"/>
      <c r="N2" s="138"/>
      <c r="O2" s="119"/>
      <c r="P2" s="119"/>
      <c r="Q2" s="119"/>
      <c r="R2" s="119"/>
    </row>
    <row r="4" spans="1:20" ht="119.25" customHeight="1">
      <c r="B4" s="136" t="s">
        <v>3</v>
      </c>
      <c r="C4" s="136" t="s">
        <v>4</v>
      </c>
      <c r="D4" s="54" t="s">
        <v>5</v>
      </c>
      <c r="E4" s="54" t="s">
        <v>6</v>
      </c>
      <c r="F4" s="54" t="s">
        <v>7</v>
      </c>
      <c r="G4" s="54" t="s">
        <v>8</v>
      </c>
      <c r="H4" s="54" t="s">
        <v>9</v>
      </c>
      <c r="I4" s="54" t="s">
        <v>10</v>
      </c>
      <c r="J4" s="54" t="s">
        <v>11</v>
      </c>
      <c r="K4" s="54" t="s">
        <v>12</v>
      </c>
      <c r="L4" s="54" t="s">
        <v>13</v>
      </c>
      <c r="M4" s="75" t="s">
        <v>14</v>
      </c>
      <c r="N4" s="136" t="s">
        <v>15</v>
      </c>
      <c r="O4" s="136" t="s">
        <v>16</v>
      </c>
      <c r="P4" s="136" t="s">
        <v>17</v>
      </c>
      <c r="Q4" s="136" t="s">
        <v>18</v>
      </c>
      <c r="R4" s="135" t="s">
        <v>19</v>
      </c>
      <c r="S4" s="136" t="s">
        <v>20</v>
      </c>
      <c r="T4" s="28"/>
    </row>
    <row r="5" spans="1:20" ht="51" customHeight="1">
      <c r="B5" s="73" t="s">
        <v>21</v>
      </c>
      <c r="C5" s="248" t="s">
        <v>22</v>
      </c>
      <c r="D5" s="249"/>
      <c r="E5" s="249"/>
      <c r="F5" s="249"/>
      <c r="G5" s="249"/>
      <c r="H5" s="249"/>
      <c r="I5" s="249"/>
      <c r="J5" s="249"/>
      <c r="K5" s="249"/>
      <c r="L5" s="249"/>
      <c r="M5" s="249"/>
      <c r="N5" s="249"/>
      <c r="O5" s="249"/>
      <c r="P5" s="249"/>
      <c r="Q5" s="249"/>
      <c r="R5" s="249"/>
      <c r="S5" s="250"/>
      <c r="T5" s="10"/>
    </row>
    <row r="6" spans="1:20" ht="51" customHeight="1" thickBot="1">
      <c r="B6" s="147" t="s">
        <v>23</v>
      </c>
      <c r="C6" s="241" t="s">
        <v>24</v>
      </c>
      <c r="D6" s="301"/>
      <c r="E6" s="301"/>
      <c r="F6" s="301"/>
      <c r="G6" s="301"/>
      <c r="H6" s="301"/>
      <c r="I6" s="301"/>
      <c r="J6" s="301"/>
      <c r="K6" s="301"/>
      <c r="L6" s="301"/>
      <c r="M6" s="301"/>
      <c r="N6" s="301"/>
      <c r="O6" s="301"/>
      <c r="P6" s="301"/>
      <c r="Q6" s="301"/>
      <c r="R6" s="301"/>
      <c r="S6" s="302"/>
      <c r="T6" s="30"/>
    </row>
    <row r="7" spans="1:20" ht="111.75" customHeight="1">
      <c r="B7" s="303" t="s">
        <v>25</v>
      </c>
      <c r="C7" s="140" t="s">
        <v>26</v>
      </c>
      <c r="D7" s="304"/>
      <c r="E7" s="304"/>
      <c r="F7" s="304">
        <v>25391.66</v>
      </c>
      <c r="G7" s="304"/>
      <c r="H7" s="304"/>
      <c r="I7" s="304"/>
      <c r="J7" s="304"/>
      <c r="K7" s="304"/>
      <c r="L7" s="304"/>
      <c r="M7" s="305">
        <f>SUM(D7:L7)</f>
        <v>25391.66</v>
      </c>
      <c r="N7" s="306">
        <v>0.4</v>
      </c>
      <c r="O7" s="307"/>
      <c r="P7" s="307"/>
      <c r="Q7" s="307"/>
      <c r="R7" s="143" t="s">
        <v>27</v>
      </c>
      <c r="S7" s="144" t="s">
        <v>28</v>
      </c>
      <c r="T7" s="308"/>
    </row>
    <row r="8" spans="1:20" ht="168.75" customHeight="1">
      <c r="B8" s="309" t="s">
        <v>29</v>
      </c>
      <c r="C8" s="141" t="s">
        <v>30</v>
      </c>
      <c r="D8" s="310"/>
      <c r="E8" s="310"/>
      <c r="F8" s="310">
        <v>35931.550000000003</v>
      </c>
      <c r="G8" s="310"/>
      <c r="H8" s="310"/>
      <c r="I8" s="310"/>
      <c r="J8" s="310"/>
      <c r="K8" s="310"/>
      <c r="L8" s="310"/>
      <c r="M8" s="311">
        <f t="shared" ref="M8:M14" si="0">SUM(D8:L8)</f>
        <v>35931.550000000003</v>
      </c>
      <c r="N8" s="312">
        <v>0.4</v>
      </c>
      <c r="O8" s="313"/>
      <c r="P8" s="313"/>
      <c r="Q8" s="313"/>
      <c r="R8" s="145" t="s">
        <v>31</v>
      </c>
      <c r="S8" s="146" t="s">
        <v>32</v>
      </c>
      <c r="T8" s="308"/>
    </row>
    <row r="9" spans="1:20" ht="64.5" customHeight="1">
      <c r="B9" s="309" t="s">
        <v>33</v>
      </c>
      <c r="C9" s="141" t="s">
        <v>34</v>
      </c>
      <c r="D9" s="310"/>
      <c r="E9" s="310"/>
      <c r="F9" s="310">
        <v>10391.66</v>
      </c>
      <c r="G9" s="310"/>
      <c r="H9" s="310"/>
      <c r="I9" s="310"/>
      <c r="J9" s="310"/>
      <c r="K9" s="310"/>
      <c r="L9" s="310"/>
      <c r="M9" s="311">
        <f t="shared" si="0"/>
        <v>10391.66</v>
      </c>
      <c r="N9" s="312">
        <v>0.3</v>
      </c>
      <c r="O9" s="313"/>
      <c r="P9" s="313"/>
      <c r="Q9" s="313"/>
      <c r="R9" s="145" t="s">
        <v>35</v>
      </c>
      <c r="S9" s="146" t="s">
        <v>36</v>
      </c>
      <c r="T9" s="308"/>
    </row>
    <row r="10" spans="1:20" ht="111.75" customHeight="1">
      <c r="B10" s="309" t="s">
        <v>37</v>
      </c>
      <c r="C10" s="142" t="s">
        <v>38</v>
      </c>
      <c r="D10" s="310"/>
      <c r="E10" s="310"/>
      <c r="F10" s="310">
        <v>15391.66</v>
      </c>
      <c r="G10" s="310"/>
      <c r="H10" s="310"/>
      <c r="I10" s="310"/>
      <c r="J10" s="310"/>
      <c r="K10" s="310"/>
      <c r="L10" s="310"/>
      <c r="M10" s="311">
        <f t="shared" si="0"/>
        <v>15391.66</v>
      </c>
      <c r="N10" s="312">
        <v>0.3</v>
      </c>
      <c r="O10" s="313"/>
      <c r="P10" s="313"/>
      <c r="Q10" s="313"/>
      <c r="R10" s="145" t="s">
        <v>39</v>
      </c>
      <c r="S10" s="146" t="s">
        <v>40</v>
      </c>
      <c r="T10" s="308"/>
    </row>
    <row r="11" spans="1:20" ht="65.25" customHeight="1" thickBot="1">
      <c r="B11" s="314" t="s">
        <v>41</v>
      </c>
      <c r="C11" s="148" t="s">
        <v>42</v>
      </c>
      <c r="D11" s="315"/>
      <c r="E11" s="315">
        <v>15000</v>
      </c>
      <c r="F11" s="315"/>
      <c r="G11" s="315"/>
      <c r="H11" s="315"/>
      <c r="I11" s="315"/>
      <c r="J11" s="315"/>
      <c r="K11" s="315"/>
      <c r="L11" s="315"/>
      <c r="M11" s="316">
        <f t="shared" si="0"/>
        <v>15000</v>
      </c>
      <c r="N11" s="317">
        <v>0.2</v>
      </c>
      <c r="O11" s="318"/>
      <c r="P11" s="318"/>
      <c r="Q11" s="318"/>
      <c r="R11" s="149" t="s">
        <v>43</v>
      </c>
      <c r="S11" s="150" t="s">
        <v>44</v>
      </c>
      <c r="T11" s="308"/>
    </row>
    <row r="12" spans="1:20" ht="16.5" hidden="1" thickBot="1">
      <c r="B12" s="319" t="s">
        <v>45</v>
      </c>
      <c r="C12" s="320"/>
      <c r="D12" s="321"/>
      <c r="E12" s="321"/>
      <c r="F12" s="321"/>
      <c r="G12" s="321"/>
      <c r="H12" s="321"/>
      <c r="I12" s="321"/>
      <c r="J12" s="321"/>
      <c r="K12" s="321"/>
      <c r="L12" s="321"/>
      <c r="M12" s="322">
        <f t="shared" si="0"/>
        <v>0</v>
      </c>
      <c r="N12" s="323"/>
      <c r="O12" s="324"/>
      <c r="P12" s="324"/>
      <c r="Q12" s="324"/>
      <c r="R12" s="325"/>
      <c r="S12" s="326"/>
      <c r="T12" s="308"/>
    </row>
    <row r="13" spans="1:20" ht="16.5" hidden="1" thickBot="1">
      <c r="B13" s="327" t="s">
        <v>46</v>
      </c>
      <c r="C13" s="328"/>
      <c r="D13" s="329"/>
      <c r="E13" s="329"/>
      <c r="F13" s="329"/>
      <c r="G13" s="329"/>
      <c r="H13" s="329"/>
      <c r="I13" s="329"/>
      <c r="J13" s="329"/>
      <c r="K13" s="329"/>
      <c r="L13" s="329"/>
      <c r="M13" s="311">
        <f t="shared" si="0"/>
        <v>0</v>
      </c>
      <c r="N13" s="330"/>
      <c r="O13" s="165"/>
      <c r="P13" s="165"/>
      <c r="Q13" s="165"/>
      <c r="R13" s="165"/>
      <c r="S13" s="331"/>
      <c r="T13" s="308"/>
    </row>
    <row r="14" spans="1:20" ht="16.5" hidden="1" thickBot="1">
      <c r="A14" s="23"/>
      <c r="B14" s="327" t="s">
        <v>47</v>
      </c>
      <c r="C14" s="332"/>
      <c r="D14" s="333"/>
      <c r="E14" s="333"/>
      <c r="F14" s="333"/>
      <c r="G14" s="333"/>
      <c r="H14" s="333"/>
      <c r="I14" s="333"/>
      <c r="J14" s="333"/>
      <c r="K14" s="333"/>
      <c r="L14" s="333"/>
      <c r="M14" s="334">
        <f t="shared" si="0"/>
        <v>0</v>
      </c>
      <c r="N14" s="335"/>
      <c r="O14" s="336"/>
      <c r="P14" s="336"/>
      <c r="Q14" s="336"/>
      <c r="R14" s="336"/>
      <c r="S14" s="337"/>
      <c r="T14" s="24"/>
    </row>
    <row r="15" spans="1:20" ht="36.75" customHeight="1" thickBot="1">
      <c r="A15" s="23"/>
      <c r="C15" s="156" t="s">
        <v>48</v>
      </c>
      <c r="D15" s="157">
        <f>SUM(D7:D14)</f>
        <v>0</v>
      </c>
      <c r="E15" s="157">
        <f t="shared" ref="E15:L15" si="1">SUM(E7:E14)</f>
        <v>15000</v>
      </c>
      <c r="F15" s="157">
        <f t="shared" si="1"/>
        <v>87106.530000000013</v>
      </c>
      <c r="G15" s="157">
        <f t="shared" si="1"/>
        <v>0</v>
      </c>
      <c r="H15" s="157">
        <f t="shared" si="1"/>
        <v>0</v>
      </c>
      <c r="I15" s="157">
        <f t="shared" si="1"/>
        <v>0</v>
      </c>
      <c r="J15" s="157">
        <f t="shared" si="1"/>
        <v>0</v>
      </c>
      <c r="K15" s="157">
        <f t="shared" si="1"/>
        <v>0</v>
      </c>
      <c r="L15" s="157">
        <f t="shared" si="1"/>
        <v>0</v>
      </c>
      <c r="M15" s="157">
        <f>SUM(M7:M14)</f>
        <v>102106.53000000001</v>
      </c>
      <c r="N15" s="158">
        <f>(N7*M7)+(N8*M8)+(N9*M9)+(N10*M10)+(N11*M11)+(N12*M12)+(N13*M13)+(N14*M14)</f>
        <v>35264.28</v>
      </c>
      <c r="O15" s="158">
        <f>SUM(O7:O14)</f>
        <v>0</v>
      </c>
      <c r="P15" s="158">
        <f t="shared" ref="P15:Q15" si="2">SUM(P7:P14)</f>
        <v>0</v>
      </c>
      <c r="Q15" s="158">
        <f t="shared" si="2"/>
        <v>0</v>
      </c>
      <c r="R15" s="187"/>
      <c r="S15" s="338"/>
      <c r="T15" s="31"/>
    </row>
    <row r="16" spans="1:20" ht="51" customHeight="1">
      <c r="A16" s="23"/>
      <c r="B16" s="161" t="s">
        <v>49</v>
      </c>
      <c r="C16" s="240" t="s">
        <v>50</v>
      </c>
      <c r="D16" s="240"/>
      <c r="E16" s="240"/>
      <c r="F16" s="240"/>
      <c r="G16" s="240"/>
      <c r="H16" s="240"/>
      <c r="I16" s="240"/>
      <c r="J16" s="240"/>
      <c r="K16" s="240"/>
      <c r="L16" s="240"/>
      <c r="M16" s="240"/>
      <c r="N16" s="240"/>
      <c r="O16" s="240"/>
      <c r="P16" s="240"/>
      <c r="Q16" s="240"/>
      <c r="R16" s="240"/>
      <c r="S16" s="339"/>
      <c r="T16" s="30"/>
    </row>
    <row r="17" spans="1:20" ht="255" customHeight="1" thickBot="1">
      <c r="A17" s="23"/>
      <c r="B17" s="314" t="s">
        <v>51</v>
      </c>
      <c r="C17" s="162" t="s">
        <v>52</v>
      </c>
      <c r="D17" s="315"/>
      <c r="E17" s="315"/>
      <c r="F17" s="315">
        <v>100000</v>
      </c>
      <c r="G17" s="315"/>
      <c r="H17" s="315"/>
      <c r="I17" s="315"/>
      <c r="J17" s="315"/>
      <c r="K17" s="315"/>
      <c r="L17" s="315"/>
      <c r="M17" s="316">
        <f>SUM(D17:L24)</f>
        <v>100000</v>
      </c>
      <c r="N17" s="317">
        <v>0.7</v>
      </c>
      <c r="O17" s="318"/>
      <c r="P17" s="318"/>
      <c r="Q17" s="318"/>
      <c r="R17" s="340"/>
      <c r="S17" s="163" t="s">
        <v>53</v>
      </c>
      <c r="T17" s="308"/>
    </row>
    <row r="18" spans="1:20" ht="16.5" hidden="1" thickBot="1">
      <c r="A18" s="23"/>
      <c r="B18" s="319" t="s">
        <v>54</v>
      </c>
      <c r="C18" s="320"/>
      <c r="D18" s="321"/>
      <c r="E18" s="321"/>
      <c r="F18" s="321"/>
      <c r="G18" s="321"/>
      <c r="H18" s="321"/>
      <c r="I18" s="321"/>
      <c r="J18" s="321"/>
      <c r="K18" s="321"/>
      <c r="L18" s="321"/>
      <c r="M18" s="322">
        <f t="shared" ref="M18:M24" si="3">SUM(D18:F18)</f>
        <v>0</v>
      </c>
      <c r="N18" s="323"/>
      <c r="O18" s="324"/>
      <c r="P18" s="324"/>
      <c r="Q18" s="324"/>
      <c r="R18" s="325"/>
      <c r="S18" s="326"/>
      <c r="T18" s="308"/>
    </row>
    <row r="19" spans="1:20" ht="16.5" hidden="1" thickBot="1">
      <c r="A19" s="23"/>
      <c r="B19" s="327" t="s">
        <v>55</v>
      </c>
      <c r="C19" s="341"/>
      <c r="D19" s="310"/>
      <c r="E19" s="310"/>
      <c r="F19" s="310"/>
      <c r="G19" s="310"/>
      <c r="H19" s="310"/>
      <c r="I19" s="310"/>
      <c r="J19" s="310"/>
      <c r="K19" s="310"/>
      <c r="L19" s="310"/>
      <c r="M19" s="311">
        <f t="shared" si="3"/>
        <v>0</v>
      </c>
      <c r="N19" s="312"/>
      <c r="O19" s="313"/>
      <c r="P19" s="313"/>
      <c r="Q19" s="313"/>
      <c r="R19" s="165"/>
      <c r="S19" s="342"/>
      <c r="T19" s="308"/>
    </row>
    <row r="20" spans="1:20" ht="16.5" hidden="1" thickBot="1">
      <c r="A20" s="23"/>
      <c r="B20" s="327" t="s">
        <v>56</v>
      </c>
      <c r="C20" s="341"/>
      <c r="D20" s="310"/>
      <c r="E20" s="310"/>
      <c r="F20" s="310"/>
      <c r="G20" s="310"/>
      <c r="H20" s="310"/>
      <c r="I20" s="310"/>
      <c r="J20" s="310"/>
      <c r="K20" s="310"/>
      <c r="L20" s="310"/>
      <c r="M20" s="311">
        <f t="shared" si="3"/>
        <v>0</v>
      </c>
      <c r="N20" s="312"/>
      <c r="O20" s="313"/>
      <c r="P20" s="313"/>
      <c r="Q20" s="313"/>
      <c r="R20" s="165"/>
      <c r="S20" s="342"/>
      <c r="T20" s="308"/>
    </row>
    <row r="21" spans="1:20" ht="16.5" hidden="1" thickBot="1">
      <c r="A21" s="23"/>
      <c r="B21" s="327" t="s">
        <v>57</v>
      </c>
      <c r="C21" s="341"/>
      <c r="D21" s="310"/>
      <c r="E21" s="310"/>
      <c r="F21" s="310"/>
      <c r="G21" s="310"/>
      <c r="H21" s="310"/>
      <c r="I21" s="310"/>
      <c r="J21" s="310"/>
      <c r="K21" s="310"/>
      <c r="L21" s="310"/>
      <c r="M21" s="311">
        <f t="shared" si="3"/>
        <v>0</v>
      </c>
      <c r="N21" s="312"/>
      <c r="O21" s="313"/>
      <c r="P21" s="313"/>
      <c r="Q21" s="313"/>
      <c r="R21" s="165"/>
      <c r="S21" s="342"/>
      <c r="T21" s="308"/>
    </row>
    <row r="22" spans="1:20" ht="16.5" hidden="1" thickBot="1">
      <c r="A22" s="23"/>
      <c r="B22" s="327" t="s">
        <v>58</v>
      </c>
      <c r="C22" s="341"/>
      <c r="D22" s="310"/>
      <c r="E22" s="310"/>
      <c r="F22" s="310"/>
      <c r="G22" s="310"/>
      <c r="H22" s="310"/>
      <c r="I22" s="310"/>
      <c r="J22" s="310"/>
      <c r="K22" s="310"/>
      <c r="L22" s="310"/>
      <c r="M22" s="311">
        <f t="shared" si="3"/>
        <v>0</v>
      </c>
      <c r="N22" s="312"/>
      <c r="O22" s="313"/>
      <c r="P22" s="313"/>
      <c r="Q22" s="313"/>
      <c r="R22" s="165"/>
      <c r="S22" s="342"/>
      <c r="T22" s="308"/>
    </row>
    <row r="23" spans="1:20" ht="16.5" hidden="1" thickBot="1">
      <c r="A23" s="23"/>
      <c r="B23" s="327" t="s">
        <v>59</v>
      </c>
      <c r="C23" s="328"/>
      <c r="D23" s="329"/>
      <c r="E23" s="329"/>
      <c r="F23" s="329"/>
      <c r="G23" s="329"/>
      <c r="H23" s="329"/>
      <c r="I23" s="329"/>
      <c r="J23" s="329"/>
      <c r="K23" s="329"/>
      <c r="L23" s="329"/>
      <c r="M23" s="311">
        <f t="shared" si="3"/>
        <v>0</v>
      </c>
      <c r="N23" s="330"/>
      <c r="O23" s="165"/>
      <c r="P23" s="165"/>
      <c r="Q23" s="165"/>
      <c r="R23" s="165"/>
      <c r="S23" s="331"/>
      <c r="T23" s="308"/>
    </row>
    <row r="24" spans="1:20" ht="16.5" hidden="1" thickBot="1">
      <c r="A24" s="23"/>
      <c r="B24" s="327" t="s">
        <v>60</v>
      </c>
      <c r="C24" s="332"/>
      <c r="D24" s="333"/>
      <c r="E24" s="333"/>
      <c r="F24" s="333"/>
      <c r="G24" s="333"/>
      <c r="H24" s="333"/>
      <c r="I24" s="333"/>
      <c r="J24" s="333"/>
      <c r="K24" s="333"/>
      <c r="L24" s="333"/>
      <c r="M24" s="334">
        <f t="shared" si="3"/>
        <v>0</v>
      </c>
      <c r="N24" s="335"/>
      <c r="O24" s="336"/>
      <c r="P24" s="336"/>
      <c r="Q24" s="336"/>
      <c r="R24" s="165"/>
      <c r="S24" s="331"/>
      <c r="T24" s="308"/>
    </row>
    <row r="25" spans="1:20" ht="36" customHeight="1" thickBot="1">
      <c r="A25" s="23"/>
      <c r="C25" s="156" t="s">
        <v>48</v>
      </c>
      <c r="D25" s="157">
        <f t="shared" ref="D25:M25" si="4">SUM(D17:D24)</f>
        <v>0</v>
      </c>
      <c r="E25" s="157">
        <f t="shared" si="4"/>
        <v>0</v>
      </c>
      <c r="F25" s="157">
        <f t="shared" si="4"/>
        <v>100000</v>
      </c>
      <c r="G25" s="157">
        <f t="shared" si="4"/>
        <v>0</v>
      </c>
      <c r="H25" s="157">
        <f t="shared" si="4"/>
        <v>0</v>
      </c>
      <c r="I25" s="157">
        <f t="shared" si="4"/>
        <v>0</v>
      </c>
      <c r="J25" s="157">
        <f t="shared" si="4"/>
        <v>0</v>
      </c>
      <c r="K25" s="157">
        <f t="shared" si="4"/>
        <v>0</v>
      </c>
      <c r="L25" s="157">
        <f t="shared" si="4"/>
        <v>0</v>
      </c>
      <c r="M25" s="157">
        <f t="shared" si="4"/>
        <v>100000</v>
      </c>
      <c r="N25" s="158">
        <f>(N17*M17)+(N18*M18)+(N19*M19)+(N20*M20)+(N21*M21)+(N22*M22)+(N23*M23)+(N24*M24)</f>
        <v>70000</v>
      </c>
      <c r="O25" s="159">
        <f>SUM(O17:O24)</f>
        <v>0</v>
      </c>
      <c r="P25" s="159">
        <f t="shared" ref="P25:Q25" si="5">SUM(P17:P24)</f>
        <v>0</v>
      </c>
      <c r="Q25" s="159">
        <f t="shared" si="5"/>
        <v>0</v>
      </c>
      <c r="R25" s="160"/>
      <c r="S25" s="337"/>
      <c r="T25" s="31"/>
    </row>
    <row r="26" spans="1:20" ht="51" customHeight="1">
      <c r="A26" s="23"/>
      <c r="B26" s="161" t="s">
        <v>61</v>
      </c>
      <c r="C26" s="240" t="s">
        <v>62</v>
      </c>
      <c r="D26" s="240"/>
      <c r="E26" s="240"/>
      <c r="F26" s="240"/>
      <c r="G26" s="240"/>
      <c r="H26" s="240"/>
      <c r="I26" s="240"/>
      <c r="J26" s="240"/>
      <c r="K26" s="240"/>
      <c r="L26" s="240"/>
      <c r="M26" s="240"/>
      <c r="N26" s="240"/>
      <c r="O26" s="240"/>
      <c r="P26" s="240"/>
      <c r="Q26" s="240"/>
      <c r="R26" s="240"/>
      <c r="S26" s="339"/>
      <c r="T26" s="30"/>
    </row>
    <row r="27" spans="1:20" ht="112.5" customHeight="1">
      <c r="A27" s="23"/>
      <c r="B27" s="309" t="s">
        <v>63</v>
      </c>
      <c r="C27" s="141" t="s">
        <v>64</v>
      </c>
      <c r="D27" s="310">
        <v>20000</v>
      </c>
      <c r="E27" s="310">
        <v>20000</v>
      </c>
      <c r="F27" s="310">
        <v>20000</v>
      </c>
      <c r="G27" s="310"/>
      <c r="H27" s="310"/>
      <c r="I27" s="310"/>
      <c r="J27" s="310"/>
      <c r="K27" s="310"/>
      <c r="L27" s="310"/>
      <c r="M27" s="311">
        <f>SUM(D27:L27)</f>
        <v>60000</v>
      </c>
      <c r="N27" s="312">
        <v>0.38</v>
      </c>
      <c r="O27" s="313"/>
      <c r="P27" s="313"/>
      <c r="Q27" s="313"/>
      <c r="R27" s="164" t="s">
        <v>65</v>
      </c>
      <c r="S27" s="210"/>
      <c r="T27" s="308"/>
    </row>
    <row r="28" spans="1:20" ht="152.25" customHeight="1">
      <c r="A28" s="23"/>
      <c r="B28" s="309" t="s">
        <v>66</v>
      </c>
      <c r="C28" s="141" t="s">
        <v>67</v>
      </c>
      <c r="D28" s="310"/>
      <c r="E28" s="310">
        <v>5000</v>
      </c>
      <c r="F28" s="310"/>
      <c r="G28" s="310"/>
      <c r="H28" s="310"/>
      <c r="I28" s="310"/>
      <c r="J28" s="310"/>
      <c r="K28" s="310"/>
      <c r="L28" s="310"/>
      <c r="M28" s="311">
        <f t="shared" ref="M28:M30" si="6">SUM(D28:L28)</f>
        <v>5000</v>
      </c>
      <c r="N28" s="312">
        <v>0.45</v>
      </c>
      <c r="O28" s="313"/>
      <c r="P28" s="313"/>
      <c r="Q28" s="313"/>
      <c r="R28" s="164" t="s">
        <v>68</v>
      </c>
      <c r="S28" s="210"/>
      <c r="T28" s="308"/>
    </row>
    <row r="29" spans="1:20" ht="110.25" customHeight="1">
      <c r="A29" s="23"/>
      <c r="B29" s="309" t="s">
        <v>69</v>
      </c>
      <c r="C29" s="141" t="s">
        <v>70</v>
      </c>
      <c r="D29" s="310"/>
      <c r="E29" s="310"/>
      <c r="F29" s="310"/>
      <c r="G29" s="310"/>
      <c r="H29" s="310"/>
      <c r="I29" s="310"/>
      <c r="J29" s="310">
        <v>10000</v>
      </c>
      <c r="K29" s="310">
        <v>10000</v>
      </c>
      <c r="L29" s="310">
        <v>10000</v>
      </c>
      <c r="M29" s="311">
        <f t="shared" si="6"/>
        <v>30000</v>
      </c>
      <c r="N29" s="312"/>
      <c r="O29" s="313"/>
      <c r="P29" s="313"/>
      <c r="Q29" s="313"/>
      <c r="R29" s="165"/>
      <c r="S29" s="210"/>
      <c r="T29" s="308"/>
    </row>
    <row r="30" spans="1:20" ht="81" customHeight="1" thickBot="1">
      <c r="A30" s="23"/>
      <c r="B30" s="314" t="s">
        <v>71</v>
      </c>
      <c r="C30" s="148" t="s">
        <v>72</v>
      </c>
      <c r="D30" s="315"/>
      <c r="E30" s="315"/>
      <c r="F30" s="315"/>
      <c r="G30" s="315">
        <v>12000</v>
      </c>
      <c r="H30" s="315"/>
      <c r="I30" s="315">
        <v>12000</v>
      </c>
      <c r="J30" s="315"/>
      <c r="K30" s="315"/>
      <c r="L30" s="315"/>
      <c r="M30" s="316">
        <f t="shared" si="6"/>
        <v>24000</v>
      </c>
      <c r="N30" s="317">
        <v>0.3</v>
      </c>
      <c r="O30" s="318"/>
      <c r="P30" s="318"/>
      <c r="Q30" s="318"/>
      <c r="R30" s="149" t="s">
        <v>73</v>
      </c>
      <c r="S30" s="343"/>
      <c r="T30" s="308"/>
    </row>
    <row r="31" spans="1:20" s="23" customFormat="1" ht="15.75" hidden="1">
      <c r="B31" s="319" t="s">
        <v>74</v>
      </c>
      <c r="C31" s="320"/>
      <c r="D31" s="321"/>
      <c r="E31" s="321"/>
      <c r="F31" s="321"/>
      <c r="G31" s="321"/>
      <c r="H31" s="321"/>
      <c r="I31" s="321"/>
      <c r="J31" s="321"/>
      <c r="K31" s="321"/>
      <c r="L31" s="321"/>
      <c r="M31" s="322">
        <f t="shared" ref="M31:M34" si="7">SUM(D31:F31)</f>
        <v>0</v>
      </c>
      <c r="N31" s="323"/>
      <c r="O31" s="324"/>
      <c r="P31" s="324"/>
      <c r="Q31" s="324"/>
      <c r="R31" s="325"/>
      <c r="S31" s="326"/>
      <c r="T31" s="308"/>
    </row>
    <row r="32" spans="1:20" s="23" customFormat="1" ht="15.75" hidden="1">
      <c r="B32" s="327" t="s">
        <v>75</v>
      </c>
      <c r="C32" s="341"/>
      <c r="D32" s="310"/>
      <c r="E32" s="310"/>
      <c r="F32" s="310"/>
      <c r="G32" s="310"/>
      <c r="H32" s="310"/>
      <c r="I32" s="310"/>
      <c r="J32" s="310"/>
      <c r="K32" s="310"/>
      <c r="L32" s="310"/>
      <c r="M32" s="311">
        <f t="shared" si="7"/>
        <v>0</v>
      </c>
      <c r="N32" s="312"/>
      <c r="O32" s="313"/>
      <c r="P32" s="313"/>
      <c r="Q32" s="313"/>
      <c r="R32" s="165"/>
      <c r="S32" s="342"/>
      <c r="T32" s="308"/>
    </row>
    <row r="33" spans="1:20" s="23" customFormat="1" ht="15.75" hidden="1">
      <c r="A33" s="22"/>
      <c r="B33" s="327" t="s">
        <v>76</v>
      </c>
      <c r="C33" s="328"/>
      <c r="D33" s="329"/>
      <c r="E33" s="329"/>
      <c r="F33" s="329"/>
      <c r="G33" s="329"/>
      <c r="H33" s="329"/>
      <c r="I33" s="329"/>
      <c r="J33" s="329"/>
      <c r="K33" s="329"/>
      <c r="L33" s="329"/>
      <c r="M33" s="311">
        <f t="shared" si="7"/>
        <v>0</v>
      </c>
      <c r="N33" s="330"/>
      <c r="O33" s="165"/>
      <c r="P33" s="165"/>
      <c r="Q33" s="165"/>
      <c r="R33" s="165"/>
      <c r="S33" s="331"/>
      <c r="T33" s="308"/>
    </row>
    <row r="34" spans="1:20" ht="15.75" hidden="1">
      <c r="B34" s="327" t="s">
        <v>77</v>
      </c>
      <c r="C34" s="332"/>
      <c r="D34" s="333"/>
      <c r="E34" s="333"/>
      <c r="F34" s="333"/>
      <c r="G34" s="333"/>
      <c r="H34" s="333"/>
      <c r="I34" s="333"/>
      <c r="J34" s="333"/>
      <c r="K34" s="333"/>
      <c r="L34" s="333"/>
      <c r="M34" s="334">
        <f t="shared" si="7"/>
        <v>0</v>
      </c>
      <c r="N34" s="335"/>
      <c r="O34" s="336"/>
      <c r="P34" s="336"/>
      <c r="Q34" s="336"/>
      <c r="R34" s="165"/>
      <c r="S34" s="331"/>
      <c r="T34" s="308"/>
    </row>
    <row r="35" spans="1:20" ht="36" customHeight="1" thickBot="1">
      <c r="B35" s="189"/>
      <c r="C35" s="152" t="s">
        <v>48</v>
      </c>
      <c r="D35" s="153">
        <f t="shared" ref="D35:M35" si="8">SUM(D27:D34)</f>
        <v>20000</v>
      </c>
      <c r="E35" s="153">
        <f t="shared" si="8"/>
        <v>25000</v>
      </c>
      <c r="F35" s="153">
        <f t="shared" si="8"/>
        <v>20000</v>
      </c>
      <c r="G35" s="153">
        <f t="shared" si="8"/>
        <v>12000</v>
      </c>
      <c r="H35" s="153">
        <f t="shared" si="8"/>
        <v>0</v>
      </c>
      <c r="I35" s="153">
        <f t="shared" si="8"/>
        <v>12000</v>
      </c>
      <c r="J35" s="153">
        <f t="shared" si="8"/>
        <v>10000</v>
      </c>
      <c r="K35" s="153">
        <f t="shared" si="8"/>
        <v>10000</v>
      </c>
      <c r="L35" s="153">
        <f t="shared" si="8"/>
        <v>10000</v>
      </c>
      <c r="M35" s="153">
        <f t="shared" si="8"/>
        <v>119000</v>
      </c>
      <c r="N35" s="154">
        <f>(N27*M27)+(N28*M28)+(N29*M29)+(N30*M30)+(N31*M31)+(N32*M32)+(N33*M33)+(N34*M34)</f>
        <v>32250</v>
      </c>
      <c r="O35" s="154">
        <f>SUM(O27:O34)</f>
        <v>0</v>
      </c>
      <c r="P35" s="154">
        <f t="shared" ref="P35:Q35" si="9">SUM(P27:P34)</f>
        <v>0</v>
      </c>
      <c r="Q35" s="155">
        <f t="shared" si="9"/>
        <v>0</v>
      </c>
      <c r="R35" s="151"/>
      <c r="S35" s="331"/>
      <c r="T35" s="31"/>
    </row>
    <row r="36" spans="1:20" ht="51" hidden="1" customHeight="1">
      <c r="B36" s="73" t="s">
        <v>78</v>
      </c>
      <c r="C36" s="344"/>
      <c r="D36" s="344"/>
      <c r="E36" s="344"/>
      <c r="F36" s="344"/>
      <c r="G36" s="344"/>
      <c r="H36" s="344"/>
      <c r="I36" s="344"/>
      <c r="J36" s="344"/>
      <c r="K36" s="344"/>
      <c r="L36" s="344"/>
      <c r="M36" s="344"/>
      <c r="N36" s="344"/>
      <c r="O36" s="344"/>
      <c r="P36" s="344"/>
      <c r="Q36" s="344"/>
      <c r="R36" s="345"/>
      <c r="S36" s="345"/>
      <c r="T36" s="30"/>
    </row>
    <row r="37" spans="1:20" ht="15.75" hidden="1">
      <c r="B37" s="327" t="s">
        <v>79</v>
      </c>
      <c r="C37" s="341"/>
      <c r="D37" s="310"/>
      <c r="E37" s="310"/>
      <c r="F37" s="310"/>
      <c r="G37" s="310"/>
      <c r="H37" s="310"/>
      <c r="I37" s="310"/>
      <c r="J37" s="310"/>
      <c r="K37" s="310"/>
      <c r="L37" s="310"/>
      <c r="M37" s="311">
        <f>SUM(D37:F37)</f>
        <v>0</v>
      </c>
      <c r="N37" s="312"/>
      <c r="O37" s="313"/>
      <c r="P37" s="313"/>
      <c r="Q37" s="313"/>
      <c r="R37" s="165"/>
      <c r="S37" s="342"/>
      <c r="T37" s="308"/>
    </row>
    <row r="38" spans="1:20" ht="15.75" hidden="1">
      <c r="B38" s="327" t="s">
        <v>80</v>
      </c>
      <c r="C38" s="341"/>
      <c r="D38" s="310"/>
      <c r="E38" s="310"/>
      <c r="F38" s="310"/>
      <c r="G38" s="310"/>
      <c r="H38" s="310"/>
      <c r="I38" s="310"/>
      <c r="J38" s="310"/>
      <c r="K38" s="310"/>
      <c r="L38" s="310"/>
      <c r="M38" s="311">
        <f t="shared" ref="M38:M44" si="10">SUM(D38:F38)</f>
        <v>0</v>
      </c>
      <c r="N38" s="312"/>
      <c r="O38" s="313"/>
      <c r="P38" s="313"/>
      <c r="Q38" s="313"/>
      <c r="R38" s="165"/>
      <c r="S38" s="342"/>
      <c r="T38" s="308"/>
    </row>
    <row r="39" spans="1:20" ht="15.75" hidden="1">
      <c r="B39" s="327" t="s">
        <v>81</v>
      </c>
      <c r="C39" s="341"/>
      <c r="D39" s="310"/>
      <c r="E39" s="310"/>
      <c r="F39" s="310"/>
      <c r="G39" s="310"/>
      <c r="H39" s="310"/>
      <c r="I39" s="310"/>
      <c r="J39" s="310"/>
      <c r="K39" s="310"/>
      <c r="L39" s="310"/>
      <c r="M39" s="311">
        <f t="shared" si="10"/>
        <v>0</v>
      </c>
      <c r="N39" s="312"/>
      <c r="O39" s="313"/>
      <c r="P39" s="313"/>
      <c r="Q39" s="313"/>
      <c r="R39" s="165"/>
      <c r="S39" s="342"/>
      <c r="T39" s="308"/>
    </row>
    <row r="40" spans="1:20" ht="15.75" hidden="1">
      <c r="B40" s="327" t="s">
        <v>82</v>
      </c>
      <c r="C40" s="341"/>
      <c r="D40" s="310"/>
      <c r="E40" s="310"/>
      <c r="F40" s="310"/>
      <c r="G40" s="310"/>
      <c r="H40" s="310"/>
      <c r="I40" s="310"/>
      <c r="J40" s="310"/>
      <c r="K40" s="310"/>
      <c r="L40" s="310"/>
      <c r="M40" s="311">
        <f t="shared" si="10"/>
        <v>0</v>
      </c>
      <c r="N40" s="312"/>
      <c r="O40" s="313"/>
      <c r="P40" s="313"/>
      <c r="Q40" s="313"/>
      <c r="R40" s="165"/>
      <c r="S40" s="342"/>
      <c r="T40" s="308"/>
    </row>
    <row r="41" spans="1:20" ht="15.75" hidden="1">
      <c r="B41" s="327" t="s">
        <v>83</v>
      </c>
      <c r="C41" s="341"/>
      <c r="D41" s="310"/>
      <c r="E41" s="310"/>
      <c r="F41" s="310"/>
      <c r="G41" s="310"/>
      <c r="H41" s="310"/>
      <c r="I41" s="310"/>
      <c r="J41" s="310"/>
      <c r="K41" s="310"/>
      <c r="L41" s="310"/>
      <c r="M41" s="311">
        <f t="shared" si="10"/>
        <v>0</v>
      </c>
      <c r="N41" s="312"/>
      <c r="O41" s="313"/>
      <c r="P41" s="313"/>
      <c r="Q41" s="313"/>
      <c r="R41" s="165"/>
      <c r="S41" s="342"/>
      <c r="T41" s="308"/>
    </row>
    <row r="42" spans="1:20" ht="15.75" hidden="1">
      <c r="A42" s="23"/>
      <c r="B42" s="327" t="s">
        <v>84</v>
      </c>
      <c r="C42" s="341"/>
      <c r="D42" s="310"/>
      <c r="E42" s="310"/>
      <c r="F42" s="310"/>
      <c r="G42" s="310"/>
      <c r="H42" s="310"/>
      <c r="I42" s="310"/>
      <c r="J42" s="310"/>
      <c r="K42" s="310"/>
      <c r="L42" s="310"/>
      <c r="M42" s="311">
        <f t="shared" si="10"/>
        <v>0</v>
      </c>
      <c r="N42" s="312"/>
      <c r="O42" s="313"/>
      <c r="P42" s="313"/>
      <c r="Q42" s="313"/>
      <c r="R42" s="165"/>
      <c r="S42" s="342"/>
      <c r="T42" s="308"/>
    </row>
    <row r="43" spans="1:20" s="23" customFormat="1" ht="15.75" hidden="1">
      <c r="A43" s="22"/>
      <c r="B43" s="327" t="s">
        <v>85</v>
      </c>
      <c r="C43" s="328"/>
      <c r="D43" s="329"/>
      <c r="E43" s="329"/>
      <c r="F43" s="329"/>
      <c r="G43" s="329"/>
      <c r="H43" s="329"/>
      <c r="I43" s="329"/>
      <c r="J43" s="329"/>
      <c r="K43" s="329"/>
      <c r="L43" s="329"/>
      <c r="M43" s="311">
        <f t="shared" si="10"/>
        <v>0</v>
      </c>
      <c r="N43" s="330"/>
      <c r="O43" s="165"/>
      <c r="P43" s="165"/>
      <c r="Q43" s="165"/>
      <c r="R43" s="165"/>
      <c r="S43" s="331"/>
      <c r="T43" s="308"/>
    </row>
    <row r="44" spans="1:20" ht="15.75" hidden="1">
      <c r="B44" s="327" t="s">
        <v>86</v>
      </c>
      <c r="C44" s="328"/>
      <c r="D44" s="329"/>
      <c r="E44" s="329"/>
      <c r="F44" s="329"/>
      <c r="G44" s="329"/>
      <c r="H44" s="329"/>
      <c r="I44" s="329"/>
      <c r="J44" s="329"/>
      <c r="K44" s="329"/>
      <c r="L44" s="329"/>
      <c r="M44" s="311">
        <f t="shared" si="10"/>
        <v>0</v>
      </c>
      <c r="N44" s="330"/>
      <c r="O44" s="165"/>
      <c r="P44" s="165"/>
      <c r="Q44" s="165"/>
      <c r="R44" s="165"/>
      <c r="S44" s="331"/>
      <c r="T44" s="308"/>
    </row>
    <row r="45" spans="1:20" ht="15.75" hidden="1">
      <c r="B45" s="188"/>
      <c r="C45" s="73" t="s">
        <v>48</v>
      </c>
      <c r="D45" s="11">
        <f t="shared" ref="D45:M45" si="11">SUM(D37:D44)</f>
        <v>0</v>
      </c>
      <c r="E45" s="11">
        <f t="shared" si="11"/>
        <v>0</v>
      </c>
      <c r="F45" s="11">
        <f t="shared" si="11"/>
        <v>0</v>
      </c>
      <c r="G45" s="11">
        <f t="shared" si="11"/>
        <v>0</v>
      </c>
      <c r="H45" s="11">
        <f t="shared" si="11"/>
        <v>0</v>
      </c>
      <c r="I45" s="11">
        <f t="shared" si="11"/>
        <v>0</v>
      </c>
      <c r="J45" s="11">
        <f t="shared" si="11"/>
        <v>0</v>
      </c>
      <c r="K45" s="11">
        <f t="shared" si="11"/>
        <v>0</v>
      </c>
      <c r="L45" s="11">
        <f t="shared" si="11"/>
        <v>0</v>
      </c>
      <c r="M45" s="11">
        <f t="shared" si="11"/>
        <v>0</v>
      </c>
      <c r="N45" s="87">
        <f>(N37*M37)+(N38*M38)+(N39*M39)+(N40*M40)+(N41*M41)+(N42*M42)+(N43*M43)+(N44*M44)</f>
        <v>0</v>
      </c>
      <c r="O45" s="87">
        <f>SUM(O37:O44)</f>
        <v>0</v>
      </c>
      <c r="P45" s="87">
        <f>SUM(P37:P44)</f>
        <v>0</v>
      </c>
      <c r="Q45" s="87">
        <f>SUM(Q37:Q44)</f>
        <v>0</v>
      </c>
      <c r="R45" s="131"/>
      <c r="S45" s="331"/>
      <c r="T45" s="31"/>
    </row>
    <row r="46" spans="1:20" ht="16.5" thickBot="1">
      <c r="B46" s="346"/>
      <c r="C46" s="332"/>
      <c r="D46" s="336"/>
      <c r="E46" s="336"/>
      <c r="F46" s="336"/>
      <c r="G46" s="336"/>
      <c r="H46" s="336"/>
      <c r="I46" s="336"/>
      <c r="J46" s="336"/>
      <c r="K46" s="336"/>
      <c r="L46" s="336"/>
      <c r="M46" s="336"/>
      <c r="N46" s="336"/>
      <c r="O46" s="336"/>
      <c r="P46" s="336"/>
      <c r="Q46" s="336"/>
      <c r="R46" s="336"/>
      <c r="S46" s="336"/>
      <c r="T46" s="347"/>
    </row>
    <row r="47" spans="1:20" ht="51" customHeight="1">
      <c r="B47" s="161" t="s">
        <v>87</v>
      </c>
      <c r="C47" s="251" t="s">
        <v>88</v>
      </c>
      <c r="D47" s="251"/>
      <c r="E47" s="251"/>
      <c r="F47" s="251"/>
      <c r="G47" s="251"/>
      <c r="H47" s="251"/>
      <c r="I47" s="251"/>
      <c r="J47" s="251"/>
      <c r="K47" s="251"/>
      <c r="L47" s="251"/>
      <c r="M47" s="251"/>
      <c r="N47" s="251"/>
      <c r="O47" s="251"/>
      <c r="P47" s="251"/>
      <c r="Q47" s="251"/>
      <c r="R47" s="251"/>
      <c r="S47" s="252"/>
      <c r="T47" s="10"/>
    </row>
    <row r="48" spans="1:20" ht="51" customHeight="1" thickBot="1">
      <c r="B48" s="15" t="s">
        <v>89</v>
      </c>
      <c r="C48" s="239" t="s">
        <v>90</v>
      </c>
      <c r="D48" s="239"/>
      <c r="E48" s="239"/>
      <c r="F48" s="239"/>
      <c r="G48" s="239"/>
      <c r="H48" s="239"/>
      <c r="I48" s="239"/>
      <c r="J48" s="239"/>
      <c r="K48" s="239"/>
      <c r="L48" s="239"/>
      <c r="M48" s="239"/>
      <c r="N48" s="239"/>
      <c r="O48" s="239"/>
      <c r="P48" s="239"/>
      <c r="Q48" s="239"/>
      <c r="R48" s="239"/>
      <c r="S48" s="348"/>
      <c r="T48" s="30"/>
    </row>
    <row r="49" spans="1:20" ht="78.75" customHeight="1">
      <c r="B49" s="309" t="s">
        <v>91</v>
      </c>
      <c r="C49" s="141" t="s">
        <v>92</v>
      </c>
      <c r="D49" s="310">
        <v>20000</v>
      </c>
      <c r="E49" s="310"/>
      <c r="F49" s="310"/>
      <c r="G49" s="310"/>
      <c r="H49" s="310"/>
      <c r="I49" s="310"/>
      <c r="J49" s="310"/>
      <c r="K49" s="310"/>
      <c r="L49" s="310"/>
      <c r="M49" s="311">
        <f>SUM(D49:L49)</f>
        <v>20000</v>
      </c>
      <c r="N49" s="312">
        <v>0.6</v>
      </c>
      <c r="O49" s="313"/>
      <c r="P49" s="313"/>
      <c r="Q49" s="313"/>
      <c r="R49" s="165"/>
      <c r="S49" s="144" t="s">
        <v>93</v>
      </c>
      <c r="T49" s="308"/>
    </row>
    <row r="50" spans="1:20" ht="54.75" customHeight="1">
      <c r="B50" s="309" t="s">
        <v>94</v>
      </c>
      <c r="C50" s="166" t="s">
        <v>95</v>
      </c>
      <c r="D50" s="310"/>
      <c r="E50" s="310">
        <v>10000</v>
      </c>
      <c r="F50" s="310"/>
      <c r="G50" s="310"/>
      <c r="H50" s="310"/>
      <c r="I50" s="310"/>
      <c r="J50" s="310"/>
      <c r="K50" s="310"/>
      <c r="L50" s="310"/>
      <c r="M50" s="311">
        <f t="shared" ref="M50:M59" si="12">SUM(D50:L50)</f>
        <v>10000</v>
      </c>
      <c r="N50" s="312"/>
      <c r="O50" s="313"/>
      <c r="P50" s="313"/>
      <c r="Q50" s="313"/>
      <c r="R50" s="165"/>
      <c r="S50" s="146" t="s">
        <v>96</v>
      </c>
      <c r="T50" s="308"/>
    </row>
    <row r="51" spans="1:20" ht="63" customHeight="1">
      <c r="B51" s="309" t="s">
        <v>97</v>
      </c>
      <c r="C51" s="166" t="s">
        <v>98</v>
      </c>
      <c r="D51" s="310"/>
      <c r="E51" s="310">
        <v>24400</v>
      </c>
      <c r="F51" s="310"/>
      <c r="G51" s="310"/>
      <c r="H51" s="310"/>
      <c r="I51" s="310"/>
      <c r="J51" s="310"/>
      <c r="K51" s="310"/>
      <c r="L51" s="310"/>
      <c r="M51" s="311">
        <f t="shared" si="12"/>
        <v>24400</v>
      </c>
      <c r="N51" s="312">
        <v>0.4</v>
      </c>
      <c r="O51" s="313"/>
      <c r="P51" s="313"/>
      <c r="Q51" s="313"/>
      <c r="R51" s="165"/>
      <c r="S51" s="146" t="s">
        <v>99</v>
      </c>
      <c r="T51" s="308"/>
    </row>
    <row r="52" spans="1:20" ht="126.75" customHeight="1">
      <c r="B52" s="309" t="s">
        <v>100</v>
      </c>
      <c r="C52" s="166" t="s">
        <v>101</v>
      </c>
      <c r="D52" s="310"/>
      <c r="E52" s="310">
        <v>27900</v>
      </c>
      <c r="F52" s="310"/>
      <c r="G52" s="310"/>
      <c r="H52" s="310"/>
      <c r="I52" s="310"/>
      <c r="J52" s="310"/>
      <c r="K52" s="310"/>
      <c r="L52" s="310"/>
      <c r="M52" s="311">
        <f t="shared" si="12"/>
        <v>27900</v>
      </c>
      <c r="N52" s="312">
        <v>0.3</v>
      </c>
      <c r="O52" s="313"/>
      <c r="P52" s="313"/>
      <c r="Q52" s="313"/>
      <c r="R52" s="164" t="s">
        <v>102</v>
      </c>
      <c r="S52" s="146" t="s">
        <v>103</v>
      </c>
      <c r="T52" s="308"/>
    </row>
    <row r="53" spans="1:20" ht="114.75" customHeight="1">
      <c r="B53" s="309" t="s">
        <v>104</v>
      </c>
      <c r="C53" s="141" t="s">
        <v>105</v>
      </c>
      <c r="D53" s="310"/>
      <c r="E53" s="310"/>
      <c r="F53" s="310"/>
      <c r="G53" s="310"/>
      <c r="H53" s="310"/>
      <c r="I53" s="310"/>
      <c r="J53" s="310"/>
      <c r="K53" s="310">
        <v>43195.83</v>
      </c>
      <c r="L53" s="310"/>
      <c r="M53" s="311">
        <f t="shared" si="12"/>
        <v>43195.83</v>
      </c>
      <c r="N53" s="312">
        <v>0.4</v>
      </c>
      <c r="O53" s="313"/>
      <c r="P53" s="313"/>
      <c r="Q53" s="313"/>
      <c r="R53" s="164" t="s">
        <v>102</v>
      </c>
      <c r="S53" s="210"/>
      <c r="T53" s="308"/>
    </row>
    <row r="54" spans="1:20" ht="60" customHeight="1">
      <c r="B54" s="309" t="s">
        <v>106</v>
      </c>
      <c r="C54" s="141" t="s">
        <v>107</v>
      </c>
      <c r="D54" s="310"/>
      <c r="E54" s="310"/>
      <c r="F54" s="310"/>
      <c r="G54" s="310"/>
      <c r="H54" s="310"/>
      <c r="I54" s="310"/>
      <c r="J54" s="310">
        <v>30000</v>
      </c>
      <c r="K54" s="310"/>
      <c r="L54" s="310"/>
      <c r="M54" s="311">
        <f t="shared" si="12"/>
        <v>30000</v>
      </c>
      <c r="N54" s="312">
        <v>0.4</v>
      </c>
      <c r="O54" s="313"/>
      <c r="P54" s="313"/>
      <c r="Q54" s="313"/>
      <c r="R54" s="145" t="s">
        <v>108</v>
      </c>
      <c r="S54" s="210"/>
      <c r="T54" s="308"/>
    </row>
    <row r="55" spans="1:20" ht="81" customHeight="1">
      <c r="A55" s="23"/>
      <c r="B55" s="309" t="s">
        <v>109</v>
      </c>
      <c r="C55" s="141" t="s">
        <v>110</v>
      </c>
      <c r="D55" s="329"/>
      <c r="E55" s="329"/>
      <c r="F55" s="329"/>
      <c r="G55" s="329"/>
      <c r="H55" s="329"/>
      <c r="I55" s="329"/>
      <c r="J55" s="329">
        <v>20000</v>
      </c>
      <c r="K55" s="329"/>
      <c r="L55" s="329">
        <v>69000</v>
      </c>
      <c r="M55" s="311">
        <f t="shared" si="12"/>
        <v>89000</v>
      </c>
      <c r="N55" s="330">
        <v>0.4</v>
      </c>
      <c r="O55" s="165"/>
      <c r="P55" s="165"/>
      <c r="Q55" s="165"/>
      <c r="R55" s="145" t="s">
        <v>111</v>
      </c>
      <c r="S55" s="207"/>
      <c r="T55" s="308"/>
    </row>
    <row r="56" spans="1:20" s="23" customFormat="1" ht="75.75" customHeight="1">
      <c r="B56" s="309" t="s">
        <v>112</v>
      </c>
      <c r="C56" s="141" t="s">
        <v>113</v>
      </c>
      <c r="D56" s="329"/>
      <c r="E56" s="329"/>
      <c r="F56" s="329"/>
      <c r="G56" s="329"/>
      <c r="H56" s="329"/>
      <c r="I56" s="329">
        <v>40400</v>
      </c>
      <c r="J56" s="329"/>
      <c r="K56" s="329"/>
      <c r="L56" s="329"/>
      <c r="M56" s="311">
        <f t="shared" si="12"/>
        <v>40400</v>
      </c>
      <c r="N56" s="330">
        <v>0.3</v>
      </c>
      <c r="O56" s="165"/>
      <c r="P56" s="165"/>
      <c r="Q56" s="165"/>
      <c r="R56" s="145" t="s">
        <v>114</v>
      </c>
      <c r="S56" s="207"/>
      <c r="T56" s="308"/>
    </row>
    <row r="57" spans="1:20" s="23" customFormat="1" ht="94.5" customHeight="1">
      <c r="B57" s="309" t="s">
        <v>115</v>
      </c>
      <c r="C57" s="141" t="s">
        <v>116</v>
      </c>
      <c r="D57" s="329"/>
      <c r="E57" s="329"/>
      <c r="F57" s="329"/>
      <c r="G57" s="329">
        <v>94480.27</v>
      </c>
      <c r="H57" s="329"/>
      <c r="I57" s="329"/>
      <c r="J57" s="329"/>
      <c r="K57" s="329"/>
      <c r="L57" s="329"/>
      <c r="M57" s="311">
        <f t="shared" si="12"/>
        <v>94480.27</v>
      </c>
      <c r="N57" s="330">
        <v>0.3</v>
      </c>
      <c r="O57" s="165"/>
      <c r="P57" s="165"/>
      <c r="Q57" s="165"/>
      <c r="R57" s="145" t="s">
        <v>117</v>
      </c>
      <c r="S57" s="207"/>
      <c r="T57" s="308"/>
    </row>
    <row r="58" spans="1:20" s="23" customFormat="1" ht="85.5" customHeight="1">
      <c r="B58" s="309" t="s">
        <v>118</v>
      </c>
      <c r="C58" s="141" t="s">
        <v>119</v>
      </c>
      <c r="D58" s="329"/>
      <c r="E58" s="329"/>
      <c r="F58" s="329"/>
      <c r="G58" s="329"/>
      <c r="H58" s="329">
        <v>39500</v>
      </c>
      <c r="I58" s="329"/>
      <c r="J58" s="329"/>
      <c r="K58" s="329"/>
      <c r="L58" s="329"/>
      <c r="M58" s="311">
        <f t="shared" si="12"/>
        <v>39500</v>
      </c>
      <c r="N58" s="330">
        <v>0.3</v>
      </c>
      <c r="O58" s="165"/>
      <c r="P58" s="165"/>
      <c r="Q58" s="165"/>
      <c r="R58" s="165"/>
      <c r="S58" s="207"/>
      <c r="T58" s="308"/>
    </row>
    <row r="59" spans="1:20" s="23" customFormat="1" ht="108" customHeight="1" thickBot="1">
      <c r="B59" s="314" t="s">
        <v>120</v>
      </c>
      <c r="C59" s="190" t="s">
        <v>121</v>
      </c>
      <c r="D59" s="333"/>
      <c r="E59" s="333"/>
      <c r="F59" s="333"/>
      <c r="G59" s="333"/>
      <c r="H59" s="333">
        <v>7054.52</v>
      </c>
      <c r="I59" s="333"/>
      <c r="J59" s="333"/>
      <c r="K59" s="333"/>
      <c r="L59" s="333"/>
      <c r="M59" s="334">
        <f t="shared" si="12"/>
        <v>7054.52</v>
      </c>
      <c r="N59" s="335">
        <v>0.3</v>
      </c>
      <c r="O59" s="336"/>
      <c r="P59" s="336"/>
      <c r="Q59" s="336"/>
      <c r="R59" s="340"/>
      <c r="S59" s="349"/>
      <c r="T59" s="308"/>
    </row>
    <row r="60" spans="1:20" s="23" customFormat="1" ht="36" customHeight="1" thickBot="1">
      <c r="A60" s="22"/>
      <c r="B60" s="22"/>
      <c r="C60" s="156" t="s">
        <v>48</v>
      </c>
      <c r="D60" s="157">
        <f>SUM(D49:D59)</f>
        <v>20000</v>
      </c>
      <c r="E60" s="157">
        <f t="shared" ref="E60:L60" si="13">SUM(E49:E59)</f>
        <v>62300</v>
      </c>
      <c r="F60" s="157">
        <f t="shared" si="13"/>
        <v>0</v>
      </c>
      <c r="G60" s="157">
        <f t="shared" si="13"/>
        <v>94480.27</v>
      </c>
      <c r="H60" s="157">
        <f t="shared" si="13"/>
        <v>46554.520000000004</v>
      </c>
      <c r="I60" s="157">
        <f t="shared" si="13"/>
        <v>40400</v>
      </c>
      <c r="J60" s="157">
        <f t="shared" si="13"/>
        <v>50000</v>
      </c>
      <c r="K60" s="157">
        <f t="shared" si="13"/>
        <v>43195.83</v>
      </c>
      <c r="L60" s="157">
        <f t="shared" si="13"/>
        <v>69000</v>
      </c>
      <c r="M60" s="157">
        <f>SUM(M49:M59)</f>
        <v>425930.62000000005</v>
      </c>
      <c r="N60" s="158">
        <f>(N49*M49)+(N50*M50)+(N51*M51)+(N52*M52)+(N53*M53)+(N54*M54)+(N55*M55)+(N56*M56)+(N57*M57)+(N58*M58)+(N59*M59)</f>
        <v>149438.769</v>
      </c>
      <c r="O60" s="158">
        <f>SUM(O49:O59)</f>
        <v>0</v>
      </c>
      <c r="P60" s="158">
        <f t="shared" ref="P60:Q60" si="14">SUM(P49:P59)</f>
        <v>0</v>
      </c>
      <c r="Q60" s="159">
        <f t="shared" si="14"/>
        <v>0</v>
      </c>
      <c r="R60" s="191"/>
      <c r="S60" s="350"/>
      <c r="T60" s="31"/>
    </row>
    <row r="61" spans="1:20" ht="51" customHeight="1" thickBot="1">
      <c r="B61" s="161" t="s">
        <v>122</v>
      </c>
      <c r="C61" s="240" t="s">
        <v>123</v>
      </c>
      <c r="D61" s="240"/>
      <c r="E61" s="240"/>
      <c r="F61" s="240"/>
      <c r="G61" s="240"/>
      <c r="H61" s="240"/>
      <c r="I61" s="240"/>
      <c r="J61" s="240"/>
      <c r="K61" s="240"/>
      <c r="L61" s="240"/>
      <c r="M61" s="240"/>
      <c r="N61" s="240"/>
      <c r="O61" s="240"/>
      <c r="P61" s="240"/>
      <c r="Q61" s="240"/>
      <c r="R61" s="240"/>
      <c r="S61" s="339"/>
      <c r="T61" s="30"/>
    </row>
    <row r="62" spans="1:20" ht="111" customHeight="1">
      <c r="B62" s="309" t="s">
        <v>124</v>
      </c>
      <c r="C62" s="141" t="s">
        <v>125</v>
      </c>
      <c r="D62" s="310"/>
      <c r="E62" s="310"/>
      <c r="F62" s="310">
        <v>74075.83</v>
      </c>
      <c r="G62" s="310"/>
      <c r="H62" s="310"/>
      <c r="I62" s="310"/>
      <c r="J62" s="310"/>
      <c r="K62" s="310"/>
      <c r="L62" s="310"/>
      <c r="M62" s="311">
        <f>SUM(D62:L62)</f>
        <v>74075.83</v>
      </c>
      <c r="N62" s="312">
        <v>0.3</v>
      </c>
      <c r="O62" s="313"/>
      <c r="P62" s="313"/>
      <c r="Q62" s="313"/>
      <c r="R62" s="165"/>
      <c r="S62" s="204" t="s">
        <v>126</v>
      </c>
      <c r="T62" s="308"/>
    </row>
    <row r="63" spans="1:20" ht="102" customHeight="1">
      <c r="B63" s="309" t="s">
        <v>127</v>
      </c>
      <c r="C63" s="141" t="s">
        <v>128</v>
      </c>
      <c r="D63" s="310"/>
      <c r="E63" s="310"/>
      <c r="F63" s="310">
        <v>52000</v>
      </c>
      <c r="G63" s="310"/>
      <c r="H63" s="310"/>
      <c r="I63" s="310"/>
      <c r="J63" s="310"/>
      <c r="K63" s="310"/>
      <c r="L63" s="310"/>
      <c r="M63" s="311">
        <f t="shared" ref="M63:M70" si="15">SUM(D63:L63)</f>
        <v>52000</v>
      </c>
      <c r="N63" s="312">
        <v>0.5</v>
      </c>
      <c r="O63" s="313"/>
      <c r="P63" s="313"/>
      <c r="Q63" s="313"/>
      <c r="R63" s="165"/>
      <c r="S63" s="205" t="s">
        <v>129</v>
      </c>
      <c r="T63" s="308"/>
    </row>
    <row r="64" spans="1:20" ht="70.5" customHeight="1">
      <c r="B64" s="309" t="s">
        <v>130</v>
      </c>
      <c r="C64" s="166" t="s">
        <v>131</v>
      </c>
      <c r="D64" s="310"/>
      <c r="E64" s="310">
        <v>27000</v>
      </c>
      <c r="F64" s="310"/>
      <c r="G64" s="310"/>
      <c r="H64" s="310"/>
      <c r="I64" s="310"/>
      <c r="J64" s="310"/>
      <c r="K64" s="310"/>
      <c r="L64" s="310"/>
      <c r="M64" s="311">
        <f t="shared" si="15"/>
        <v>27000</v>
      </c>
      <c r="N64" s="312">
        <v>0.3</v>
      </c>
      <c r="O64" s="313"/>
      <c r="P64" s="313"/>
      <c r="Q64" s="313"/>
      <c r="R64" s="165"/>
      <c r="S64" s="206" t="s">
        <v>132</v>
      </c>
      <c r="T64" s="308"/>
    </row>
    <row r="65" spans="1:20" ht="109.5" customHeight="1">
      <c r="B65" s="309" t="s">
        <v>133</v>
      </c>
      <c r="C65" s="166" t="s">
        <v>134</v>
      </c>
      <c r="D65" s="310"/>
      <c r="E65" s="310">
        <v>6000</v>
      </c>
      <c r="F65" s="310"/>
      <c r="G65" s="310"/>
      <c r="H65" s="310"/>
      <c r="I65" s="310"/>
      <c r="J65" s="310"/>
      <c r="K65" s="310"/>
      <c r="L65" s="310"/>
      <c r="M65" s="311">
        <f t="shared" si="15"/>
        <v>6000</v>
      </c>
      <c r="N65" s="312">
        <v>0.3</v>
      </c>
      <c r="O65" s="313"/>
      <c r="P65" s="313"/>
      <c r="Q65" s="313"/>
      <c r="R65" s="165"/>
      <c r="S65" s="206" t="s">
        <v>135</v>
      </c>
      <c r="T65" s="308"/>
    </row>
    <row r="66" spans="1:20" ht="64.5" customHeight="1">
      <c r="B66" s="309" t="s">
        <v>136</v>
      </c>
      <c r="C66" s="166" t="s">
        <v>137</v>
      </c>
      <c r="D66" s="310"/>
      <c r="E66" s="310">
        <v>10000</v>
      </c>
      <c r="F66" s="310"/>
      <c r="G66" s="310"/>
      <c r="H66" s="310"/>
      <c r="I66" s="310"/>
      <c r="J66" s="310"/>
      <c r="K66" s="310"/>
      <c r="L66" s="310"/>
      <c r="M66" s="311">
        <f t="shared" si="15"/>
        <v>10000</v>
      </c>
      <c r="N66" s="312">
        <v>0.3</v>
      </c>
      <c r="O66" s="313"/>
      <c r="P66" s="313"/>
      <c r="Q66" s="313"/>
      <c r="R66" s="165"/>
      <c r="S66" s="206"/>
      <c r="T66" s="308"/>
    </row>
    <row r="67" spans="1:20" ht="79.5" customHeight="1">
      <c r="B67" s="309" t="s">
        <v>138</v>
      </c>
      <c r="C67" s="166" t="s">
        <v>139</v>
      </c>
      <c r="D67" s="310"/>
      <c r="E67" s="310">
        <v>19000</v>
      </c>
      <c r="F67" s="310"/>
      <c r="G67" s="310"/>
      <c r="H67" s="310"/>
      <c r="I67" s="310"/>
      <c r="J67" s="310"/>
      <c r="K67" s="310"/>
      <c r="L67" s="310"/>
      <c r="M67" s="311">
        <f t="shared" si="15"/>
        <v>19000</v>
      </c>
      <c r="N67" s="312">
        <v>0.3</v>
      </c>
      <c r="O67" s="313"/>
      <c r="P67" s="313"/>
      <c r="Q67" s="313"/>
      <c r="R67" s="165"/>
      <c r="S67" s="206" t="s">
        <v>135</v>
      </c>
      <c r="T67" s="308"/>
    </row>
    <row r="68" spans="1:20" ht="66.75" customHeight="1">
      <c r="B68" s="309" t="s">
        <v>140</v>
      </c>
      <c r="C68" s="141" t="s">
        <v>141</v>
      </c>
      <c r="D68" s="329"/>
      <c r="E68" s="329"/>
      <c r="F68" s="329"/>
      <c r="G68" s="329"/>
      <c r="H68" s="329"/>
      <c r="I68" s="329"/>
      <c r="J68" s="329">
        <v>25000</v>
      </c>
      <c r="K68" s="329"/>
      <c r="L68" s="329">
        <v>60000</v>
      </c>
      <c r="M68" s="311">
        <f t="shared" si="15"/>
        <v>85000</v>
      </c>
      <c r="N68" s="330">
        <v>0.4</v>
      </c>
      <c r="O68" s="165"/>
      <c r="P68" s="165"/>
      <c r="Q68" s="165"/>
      <c r="R68" s="145" t="s">
        <v>142</v>
      </c>
      <c r="S68" s="207"/>
      <c r="T68" s="308"/>
    </row>
    <row r="69" spans="1:20" ht="122.25" customHeight="1">
      <c r="B69" s="309" t="s">
        <v>143</v>
      </c>
      <c r="C69" s="141" t="s">
        <v>144</v>
      </c>
      <c r="D69" s="329"/>
      <c r="E69" s="329"/>
      <c r="F69" s="329"/>
      <c r="G69" s="329"/>
      <c r="H69" s="329"/>
      <c r="I69" s="329"/>
      <c r="J69" s="329"/>
      <c r="K69" s="329">
        <v>104194</v>
      </c>
      <c r="L69" s="329"/>
      <c r="M69" s="311">
        <f t="shared" si="15"/>
        <v>104194</v>
      </c>
      <c r="N69" s="330">
        <v>0.4</v>
      </c>
      <c r="O69" s="165"/>
      <c r="P69" s="165"/>
      <c r="Q69" s="165"/>
      <c r="R69" s="145" t="s">
        <v>145</v>
      </c>
      <c r="S69" s="207"/>
      <c r="T69" s="308"/>
    </row>
    <row r="70" spans="1:20" ht="114" customHeight="1" thickBot="1">
      <c r="B70" s="314" t="s">
        <v>146</v>
      </c>
      <c r="C70" s="192" t="s">
        <v>147</v>
      </c>
      <c r="D70" s="333"/>
      <c r="E70" s="333"/>
      <c r="F70" s="333"/>
      <c r="G70" s="333">
        <v>5000</v>
      </c>
      <c r="H70" s="333">
        <v>55000</v>
      </c>
      <c r="I70" s="333"/>
      <c r="J70" s="333"/>
      <c r="K70" s="333"/>
      <c r="L70" s="333"/>
      <c r="M70" s="334">
        <f t="shared" si="15"/>
        <v>60000</v>
      </c>
      <c r="N70" s="335">
        <v>0.4</v>
      </c>
      <c r="O70" s="336"/>
      <c r="P70" s="336"/>
      <c r="Q70" s="336"/>
      <c r="R70" s="340"/>
      <c r="S70" s="349"/>
      <c r="T70" s="308"/>
    </row>
    <row r="71" spans="1:20" ht="54" customHeight="1" thickBot="1">
      <c r="C71" s="156" t="s">
        <v>48</v>
      </c>
      <c r="D71" s="157">
        <f>SUM(D62:D70)</f>
        <v>0</v>
      </c>
      <c r="E71" s="157">
        <f t="shared" ref="E71:L71" si="16">SUM(E62:E70)</f>
        <v>62000</v>
      </c>
      <c r="F71" s="157">
        <f t="shared" si="16"/>
        <v>126075.83</v>
      </c>
      <c r="G71" s="157">
        <f t="shared" si="16"/>
        <v>5000</v>
      </c>
      <c r="H71" s="157">
        <f t="shared" si="16"/>
        <v>55000</v>
      </c>
      <c r="I71" s="157">
        <f t="shared" si="16"/>
        <v>0</v>
      </c>
      <c r="J71" s="157">
        <f t="shared" si="16"/>
        <v>25000</v>
      </c>
      <c r="K71" s="157">
        <f t="shared" si="16"/>
        <v>104194</v>
      </c>
      <c r="L71" s="157">
        <f t="shared" si="16"/>
        <v>60000</v>
      </c>
      <c r="M71" s="157">
        <f>SUM(M62:M70)</f>
        <v>437269.83</v>
      </c>
      <c r="N71" s="158">
        <f>(N62*M62)+(N63*M63)+(N64*M64)+(N65*M65)+(N66*M66)+(N67*M67)+(N68*M68)+(N69*M69)+(N70*M70)</f>
        <v>166500.34899999999</v>
      </c>
      <c r="O71" s="196">
        <f>SUM(O62:O70)</f>
        <v>0</v>
      </c>
      <c r="P71" s="196">
        <f t="shared" ref="P71:Q71" si="17">SUM(P62:P70)</f>
        <v>0</v>
      </c>
      <c r="Q71" s="197">
        <f t="shared" si="17"/>
        <v>0</v>
      </c>
      <c r="R71" s="198"/>
      <c r="S71" s="350"/>
      <c r="T71" s="31"/>
    </row>
    <row r="72" spans="1:20" ht="51" customHeight="1">
      <c r="B72" s="161" t="s">
        <v>148</v>
      </c>
      <c r="C72" s="240" t="s">
        <v>149</v>
      </c>
      <c r="D72" s="240"/>
      <c r="E72" s="240"/>
      <c r="F72" s="240"/>
      <c r="G72" s="240"/>
      <c r="H72" s="240"/>
      <c r="I72" s="240"/>
      <c r="J72" s="240"/>
      <c r="K72" s="240"/>
      <c r="L72" s="240"/>
      <c r="M72" s="240"/>
      <c r="N72" s="240"/>
      <c r="O72" s="240"/>
      <c r="P72" s="240"/>
      <c r="Q72" s="240"/>
      <c r="R72" s="240"/>
      <c r="S72" s="339"/>
      <c r="T72" s="30"/>
    </row>
    <row r="73" spans="1:20" ht="87" customHeight="1">
      <c r="B73" s="309" t="s">
        <v>150</v>
      </c>
      <c r="C73" s="141" t="s">
        <v>151</v>
      </c>
      <c r="D73" s="310">
        <v>103600</v>
      </c>
      <c r="E73" s="310"/>
      <c r="F73" s="310"/>
      <c r="G73" s="310"/>
      <c r="H73" s="310"/>
      <c r="I73" s="310"/>
      <c r="J73" s="310"/>
      <c r="K73" s="310"/>
      <c r="L73" s="310"/>
      <c r="M73" s="311">
        <f>SUM(D73:L73)</f>
        <v>103600</v>
      </c>
      <c r="N73" s="312">
        <v>0.5</v>
      </c>
      <c r="O73" s="313"/>
      <c r="P73" s="313"/>
      <c r="Q73" s="313"/>
      <c r="R73" s="165"/>
      <c r="S73" s="210"/>
      <c r="T73" s="308"/>
    </row>
    <row r="74" spans="1:20" ht="67.5" customHeight="1">
      <c r="B74" s="309" t="s">
        <v>152</v>
      </c>
      <c r="C74" s="141" t="s">
        <v>153</v>
      </c>
      <c r="D74" s="310"/>
      <c r="E74" s="310"/>
      <c r="F74" s="310"/>
      <c r="G74" s="310"/>
      <c r="H74" s="310"/>
      <c r="I74" s="310"/>
      <c r="J74" s="310">
        <v>10000</v>
      </c>
      <c r="K74" s="310">
        <v>33195.83</v>
      </c>
      <c r="L74" s="310"/>
      <c r="M74" s="311">
        <f t="shared" ref="M74:M78" si="18">SUM(D74:L74)</f>
        <v>43195.83</v>
      </c>
      <c r="N74" s="312">
        <v>0.4</v>
      </c>
      <c r="O74" s="313"/>
      <c r="P74" s="313"/>
      <c r="Q74" s="313"/>
      <c r="R74" s="145" t="s">
        <v>154</v>
      </c>
      <c r="S74" s="210"/>
      <c r="T74" s="308"/>
    </row>
    <row r="75" spans="1:20" ht="77.25" customHeight="1">
      <c r="B75" s="309" t="s">
        <v>155</v>
      </c>
      <c r="C75" s="141" t="s">
        <v>156</v>
      </c>
      <c r="D75" s="310"/>
      <c r="E75" s="310"/>
      <c r="F75" s="310"/>
      <c r="G75" s="310"/>
      <c r="H75" s="310"/>
      <c r="I75" s="310"/>
      <c r="J75" s="310">
        <v>35000</v>
      </c>
      <c r="K75" s="310"/>
      <c r="L75" s="310"/>
      <c r="M75" s="311">
        <f t="shared" si="18"/>
        <v>35000</v>
      </c>
      <c r="N75" s="312"/>
      <c r="O75" s="313"/>
      <c r="P75" s="313"/>
      <c r="Q75" s="313"/>
      <c r="R75" s="165"/>
      <c r="S75" s="210"/>
      <c r="T75" s="308"/>
    </row>
    <row r="76" spans="1:20" ht="105" customHeight="1">
      <c r="A76" s="23"/>
      <c r="B76" s="309" t="s">
        <v>157</v>
      </c>
      <c r="C76" s="141" t="s">
        <v>158</v>
      </c>
      <c r="D76" s="310"/>
      <c r="E76" s="310"/>
      <c r="F76" s="310"/>
      <c r="G76" s="310">
        <v>7000</v>
      </c>
      <c r="H76" s="310"/>
      <c r="I76" s="310"/>
      <c r="J76" s="310"/>
      <c r="K76" s="310"/>
      <c r="L76" s="310"/>
      <c r="M76" s="311">
        <f t="shared" si="18"/>
        <v>7000</v>
      </c>
      <c r="N76" s="312">
        <v>0.3</v>
      </c>
      <c r="O76" s="313"/>
      <c r="P76" s="313"/>
      <c r="Q76" s="313"/>
      <c r="R76" s="165"/>
      <c r="S76" s="210"/>
      <c r="T76" s="308"/>
    </row>
    <row r="77" spans="1:20" s="23" customFormat="1" ht="97.5" customHeight="1">
      <c r="A77" s="22"/>
      <c r="B77" s="309" t="s">
        <v>159</v>
      </c>
      <c r="C77" s="141" t="s">
        <v>160</v>
      </c>
      <c r="D77" s="310"/>
      <c r="E77" s="310"/>
      <c r="F77" s="310"/>
      <c r="G77" s="310">
        <v>2500</v>
      </c>
      <c r="H77" s="310"/>
      <c r="I77" s="310"/>
      <c r="J77" s="310"/>
      <c r="K77" s="310"/>
      <c r="L77" s="310"/>
      <c r="M77" s="311">
        <f t="shared" si="18"/>
        <v>2500</v>
      </c>
      <c r="N77" s="312"/>
      <c r="O77" s="313"/>
      <c r="P77" s="313"/>
      <c r="Q77" s="313"/>
      <c r="R77" s="165"/>
      <c r="S77" s="210"/>
      <c r="T77" s="308"/>
    </row>
    <row r="78" spans="1:20" ht="111" customHeight="1" thickBot="1">
      <c r="B78" s="314" t="s">
        <v>161</v>
      </c>
      <c r="C78" s="148" t="s">
        <v>162</v>
      </c>
      <c r="D78" s="315"/>
      <c r="E78" s="315"/>
      <c r="F78" s="315"/>
      <c r="G78" s="315">
        <v>16000</v>
      </c>
      <c r="H78" s="315"/>
      <c r="I78" s="315"/>
      <c r="J78" s="315"/>
      <c r="K78" s="315"/>
      <c r="L78" s="315"/>
      <c r="M78" s="316">
        <f t="shared" si="18"/>
        <v>16000</v>
      </c>
      <c r="N78" s="317">
        <v>0.3</v>
      </c>
      <c r="O78" s="318"/>
      <c r="P78" s="318"/>
      <c r="Q78" s="318"/>
      <c r="R78" s="340"/>
      <c r="S78" s="343"/>
      <c r="T78" s="308"/>
    </row>
    <row r="79" spans="1:20" ht="15.75" hidden="1">
      <c r="B79" s="319" t="s">
        <v>163</v>
      </c>
      <c r="C79" s="351"/>
      <c r="D79" s="352"/>
      <c r="E79" s="352"/>
      <c r="F79" s="352"/>
      <c r="G79" s="352"/>
      <c r="H79" s="352"/>
      <c r="I79" s="352"/>
      <c r="J79" s="352"/>
      <c r="K79" s="352"/>
      <c r="L79" s="352"/>
      <c r="M79" s="322">
        <f t="shared" ref="M79:M80" si="19">SUM(D79:F79)</f>
        <v>0</v>
      </c>
      <c r="N79" s="353"/>
      <c r="O79" s="325"/>
      <c r="P79" s="325"/>
      <c r="Q79" s="325"/>
      <c r="R79" s="325"/>
      <c r="S79" s="354"/>
      <c r="T79" s="308"/>
    </row>
    <row r="80" spans="1:20" ht="15.75" hidden="1">
      <c r="B80" s="327" t="s">
        <v>164</v>
      </c>
      <c r="C80" s="332"/>
      <c r="D80" s="333"/>
      <c r="E80" s="333"/>
      <c r="F80" s="333"/>
      <c r="G80" s="333"/>
      <c r="H80" s="333"/>
      <c r="I80" s="333"/>
      <c r="J80" s="333"/>
      <c r="K80" s="333"/>
      <c r="L80" s="333"/>
      <c r="M80" s="334">
        <f t="shared" si="19"/>
        <v>0</v>
      </c>
      <c r="N80" s="335"/>
      <c r="O80" s="336"/>
      <c r="P80" s="336"/>
      <c r="Q80" s="336"/>
      <c r="R80" s="165"/>
      <c r="S80" s="331"/>
      <c r="T80" s="308"/>
    </row>
    <row r="81" spans="2:20" ht="36" customHeight="1" thickBot="1">
      <c r="C81" s="152" t="s">
        <v>48</v>
      </c>
      <c r="D81" s="153">
        <f>SUM(D73:D80)</f>
        <v>103600</v>
      </c>
      <c r="E81" s="153">
        <f>SUM(E73:E80)</f>
        <v>0</v>
      </c>
      <c r="F81" s="153">
        <f>SUM(F73:F80)</f>
        <v>0</v>
      </c>
      <c r="G81" s="153">
        <f t="shared" ref="G81:L81" si="20">SUM(G73:G80)</f>
        <v>25500</v>
      </c>
      <c r="H81" s="153">
        <f t="shared" si="20"/>
        <v>0</v>
      </c>
      <c r="I81" s="153">
        <f t="shared" si="20"/>
        <v>0</v>
      </c>
      <c r="J81" s="153">
        <f t="shared" si="20"/>
        <v>45000</v>
      </c>
      <c r="K81" s="153">
        <f t="shared" si="20"/>
        <v>33195.83</v>
      </c>
      <c r="L81" s="153">
        <f t="shared" si="20"/>
        <v>0</v>
      </c>
      <c r="M81" s="153">
        <f>SUM(M73:M80)</f>
        <v>207295.83000000002</v>
      </c>
      <c r="N81" s="154">
        <f>(N73*M73)+(N74*M74)+(N75*M75)+(N76*M76)+(N77*M77)+(N78*M78)+(N79*M79)+(N80*M80)</f>
        <v>75978.331999999995</v>
      </c>
      <c r="O81" s="194">
        <f>SUM(O73:O80)</f>
        <v>0</v>
      </c>
      <c r="P81" s="194">
        <f t="shared" ref="P81:Q81" si="21">SUM(P73:P80)</f>
        <v>0</v>
      </c>
      <c r="Q81" s="195">
        <f t="shared" si="21"/>
        <v>0</v>
      </c>
      <c r="R81" s="199"/>
      <c r="S81" s="331"/>
      <c r="T81" s="31"/>
    </row>
    <row r="82" spans="2:20" ht="51" hidden="1" customHeight="1">
      <c r="B82" s="73" t="s">
        <v>165</v>
      </c>
      <c r="C82" s="355"/>
      <c r="D82" s="356"/>
      <c r="E82" s="356"/>
      <c r="F82" s="356"/>
      <c r="G82" s="356"/>
      <c r="H82" s="356"/>
      <c r="I82" s="356"/>
      <c r="J82" s="356"/>
      <c r="K82" s="356"/>
      <c r="L82" s="356"/>
      <c r="M82" s="356"/>
      <c r="N82" s="356"/>
      <c r="O82" s="356"/>
      <c r="P82" s="356"/>
      <c r="Q82" s="356"/>
      <c r="R82" s="357"/>
      <c r="S82" s="358"/>
      <c r="T82" s="30"/>
    </row>
    <row r="83" spans="2:20" ht="15.75" hidden="1">
      <c r="B83" s="327" t="s">
        <v>166</v>
      </c>
      <c r="C83" s="341"/>
      <c r="D83" s="310"/>
      <c r="E83" s="310"/>
      <c r="F83" s="310"/>
      <c r="G83" s="310"/>
      <c r="H83" s="310"/>
      <c r="I83" s="310"/>
      <c r="J83" s="310"/>
      <c r="K83" s="310"/>
      <c r="L83" s="310"/>
      <c r="M83" s="311">
        <f>SUM(D83:F83)</f>
        <v>0</v>
      </c>
      <c r="N83" s="312"/>
      <c r="O83" s="313"/>
      <c r="P83" s="313"/>
      <c r="Q83" s="313"/>
      <c r="R83" s="165"/>
      <c r="S83" s="342"/>
      <c r="T83" s="308"/>
    </row>
    <row r="84" spans="2:20" ht="15.75" hidden="1">
      <c r="B84" s="327" t="s">
        <v>167</v>
      </c>
      <c r="C84" s="341"/>
      <c r="D84" s="310"/>
      <c r="E84" s="310"/>
      <c r="F84" s="310"/>
      <c r="G84" s="310"/>
      <c r="H84" s="310"/>
      <c r="I84" s="310"/>
      <c r="J84" s="310"/>
      <c r="K84" s="310"/>
      <c r="L84" s="310"/>
      <c r="M84" s="311">
        <f t="shared" ref="M84:M90" si="22">SUM(D84:F84)</f>
        <v>0</v>
      </c>
      <c r="N84" s="312"/>
      <c r="O84" s="313"/>
      <c r="P84" s="313"/>
      <c r="Q84" s="313"/>
      <c r="R84" s="165"/>
      <c r="S84" s="342"/>
      <c r="T84" s="308"/>
    </row>
    <row r="85" spans="2:20" ht="15.75" hidden="1">
      <c r="B85" s="327" t="s">
        <v>168</v>
      </c>
      <c r="C85" s="341"/>
      <c r="D85" s="310"/>
      <c r="E85" s="310"/>
      <c r="F85" s="310"/>
      <c r="G85" s="310"/>
      <c r="H85" s="310"/>
      <c r="I85" s="310"/>
      <c r="J85" s="310"/>
      <c r="K85" s="310"/>
      <c r="L85" s="310"/>
      <c r="M85" s="311">
        <f t="shared" si="22"/>
        <v>0</v>
      </c>
      <c r="N85" s="312"/>
      <c r="O85" s="313"/>
      <c r="P85" s="313"/>
      <c r="Q85" s="313"/>
      <c r="R85" s="165"/>
      <c r="S85" s="342"/>
      <c r="T85" s="308"/>
    </row>
    <row r="86" spans="2:20" ht="15.75" hidden="1">
      <c r="B86" s="327" t="s">
        <v>169</v>
      </c>
      <c r="C86" s="341"/>
      <c r="D86" s="310"/>
      <c r="E86" s="310"/>
      <c r="F86" s="310"/>
      <c r="G86" s="310"/>
      <c r="H86" s="310"/>
      <c r="I86" s="310"/>
      <c r="J86" s="310"/>
      <c r="K86" s="310"/>
      <c r="L86" s="310"/>
      <c r="M86" s="311">
        <f t="shared" si="22"/>
        <v>0</v>
      </c>
      <c r="N86" s="312"/>
      <c r="O86" s="313"/>
      <c r="P86" s="313"/>
      <c r="Q86" s="313"/>
      <c r="R86" s="165"/>
      <c r="S86" s="342"/>
      <c r="T86" s="308"/>
    </row>
    <row r="87" spans="2:20" ht="15.75" hidden="1">
      <c r="B87" s="327" t="s">
        <v>170</v>
      </c>
      <c r="C87" s="341"/>
      <c r="D87" s="310"/>
      <c r="E87" s="310"/>
      <c r="F87" s="310"/>
      <c r="G87" s="310"/>
      <c r="H87" s="310"/>
      <c r="I87" s="310"/>
      <c r="J87" s="310"/>
      <c r="K87" s="310"/>
      <c r="L87" s="310"/>
      <c r="M87" s="311">
        <f t="shared" si="22"/>
        <v>0</v>
      </c>
      <c r="N87" s="312"/>
      <c r="O87" s="313"/>
      <c r="P87" s="313"/>
      <c r="Q87" s="313"/>
      <c r="R87" s="165"/>
      <c r="S87" s="342"/>
      <c r="T87" s="308"/>
    </row>
    <row r="88" spans="2:20" ht="15.75" hidden="1">
      <c r="B88" s="327" t="s">
        <v>171</v>
      </c>
      <c r="C88" s="341"/>
      <c r="D88" s="310"/>
      <c r="E88" s="310"/>
      <c r="F88" s="310"/>
      <c r="G88" s="310"/>
      <c r="H88" s="310"/>
      <c r="I88" s="310"/>
      <c r="J88" s="310"/>
      <c r="K88" s="310"/>
      <c r="L88" s="310"/>
      <c r="M88" s="311">
        <f t="shared" si="22"/>
        <v>0</v>
      </c>
      <c r="N88" s="312"/>
      <c r="O88" s="313"/>
      <c r="P88" s="313"/>
      <c r="Q88" s="313"/>
      <c r="R88" s="165"/>
      <c r="S88" s="342"/>
      <c r="T88" s="308"/>
    </row>
    <row r="89" spans="2:20" ht="15.75" hidden="1">
      <c r="B89" s="327" t="s">
        <v>172</v>
      </c>
      <c r="C89" s="328"/>
      <c r="D89" s="329"/>
      <c r="E89" s="329"/>
      <c r="F89" s="329"/>
      <c r="G89" s="329"/>
      <c r="H89" s="329"/>
      <c r="I89" s="329"/>
      <c r="J89" s="329"/>
      <c r="K89" s="329"/>
      <c r="L89" s="329"/>
      <c r="M89" s="311">
        <f t="shared" si="22"/>
        <v>0</v>
      </c>
      <c r="N89" s="330"/>
      <c r="O89" s="165"/>
      <c r="P89" s="165"/>
      <c r="Q89" s="165"/>
      <c r="R89" s="165"/>
      <c r="S89" s="331"/>
      <c r="T89" s="308"/>
    </row>
    <row r="90" spans="2:20" ht="15.75" hidden="1">
      <c r="B90" s="327" t="s">
        <v>173</v>
      </c>
      <c r="C90" s="328"/>
      <c r="D90" s="329"/>
      <c r="E90" s="329"/>
      <c r="F90" s="329"/>
      <c r="G90" s="329"/>
      <c r="H90" s="329"/>
      <c r="I90" s="329"/>
      <c r="J90" s="329"/>
      <c r="K90" s="329"/>
      <c r="L90" s="329"/>
      <c r="M90" s="311">
        <f t="shared" si="22"/>
        <v>0</v>
      </c>
      <c r="N90" s="330"/>
      <c r="O90" s="165"/>
      <c r="P90" s="165"/>
      <c r="Q90" s="165"/>
      <c r="R90" s="165"/>
      <c r="S90" s="331"/>
      <c r="T90" s="308"/>
    </row>
    <row r="91" spans="2:20" ht="15.75" hidden="1">
      <c r="C91" s="73" t="s">
        <v>48</v>
      </c>
      <c r="D91" s="11">
        <f t="shared" ref="D91:M91" si="23">SUM(D83:D90)</f>
        <v>0</v>
      </c>
      <c r="E91" s="11">
        <f t="shared" si="23"/>
        <v>0</v>
      </c>
      <c r="F91" s="11">
        <f t="shared" si="23"/>
        <v>0</v>
      </c>
      <c r="G91" s="11">
        <f t="shared" si="23"/>
        <v>0</v>
      </c>
      <c r="H91" s="11">
        <f t="shared" si="23"/>
        <v>0</v>
      </c>
      <c r="I91" s="11">
        <f t="shared" si="23"/>
        <v>0</v>
      </c>
      <c r="J91" s="11">
        <f t="shared" si="23"/>
        <v>0</v>
      </c>
      <c r="K91" s="11">
        <f t="shared" si="23"/>
        <v>0</v>
      </c>
      <c r="L91" s="11">
        <f t="shared" si="23"/>
        <v>0</v>
      </c>
      <c r="M91" s="11">
        <f t="shared" si="23"/>
        <v>0</v>
      </c>
      <c r="N91" s="87">
        <f>(N83*M83)+(N84*M84)+(N85*M85)+(N86*M86)+(N87*M87)+(N88*M88)+(N89*M89)+(N90*M90)</f>
        <v>0</v>
      </c>
      <c r="O91" s="117">
        <f>SUM(O83:O90)</f>
        <v>0</v>
      </c>
      <c r="P91" s="117">
        <f>SUM(P83:P90)</f>
        <v>0</v>
      </c>
      <c r="Q91" s="117">
        <f>SUM(Q83:Q90)</f>
        <v>0</v>
      </c>
      <c r="R91" s="132"/>
      <c r="S91" s="331"/>
      <c r="T91" s="31"/>
    </row>
    <row r="92" spans="2:20" ht="15.75" customHeight="1" thickBot="1">
      <c r="B92" s="5"/>
      <c r="C92" s="359"/>
      <c r="D92" s="360"/>
      <c r="E92" s="360"/>
      <c r="F92" s="360"/>
      <c r="G92" s="360"/>
      <c r="H92" s="360"/>
      <c r="I92" s="360"/>
      <c r="J92" s="360"/>
      <c r="K92" s="360"/>
      <c r="L92" s="360"/>
      <c r="M92" s="360"/>
      <c r="N92" s="360"/>
      <c r="O92" s="360"/>
      <c r="P92" s="360"/>
      <c r="Q92" s="360"/>
      <c r="R92" s="360"/>
      <c r="S92" s="359"/>
      <c r="T92" s="3"/>
    </row>
    <row r="93" spans="2:20" ht="51" customHeight="1">
      <c r="B93" s="161" t="s">
        <v>174</v>
      </c>
      <c r="C93" s="246" t="s">
        <v>175</v>
      </c>
      <c r="D93" s="246"/>
      <c r="E93" s="246"/>
      <c r="F93" s="246"/>
      <c r="G93" s="246"/>
      <c r="H93" s="246"/>
      <c r="I93" s="246"/>
      <c r="J93" s="246"/>
      <c r="K93" s="246"/>
      <c r="L93" s="246"/>
      <c r="M93" s="246"/>
      <c r="N93" s="246"/>
      <c r="O93" s="246"/>
      <c r="P93" s="246"/>
      <c r="Q93" s="246"/>
      <c r="R93" s="246"/>
      <c r="S93" s="247"/>
      <c r="T93" s="10"/>
    </row>
    <row r="94" spans="2:20" ht="51" customHeight="1">
      <c r="B94" s="15" t="s">
        <v>176</v>
      </c>
      <c r="C94" s="239" t="s">
        <v>177</v>
      </c>
      <c r="D94" s="239"/>
      <c r="E94" s="239"/>
      <c r="F94" s="239"/>
      <c r="G94" s="239"/>
      <c r="H94" s="239"/>
      <c r="I94" s="239"/>
      <c r="J94" s="239"/>
      <c r="K94" s="239"/>
      <c r="L94" s="239"/>
      <c r="M94" s="239"/>
      <c r="N94" s="239"/>
      <c r="O94" s="239"/>
      <c r="P94" s="239"/>
      <c r="Q94" s="239"/>
      <c r="R94" s="239"/>
      <c r="S94" s="348"/>
      <c r="T94" s="30"/>
    </row>
    <row r="95" spans="2:20" ht="111" customHeight="1">
      <c r="B95" s="309" t="s">
        <v>178</v>
      </c>
      <c r="C95" s="141" t="s">
        <v>179</v>
      </c>
      <c r="D95" s="310">
        <v>13000</v>
      </c>
      <c r="E95" s="310"/>
      <c r="F95" s="310">
        <v>21000</v>
      </c>
      <c r="G95" s="310"/>
      <c r="H95" s="310"/>
      <c r="I95" s="310"/>
      <c r="J95" s="310"/>
      <c r="K95" s="310"/>
      <c r="L95" s="310"/>
      <c r="M95" s="311">
        <f>SUM(D95:L95)</f>
        <v>34000</v>
      </c>
      <c r="N95" s="312">
        <v>0.4</v>
      </c>
      <c r="O95" s="313"/>
      <c r="P95" s="313"/>
      <c r="Q95" s="313"/>
      <c r="R95" s="165"/>
      <c r="S95" s="210"/>
      <c r="T95" s="308"/>
    </row>
    <row r="96" spans="2:20" ht="114" customHeight="1">
      <c r="B96" s="309" t="s">
        <v>180</v>
      </c>
      <c r="C96" s="141" t="s">
        <v>181</v>
      </c>
      <c r="D96" s="310">
        <v>6000</v>
      </c>
      <c r="E96" s="310"/>
      <c r="F96" s="310"/>
      <c r="G96" s="310"/>
      <c r="H96" s="310"/>
      <c r="I96" s="310"/>
      <c r="J96" s="310"/>
      <c r="K96" s="310"/>
      <c r="L96" s="310"/>
      <c r="M96" s="311">
        <f t="shared" ref="M96:M108" si="24">SUM(D96:L96)</f>
        <v>6000</v>
      </c>
      <c r="N96" s="312">
        <v>0.5</v>
      </c>
      <c r="O96" s="313"/>
      <c r="P96" s="313"/>
      <c r="Q96" s="313"/>
      <c r="R96" s="165"/>
      <c r="S96" s="210"/>
      <c r="T96" s="308"/>
    </row>
    <row r="97" spans="2:20" ht="126.75" customHeight="1">
      <c r="B97" s="309" t="s">
        <v>182</v>
      </c>
      <c r="C97" s="141" t="s">
        <v>183</v>
      </c>
      <c r="D97" s="310"/>
      <c r="E97" s="310"/>
      <c r="F97" s="310">
        <v>12000</v>
      </c>
      <c r="G97" s="310"/>
      <c r="H97" s="310"/>
      <c r="I97" s="310"/>
      <c r="J97" s="310"/>
      <c r="K97" s="310"/>
      <c r="L97" s="310"/>
      <c r="M97" s="311">
        <f t="shared" si="24"/>
        <v>12000</v>
      </c>
      <c r="N97" s="312">
        <v>0.3</v>
      </c>
      <c r="O97" s="313"/>
      <c r="P97" s="313"/>
      <c r="Q97" s="313"/>
      <c r="R97" s="165"/>
      <c r="S97" s="210"/>
      <c r="T97" s="308"/>
    </row>
    <row r="98" spans="2:20" ht="118.5" customHeight="1">
      <c r="B98" s="309" t="s">
        <v>184</v>
      </c>
      <c r="C98" s="141" t="s">
        <v>185</v>
      </c>
      <c r="D98" s="310"/>
      <c r="E98" s="310"/>
      <c r="F98" s="310">
        <v>10000</v>
      </c>
      <c r="G98" s="310"/>
      <c r="H98" s="310"/>
      <c r="I98" s="310"/>
      <c r="J98" s="310"/>
      <c r="K98" s="310"/>
      <c r="L98" s="310"/>
      <c r="M98" s="311">
        <f t="shared" si="24"/>
        <v>10000</v>
      </c>
      <c r="N98" s="312">
        <v>0.4</v>
      </c>
      <c r="O98" s="313"/>
      <c r="P98" s="313"/>
      <c r="Q98" s="313"/>
      <c r="R98" s="165"/>
      <c r="S98" s="210"/>
      <c r="T98" s="308"/>
    </row>
    <row r="99" spans="2:20" ht="114.75" customHeight="1">
      <c r="B99" s="309" t="s">
        <v>186</v>
      </c>
      <c r="C99" s="141" t="s">
        <v>187</v>
      </c>
      <c r="D99" s="310"/>
      <c r="E99" s="310"/>
      <c r="F99" s="310">
        <v>13000</v>
      </c>
      <c r="G99" s="310"/>
      <c r="H99" s="310"/>
      <c r="I99" s="310"/>
      <c r="J99" s="310"/>
      <c r="K99" s="310"/>
      <c r="L99" s="310"/>
      <c r="M99" s="311">
        <f t="shared" si="24"/>
        <v>13000</v>
      </c>
      <c r="N99" s="312">
        <v>0.5</v>
      </c>
      <c r="O99" s="313"/>
      <c r="P99" s="313"/>
      <c r="Q99" s="313"/>
      <c r="R99" s="165"/>
      <c r="S99" s="210"/>
      <c r="T99" s="308"/>
    </row>
    <row r="100" spans="2:20" ht="81" customHeight="1">
      <c r="B100" s="309" t="s">
        <v>188</v>
      </c>
      <c r="C100" s="141" t="s">
        <v>189</v>
      </c>
      <c r="D100" s="310"/>
      <c r="E100" s="310"/>
      <c r="F100" s="310">
        <v>5000</v>
      </c>
      <c r="G100" s="310"/>
      <c r="H100" s="310"/>
      <c r="I100" s="310"/>
      <c r="J100" s="310"/>
      <c r="K100" s="310"/>
      <c r="L100" s="310"/>
      <c r="M100" s="311">
        <f t="shared" si="24"/>
        <v>5000</v>
      </c>
      <c r="N100" s="312">
        <v>0.31</v>
      </c>
      <c r="O100" s="313"/>
      <c r="P100" s="313"/>
      <c r="Q100" s="313"/>
      <c r="R100" s="165"/>
      <c r="S100" s="210"/>
      <c r="T100" s="308"/>
    </row>
    <row r="101" spans="2:20" ht="113.25" customHeight="1">
      <c r="B101" s="309" t="s">
        <v>190</v>
      </c>
      <c r="C101" s="141" t="s">
        <v>191</v>
      </c>
      <c r="D101" s="329"/>
      <c r="E101" s="329">
        <v>40000</v>
      </c>
      <c r="F101" s="329"/>
      <c r="G101" s="329"/>
      <c r="H101" s="329"/>
      <c r="I101" s="329"/>
      <c r="J101" s="329"/>
      <c r="K101" s="329"/>
      <c r="L101" s="329"/>
      <c r="M101" s="311">
        <f t="shared" si="24"/>
        <v>40000</v>
      </c>
      <c r="N101" s="330">
        <v>0.2</v>
      </c>
      <c r="O101" s="165"/>
      <c r="P101" s="165"/>
      <c r="Q101" s="165"/>
      <c r="R101" s="165"/>
      <c r="S101" s="207"/>
      <c r="T101" s="308"/>
    </row>
    <row r="102" spans="2:20" ht="93" customHeight="1">
      <c r="B102" s="309" t="s">
        <v>192</v>
      </c>
      <c r="C102" s="141" t="s">
        <v>193</v>
      </c>
      <c r="D102" s="329"/>
      <c r="E102" s="329"/>
      <c r="F102" s="329"/>
      <c r="G102" s="329"/>
      <c r="H102" s="329"/>
      <c r="I102" s="329"/>
      <c r="J102" s="329">
        <v>20000</v>
      </c>
      <c r="K102" s="329">
        <v>18190.79</v>
      </c>
      <c r="L102" s="329">
        <v>50000</v>
      </c>
      <c r="M102" s="311">
        <f t="shared" si="24"/>
        <v>88190.790000000008</v>
      </c>
      <c r="N102" s="330">
        <v>0.3</v>
      </c>
      <c r="O102" s="165"/>
      <c r="P102" s="165"/>
      <c r="Q102" s="165"/>
      <c r="R102" s="165"/>
      <c r="S102" s="207"/>
      <c r="T102" s="308"/>
    </row>
    <row r="103" spans="2:20" ht="104.25" customHeight="1">
      <c r="B103" s="309" t="s">
        <v>194</v>
      </c>
      <c r="C103" s="141" t="s">
        <v>195</v>
      </c>
      <c r="D103" s="329"/>
      <c r="E103" s="329"/>
      <c r="F103" s="329"/>
      <c r="G103" s="329"/>
      <c r="H103" s="329"/>
      <c r="I103" s="329"/>
      <c r="J103" s="329"/>
      <c r="K103" s="329">
        <v>18195.830000000002</v>
      </c>
      <c r="L103" s="329">
        <v>10000</v>
      </c>
      <c r="M103" s="311">
        <f t="shared" si="24"/>
        <v>28195.83</v>
      </c>
      <c r="N103" s="330">
        <v>0.4</v>
      </c>
      <c r="O103" s="165"/>
      <c r="P103" s="165"/>
      <c r="Q103" s="165"/>
      <c r="R103" s="145" t="s">
        <v>135</v>
      </c>
      <c r="S103" s="146" t="s">
        <v>196</v>
      </c>
      <c r="T103" s="308"/>
    </row>
    <row r="104" spans="2:20" ht="57" customHeight="1">
      <c r="B104" s="309" t="s">
        <v>197</v>
      </c>
      <c r="C104" s="141" t="s">
        <v>198</v>
      </c>
      <c r="D104" s="329"/>
      <c r="E104" s="329"/>
      <c r="F104" s="329"/>
      <c r="G104" s="329"/>
      <c r="H104" s="329"/>
      <c r="I104" s="329"/>
      <c r="J104" s="329"/>
      <c r="K104" s="329"/>
      <c r="L104" s="329">
        <v>10000</v>
      </c>
      <c r="M104" s="311">
        <f t="shared" si="24"/>
        <v>10000</v>
      </c>
      <c r="N104" s="330">
        <v>0.4</v>
      </c>
      <c r="O104" s="165"/>
      <c r="P104" s="165"/>
      <c r="Q104" s="165"/>
      <c r="R104" s="145" t="s">
        <v>199</v>
      </c>
      <c r="S104" s="146"/>
      <c r="T104" s="308"/>
    </row>
    <row r="105" spans="2:20" ht="72" customHeight="1">
      <c r="B105" s="309" t="s">
        <v>200</v>
      </c>
      <c r="C105" s="141" t="s">
        <v>201</v>
      </c>
      <c r="D105" s="329"/>
      <c r="E105" s="329"/>
      <c r="F105" s="329"/>
      <c r="G105" s="329"/>
      <c r="H105" s="329"/>
      <c r="I105" s="329">
        <v>88440</v>
      </c>
      <c r="J105" s="329"/>
      <c r="K105" s="329"/>
      <c r="L105" s="329"/>
      <c r="M105" s="311">
        <f t="shared" si="24"/>
        <v>88440</v>
      </c>
      <c r="N105" s="330">
        <v>0.4</v>
      </c>
      <c r="O105" s="165"/>
      <c r="P105" s="165"/>
      <c r="Q105" s="165"/>
      <c r="R105" s="145" t="s">
        <v>202</v>
      </c>
      <c r="S105" s="146"/>
      <c r="T105" s="308"/>
    </row>
    <row r="106" spans="2:20" ht="167.25" customHeight="1">
      <c r="B106" s="309" t="s">
        <v>203</v>
      </c>
      <c r="C106" s="141" t="s">
        <v>204</v>
      </c>
      <c r="D106" s="329"/>
      <c r="E106" s="329"/>
      <c r="F106" s="329"/>
      <c r="G106" s="329">
        <v>41296.99</v>
      </c>
      <c r="H106" s="329"/>
      <c r="I106" s="329"/>
      <c r="J106" s="329"/>
      <c r="K106" s="329"/>
      <c r="L106" s="329"/>
      <c r="M106" s="311">
        <f t="shared" si="24"/>
        <v>41296.99</v>
      </c>
      <c r="N106" s="330">
        <v>0.4</v>
      </c>
      <c r="O106" s="165"/>
      <c r="P106" s="165"/>
      <c r="Q106" s="165"/>
      <c r="R106" s="145" t="s">
        <v>205</v>
      </c>
      <c r="S106" s="146"/>
      <c r="T106" s="308"/>
    </row>
    <row r="107" spans="2:20" ht="120" customHeight="1">
      <c r="B107" s="309" t="s">
        <v>206</v>
      </c>
      <c r="C107" s="141" t="s">
        <v>207</v>
      </c>
      <c r="D107" s="329"/>
      <c r="E107" s="329"/>
      <c r="F107" s="329"/>
      <c r="G107" s="329"/>
      <c r="H107" s="329">
        <v>50000</v>
      </c>
      <c r="I107" s="329"/>
      <c r="J107" s="329"/>
      <c r="K107" s="329"/>
      <c r="L107" s="329"/>
      <c r="M107" s="311">
        <f t="shared" si="24"/>
        <v>50000</v>
      </c>
      <c r="N107" s="330">
        <v>0.4</v>
      </c>
      <c r="O107" s="165"/>
      <c r="P107" s="165"/>
      <c r="Q107" s="165"/>
      <c r="R107" s="208" t="s">
        <v>208</v>
      </c>
      <c r="S107" s="146"/>
      <c r="T107" s="308"/>
    </row>
    <row r="108" spans="2:20" ht="105" customHeight="1" thickBot="1">
      <c r="B108" s="314" t="s">
        <v>209</v>
      </c>
      <c r="C108" s="190" t="s">
        <v>210</v>
      </c>
      <c r="D108" s="333"/>
      <c r="E108" s="333"/>
      <c r="F108" s="333"/>
      <c r="G108" s="333"/>
      <c r="H108" s="333">
        <v>20000</v>
      </c>
      <c r="I108" s="333"/>
      <c r="J108" s="333"/>
      <c r="K108" s="333"/>
      <c r="L108" s="333"/>
      <c r="M108" s="334">
        <f t="shared" si="24"/>
        <v>20000</v>
      </c>
      <c r="N108" s="335">
        <v>0.4</v>
      </c>
      <c r="O108" s="336"/>
      <c r="P108" s="336"/>
      <c r="Q108" s="336"/>
      <c r="R108" s="340"/>
      <c r="S108" s="349"/>
      <c r="T108" s="308"/>
    </row>
    <row r="109" spans="2:20" ht="35.25" customHeight="1" thickBot="1">
      <c r="C109" s="156" t="s">
        <v>48</v>
      </c>
      <c r="D109" s="157">
        <f>SUM(D95:D108)</f>
        <v>19000</v>
      </c>
      <c r="E109" s="157">
        <f t="shared" ref="E109:M109" si="25">SUM(E95:E108)</f>
        <v>40000</v>
      </c>
      <c r="F109" s="157">
        <f t="shared" si="25"/>
        <v>61000</v>
      </c>
      <c r="G109" s="157">
        <f t="shared" si="25"/>
        <v>41296.99</v>
      </c>
      <c r="H109" s="157">
        <f t="shared" si="25"/>
        <v>70000</v>
      </c>
      <c r="I109" s="157">
        <f t="shared" si="25"/>
        <v>88440</v>
      </c>
      <c r="J109" s="157">
        <f t="shared" si="25"/>
        <v>20000</v>
      </c>
      <c r="K109" s="157">
        <f t="shared" si="25"/>
        <v>36386.620000000003</v>
      </c>
      <c r="L109" s="157">
        <f t="shared" si="25"/>
        <v>70000</v>
      </c>
      <c r="M109" s="157">
        <f t="shared" si="25"/>
        <v>446123.61</v>
      </c>
      <c r="N109" s="158">
        <f>(N95*M95)+(N96*M96)+(N97*M97)+(N98*M98)+(N99*M99)+(N100*M100)+(N101*M101)+(N102*M102)+(N103*M103)+(N104*M104)+(N105*M105)+(N106*M106)+(N107*M107)+(N108*M108)</f>
        <v>161880.36499999999</v>
      </c>
      <c r="O109" s="196">
        <f>SUM(O95:O108)</f>
        <v>0</v>
      </c>
      <c r="P109" s="196">
        <f t="shared" ref="P109:Q109" si="26">SUM(P95:P108)</f>
        <v>0</v>
      </c>
      <c r="Q109" s="197">
        <f t="shared" si="26"/>
        <v>0</v>
      </c>
      <c r="R109" s="198"/>
      <c r="S109" s="350"/>
      <c r="T109" s="31"/>
    </row>
    <row r="110" spans="2:20" ht="51" customHeight="1" thickBot="1">
      <c r="B110" s="161" t="s">
        <v>211</v>
      </c>
      <c r="C110" s="240" t="s">
        <v>212</v>
      </c>
      <c r="D110" s="240"/>
      <c r="E110" s="240"/>
      <c r="F110" s="240"/>
      <c r="G110" s="240"/>
      <c r="H110" s="240"/>
      <c r="I110" s="240"/>
      <c r="J110" s="240"/>
      <c r="K110" s="240"/>
      <c r="L110" s="240"/>
      <c r="M110" s="240"/>
      <c r="N110" s="240"/>
      <c r="O110" s="240"/>
      <c r="P110" s="240"/>
      <c r="Q110" s="240"/>
      <c r="R110" s="240"/>
      <c r="S110" s="339"/>
      <c r="T110" s="30"/>
    </row>
    <row r="111" spans="2:20" ht="96.75" customHeight="1">
      <c r="B111" s="309" t="s">
        <v>213</v>
      </c>
      <c r="C111" s="141" t="s">
        <v>214</v>
      </c>
      <c r="D111" s="310">
        <v>9000</v>
      </c>
      <c r="E111" s="310"/>
      <c r="F111" s="310">
        <v>7000</v>
      </c>
      <c r="G111" s="310"/>
      <c r="H111" s="310"/>
      <c r="I111" s="310"/>
      <c r="J111" s="310"/>
      <c r="K111" s="310"/>
      <c r="L111" s="310"/>
      <c r="M111" s="311">
        <f>SUM(D111:L111)</f>
        <v>16000</v>
      </c>
      <c r="N111" s="312">
        <v>0.5</v>
      </c>
      <c r="O111" s="313"/>
      <c r="P111" s="313"/>
      <c r="Q111" s="313"/>
      <c r="R111" s="143" t="s">
        <v>135</v>
      </c>
      <c r="S111" s="209"/>
      <c r="T111" s="308"/>
    </row>
    <row r="112" spans="2:20" ht="105" customHeight="1">
      <c r="B112" s="309" t="s">
        <v>215</v>
      </c>
      <c r="C112" s="141" t="s">
        <v>216</v>
      </c>
      <c r="D112" s="310">
        <v>3000</v>
      </c>
      <c r="E112" s="310"/>
      <c r="F112" s="310"/>
      <c r="G112" s="310"/>
      <c r="H112" s="310"/>
      <c r="I112" s="310"/>
      <c r="J112" s="310"/>
      <c r="K112" s="310"/>
      <c r="L112" s="310"/>
      <c r="M112" s="311">
        <f t="shared" ref="M112:M120" si="27">SUM(D112:L112)</f>
        <v>3000</v>
      </c>
      <c r="N112" s="312">
        <v>0.5</v>
      </c>
      <c r="O112" s="313"/>
      <c r="P112" s="313"/>
      <c r="Q112" s="313"/>
      <c r="R112" s="165"/>
      <c r="S112" s="210"/>
      <c r="T112" s="308"/>
    </row>
    <row r="113" spans="2:20" ht="94.5" customHeight="1">
      <c r="B113" s="309" t="s">
        <v>217</v>
      </c>
      <c r="C113" s="141" t="s">
        <v>218</v>
      </c>
      <c r="D113" s="310"/>
      <c r="E113" s="310"/>
      <c r="F113" s="310">
        <v>2000</v>
      </c>
      <c r="G113" s="310"/>
      <c r="H113" s="310"/>
      <c r="I113" s="310"/>
      <c r="J113" s="310"/>
      <c r="K113" s="310"/>
      <c r="L113" s="310"/>
      <c r="M113" s="311">
        <f t="shared" si="27"/>
        <v>2000</v>
      </c>
      <c r="N113" s="312">
        <v>0.3</v>
      </c>
      <c r="O113" s="313"/>
      <c r="P113" s="313"/>
      <c r="Q113" s="313"/>
      <c r="R113" s="165"/>
      <c r="S113" s="210"/>
      <c r="T113" s="308"/>
    </row>
    <row r="114" spans="2:20" ht="181.5" customHeight="1">
      <c r="B114" s="309" t="s">
        <v>219</v>
      </c>
      <c r="C114" s="141" t="s">
        <v>220</v>
      </c>
      <c r="D114" s="310"/>
      <c r="E114" s="310">
        <v>18000</v>
      </c>
      <c r="F114" s="310"/>
      <c r="G114" s="310"/>
      <c r="H114" s="310"/>
      <c r="I114" s="310"/>
      <c r="J114" s="310"/>
      <c r="K114" s="310"/>
      <c r="L114" s="310"/>
      <c r="M114" s="311">
        <f t="shared" si="27"/>
        <v>18000</v>
      </c>
      <c r="N114" s="312">
        <v>0.15</v>
      </c>
      <c r="O114" s="313"/>
      <c r="P114" s="313"/>
      <c r="Q114" s="313"/>
      <c r="R114" s="145" t="s">
        <v>135</v>
      </c>
      <c r="S114" s="146" t="s">
        <v>221</v>
      </c>
      <c r="T114" s="308"/>
    </row>
    <row r="115" spans="2:20" ht="82.5" customHeight="1">
      <c r="B115" s="309" t="s">
        <v>222</v>
      </c>
      <c r="C115" s="141" t="s">
        <v>223</v>
      </c>
      <c r="D115" s="310"/>
      <c r="E115" s="310"/>
      <c r="F115" s="310"/>
      <c r="G115" s="310"/>
      <c r="H115" s="310"/>
      <c r="I115" s="310"/>
      <c r="J115" s="310">
        <v>10000</v>
      </c>
      <c r="K115" s="310"/>
      <c r="L115" s="310"/>
      <c r="M115" s="311">
        <f t="shared" si="27"/>
        <v>10000</v>
      </c>
      <c r="N115" s="312">
        <v>0.4</v>
      </c>
      <c r="O115" s="313"/>
      <c r="P115" s="313"/>
      <c r="Q115" s="313"/>
      <c r="R115" s="145" t="s">
        <v>224</v>
      </c>
      <c r="S115" s="210"/>
      <c r="T115" s="308"/>
    </row>
    <row r="116" spans="2:20" ht="101.25" customHeight="1">
      <c r="B116" s="309" t="s">
        <v>225</v>
      </c>
      <c r="C116" s="141" t="s">
        <v>226</v>
      </c>
      <c r="D116" s="310"/>
      <c r="E116" s="310"/>
      <c r="F116" s="310"/>
      <c r="G116" s="310"/>
      <c r="H116" s="310"/>
      <c r="I116" s="310"/>
      <c r="J116" s="310"/>
      <c r="K116" s="310">
        <v>18195</v>
      </c>
      <c r="L116" s="310"/>
      <c r="M116" s="311">
        <f t="shared" si="27"/>
        <v>18195</v>
      </c>
      <c r="N116" s="312">
        <v>0.4</v>
      </c>
      <c r="O116" s="313"/>
      <c r="P116" s="313"/>
      <c r="Q116" s="313"/>
      <c r="R116" s="145" t="s">
        <v>227</v>
      </c>
      <c r="S116" s="210"/>
      <c r="T116" s="308"/>
    </row>
    <row r="117" spans="2:20" ht="96.75" customHeight="1">
      <c r="B117" s="309" t="s">
        <v>228</v>
      </c>
      <c r="C117" s="141" t="s">
        <v>229</v>
      </c>
      <c r="D117" s="329"/>
      <c r="E117" s="329"/>
      <c r="F117" s="329"/>
      <c r="G117" s="329"/>
      <c r="H117" s="329"/>
      <c r="I117" s="329">
        <v>27200</v>
      </c>
      <c r="J117" s="329"/>
      <c r="K117" s="329"/>
      <c r="L117" s="329"/>
      <c r="M117" s="311">
        <f t="shared" si="27"/>
        <v>27200</v>
      </c>
      <c r="N117" s="330">
        <v>0.4</v>
      </c>
      <c r="O117" s="165"/>
      <c r="P117" s="165"/>
      <c r="Q117" s="165"/>
      <c r="R117" s="145" t="s">
        <v>230</v>
      </c>
      <c r="S117" s="207"/>
      <c r="T117" s="308"/>
    </row>
    <row r="118" spans="2:20" ht="128.25" customHeight="1">
      <c r="B118" s="309" t="s">
        <v>231</v>
      </c>
      <c r="C118" s="141" t="s">
        <v>232</v>
      </c>
      <c r="D118" s="329"/>
      <c r="E118" s="329"/>
      <c r="F118" s="329"/>
      <c r="G118" s="329">
        <v>3000</v>
      </c>
      <c r="H118" s="329"/>
      <c r="I118" s="329"/>
      <c r="J118" s="329"/>
      <c r="K118" s="329"/>
      <c r="L118" s="329"/>
      <c r="M118" s="311">
        <f t="shared" si="27"/>
        <v>3000</v>
      </c>
      <c r="N118" s="330">
        <v>0.31</v>
      </c>
      <c r="O118" s="165"/>
      <c r="P118" s="165"/>
      <c r="Q118" s="165"/>
      <c r="R118" s="165"/>
      <c r="S118" s="207"/>
      <c r="T118" s="308"/>
    </row>
    <row r="119" spans="2:20" ht="87" customHeight="1">
      <c r="B119" s="309" t="s">
        <v>233</v>
      </c>
      <c r="C119" s="141" t="s">
        <v>234</v>
      </c>
      <c r="D119" s="329"/>
      <c r="E119" s="329"/>
      <c r="F119" s="329"/>
      <c r="G119" s="329">
        <v>24000</v>
      </c>
      <c r="H119" s="329"/>
      <c r="I119" s="329"/>
      <c r="J119" s="329"/>
      <c r="K119" s="329"/>
      <c r="L119" s="329"/>
      <c r="M119" s="311">
        <f t="shared" si="27"/>
        <v>24000</v>
      </c>
      <c r="N119" s="330">
        <v>0.3</v>
      </c>
      <c r="O119" s="165"/>
      <c r="P119" s="165"/>
      <c r="Q119" s="165"/>
      <c r="R119" s="165"/>
      <c r="S119" s="207"/>
      <c r="T119" s="308"/>
    </row>
    <row r="120" spans="2:20" ht="173.25" customHeight="1" thickBot="1">
      <c r="B120" s="314" t="s">
        <v>235</v>
      </c>
      <c r="C120" s="148" t="s">
        <v>236</v>
      </c>
      <c r="D120" s="361"/>
      <c r="E120" s="361"/>
      <c r="F120" s="361"/>
      <c r="G120" s="361"/>
      <c r="H120" s="361">
        <v>30000</v>
      </c>
      <c r="I120" s="361"/>
      <c r="J120" s="361"/>
      <c r="K120" s="361"/>
      <c r="L120" s="361"/>
      <c r="M120" s="316">
        <f t="shared" si="27"/>
        <v>30000</v>
      </c>
      <c r="N120" s="362">
        <v>0.3</v>
      </c>
      <c r="O120" s="340"/>
      <c r="P120" s="340"/>
      <c r="Q120" s="340"/>
      <c r="R120" s="340"/>
      <c r="S120" s="349"/>
      <c r="T120" s="308"/>
    </row>
    <row r="121" spans="2:20" ht="36" customHeight="1" thickBot="1">
      <c r="C121" s="156" t="s">
        <v>48</v>
      </c>
      <c r="D121" s="157">
        <f>SUM(D111:D120)</f>
        <v>12000</v>
      </c>
      <c r="E121" s="157">
        <f t="shared" ref="E121:M121" si="28">SUM(E111:E120)</f>
        <v>18000</v>
      </c>
      <c r="F121" s="157">
        <f t="shared" si="28"/>
        <v>9000</v>
      </c>
      <c r="G121" s="157">
        <f t="shared" si="28"/>
        <v>27000</v>
      </c>
      <c r="H121" s="157">
        <f t="shared" si="28"/>
        <v>30000</v>
      </c>
      <c r="I121" s="157">
        <f t="shared" si="28"/>
        <v>27200</v>
      </c>
      <c r="J121" s="157">
        <f t="shared" si="28"/>
        <v>10000</v>
      </c>
      <c r="K121" s="157">
        <f t="shared" si="28"/>
        <v>18195</v>
      </c>
      <c r="L121" s="157">
        <f t="shared" si="28"/>
        <v>0</v>
      </c>
      <c r="M121" s="157">
        <f t="shared" si="28"/>
        <v>151395</v>
      </c>
      <c r="N121" s="158">
        <f>(N111*M111)+(N112*M112)+(N113*M113)+(N114*M114)+(N115*M115)+(N116*M116)+(N117*M117)+(N118*M118)+(N119*M119)+(N120*M120)</f>
        <v>52088</v>
      </c>
      <c r="O121" s="196">
        <f>SUM(O111:O120)</f>
        <v>0</v>
      </c>
      <c r="P121" s="196">
        <f t="shared" ref="P121:Q121" si="29">SUM(P111:P120)</f>
        <v>0</v>
      </c>
      <c r="Q121" s="197">
        <f t="shared" si="29"/>
        <v>0</v>
      </c>
      <c r="R121" s="198"/>
      <c r="S121" s="350"/>
      <c r="T121" s="31"/>
    </row>
    <row r="122" spans="2:20" ht="51" customHeight="1">
      <c r="B122" s="161" t="s">
        <v>237</v>
      </c>
      <c r="C122" s="240" t="s">
        <v>212</v>
      </c>
      <c r="D122" s="240"/>
      <c r="E122" s="240"/>
      <c r="F122" s="240"/>
      <c r="G122" s="240"/>
      <c r="H122" s="240"/>
      <c r="I122" s="240"/>
      <c r="J122" s="240"/>
      <c r="K122" s="240"/>
      <c r="L122" s="240"/>
      <c r="M122" s="240"/>
      <c r="N122" s="240"/>
      <c r="O122" s="240"/>
      <c r="P122" s="240"/>
      <c r="Q122" s="240"/>
      <c r="R122" s="240"/>
      <c r="S122" s="339"/>
      <c r="T122" s="30"/>
    </row>
    <row r="123" spans="2:20" ht="169.5" customHeight="1">
      <c r="B123" s="309" t="s">
        <v>238</v>
      </c>
      <c r="C123" s="141" t="s">
        <v>239</v>
      </c>
      <c r="D123" s="310">
        <v>9000</v>
      </c>
      <c r="E123" s="310"/>
      <c r="F123" s="310"/>
      <c r="G123" s="310"/>
      <c r="H123" s="310"/>
      <c r="I123" s="310"/>
      <c r="J123" s="310"/>
      <c r="K123" s="310"/>
      <c r="L123" s="310"/>
      <c r="M123" s="311">
        <f>SUM(D123:L123)</f>
        <v>9000</v>
      </c>
      <c r="N123" s="312">
        <v>0.5</v>
      </c>
      <c r="O123" s="313"/>
      <c r="P123" s="313"/>
      <c r="Q123" s="313"/>
      <c r="R123" s="165"/>
      <c r="S123" s="210"/>
      <c r="T123" s="308"/>
    </row>
    <row r="124" spans="2:20" ht="82.5" customHeight="1">
      <c r="B124" s="309" t="s">
        <v>240</v>
      </c>
      <c r="C124" s="141" t="s">
        <v>241</v>
      </c>
      <c r="D124" s="310"/>
      <c r="E124" s="310"/>
      <c r="F124" s="310">
        <v>7981.9</v>
      </c>
      <c r="G124" s="310"/>
      <c r="H124" s="310"/>
      <c r="I124" s="310"/>
      <c r="J124" s="310"/>
      <c r="K124" s="310"/>
      <c r="L124" s="310"/>
      <c r="M124" s="311">
        <f t="shared" ref="M124:M136" si="30">SUM(D124:L124)</f>
        <v>7981.9</v>
      </c>
      <c r="N124" s="312">
        <v>0.45</v>
      </c>
      <c r="O124" s="313"/>
      <c r="P124" s="313"/>
      <c r="Q124" s="313"/>
      <c r="R124" s="165"/>
      <c r="S124" s="210"/>
      <c r="T124" s="308"/>
    </row>
    <row r="125" spans="2:20" ht="53.25" customHeight="1">
      <c r="B125" s="309" t="s">
        <v>242</v>
      </c>
      <c r="C125" s="141" t="s">
        <v>243</v>
      </c>
      <c r="D125" s="310"/>
      <c r="E125" s="310"/>
      <c r="F125" s="310">
        <v>5057.63</v>
      </c>
      <c r="G125" s="310"/>
      <c r="H125" s="310"/>
      <c r="I125" s="310"/>
      <c r="J125" s="310"/>
      <c r="K125" s="310"/>
      <c r="L125" s="310"/>
      <c r="M125" s="311">
        <f t="shared" si="30"/>
        <v>5057.63</v>
      </c>
      <c r="N125" s="312">
        <v>0.1</v>
      </c>
      <c r="O125" s="313"/>
      <c r="P125" s="313"/>
      <c r="Q125" s="313"/>
      <c r="R125" s="165"/>
      <c r="S125" s="210"/>
      <c r="T125" s="308"/>
    </row>
    <row r="126" spans="2:20" ht="74.25" customHeight="1">
      <c r="B126" s="309" t="s">
        <v>244</v>
      </c>
      <c r="C126" s="166" t="s">
        <v>245</v>
      </c>
      <c r="D126" s="310"/>
      <c r="E126" s="310">
        <v>61344.76</v>
      </c>
      <c r="F126" s="310"/>
      <c r="G126" s="310"/>
      <c r="H126" s="310"/>
      <c r="I126" s="310"/>
      <c r="J126" s="310"/>
      <c r="K126" s="310"/>
      <c r="L126" s="310"/>
      <c r="M126" s="311">
        <f t="shared" si="30"/>
        <v>61344.76</v>
      </c>
      <c r="N126" s="312">
        <v>0.3</v>
      </c>
      <c r="O126" s="313"/>
      <c r="P126" s="313"/>
      <c r="Q126" s="313"/>
      <c r="R126" s="165"/>
      <c r="S126" s="210"/>
      <c r="T126" s="308"/>
    </row>
    <row r="127" spans="2:20" ht="88.5" customHeight="1">
      <c r="B127" s="309" t="s">
        <v>246</v>
      </c>
      <c r="C127" s="141" t="s">
        <v>247</v>
      </c>
      <c r="D127" s="310"/>
      <c r="E127" s="310"/>
      <c r="F127" s="310"/>
      <c r="G127" s="310"/>
      <c r="H127" s="310"/>
      <c r="I127" s="310"/>
      <c r="J127" s="310"/>
      <c r="K127" s="310">
        <v>24680.959999999999</v>
      </c>
      <c r="L127" s="310"/>
      <c r="M127" s="311">
        <f t="shared" si="30"/>
        <v>24680.959999999999</v>
      </c>
      <c r="N127" s="312">
        <v>0.4</v>
      </c>
      <c r="O127" s="313"/>
      <c r="P127" s="313"/>
      <c r="Q127" s="313"/>
      <c r="R127" s="165"/>
      <c r="S127" s="210"/>
      <c r="T127" s="308"/>
    </row>
    <row r="128" spans="2:20" ht="111.75" customHeight="1">
      <c r="B128" s="309" t="s">
        <v>248</v>
      </c>
      <c r="C128" s="141" t="s">
        <v>249</v>
      </c>
      <c r="D128" s="329"/>
      <c r="E128" s="329"/>
      <c r="F128" s="329"/>
      <c r="G128" s="329"/>
      <c r="H128" s="329"/>
      <c r="I128" s="329"/>
      <c r="J128" s="329">
        <v>15000</v>
      </c>
      <c r="K128" s="329"/>
      <c r="L128" s="329"/>
      <c r="M128" s="311">
        <f t="shared" si="30"/>
        <v>15000</v>
      </c>
      <c r="N128" s="330">
        <v>0.2</v>
      </c>
      <c r="O128" s="165"/>
      <c r="P128" s="165"/>
      <c r="Q128" s="165"/>
      <c r="R128" s="165"/>
      <c r="S128" s="207"/>
      <c r="T128" s="308"/>
    </row>
    <row r="129" spans="2:20" ht="87.75" customHeight="1">
      <c r="B129" s="309" t="s">
        <v>250</v>
      </c>
      <c r="C129" s="141" t="s">
        <v>251</v>
      </c>
      <c r="D129" s="329"/>
      <c r="E129" s="329"/>
      <c r="F129" s="329"/>
      <c r="G129" s="329"/>
      <c r="H129" s="329"/>
      <c r="I129" s="329"/>
      <c r="J129" s="329">
        <v>15000</v>
      </c>
      <c r="K129" s="329"/>
      <c r="L129" s="329">
        <v>42693.83</v>
      </c>
      <c r="M129" s="311">
        <f t="shared" si="30"/>
        <v>57693.83</v>
      </c>
      <c r="N129" s="330">
        <v>0.2</v>
      </c>
      <c r="O129" s="165"/>
      <c r="P129" s="165"/>
      <c r="Q129" s="165"/>
      <c r="R129" s="165"/>
      <c r="S129" s="207"/>
      <c r="T129" s="308"/>
    </row>
    <row r="130" spans="2:20" ht="55.5" customHeight="1">
      <c r="B130" s="309" t="s">
        <v>252</v>
      </c>
      <c r="C130" s="141" t="s">
        <v>253</v>
      </c>
      <c r="D130" s="329"/>
      <c r="E130" s="329"/>
      <c r="F130" s="329"/>
      <c r="G130" s="329"/>
      <c r="H130" s="329"/>
      <c r="I130" s="329"/>
      <c r="J130" s="329">
        <v>28415.67</v>
      </c>
      <c r="K130" s="329"/>
      <c r="L130" s="329"/>
      <c r="M130" s="311">
        <f t="shared" si="30"/>
        <v>28415.67</v>
      </c>
      <c r="N130" s="330">
        <v>0.4</v>
      </c>
      <c r="O130" s="165"/>
      <c r="P130" s="165"/>
      <c r="Q130" s="165"/>
      <c r="R130" s="165"/>
      <c r="S130" s="207"/>
      <c r="T130" s="308"/>
    </row>
    <row r="131" spans="2:20" ht="67.5" customHeight="1">
      <c r="B131" s="309" t="s">
        <v>254</v>
      </c>
      <c r="C131" s="141" t="s">
        <v>255</v>
      </c>
      <c r="D131" s="329"/>
      <c r="E131" s="329"/>
      <c r="F131" s="329"/>
      <c r="G131" s="329"/>
      <c r="H131" s="329"/>
      <c r="I131" s="329">
        <v>47480</v>
      </c>
      <c r="J131" s="329"/>
      <c r="K131" s="329"/>
      <c r="L131" s="329"/>
      <c r="M131" s="311">
        <f t="shared" si="30"/>
        <v>47480</v>
      </c>
      <c r="N131" s="330">
        <v>1</v>
      </c>
      <c r="O131" s="165"/>
      <c r="P131" s="165"/>
      <c r="Q131" s="165"/>
      <c r="R131" s="165"/>
      <c r="S131" s="207"/>
      <c r="T131" s="308"/>
    </row>
    <row r="132" spans="2:20" ht="51.75" customHeight="1">
      <c r="B132" s="309" t="s">
        <v>256</v>
      </c>
      <c r="C132" s="141" t="s">
        <v>257</v>
      </c>
      <c r="D132" s="329"/>
      <c r="E132" s="329"/>
      <c r="F132" s="329"/>
      <c r="G132" s="329"/>
      <c r="H132" s="329"/>
      <c r="I132" s="329">
        <v>55480</v>
      </c>
      <c r="J132" s="329"/>
      <c r="K132" s="329"/>
      <c r="L132" s="329"/>
      <c r="M132" s="311">
        <f t="shared" si="30"/>
        <v>55480</v>
      </c>
      <c r="N132" s="330">
        <v>0.4</v>
      </c>
      <c r="O132" s="165"/>
      <c r="P132" s="165"/>
      <c r="Q132" s="165"/>
      <c r="R132" s="165"/>
      <c r="S132" s="207"/>
      <c r="T132" s="308"/>
    </row>
    <row r="133" spans="2:20" ht="134.25" customHeight="1">
      <c r="B133" s="309" t="s">
        <v>258</v>
      </c>
      <c r="C133" s="141" t="s">
        <v>259</v>
      </c>
      <c r="D133" s="329"/>
      <c r="E133" s="329"/>
      <c r="F133" s="329"/>
      <c r="G133" s="329">
        <v>6000</v>
      </c>
      <c r="H133" s="329"/>
      <c r="I133" s="329"/>
      <c r="J133" s="329"/>
      <c r="K133" s="329"/>
      <c r="L133" s="329"/>
      <c r="M133" s="311">
        <f t="shared" si="30"/>
        <v>6000</v>
      </c>
      <c r="N133" s="330"/>
      <c r="O133" s="165"/>
      <c r="P133" s="165"/>
      <c r="Q133" s="165"/>
      <c r="R133" s="165"/>
      <c r="S133" s="207"/>
      <c r="T133" s="308"/>
    </row>
    <row r="134" spans="2:20" ht="139.5" customHeight="1">
      <c r="B134" s="309" t="s">
        <v>260</v>
      </c>
      <c r="C134" s="141" t="s">
        <v>261</v>
      </c>
      <c r="D134" s="329"/>
      <c r="E134" s="329"/>
      <c r="F134" s="329"/>
      <c r="G134" s="329">
        <v>60000</v>
      </c>
      <c r="H134" s="329"/>
      <c r="I134" s="329"/>
      <c r="J134" s="329"/>
      <c r="K134" s="329"/>
      <c r="L134" s="329"/>
      <c r="M134" s="311">
        <f t="shared" si="30"/>
        <v>60000</v>
      </c>
      <c r="N134" s="330">
        <v>0.4</v>
      </c>
      <c r="O134" s="165"/>
      <c r="P134" s="165"/>
      <c r="Q134" s="165"/>
      <c r="R134" s="165"/>
      <c r="S134" s="207"/>
      <c r="T134" s="308"/>
    </row>
    <row r="135" spans="2:20" ht="187.5" customHeight="1">
      <c r="B135" s="309" t="s">
        <v>262</v>
      </c>
      <c r="C135" s="141" t="s">
        <v>263</v>
      </c>
      <c r="D135" s="329"/>
      <c r="E135" s="329"/>
      <c r="F135" s="329"/>
      <c r="G135" s="329"/>
      <c r="H135" s="329">
        <v>60000</v>
      </c>
      <c r="I135" s="329"/>
      <c r="J135" s="329"/>
      <c r="K135" s="329"/>
      <c r="L135" s="329"/>
      <c r="M135" s="311">
        <f t="shared" si="30"/>
        <v>60000</v>
      </c>
      <c r="N135" s="330">
        <v>0.3</v>
      </c>
      <c r="O135" s="165"/>
      <c r="P135" s="165"/>
      <c r="Q135" s="165"/>
      <c r="R135" s="165"/>
      <c r="S135" s="207"/>
      <c r="T135" s="308"/>
    </row>
    <row r="136" spans="2:20" ht="78" customHeight="1" thickBot="1">
      <c r="B136" s="314" t="s">
        <v>264</v>
      </c>
      <c r="C136" s="190" t="s">
        <v>265</v>
      </c>
      <c r="D136" s="333"/>
      <c r="E136" s="333"/>
      <c r="F136" s="333"/>
      <c r="G136" s="333"/>
      <c r="H136" s="333">
        <v>11368.8</v>
      </c>
      <c r="I136" s="333"/>
      <c r="J136" s="333"/>
      <c r="K136" s="333"/>
      <c r="L136" s="333"/>
      <c r="M136" s="334">
        <f t="shared" si="30"/>
        <v>11368.8</v>
      </c>
      <c r="N136" s="335">
        <v>0.32</v>
      </c>
      <c r="O136" s="336"/>
      <c r="P136" s="336"/>
      <c r="Q136" s="336"/>
      <c r="R136" s="340"/>
      <c r="S136" s="349"/>
      <c r="T136" s="308"/>
    </row>
    <row r="137" spans="2:20" ht="36" customHeight="1" thickBot="1">
      <c r="C137" s="152" t="s">
        <v>48</v>
      </c>
      <c r="D137" s="153">
        <f t="shared" ref="D137:M137" si="31">SUM(D123:D136)</f>
        <v>9000</v>
      </c>
      <c r="E137" s="153">
        <f t="shared" si="31"/>
        <v>61344.76</v>
      </c>
      <c r="F137" s="153">
        <f t="shared" si="31"/>
        <v>13039.529999999999</v>
      </c>
      <c r="G137" s="153">
        <f t="shared" si="31"/>
        <v>66000</v>
      </c>
      <c r="H137" s="153">
        <f t="shared" si="31"/>
        <v>71368.800000000003</v>
      </c>
      <c r="I137" s="153">
        <f t="shared" si="31"/>
        <v>102960</v>
      </c>
      <c r="J137" s="153">
        <f t="shared" si="31"/>
        <v>58415.67</v>
      </c>
      <c r="K137" s="153">
        <f t="shared" si="31"/>
        <v>24680.959999999999</v>
      </c>
      <c r="L137" s="153">
        <f t="shared" si="31"/>
        <v>42693.83</v>
      </c>
      <c r="M137" s="153">
        <f t="shared" si="31"/>
        <v>449503.55</v>
      </c>
      <c r="N137" s="154">
        <f>(N123*M123)+(N124*M124)+(N125*M125)+(N126*M126)+(N127*M127)+(N128*M128)+(N129*M129)+(N130*M130)+(N131*M131)+(N132*M132)+(N133*M133)+(N134*M134)+(N135*M135)+(N136*M136)</f>
        <v>178088.48</v>
      </c>
      <c r="O137" s="194">
        <f>SUM(O123:O136)</f>
        <v>0</v>
      </c>
      <c r="P137" s="194">
        <f t="shared" ref="P137:Q137" si="32">SUM(P123:P136)</f>
        <v>0</v>
      </c>
      <c r="Q137" s="195">
        <f t="shared" si="32"/>
        <v>0</v>
      </c>
      <c r="R137" s="193"/>
      <c r="S137" s="354"/>
      <c r="T137" s="31"/>
    </row>
    <row r="138" spans="2:20" ht="51" hidden="1" customHeight="1">
      <c r="B138" s="73" t="s">
        <v>266</v>
      </c>
      <c r="C138" s="355"/>
      <c r="D138" s="356"/>
      <c r="E138" s="356"/>
      <c r="F138" s="356"/>
      <c r="G138" s="356"/>
      <c r="H138" s="356"/>
      <c r="I138" s="356"/>
      <c r="J138" s="356"/>
      <c r="K138" s="356"/>
      <c r="L138" s="356"/>
      <c r="M138" s="356"/>
      <c r="N138" s="356"/>
      <c r="O138" s="356"/>
      <c r="P138" s="356"/>
      <c r="Q138" s="356"/>
      <c r="R138" s="357"/>
      <c r="S138" s="358"/>
      <c r="T138" s="30"/>
    </row>
    <row r="139" spans="2:20" ht="15.75" hidden="1">
      <c r="B139" s="327" t="s">
        <v>267</v>
      </c>
      <c r="C139" s="341"/>
      <c r="D139" s="310"/>
      <c r="E139" s="310"/>
      <c r="F139" s="310"/>
      <c r="G139" s="310"/>
      <c r="H139" s="310"/>
      <c r="I139" s="310"/>
      <c r="J139" s="310"/>
      <c r="K139" s="310"/>
      <c r="L139" s="310"/>
      <c r="M139" s="311">
        <f>SUM(D139:F139)</f>
        <v>0</v>
      </c>
      <c r="N139" s="312"/>
      <c r="O139" s="313"/>
      <c r="P139" s="313"/>
      <c r="Q139" s="313"/>
      <c r="R139" s="165"/>
      <c r="S139" s="342"/>
      <c r="T139" s="308"/>
    </row>
    <row r="140" spans="2:20" ht="15.75" hidden="1">
      <c r="B140" s="327" t="s">
        <v>268</v>
      </c>
      <c r="C140" s="341"/>
      <c r="D140" s="310"/>
      <c r="E140" s="310"/>
      <c r="F140" s="310"/>
      <c r="G140" s="310"/>
      <c r="H140" s="310"/>
      <c r="I140" s="310"/>
      <c r="J140" s="310"/>
      <c r="K140" s="310"/>
      <c r="L140" s="310"/>
      <c r="M140" s="311">
        <f t="shared" ref="M140:M146" si="33">SUM(D140:F140)</f>
        <v>0</v>
      </c>
      <c r="N140" s="312"/>
      <c r="O140" s="313"/>
      <c r="P140" s="313"/>
      <c r="Q140" s="313"/>
      <c r="R140" s="165"/>
      <c r="S140" s="342"/>
      <c r="T140" s="308"/>
    </row>
    <row r="141" spans="2:20" ht="15.75" hidden="1">
      <c r="B141" s="327" t="s">
        <v>269</v>
      </c>
      <c r="C141" s="341"/>
      <c r="D141" s="310"/>
      <c r="E141" s="310"/>
      <c r="F141" s="310"/>
      <c r="G141" s="310"/>
      <c r="H141" s="310"/>
      <c r="I141" s="310"/>
      <c r="J141" s="310"/>
      <c r="K141" s="310"/>
      <c r="L141" s="310"/>
      <c r="M141" s="311">
        <f t="shared" si="33"/>
        <v>0</v>
      </c>
      <c r="N141" s="312"/>
      <c r="O141" s="313"/>
      <c r="P141" s="313"/>
      <c r="Q141" s="313"/>
      <c r="R141" s="165"/>
      <c r="S141" s="342"/>
      <c r="T141" s="308"/>
    </row>
    <row r="142" spans="2:20" ht="15.75" hidden="1">
      <c r="B142" s="327" t="s">
        <v>270</v>
      </c>
      <c r="C142" s="341"/>
      <c r="D142" s="310"/>
      <c r="E142" s="310"/>
      <c r="F142" s="310"/>
      <c r="G142" s="310"/>
      <c r="H142" s="310"/>
      <c r="I142" s="310"/>
      <c r="J142" s="310"/>
      <c r="K142" s="310"/>
      <c r="L142" s="310"/>
      <c r="M142" s="311">
        <f t="shared" si="33"/>
        <v>0</v>
      </c>
      <c r="N142" s="312"/>
      <c r="O142" s="313"/>
      <c r="P142" s="313"/>
      <c r="Q142" s="313"/>
      <c r="R142" s="165"/>
      <c r="S142" s="342"/>
      <c r="T142" s="308"/>
    </row>
    <row r="143" spans="2:20" ht="15.75" hidden="1">
      <c r="B143" s="327" t="s">
        <v>271</v>
      </c>
      <c r="C143" s="341"/>
      <c r="D143" s="310"/>
      <c r="E143" s="310"/>
      <c r="F143" s="310"/>
      <c r="G143" s="310"/>
      <c r="H143" s="310"/>
      <c r="I143" s="310"/>
      <c r="J143" s="310"/>
      <c r="K143" s="310"/>
      <c r="L143" s="310"/>
      <c r="M143" s="311">
        <f t="shared" si="33"/>
        <v>0</v>
      </c>
      <c r="N143" s="312"/>
      <c r="O143" s="313"/>
      <c r="P143" s="313"/>
      <c r="Q143" s="313"/>
      <c r="R143" s="165"/>
      <c r="S143" s="342"/>
      <c r="T143" s="308"/>
    </row>
    <row r="144" spans="2:20" ht="15.75" hidden="1">
      <c r="B144" s="327" t="s">
        <v>272</v>
      </c>
      <c r="C144" s="341"/>
      <c r="D144" s="310"/>
      <c r="E144" s="310"/>
      <c r="F144" s="310"/>
      <c r="G144" s="310"/>
      <c r="H144" s="310"/>
      <c r="I144" s="310"/>
      <c r="J144" s="310"/>
      <c r="K144" s="310"/>
      <c r="L144" s="310"/>
      <c r="M144" s="311">
        <f t="shared" si="33"/>
        <v>0</v>
      </c>
      <c r="N144" s="312"/>
      <c r="O144" s="313"/>
      <c r="P144" s="313"/>
      <c r="Q144" s="313"/>
      <c r="R144" s="165"/>
      <c r="S144" s="342"/>
      <c r="T144" s="308"/>
    </row>
    <row r="145" spans="2:20" ht="15.75" hidden="1">
      <c r="B145" s="327" t="s">
        <v>273</v>
      </c>
      <c r="C145" s="328"/>
      <c r="D145" s="329"/>
      <c r="E145" s="329"/>
      <c r="F145" s="329"/>
      <c r="G145" s="329"/>
      <c r="H145" s="329"/>
      <c r="I145" s="329"/>
      <c r="J145" s="329"/>
      <c r="K145" s="329"/>
      <c r="L145" s="329"/>
      <c r="M145" s="311">
        <f t="shared" si="33"/>
        <v>0</v>
      </c>
      <c r="N145" s="330"/>
      <c r="O145" s="165"/>
      <c r="P145" s="165"/>
      <c r="Q145" s="165"/>
      <c r="R145" s="165"/>
      <c r="S145" s="331"/>
      <c r="T145" s="308"/>
    </row>
    <row r="146" spans="2:20" ht="15.75" hidden="1">
      <c r="B146" s="327" t="s">
        <v>274</v>
      </c>
      <c r="C146" s="328"/>
      <c r="D146" s="329"/>
      <c r="E146" s="329"/>
      <c r="F146" s="329"/>
      <c r="G146" s="329"/>
      <c r="H146" s="329"/>
      <c r="I146" s="329"/>
      <c r="J146" s="329"/>
      <c r="K146" s="329"/>
      <c r="L146" s="329"/>
      <c r="M146" s="311">
        <f t="shared" si="33"/>
        <v>0</v>
      </c>
      <c r="N146" s="330"/>
      <c r="O146" s="165"/>
      <c r="P146" s="165"/>
      <c r="Q146" s="165"/>
      <c r="R146" s="165"/>
      <c r="S146" s="331"/>
      <c r="T146" s="308"/>
    </row>
    <row r="147" spans="2:20" ht="15.75" hidden="1">
      <c r="C147" s="73" t="s">
        <v>48</v>
      </c>
      <c r="D147" s="11">
        <f t="shared" ref="D147:M147" si="34">SUM(D139:D146)</f>
        <v>0</v>
      </c>
      <c r="E147" s="11">
        <f t="shared" si="34"/>
        <v>0</v>
      </c>
      <c r="F147" s="11">
        <f t="shared" si="34"/>
        <v>0</v>
      </c>
      <c r="G147" s="11">
        <f t="shared" si="34"/>
        <v>0</v>
      </c>
      <c r="H147" s="11">
        <f t="shared" si="34"/>
        <v>0</v>
      </c>
      <c r="I147" s="11">
        <f t="shared" si="34"/>
        <v>0</v>
      </c>
      <c r="J147" s="11">
        <f t="shared" si="34"/>
        <v>0</v>
      </c>
      <c r="K147" s="11">
        <f t="shared" si="34"/>
        <v>0</v>
      </c>
      <c r="L147" s="11">
        <f t="shared" si="34"/>
        <v>0</v>
      </c>
      <c r="M147" s="11">
        <f t="shared" si="34"/>
        <v>0</v>
      </c>
      <c r="N147" s="87">
        <f>(N139*M139)+(N140*M140)+(N141*M141)+(N142*M142)+(N143*M143)+(N144*M144)+(N145*M145)+(N146*M146)</f>
        <v>0</v>
      </c>
      <c r="O147" s="117">
        <f>SUM(O139:O146)</f>
        <v>0</v>
      </c>
      <c r="P147" s="117">
        <f>SUM(P139:P146)</f>
        <v>0</v>
      </c>
      <c r="Q147" s="117">
        <f>SUM(Q139:Q146)</f>
        <v>0</v>
      </c>
      <c r="R147" s="132"/>
      <c r="S147" s="331"/>
      <c r="T147" s="31"/>
    </row>
    <row r="148" spans="2:20" ht="15.75" customHeight="1">
      <c r="B148" s="5"/>
      <c r="C148" s="359"/>
      <c r="D148" s="360"/>
      <c r="E148" s="360"/>
      <c r="F148" s="360"/>
      <c r="G148" s="360"/>
      <c r="H148" s="360"/>
      <c r="I148" s="360"/>
      <c r="J148" s="360"/>
      <c r="K148" s="360"/>
      <c r="L148" s="360"/>
      <c r="M148" s="360"/>
      <c r="N148" s="360"/>
      <c r="O148" s="360"/>
      <c r="P148" s="360"/>
      <c r="Q148" s="360"/>
      <c r="R148" s="360"/>
      <c r="S148" s="363"/>
      <c r="T148" s="3"/>
    </row>
    <row r="149" spans="2:20" ht="51" hidden="1" customHeight="1">
      <c r="B149" s="73" t="s">
        <v>275</v>
      </c>
      <c r="C149" s="243"/>
      <c r="D149" s="244"/>
      <c r="E149" s="244"/>
      <c r="F149" s="244"/>
      <c r="G149" s="244"/>
      <c r="H149" s="244"/>
      <c r="I149" s="244"/>
      <c r="J149" s="244"/>
      <c r="K149" s="244"/>
      <c r="L149" s="244"/>
      <c r="M149" s="244"/>
      <c r="N149" s="244"/>
      <c r="O149" s="244"/>
      <c r="P149" s="244"/>
      <c r="Q149" s="244"/>
      <c r="R149" s="244"/>
      <c r="S149" s="245"/>
      <c r="T149" s="10"/>
    </row>
    <row r="150" spans="2:20" ht="51" hidden="1" customHeight="1">
      <c r="B150" s="73" t="s">
        <v>276</v>
      </c>
      <c r="C150" s="364"/>
      <c r="D150" s="357"/>
      <c r="E150" s="357"/>
      <c r="F150" s="357"/>
      <c r="G150" s="357"/>
      <c r="H150" s="357"/>
      <c r="I150" s="357"/>
      <c r="J150" s="357"/>
      <c r="K150" s="357"/>
      <c r="L150" s="357"/>
      <c r="M150" s="357"/>
      <c r="N150" s="357"/>
      <c r="O150" s="357"/>
      <c r="P150" s="357"/>
      <c r="Q150" s="357"/>
      <c r="R150" s="357"/>
      <c r="S150" s="358"/>
      <c r="T150" s="30"/>
    </row>
    <row r="151" spans="2:20" ht="15.75" hidden="1">
      <c r="B151" s="327" t="s">
        <v>277</v>
      </c>
      <c r="C151" s="341"/>
      <c r="D151" s="310"/>
      <c r="E151" s="310"/>
      <c r="F151" s="310"/>
      <c r="G151" s="310"/>
      <c r="H151" s="310"/>
      <c r="I151" s="310"/>
      <c r="J151" s="310"/>
      <c r="K151" s="310"/>
      <c r="L151" s="310"/>
      <c r="M151" s="311">
        <f>SUM(D151:F151)</f>
        <v>0</v>
      </c>
      <c r="N151" s="312"/>
      <c r="O151" s="313"/>
      <c r="P151" s="313"/>
      <c r="Q151" s="313"/>
      <c r="R151" s="165"/>
      <c r="S151" s="342"/>
      <c r="T151" s="308"/>
    </row>
    <row r="152" spans="2:20" ht="15.75" hidden="1">
      <c r="B152" s="327" t="s">
        <v>278</v>
      </c>
      <c r="C152" s="341"/>
      <c r="D152" s="310"/>
      <c r="E152" s="310"/>
      <c r="F152" s="310"/>
      <c r="G152" s="310"/>
      <c r="H152" s="310"/>
      <c r="I152" s="310"/>
      <c r="J152" s="310"/>
      <c r="K152" s="310"/>
      <c r="L152" s="310"/>
      <c r="M152" s="311">
        <f t="shared" ref="M152:M158" si="35">SUM(D152:F152)</f>
        <v>0</v>
      </c>
      <c r="N152" s="312"/>
      <c r="O152" s="313"/>
      <c r="P152" s="313"/>
      <c r="Q152" s="313"/>
      <c r="R152" s="165"/>
      <c r="S152" s="342"/>
      <c r="T152" s="308"/>
    </row>
    <row r="153" spans="2:20" ht="15.75" hidden="1">
      <c r="B153" s="327" t="s">
        <v>279</v>
      </c>
      <c r="C153" s="341"/>
      <c r="D153" s="310"/>
      <c r="E153" s="310"/>
      <c r="F153" s="310"/>
      <c r="G153" s="310"/>
      <c r="H153" s="310"/>
      <c r="I153" s="310"/>
      <c r="J153" s="310"/>
      <c r="K153" s="310"/>
      <c r="L153" s="310"/>
      <c r="M153" s="311">
        <f t="shared" si="35"/>
        <v>0</v>
      </c>
      <c r="N153" s="312"/>
      <c r="O153" s="313"/>
      <c r="P153" s="313"/>
      <c r="Q153" s="313"/>
      <c r="R153" s="165"/>
      <c r="S153" s="342"/>
      <c r="T153" s="308"/>
    </row>
    <row r="154" spans="2:20" ht="15.75" hidden="1">
      <c r="B154" s="327" t="s">
        <v>280</v>
      </c>
      <c r="C154" s="341"/>
      <c r="D154" s="310"/>
      <c r="E154" s="310"/>
      <c r="F154" s="310"/>
      <c r="G154" s="310"/>
      <c r="H154" s="310"/>
      <c r="I154" s="310"/>
      <c r="J154" s="310"/>
      <c r="K154" s="310"/>
      <c r="L154" s="310"/>
      <c r="M154" s="311">
        <f t="shared" si="35"/>
        <v>0</v>
      </c>
      <c r="N154" s="312"/>
      <c r="O154" s="313"/>
      <c r="P154" s="313"/>
      <c r="Q154" s="313"/>
      <c r="R154" s="165"/>
      <c r="S154" s="342"/>
      <c r="T154" s="308"/>
    </row>
    <row r="155" spans="2:20" ht="15.75" hidden="1">
      <c r="B155" s="327" t="s">
        <v>281</v>
      </c>
      <c r="C155" s="341"/>
      <c r="D155" s="310"/>
      <c r="E155" s="310"/>
      <c r="F155" s="310"/>
      <c r="G155" s="310"/>
      <c r="H155" s="310"/>
      <c r="I155" s="310"/>
      <c r="J155" s="310"/>
      <c r="K155" s="310"/>
      <c r="L155" s="310"/>
      <c r="M155" s="311">
        <f t="shared" si="35"/>
        <v>0</v>
      </c>
      <c r="N155" s="312"/>
      <c r="O155" s="313"/>
      <c r="P155" s="313"/>
      <c r="Q155" s="313"/>
      <c r="R155" s="165"/>
      <c r="S155" s="342"/>
      <c r="T155" s="308"/>
    </row>
    <row r="156" spans="2:20" ht="15.75" hidden="1">
      <c r="B156" s="327" t="s">
        <v>282</v>
      </c>
      <c r="C156" s="341"/>
      <c r="D156" s="310"/>
      <c r="E156" s="310"/>
      <c r="F156" s="310"/>
      <c r="G156" s="310"/>
      <c r="H156" s="310"/>
      <c r="I156" s="310"/>
      <c r="J156" s="310"/>
      <c r="K156" s="310"/>
      <c r="L156" s="310"/>
      <c r="M156" s="311">
        <f t="shared" si="35"/>
        <v>0</v>
      </c>
      <c r="N156" s="312"/>
      <c r="O156" s="313"/>
      <c r="P156" s="313"/>
      <c r="Q156" s="313"/>
      <c r="R156" s="165"/>
      <c r="S156" s="342"/>
      <c r="T156" s="308"/>
    </row>
    <row r="157" spans="2:20" ht="15.75" hidden="1">
      <c r="B157" s="327" t="s">
        <v>283</v>
      </c>
      <c r="C157" s="328"/>
      <c r="D157" s="329"/>
      <c r="E157" s="329"/>
      <c r="F157" s="329"/>
      <c r="G157" s="329"/>
      <c r="H157" s="329"/>
      <c r="I157" s="329"/>
      <c r="J157" s="329"/>
      <c r="K157" s="329"/>
      <c r="L157" s="329"/>
      <c r="M157" s="311">
        <f t="shared" si="35"/>
        <v>0</v>
      </c>
      <c r="N157" s="330"/>
      <c r="O157" s="165"/>
      <c r="P157" s="165"/>
      <c r="Q157" s="165"/>
      <c r="R157" s="165"/>
      <c r="S157" s="331"/>
      <c r="T157" s="308"/>
    </row>
    <row r="158" spans="2:20" ht="15.75" hidden="1">
      <c r="B158" s="327" t="s">
        <v>284</v>
      </c>
      <c r="C158" s="328"/>
      <c r="D158" s="329"/>
      <c r="E158" s="329"/>
      <c r="F158" s="329"/>
      <c r="G158" s="329"/>
      <c r="H158" s="329"/>
      <c r="I158" s="329"/>
      <c r="J158" s="329"/>
      <c r="K158" s="329"/>
      <c r="L158" s="329"/>
      <c r="M158" s="311">
        <f t="shared" si="35"/>
        <v>0</v>
      </c>
      <c r="N158" s="330"/>
      <c r="O158" s="165"/>
      <c r="P158" s="165"/>
      <c r="Q158" s="165"/>
      <c r="R158" s="165"/>
      <c r="S158" s="331"/>
      <c r="T158" s="308"/>
    </row>
    <row r="159" spans="2:20" ht="15.75" hidden="1">
      <c r="C159" s="73" t="s">
        <v>48</v>
      </c>
      <c r="D159" s="11">
        <f t="shared" ref="D159:M159" si="36">SUM(D151:D158)</f>
        <v>0</v>
      </c>
      <c r="E159" s="11">
        <f t="shared" si="36"/>
        <v>0</v>
      </c>
      <c r="F159" s="11">
        <f t="shared" si="36"/>
        <v>0</v>
      </c>
      <c r="G159" s="11">
        <f t="shared" si="36"/>
        <v>0</v>
      </c>
      <c r="H159" s="11">
        <f t="shared" si="36"/>
        <v>0</v>
      </c>
      <c r="I159" s="11">
        <f t="shared" si="36"/>
        <v>0</v>
      </c>
      <c r="J159" s="11">
        <f t="shared" si="36"/>
        <v>0</v>
      </c>
      <c r="K159" s="11">
        <f t="shared" si="36"/>
        <v>0</v>
      </c>
      <c r="L159" s="11">
        <f t="shared" si="36"/>
        <v>0</v>
      </c>
      <c r="M159" s="13">
        <f t="shared" si="36"/>
        <v>0</v>
      </c>
      <c r="N159" s="87">
        <f>(N151*M151)+(N152*M152)+(N153*M153)+(N154*M154)+(N155*M155)+(N156*M156)+(N157*M157)+(N158*M158)</f>
        <v>0</v>
      </c>
      <c r="O159" s="117">
        <f>SUM(O151:O158)</f>
        <v>0</v>
      </c>
      <c r="P159" s="117">
        <f>SUM(P151:P158)</f>
        <v>0</v>
      </c>
      <c r="Q159" s="117">
        <f>SUM(Q151:Q158)</f>
        <v>0</v>
      </c>
      <c r="R159" s="132"/>
      <c r="S159" s="331"/>
      <c r="T159" s="31"/>
    </row>
    <row r="160" spans="2:20" ht="51" hidden="1" customHeight="1">
      <c r="B160" s="73" t="s">
        <v>285</v>
      </c>
      <c r="C160" s="364"/>
      <c r="D160" s="357"/>
      <c r="E160" s="357"/>
      <c r="F160" s="357"/>
      <c r="G160" s="357"/>
      <c r="H160" s="357"/>
      <c r="I160" s="357"/>
      <c r="J160" s="357"/>
      <c r="K160" s="357"/>
      <c r="L160" s="357"/>
      <c r="M160" s="357"/>
      <c r="N160" s="357"/>
      <c r="O160" s="357"/>
      <c r="P160" s="357"/>
      <c r="Q160" s="357"/>
      <c r="R160" s="357"/>
      <c r="S160" s="358"/>
      <c r="T160" s="30"/>
    </row>
    <row r="161" spans="2:20" ht="15.75" hidden="1">
      <c r="B161" s="327" t="s">
        <v>286</v>
      </c>
      <c r="C161" s="341"/>
      <c r="D161" s="310"/>
      <c r="E161" s="310"/>
      <c r="F161" s="310"/>
      <c r="G161" s="310"/>
      <c r="H161" s="310"/>
      <c r="I161" s="310"/>
      <c r="J161" s="310"/>
      <c r="K161" s="310"/>
      <c r="L161" s="310"/>
      <c r="M161" s="311">
        <f>SUM(D161:F161)</f>
        <v>0</v>
      </c>
      <c r="N161" s="312"/>
      <c r="O161" s="313"/>
      <c r="P161" s="313"/>
      <c r="Q161" s="313"/>
      <c r="R161" s="165"/>
      <c r="S161" s="342"/>
      <c r="T161" s="308"/>
    </row>
    <row r="162" spans="2:20" ht="15.75" hidden="1">
      <c r="B162" s="327" t="s">
        <v>287</v>
      </c>
      <c r="C162" s="341"/>
      <c r="D162" s="310"/>
      <c r="E162" s="310"/>
      <c r="F162" s="310"/>
      <c r="G162" s="310"/>
      <c r="H162" s="310"/>
      <c r="I162" s="310"/>
      <c r="J162" s="310"/>
      <c r="K162" s="310"/>
      <c r="L162" s="310"/>
      <c r="M162" s="311">
        <f t="shared" ref="M162:M168" si="37">SUM(D162:F162)</f>
        <v>0</v>
      </c>
      <c r="N162" s="312"/>
      <c r="O162" s="313"/>
      <c r="P162" s="313"/>
      <c r="Q162" s="313"/>
      <c r="R162" s="165"/>
      <c r="S162" s="342"/>
      <c r="T162" s="308"/>
    </row>
    <row r="163" spans="2:20" ht="15.75" hidden="1">
      <c r="B163" s="327" t="s">
        <v>288</v>
      </c>
      <c r="C163" s="341"/>
      <c r="D163" s="310"/>
      <c r="E163" s="310"/>
      <c r="F163" s="310"/>
      <c r="G163" s="310"/>
      <c r="H163" s="310"/>
      <c r="I163" s="310"/>
      <c r="J163" s="310"/>
      <c r="K163" s="310"/>
      <c r="L163" s="310"/>
      <c r="M163" s="311">
        <f t="shared" si="37"/>
        <v>0</v>
      </c>
      <c r="N163" s="312"/>
      <c r="O163" s="313"/>
      <c r="P163" s="313"/>
      <c r="Q163" s="313"/>
      <c r="R163" s="165"/>
      <c r="S163" s="342"/>
      <c r="T163" s="308"/>
    </row>
    <row r="164" spans="2:20" ht="15.75" hidden="1">
      <c r="B164" s="327" t="s">
        <v>289</v>
      </c>
      <c r="C164" s="341"/>
      <c r="D164" s="310"/>
      <c r="E164" s="310"/>
      <c r="F164" s="310"/>
      <c r="G164" s="310"/>
      <c r="H164" s="310"/>
      <c r="I164" s="310"/>
      <c r="J164" s="310"/>
      <c r="K164" s="310"/>
      <c r="L164" s="310"/>
      <c r="M164" s="311">
        <f t="shared" si="37"/>
        <v>0</v>
      </c>
      <c r="N164" s="312"/>
      <c r="O164" s="313"/>
      <c r="P164" s="313"/>
      <c r="Q164" s="313"/>
      <c r="R164" s="165"/>
      <c r="S164" s="342"/>
      <c r="T164" s="308"/>
    </row>
    <row r="165" spans="2:20" ht="15.75" hidden="1">
      <c r="B165" s="327" t="s">
        <v>290</v>
      </c>
      <c r="C165" s="341"/>
      <c r="D165" s="310"/>
      <c r="E165" s="310"/>
      <c r="F165" s="310"/>
      <c r="G165" s="310"/>
      <c r="H165" s="310"/>
      <c r="I165" s="310"/>
      <c r="J165" s="310"/>
      <c r="K165" s="310"/>
      <c r="L165" s="310"/>
      <c r="M165" s="311">
        <f t="shared" si="37"/>
        <v>0</v>
      </c>
      <c r="N165" s="312"/>
      <c r="O165" s="313"/>
      <c r="P165" s="313"/>
      <c r="Q165" s="313"/>
      <c r="R165" s="165"/>
      <c r="S165" s="342"/>
      <c r="T165" s="308"/>
    </row>
    <row r="166" spans="2:20" ht="15.75" hidden="1">
      <c r="B166" s="327" t="s">
        <v>291</v>
      </c>
      <c r="C166" s="341"/>
      <c r="D166" s="310"/>
      <c r="E166" s="310"/>
      <c r="F166" s="310"/>
      <c r="G166" s="310"/>
      <c r="H166" s="310"/>
      <c r="I166" s="310"/>
      <c r="J166" s="310"/>
      <c r="K166" s="310"/>
      <c r="L166" s="310"/>
      <c r="M166" s="311">
        <f t="shared" si="37"/>
        <v>0</v>
      </c>
      <c r="N166" s="312"/>
      <c r="O166" s="313"/>
      <c r="P166" s="313"/>
      <c r="Q166" s="313"/>
      <c r="R166" s="165"/>
      <c r="S166" s="342"/>
      <c r="T166" s="308"/>
    </row>
    <row r="167" spans="2:20" ht="15.75" hidden="1">
      <c r="B167" s="327" t="s">
        <v>292</v>
      </c>
      <c r="C167" s="328"/>
      <c r="D167" s="329"/>
      <c r="E167" s="329"/>
      <c r="F167" s="329"/>
      <c r="G167" s="329"/>
      <c r="H167" s="329"/>
      <c r="I167" s="329"/>
      <c r="J167" s="329"/>
      <c r="K167" s="329"/>
      <c r="L167" s="329"/>
      <c r="M167" s="311">
        <f t="shared" si="37"/>
        <v>0</v>
      </c>
      <c r="N167" s="330"/>
      <c r="O167" s="165"/>
      <c r="P167" s="165"/>
      <c r="Q167" s="165"/>
      <c r="R167" s="165"/>
      <c r="S167" s="331"/>
      <c r="T167" s="308"/>
    </row>
    <row r="168" spans="2:20" ht="15.75" hidden="1">
      <c r="B168" s="327" t="s">
        <v>293</v>
      </c>
      <c r="C168" s="328"/>
      <c r="D168" s="329"/>
      <c r="E168" s="329"/>
      <c r="F168" s="329"/>
      <c r="G168" s="329"/>
      <c r="H168" s="329"/>
      <c r="I168" s="329"/>
      <c r="J168" s="329"/>
      <c r="K168" s="329"/>
      <c r="L168" s="329"/>
      <c r="M168" s="311">
        <f t="shared" si="37"/>
        <v>0</v>
      </c>
      <c r="N168" s="330"/>
      <c r="O168" s="165"/>
      <c r="P168" s="165"/>
      <c r="Q168" s="165"/>
      <c r="R168" s="165"/>
      <c r="S168" s="331"/>
      <c r="T168" s="308"/>
    </row>
    <row r="169" spans="2:20" ht="15.75" hidden="1">
      <c r="C169" s="73" t="s">
        <v>48</v>
      </c>
      <c r="D169" s="13">
        <f t="shared" ref="D169:M169" si="38">SUM(D161:D168)</f>
        <v>0</v>
      </c>
      <c r="E169" s="13">
        <f t="shared" si="38"/>
        <v>0</v>
      </c>
      <c r="F169" s="13">
        <f t="shared" si="38"/>
        <v>0</v>
      </c>
      <c r="G169" s="13">
        <f t="shared" si="38"/>
        <v>0</v>
      </c>
      <c r="H169" s="13">
        <f t="shared" si="38"/>
        <v>0</v>
      </c>
      <c r="I169" s="13">
        <f t="shared" si="38"/>
        <v>0</v>
      </c>
      <c r="J169" s="13">
        <f t="shared" si="38"/>
        <v>0</v>
      </c>
      <c r="K169" s="13">
        <f t="shared" si="38"/>
        <v>0</v>
      </c>
      <c r="L169" s="13">
        <f t="shared" si="38"/>
        <v>0</v>
      </c>
      <c r="M169" s="13">
        <f t="shared" si="38"/>
        <v>0</v>
      </c>
      <c r="N169" s="87">
        <f>(N161*M161)+(N162*M162)+(N163*M163)+(N164*M164)+(N165*M165)+(N166*M166)+(N167*M167)+(N168*M168)</f>
        <v>0</v>
      </c>
      <c r="O169" s="117">
        <f>SUM(O161:O168)</f>
        <v>0</v>
      </c>
      <c r="P169" s="117">
        <f>SUM(P161:P168)</f>
        <v>0</v>
      </c>
      <c r="Q169" s="117">
        <f>SUM(Q161:Q168)</f>
        <v>0</v>
      </c>
      <c r="R169" s="132"/>
      <c r="S169" s="331"/>
      <c r="T169" s="31"/>
    </row>
    <row r="170" spans="2:20" ht="51" hidden="1" customHeight="1">
      <c r="B170" s="73" t="s">
        <v>294</v>
      </c>
      <c r="C170" s="364"/>
      <c r="D170" s="357"/>
      <c r="E170" s="357"/>
      <c r="F170" s="357"/>
      <c r="G170" s="357"/>
      <c r="H170" s="357"/>
      <c r="I170" s="357"/>
      <c r="J170" s="357"/>
      <c r="K170" s="357"/>
      <c r="L170" s="357"/>
      <c r="M170" s="357"/>
      <c r="N170" s="357"/>
      <c r="O170" s="357"/>
      <c r="P170" s="357"/>
      <c r="Q170" s="357"/>
      <c r="R170" s="357"/>
      <c r="S170" s="358"/>
      <c r="T170" s="30"/>
    </row>
    <row r="171" spans="2:20" ht="15.75" hidden="1">
      <c r="B171" s="327" t="s">
        <v>295</v>
      </c>
      <c r="C171" s="341"/>
      <c r="D171" s="310"/>
      <c r="E171" s="310"/>
      <c r="F171" s="310"/>
      <c r="G171" s="310"/>
      <c r="H171" s="310"/>
      <c r="I171" s="310"/>
      <c r="J171" s="310"/>
      <c r="K171" s="310"/>
      <c r="L171" s="310"/>
      <c r="M171" s="311">
        <f>SUM(D171:F171)</f>
        <v>0</v>
      </c>
      <c r="N171" s="312"/>
      <c r="O171" s="313"/>
      <c r="P171" s="313"/>
      <c r="Q171" s="313"/>
      <c r="R171" s="165"/>
      <c r="S171" s="342"/>
      <c r="T171" s="308"/>
    </row>
    <row r="172" spans="2:20" ht="15.75" hidden="1">
      <c r="B172" s="327" t="s">
        <v>296</v>
      </c>
      <c r="C172" s="341"/>
      <c r="D172" s="310"/>
      <c r="E172" s="310"/>
      <c r="F172" s="310"/>
      <c r="G172" s="310"/>
      <c r="H172" s="310"/>
      <c r="I172" s="310"/>
      <c r="J172" s="310"/>
      <c r="K172" s="310"/>
      <c r="L172" s="310"/>
      <c r="M172" s="311">
        <f t="shared" ref="M172:M178" si="39">SUM(D172:F172)</f>
        <v>0</v>
      </c>
      <c r="N172" s="312"/>
      <c r="O172" s="313"/>
      <c r="P172" s="313"/>
      <c r="Q172" s="313"/>
      <c r="R172" s="165"/>
      <c r="S172" s="342"/>
      <c r="T172" s="308"/>
    </row>
    <row r="173" spans="2:20" ht="15.75" hidden="1">
      <c r="B173" s="327" t="s">
        <v>297</v>
      </c>
      <c r="C173" s="341"/>
      <c r="D173" s="310"/>
      <c r="E173" s="310"/>
      <c r="F173" s="310"/>
      <c r="G173" s="310"/>
      <c r="H173" s="310"/>
      <c r="I173" s="310"/>
      <c r="J173" s="310"/>
      <c r="K173" s="310"/>
      <c r="L173" s="310"/>
      <c r="M173" s="311">
        <f t="shared" si="39"/>
        <v>0</v>
      </c>
      <c r="N173" s="312"/>
      <c r="O173" s="313"/>
      <c r="P173" s="313"/>
      <c r="Q173" s="313"/>
      <c r="R173" s="165"/>
      <c r="S173" s="342"/>
      <c r="T173" s="308"/>
    </row>
    <row r="174" spans="2:20" ht="15.75" hidden="1">
      <c r="B174" s="327" t="s">
        <v>298</v>
      </c>
      <c r="C174" s="341"/>
      <c r="D174" s="310"/>
      <c r="E174" s="310"/>
      <c r="F174" s="310"/>
      <c r="G174" s="310"/>
      <c r="H174" s="310"/>
      <c r="I174" s="310"/>
      <c r="J174" s="310"/>
      <c r="K174" s="310"/>
      <c r="L174" s="310"/>
      <c r="M174" s="311">
        <f t="shared" si="39"/>
        <v>0</v>
      </c>
      <c r="N174" s="312"/>
      <c r="O174" s="313"/>
      <c r="P174" s="313"/>
      <c r="Q174" s="313"/>
      <c r="R174" s="165"/>
      <c r="S174" s="342"/>
      <c r="T174" s="308"/>
    </row>
    <row r="175" spans="2:20" ht="15.75" hidden="1">
      <c r="B175" s="327" t="s">
        <v>299</v>
      </c>
      <c r="C175" s="341"/>
      <c r="D175" s="310"/>
      <c r="E175" s="310"/>
      <c r="F175" s="310"/>
      <c r="G175" s="310"/>
      <c r="H175" s="310"/>
      <c r="I175" s="310"/>
      <c r="J175" s="310"/>
      <c r="K175" s="310"/>
      <c r="L175" s="310"/>
      <c r="M175" s="311">
        <f t="shared" si="39"/>
        <v>0</v>
      </c>
      <c r="N175" s="312"/>
      <c r="O175" s="313"/>
      <c r="P175" s="313"/>
      <c r="Q175" s="313"/>
      <c r="R175" s="165"/>
      <c r="S175" s="342"/>
      <c r="T175" s="308"/>
    </row>
    <row r="176" spans="2:20" ht="15.75" hidden="1">
      <c r="B176" s="327" t="s">
        <v>300</v>
      </c>
      <c r="C176" s="341"/>
      <c r="D176" s="310"/>
      <c r="E176" s="310"/>
      <c r="F176" s="310"/>
      <c r="G176" s="310"/>
      <c r="H176" s="310"/>
      <c r="I176" s="310"/>
      <c r="J176" s="310"/>
      <c r="K176" s="310"/>
      <c r="L176" s="310"/>
      <c r="M176" s="311">
        <f t="shared" si="39"/>
        <v>0</v>
      </c>
      <c r="N176" s="312"/>
      <c r="O176" s="313"/>
      <c r="P176" s="313"/>
      <c r="Q176" s="313"/>
      <c r="R176" s="165"/>
      <c r="S176" s="342"/>
      <c r="T176" s="308"/>
    </row>
    <row r="177" spans="2:20" ht="15.75" hidden="1">
      <c r="B177" s="327" t="s">
        <v>301</v>
      </c>
      <c r="C177" s="328"/>
      <c r="D177" s="329"/>
      <c r="E177" s="329"/>
      <c r="F177" s="329"/>
      <c r="G177" s="329"/>
      <c r="H177" s="329"/>
      <c r="I177" s="329"/>
      <c r="J177" s="329"/>
      <c r="K177" s="329"/>
      <c r="L177" s="329"/>
      <c r="M177" s="311">
        <f t="shared" si="39"/>
        <v>0</v>
      </c>
      <c r="N177" s="330"/>
      <c r="O177" s="165"/>
      <c r="P177" s="165"/>
      <c r="Q177" s="165"/>
      <c r="R177" s="165"/>
      <c r="S177" s="331"/>
      <c r="T177" s="308"/>
    </row>
    <row r="178" spans="2:20" ht="15.75" hidden="1">
      <c r="B178" s="327" t="s">
        <v>302</v>
      </c>
      <c r="C178" s="328"/>
      <c r="D178" s="329"/>
      <c r="E178" s="329"/>
      <c r="F178" s="329"/>
      <c r="G178" s="329"/>
      <c r="H178" s="329"/>
      <c r="I178" s="329"/>
      <c r="J178" s="329"/>
      <c r="K178" s="329"/>
      <c r="L178" s="329"/>
      <c r="M178" s="311">
        <f t="shared" si="39"/>
        <v>0</v>
      </c>
      <c r="N178" s="330"/>
      <c r="O178" s="165"/>
      <c r="P178" s="165"/>
      <c r="Q178" s="165"/>
      <c r="R178" s="165"/>
      <c r="S178" s="331"/>
      <c r="T178" s="308"/>
    </row>
    <row r="179" spans="2:20" ht="15.75" hidden="1">
      <c r="C179" s="73" t="s">
        <v>48</v>
      </c>
      <c r="D179" s="13">
        <f t="shared" ref="D179:M179" si="40">SUM(D171:D178)</f>
        <v>0</v>
      </c>
      <c r="E179" s="13">
        <f t="shared" si="40"/>
        <v>0</v>
      </c>
      <c r="F179" s="13">
        <f t="shared" si="40"/>
        <v>0</v>
      </c>
      <c r="G179" s="13">
        <f t="shared" si="40"/>
        <v>0</v>
      </c>
      <c r="H179" s="13">
        <f t="shared" si="40"/>
        <v>0</v>
      </c>
      <c r="I179" s="13">
        <f t="shared" si="40"/>
        <v>0</v>
      </c>
      <c r="J179" s="13">
        <f t="shared" si="40"/>
        <v>0</v>
      </c>
      <c r="K179" s="13">
        <f t="shared" si="40"/>
        <v>0</v>
      </c>
      <c r="L179" s="13">
        <f t="shared" si="40"/>
        <v>0</v>
      </c>
      <c r="M179" s="13">
        <f t="shared" si="40"/>
        <v>0</v>
      </c>
      <c r="N179" s="87">
        <f>(N171*M171)+(N172*M172)+(N173*M173)+(N174*M174)+(N175*M175)+(N176*M176)+(N177*M177)+(N178*M178)</f>
        <v>0</v>
      </c>
      <c r="O179" s="117">
        <f>SUM(O171:O178)</f>
        <v>0</v>
      </c>
      <c r="P179" s="117">
        <f>SUM(P171:P178)</f>
        <v>0</v>
      </c>
      <c r="Q179" s="117">
        <f>SUM(Q171:Q178)</f>
        <v>0</v>
      </c>
      <c r="R179" s="132"/>
      <c r="S179" s="331"/>
      <c r="T179" s="31"/>
    </row>
    <row r="180" spans="2:20" ht="51" hidden="1" customHeight="1">
      <c r="B180" s="73" t="s">
        <v>303</v>
      </c>
      <c r="C180" s="364"/>
      <c r="D180" s="357"/>
      <c r="E180" s="357"/>
      <c r="F180" s="357"/>
      <c r="G180" s="357"/>
      <c r="H180" s="357"/>
      <c r="I180" s="357"/>
      <c r="J180" s="357"/>
      <c r="K180" s="357"/>
      <c r="L180" s="357"/>
      <c r="M180" s="357"/>
      <c r="N180" s="357"/>
      <c r="O180" s="357"/>
      <c r="P180" s="357"/>
      <c r="Q180" s="357"/>
      <c r="R180" s="357"/>
      <c r="S180" s="358"/>
      <c r="T180" s="30"/>
    </row>
    <row r="181" spans="2:20" ht="15.75" hidden="1">
      <c r="B181" s="327" t="s">
        <v>304</v>
      </c>
      <c r="C181" s="341"/>
      <c r="D181" s="310"/>
      <c r="E181" s="310"/>
      <c r="F181" s="310"/>
      <c r="G181" s="310"/>
      <c r="H181" s="310"/>
      <c r="I181" s="310"/>
      <c r="J181" s="310"/>
      <c r="K181" s="310"/>
      <c r="L181" s="310"/>
      <c r="M181" s="311">
        <f>SUM(D181:F181)</f>
        <v>0</v>
      </c>
      <c r="N181" s="312"/>
      <c r="O181" s="313"/>
      <c r="P181" s="313"/>
      <c r="Q181" s="313"/>
      <c r="R181" s="165"/>
      <c r="S181" s="342"/>
      <c r="T181" s="308"/>
    </row>
    <row r="182" spans="2:20" ht="15.75" hidden="1">
      <c r="B182" s="327" t="s">
        <v>305</v>
      </c>
      <c r="C182" s="341"/>
      <c r="D182" s="310"/>
      <c r="E182" s="310"/>
      <c r="F182" s="310"/>
      <c r="G182" s="310"/>
      <c r="H182" s="310"/>
      <c r="I182" s="310"/>
      <c r="J182" s="310"/>
      <c r="K182" s="310"/>
      <c r="L182" s="310"/>
      <c r="M182" s="311">
        <f t="shared" ref="M182:M188" si="41">SUM(D182:F182)</f>
        <v>0</v>
      </c>
      <c r="N182" s="312"/>
      <c r="O182" s="313"/>
      <c r="P182" s="313"/>
      <c r="Q182" s="313"/>
      <c r="R182" s="165"/>
      <c r="S182" s="342"/>
      <c r="T182" s="308"/>
    </row>
    <row r="183" spans="2:20" ht="15.75" hidden="1">
      <c r="B183" s="327" t="s">
        <v>306</v>
      </c>
      <c r="C183" s="341"/>
      <c r="D183" s="310"/>
      <c r="E183" s="310"/>
      <c r="F183" s="310"/>
      <c r="G183" s="310"/>
      <c r="H183" s="310"/>
      <c r="I183" s="310"/>
      <c r="J183" s="310"/>
      <c r="K183" s="310"/>
      <c r="L183" s="310"/>
      <c r="M183" s="311">
        <f t="shared" si="41"/>
        <v>0</v>
      </c>
      <c r="N183" s="312"/>
      <c r="O183" s="313"/>
      <c r="P183" s="313"/>
      <c r="Q183" s="313"/>
      <c r="R183" s="165"/>
      <c r="S183" s="342"/>
      <c r="T183" s="308"/>
    </row>
    <row r="184" spans="2:20" ht="15.75" hidden="1">
      <c r="B184" s="327" t="s">
        <v>307</v>
      </c>
      <c r="C184" s="341"/>
      <c r="D184" s="310"/>
      <c r="E184" s="310"/>
      <c r="F184" s="310"/>
      <c r="G184" s="310"/>
      <c r="H184" s="310"/>
      <c r="I184" s="310"/>
      <c r="J184" s="310"/>
      <c r="K184" s="310"/>
      <c r="L184" s="310"/>
      <c r="M184" s="311">
        <f t="shared" si="41"/>
        <v>0</v>
      </c>
      <c r="N184" s="312"/>
      <c r="O184" s="313"/>
      <c r="P184" s="313"/>
      <c r="Q184" s="313"/>
      <c r="R184" s="165"/>
      <c r="S184" s="342"/>
      <c r="T184" s="308"/>
    </row>
    <row r="185" spans="2:20" ht="15.75" hidden="1">
      <c r="B185" s="327" t="s">
        <v>308</v>
      </c>
      <c r="C185" s="341"/>
      <c r="D185" s="310"/>
      <c r="E185" s="310"/>
      <c r="F185" s="310"/>
      <c r="G185" s="310"/>
      <c r="H185" s="310"/>
      <c r="I185" s="310"/>
      <c r="J185" s="310"/>
      <c r="K185" s="310"/>
      <c r="L185" s="310"/>
      <c r="M185" s="311">
        <f>SUM(D185:F185)</f>
        <v>0</v>
      </c>
      <c r="N185" s="312"/>
      <c r="O185" s="313"/>
      <c r="P185" s="313"/>
      <c r="Q185" s="313"/>
      <c r="R185" s="165"/>
      <c r="S185" s="342"/>
      <c r="T185" s="308"/>
    </row>
    <row r="186" spans="2:20" ht="15.75" hidden="1">
      <c r="B186" s="327" t="s">
        <v>309</v>
      </c>
      <c r="C186" s="341"/>
      <c r="D186" s="310"/>
      <c r="E186" s="310"/>
      <c r="F186" s="310"/>
      <c r="G186" s="310"/>
      <c r="H186" s="310"/>
      <c r="I186" s="310"/>
      <c r="J186" s="310"/>
      <c r="K186" s="310"/>
      <c r="L186" s="310"/>
      <c r="M186" s="311">
        <f t="shared" si="41"/>
        <v>0</v>
      </c>
      <c r="N186" s="312"/>
      <c r="O186" s="313"/>
      <c r="P186" s="313"/>
      <c r="Q186" s="313"/>
      <c r="R186" s="165"/>
      <c r="S186" s="342"/>
      <c r="T186" s="308"/>
    </row>
    <row r="187" spans="2:20" ht="15.75" hidden="1">
      <c r="B187" s="327" t="s">
        <v>310</v>
      </c>
      <c r="C187" s="328"/>
      <c r="D187" s="329"/>
      <c r="E187" s="329"/>
      <c r="F187" s="329"/>
      <c r="G187" s="329"/>
      <c r="H187" s="329"/>
      <c r="I187" s="329"/>
      <c r="J187" s="329"/>
      <c r="K187" s="329"/>
      <c r="L187" s="329"/>
      <c r="M187" s="311">
        <f t="shared" si="41"/>
        <v>0</v>
      </c>
      <c r="N187" s="330"/>
      <c r="O187" s="165"/>
      <c r="P187" s="165"/>
      <c r="Q187" s="165"/>
      <c r="R187" s="165"/>
      <c r="S187" s="331"/>
      <c r="T187" s="308"/>
    </row>
    <row r="188" spans="2:20" ht="15.75" hidden="1">
      <c r="B188" s="327" t="s">
        <v>311</v>
      </c>
      <c r="C188" s="328"/>
      <c r="D188" s="329"/>
      <c r="E188" s="329"/>
      <c r="F188" s="329"/>
      <c r="G188" s="329"/>
      <c r="H188" s="329"/>
      <c r="I188" s="329"/>
      <c r="J188" s="329"/>
      <c r="K188" s="329"/>
      <c r="L188" s="329"/>
      <c r="M188" s="311">
        <f t="shared" si="41"/>
        <v>0</v>
      </c>
      <c r="N188" s="330"/>
      <c r="O188" s="165"/>
      <c r="P188" s="165"/>
      <c r="Q188" s="165"/>
      <c r="R188" s="165"/>
      <c r="S188" s="331"/>
      <c r="T188" s="308"/>
    </row>
    <row r="189" spans="2:20" ht="15.75" hidden="1">
      <c r="C189" s="73" t="s">
        <v>48</v>
      </c>
      <c r="D189" s="11">
        <f t="shared" ref="D189:M189" si="42">SUM(D181:D188)</f>
        <v>0</v>
      </c>
      <c r="E189" s="11">
        <f t="shared" si="42"/>
        <v>0</v>
      </c>
      <c r="F189" s="11">
        <f t="shared" si="42"/>
        <v>0</v>
      </c>
      <c r="G189" s="11">
        <f t="shared" si="42"/>
        <v>0</v>
      </c>
      <c r="H189" s="11">
        <f t="shared" si="42"/>
        <v>0</v>
      </c>
      <c r="I189" s="11">
        <f t="shared" si="42"/>
        <v>0</v>
      </c>
      <c r="J189" s="11">
        <f t="shared" si="42"/>
        <v>0</v>
      </c>
      <c r="K189" s="11">
        <f t="shared" si="42"/>
        <v>0</v>
      </c>
      <c r="L189" s="11">
        <f t="shared" si="42"/>
        <v>0</v>
      </c>
      <c r="M189" s="11">
        <f t="shared" si="42"/>
        <v>0</v>
      </c>
      <c r="N189" s="87">
        <f>(N181*M181)+(N182*M182)+(N183*M183)+(N184*M184)+(N185*M185)+(N186*M186)+(N187*M187)+(N188*M188)</f>
        <v>0</v>
      </c>
      <c r="O189" s="117">
        <f>SUM(O181:O188)</f>
        <v>0</v>
      </c>
      <c r="P189" s="117">
        <f>SUM(P181:P188)</f>
        <v>0</v>
      </c>
      <c r="Q189" s="117">
        <f>SUM(Q181:Q188)</f>
        <v>0</v>
      </c>
      <c r="R189" s="132"/>
      <c r="S189" s="331"/>
      <c r="T189" s="31"/>
    </row>
    <row r="190" spans="2:20" ht="15.75" customHeight="1">
      <c r="B190" s="5"/>
      <c r="C190" s="359"/>
      <c r="D190" s="360"/>
      <c r="E190" s="360"/>
      <c r="F190" s="360"/>
      <c r="G190" s="360"/>
      <c r="H190" s="360"/>
      <c r="I190" s="360"/>
      <c r="J190" s="360"/>
      <c r="K190" s="360"/>
      <c r="L190" s="360"/>
      <c r="M190" s="360"/>
      <c r="N190" s="360"/>
      <c r="O190" s="360"/>
      <c r="P190" s="360"/>
      <c r="Q190" s="360"/>
      <c r="R190" s="360"/>
      <c r="S190" s="359"/>
      <c r="T190" s="3"/>
    </row>
    <row r="191" spans="2:20" ht="15.75" customHeight="1">
      <c r="B191" s="5"/>
      <c r="C191" s="359"/>
      <c r="D191" s="360"/>
      <c r="E191" s="360"/>
      <c r="F191" s="360"/>
      <c r="G191" s="360"/>
      <c r="H191" s="360"/>
      <c r="I191" s="360"/>
      <c r="J191" s="360"/>
      <c r="K191" s="360"/>
      <c r="L191" s="360"/>
      <c r="M191" s="360"/>
      <c r="N191" s="360"/>
      <c r="O191" s="360"/>
      <c r="P191" s="360"/>
      <c r="Q191" s="360"/>
      <c r="R191" s="360"/>
      <c r="S191" s="359"/>
      <c r="T191" s="3"/>
    </row>
    <row r="192" spans="2:20" ht="63.75" customHeight="1">
      <c r="B192" s="73" t="s">
        <v>312</v>
      </c>
      <c r="C192" s="365"/>
      <c r="D192" s="366">
        <v>83607.929999999993</v>
      </c>
      <c r="E192" s="366"/>
      <c r="F192" s="366">
        <v>153791.63</v>
      </c>
      <c r="G192" s="366"/>
      <c r="H192" s="366"/>
      <c r="I192" s="366"/>
      <c r="J192" s="366">
        <v>37850</v>
      </c>
      <c r="K192" s="366">
        <v>8191.51</v>
      </c>
      <c r="L192" s="366">
        <v>25000</v>
      </c>
      <c r="M192" s="367">
        <f>SUM(D192:L192)</f>
        <v>308441.07</v>
      </c>
      <c r="N192" s="368"/>
      <c r="O192" s="366"/>
      <c r="P192" s="366"/>
      <c r="Q192" s="366"/>
      <c r="R192" s="369"/>
      <c r="S192" s="370"/>
      <c r="T192" s="31"/>
    </row>
    <row r="193" spans="2:20" ht="69.75" customHeight="1">
      <c r="B193" s="73" t="s">
        <v>313</v>
      </c>
      <c r="C193" s="365"/>
      <c r="D193" s="366">
        <v>15069.33</v>
      </c>
      <c r="E193" s="366"/>
      <c r="F193" s="366">
        <v>14761.62</v>
      </c>
      <c r="G193" s="366"/>
      <c r="H193" s="366"/>
      <c r="I193" s="366"/>
      <c r="J193" s="366">
        <v>20400</v>
      </c>
      <c r="K193" s="366"/>
      <c r="L193" s="366"/>
      <c r="M193" s="367">
        <f t="shared" ref="M193:M195" si="43">SUM(D193:L193)</f>
        <v>50230.95</v>
      </c>
      <c r="N193" s="368"/>
      <c r="O193" s="366"/>
      <c r="P193" s="366"/>
      <c r="Q193" s="366"/>
      <c r="R193" s="369"/>
      <c r="S193" s="370"/>
      <c r="T193" s="31"/>
    </row>
    <row r="194" spans="2:20" ht="57" customHeight="1">
      <c r="B194" s="73" t="s">
        <v>314</v>
      </c>
      <c r="C194" s="371"/>
      <c r="D194" s="366">
        <v>9000</v>
      </c>
      <c r="E194" s="366">
        <v>9000</v>
      </c>
      <c r="F194" s="366">
        <v>45660.99</v>
      </c>
      <c r="G194" s="366">
        <v>20000</v>
      </c>
      <c r="H194" s="366">
        <v>20000</v>
      </c>
      <c r="I194" s="366">
        <v>20000</v>
      </c>
      <c r="J194" s="366">
        <v>14600</v>
      </c>
      <c r="K194" s="366">
        <v>14600</v>
      </c>
      <c r="L194" s="366">
        <v>14600</v>
      </c>
      <c r="M194" s="367">
        <f t="shared" si="43"/>
        <v>167460.99</v>
      </c>
      <c r="N194" s="368">
        <v>0.31</v>
      </c>
      <c r="O194" s="366"/>
      <c r="P194" s="366"/>
      <c r="Q194" s="366"/>
      <c r="R194" s="369"/>
      <c r="S194" s="370"/>
      <c r="T194" s="31"/>
    </row>
    <row r="195" spans="2:20" ht="65.25" customHeight="1">
      <c r="B195" s="89" t="s">
        <v>315</v>
      </c>
      <c r="C195" s="365"/>
      <c r="D195" s="366"/>
      <c r="E195" s="366"/>
      <c r="F195" s="366">
        <v>30000</v>
      </c>
      <c r="G195" s="366"/>
      <c r="H195" s="366"/>
      <c r="I195" s="366"/>
      <c r="J195" s="366"/>
      <c r="K195" s="366"/>
      <c r="L195" s="366"/>
      <c r="M195" s="367">
        <f t="shared" si="43"/>
        <v>30000</v>
      </c>
      <c r="N195" s="368"/>
      <c r="O195" s="366"/>
      <c r="P195" s="366"/>
      <c r="Q195" s="366"/>
      <c r="R195" s="369"/>
      <c r="S195" s="370"/>
      <c r="T195" s="31"/>
    </row>
    <row r="196" spans="2:20" ht="21.75" customHeight="1">
      <c r="B196" s="5"/>
      <c r="C196" s="90" t="s">
        <v>316</v>
      </c>
      <c r="D196" s="93">
        <f t="shared" ref="D196:M196" si="44">SUM(D192:D195)</f>
        <v>107677.26</v>
      </c>
      <c r="E196" s="93">
        <f t="shared" si="44"/>
        <v>9000</v>
      </c>
      <c r="F196" s="93">
        <f t="shared" si="44"/>
        <v>244214.24</v>
      </c>
      <c r="G196" s="93">
        <f t="shared" si="44"/>
        <v>20000</v>
      </c>
      <c r="H196" s="93">
        <f t="shared" si="44"/>
        <v>20000</v>
      </c>
      <c r="I196" s="93">
        <f t="shared" si="44"/>
        <v>20000</v>
      </c>
      <c r="J196" s="93">
        <f t="shared" si="44"/>
        <v>72850</v>
      </c>
      <c r="K196" s="93">
        <f t="shared" si="44"/>
        <v>22791.510000000002</v>
      </c>
      <c r="L196" s="93">
        <f t="shared" si="44"/>
        <v>39600</v>
      </c>
      <c r="M196" s="93">
        <f t="shared" si="44"/>
        <v>556133.01</v>
      </c>
      <c r="N196" s="87">
        <f>(N192*M192)+(N193*M193)+(N194*M194)+(N195*M195)</f>
        <v>51912.906899999994</v>
      </c>
      <c r="O196" s="117">
        <f>SUM(O192:O195)</f>
        <v>0</v>
      </c>
      <c r="P196" s="117">
        <f t="shared" ref="P196:Q196" si="45">SUM(P192:P195)</f>
        <v>0</v>
      </c>
      <c r="Q196" s="117">
        <f t="shared" si="45"/>
        <v>0</v>
      </c>
      <c r="R196" s="132"/>
      <c r="S196" s="365"/>
      <c r="T196" s="9"/>
    </row>
    <row r="197" spans="2:20" ht="15.75" customHeight="1">
      <c r="B197" s="5"/>
      <c r="C197" s="359"/>
      <c r="D197" s="360"/>
      <c r="E197" s="360"/>
      <c r="F197" s="360"/>
      <c r="G197" s="360"/>
      <c r="H197" s="360"/>
      <c r="I197" s="360"/>
      <c r="J197" s="360"/>
      <c r="K197" s="360"/>
      <c r="L197" s="360"/>
      <c r="M197" s="360"/>
      <c r="N197" s="360"/>
      <c r="O197" s="360"/>
      <c r="P197" s="360"/>
      <c r="Q197" s="360"/>
      <c r="R197" s="360"/>
      <c r="S197" s="359"/>
      <c r="T197" s="9"/>
    </row>
    <row r="198" spans="2:20" ht="15.75" customHeight="1">
      <c r="B198" s="5"/>
      <c r="C198" s="359"/>
      <c r="D198" s="360"/>
      <c r="E198" s="360"/>
      <c r="F198" s="360"/>
      <c r="G198" s="360"/>
      <c r="H198" s="360"/>
      <c r="I198" s="360"/>
      <c r="J198" s="360"/>
      <c r="K198" s="360"/>
      <c r="L198" s="360"/>
      <c r="M198" s="360"/>
      <c r="N198" s="360"/>
      <c r="O198" s="360"/>
      <c r="P198" s="360"/>
      <c r="Q198" s="360"/>
      <c r="R198" s="360"/>
      <c r="S198" s="359"/>
      <c r="T198" s="9"/>
    </row>
    <row r="199" spans="2:20" ht="15.75" customHeight="1">
      <c r="B199" s="5"/>
      <c r="C199" s="359"/>
      <c r="D199" s="360"/>
      <c r="E199" s="360"/>
      <c r="F199" s="360"/>
      <c r="G199" s="360"/>
      <c r="H199" s="360"/>
      <c r="I199" s="360"/>
      <c r="J199" s="360"/>
      <c r="K199" s="360"/>
      <c r="L199" s="360"/>
      <c r="M199" s="360"/>
      <c r="N199" s="360"/>
      <c r="O199" s="360"/>
      <c r="P199" s="360"/>
      <c r="Q199" s="360"/>
      <c r="R199" s="360"/>
      <c r="S199" s="359"/>
      <c r="T199" s="9"/>
    </row>
    <row r="200" spans="2:20" ht="15.75" customHeight="1">
      <c r="B200" s="5"/>
      <c r="C200" s="359"/>
      <c r="D200" s="360"/>
      <c r="E200" s="360"/>
      <c r="F200" s="360"/>
      <c r="G200" s="360"/>
      <c r="H200" s="360"/>
      <c r="I200" s="360"/>
      <c r="J200" s="360"/>
      <c r="K200" s="360"/>
      <c r="L200" s="360"/>
      <c r="M200" s="360"/>
      <c r="N200" s="360"/>
      <c r="O200" s="360"/>
      <c r="P200" s="360"/>
      <c r="Q200" s="360"/>
      <c r="R200" s="360"/>
      <c r="S200" s="359"/>
      <c r="T200" s="9"/>
    </row>
    <row r="201" spans="2:20" ht="15.75" customHeight="1">
      <c r="B201" s="5"/>
      <c r="C201" s="359"/>
      <c r="D201" s="360"/>
      <c r="E201" s="360"/>
      <c r="F201" s="360"/>
      <c r="G201" s="360"/>
      <c r="H201" s="360"/>
      <c r="I201" s="360"/>
      <c r="J201" s="360"/>
      <c r="K201" s="360"/>
      <c r="L201" s="360"/>
      <c r="M201" s="360"/>
      <c r="N201" s="360"/>
      <c r="O201" s="360"/>
      <c r="P201" s="360"/>
      <c r="Q201" s="360"/>
      <c r="R201" s="360"/>
      <c r="S201" s="359"/>
      <c r="T201" s="9"/>
    </row>
    <row r="202" spans="2:20" ht="15.75" customHeight="1">
      <c r="B202" s="5"/>
      <c r="C202" s="359"/>
      <c r="D202" s="360"/>
      <c r="E202" s="360"/>
      <c r="F202" s="360"/>
      <c r="G202" s="372">
        <v>0.66</v>
      </c>
      <c r="H202" s="372">
        <v>0.34</v>
      </c>
      <c r="I202" s="360"/>
      <c r="J202" s="372">
        <v>0.7</v>
      </c>
      <c r="K202" s="360"/>
      <c r="L202" s="360"/>
      <c r="M202" s="360"/>
      <c r="N202" s="360"/>
      <c r="O202" s="360"/>
      <c r="P202" s="360"/>
      <c r="Q202" s="360"/>
      <c r="R202" s="360"/>
      <c r="S202" s="359"/>
      <c r="T202" s="9"/>
    </row>
    <row r="203" spans="2:20" ht="15.75" customHeight="1" thickBot="1">
      <c r="B203" s="5"/>
      <c r="C203" s="359"/>
      <c r="D203" s="360"/>
      <c r="E203" s="360"/>
      <c r="F203" s="360"/>
      <c r="G203" s="360"/>
      <c r="H203" s="360"/>
      <c r="I203" s="360"/>
      <c r="J203" s="360"/>
      <c r="K203" s="360"/>
      <c r="L203" s="360"/>
      <c r="M203" s="360"/>
      <c r="N203" s="360"/>
      <c r="O203" s="360"/>
      <c r="P203" s="360"/>
      <c r="Q203" s="360"/>
      <c r="R203" s="360"/>
      <c r="S203" s="359"/>
      <c r="T203" s="9"/>
    </row>
    <row r="204" spans="2:20" ht="15.75">
      <c r="B204" s="5"/>
      <c r="C204" s="236" t="s">
        <v>317</v>
      </c>
      <c r="D204" s="237"/>
      <c r="E204" s="237"/>
      <c r="F204" s="237"/>
      <c r="G204" s="237"/>
      <c r="H204" s="237"/>
      <c r="I204" s="237"/>
      <c r="J204" s="237"/>
      <c r="K204" s="237"/>
      <c r="L204" s="237"/>
      <c r="M204" s="238"/>
      <c r="N204" s="9"/>
      <c r="O204" s="360"/>
      <c r="P204" s="360"/>
      <c r="Q204" s="360"/>
      <c r="R204" s="360"/>
      <c r="S204" s="9"/>
    </row>
    <row r="205" spans="2:20" ht="34.5" customHeight="1">
      <c r="B205" s="5"/>
      <c r="C205" s="373"/>
      <c r="D205" s="218" t="str">
        <f t="shared" ref="D205:L205" si="46">D4</f>
        <v>Recipient Organization 1
(OIM)
Guatemala</v>
      </c>
      <c r="E205" s="218" t="str">
        <f t="shared" si="46"/>
        <v>Recipient Organization 2
(ACNUR)
Guatemala</v>
      </c>
      <c r="F205" s="218" t="str">
        <f t="shared" si="46"/>
        <v>Recipient Organization 3
(PNUD)
Guatemala</v>
      </c>
      <c r="G205" s="218" t="str">
        <f t="shared" si="46"/>
        <v>Recipient Organization 1
(OIM)
Honduras</v>
      </c>
      <c r="H205" s="218" t="str">
        <f t="shared" si="46"/>
        <v>Recipient Organization 2
(ACNUR)
Honduras</v>
      </c>
      <c r="I205" s="218" t="str">
        <f t="shared" si="46"/>
        <v>Recipient Organization 3
(PNUD)
Honduras</v>
      </c>
      <c r="J205" s="218" t="str">
        <f t="shared" si="46"/>
        <v>Recipient Organization 1
(OIM)
El Salvador</v>
      </c>
      <c r="K205" s="218" t="str">
        <f t="shared" si="46"/>
        <v>Recipient Organization 2
(ACNUR)
El Salvador</v>
      </c>
      <c r="L205" s="218" t="str">
        <f t="shared" si="46"/>
        <v>Recipient Organization 3
(PNUD)
El Salvador</v>
      </c>
      <c r="M205" s="228" t="s">
        <v>14</v>
      </c>
      <c r="N205" s="215" t="s">
        <v>318</v>
      </c>
      <c r="O205" s="216" t="s">
        <v>319</v>
      </c>
      <c r="P205" s="216" t="s">
        <v>320</v>
      </c>
      <c r="Q205" s="360"/>
      <c r="R205" s="360"/>
      <c r="S205" s="9"/>
    </row>
    <row r="206" spans="2:20" ht="34.5" customHeight="1">
      <c r="B206" s="5"/>
      <c r="C206" s="374"/>
      <c r="D206" s="219"/>
      <c r="E206" s="219"/>
      <c r="F206" s="219"/>
      <c r="G206" s="219"/>
      <c r="H206" s="219"/>
      <c r="I206" s="219"/>
      <c r="J206" s="219"/>
      <c r="K206" s="219"/>
      <c r="L206" s="219"/>
      <c r="M206" s="229"/>
      <c r="N206" s="215"/>
      <c r="O206" s="216"/>
      <c r="P206" s="216"/>
      <c r="Q206" s="360"/>
      <c r="R206" s="360"/>
      <c r="S206" s="9"/>
    </row>
    <row r="207" spans="2:20" ht="41.25" customHeight="1">
      <c r="B207" s="375"/>
      <c r="C207" s="309" t="s">
        <v>321</v>
      </c>
      <c r="D207" s="376">
        <f t="shared" ref="D207:L207" si="47">SUM(D15,D25,D35,D45,D60,D71,D81,D91,D109,D121,D137,D147,D159,D169,D179,D189,D192,D193,D194,D195)</f>
        <v>291277.26</v>
      </c>
      <c r="E207" s="376">
        <f t="shared" si="47"/>
        <v>292644.76</v>
      </c>
      <c r="F207" s="376">
        <f t="shared" si="47"/>
        <v>660436.13</v>
      </c>
      <c r="G207" s="376">
        <f t="shared" si="47"/>
        <v>291277.26</v>
      </c>
      <c r="H207" s="376">
        <f t="shared" si="47"/>
        <v>292923.32</v>
      </c>
      <c r="I207" s="376">
        <f t="shared" si="47"/>
        <v>291000</v>
      </c>
      <c r="J207" s="376">
        <f t="shared" si="47"/>
        <v>291265.67</v>
      </c>
      <c r="K207" s="376">
        <f t="shared" si="47"/>
        <v>292639.75000000006</v>
      </c>
      <c r="L207" s="376">
        <f t="shared" si="47"/>
        <v>291293.83</v>
      </c>
      <c r="M207" s="377">
        <f>SUM(D207:L207)</f>
        <v>2994757.98</v>
      </c>
      <c r="N207" s="200">
        <f>SUM(D207:F207)</f>
        <v>1244358.1499999999</v>
      </c>
      <c r="O207" s="201">
        <f>SUM(G207:I207)</f>
        <v>875200.58000000007</v>
      </c>
      <c r="P207" s="201">
        <f>SUM(J207:L207)</f>
        <v>875199.25</v>
      </c>
      <c r="Q207" s="378"/>
      <c r="R207" s="360"/>
      <c r="S207" s="379"/>
    </row>
    <row r="208" spans="2:20" ht="51.75" customHeight="1">
      <c r="B208" s="380"/>
      <c r="C208" s="309" t="s">
        <v>322</v>
      </c>
      <c r="D208" s="376">
        <f>D207*0.07</f>
        <v>20389.408200000002</v>
      </c>
      <c r="E208" s="376">
        <f>E207*0.065</f>
        <v>19021.9094</v>
      </c>
      <c r="F208" s="376">
        <f>F207*0.07</f>
        <v>46230.529100000007</v>
      </c>
      <c r="G208" s="376">
        <f>G207*0.07</f>
        <v>20389.408200000002</v>
      </c>
      <c r="H208" s="376">
        <f>H207*0.065</f>
        <v>19040.015800000001</v>
      </c>
      <c r="I208" s="376">
        <f>I207*0.07</f>
        <v>20370.000000000004</v>
      </c>
      <c r="J208" s="376">
        <f>J207*0.07</f>
        <v>20388.5969</v>
      </c>
      <c r="K208" s="376">
        <f>K207*0.065</f>
        <v>19021.583750000005</v>
      </c>
      <c r="L208" s="376">
        <f>L207*0.07</f>
        <v>20390.568100000004</v>
      </c>
      <c r="M208" s="377">
        <f>SUM(D208:L208)</f>
        <v>205242.01945000005</v>
      </c>
      <c r="N208" s="200">
        <f>SUM(D208:F208)</f>
        <v>85641.846700000009</v>
      </c>
      <c r="O208" s="201">
        <f>SUM(G208:I208)</f>
        <v>59799.423999999999</v>
      </c>
      <c r="P208" s="201">
        <f>SUM(J208:L208)</f>
        <v>59800.748750000013</v>
      </c>
      <c r="Q208" s="378"/>
      <c r="R208" s="360"/>
      <c r="S208" s="381"/>
    </row>
    <row r="209" spans="2:20" ht="51.75" customHeight="1" thickBot="1">
      <c r="B209" s="380"/>
      <c r="C209" s="16" t="s">
        <v>14</v>
      </c>
      <c r="D209" s="78">
        <f t="shared" ref="D209:M209" si="48">SUM(D207:D208)</f>
        <v>311666.66820000001</v>
      </c>
      <c r="E209" s="78">
        <f t="shared" si="48"/>
        <v>311666.66940000001</v>
      </c>
      <c r="F209" s="78">
        <f t="shared" si="48"/>
        <v>706666.65910000005</v>
      </c>
      <c r="G209" s="78">
        <f t="shared" si="48"/>
        <v>311666.66820000001</v>
      </c>
      <c r="H209" s="78">
        <f t="shared" si="48"/>
        <v>311963.3358</v>
      </c>
      <c r="I209" s="78">
        <f t="shared" si="48"/>
        <v>311370</v>
      </c>
      <c r="J209" s="78">
        <f t="shared" si="48"/>
        <v>311654.26689999999</v>
      </c>
      <c r="K209" s="78">
        <v>311661.34000000003</v>
      </c>
      <c r="L209" s="78">
        <f t="shared" si="48"/>
        <v>311684.39809999999</v>
      </c>
      <c r="M209" s="88">
        <f t="shared" si="48"/>
        <v>3199999.99945</v>
      </c>
      <c r="N209" s="202"/>
      <c r="O209" s="203"/>
      <c r="P209" s="203"/>
      <c r="S209" s="381"/>
    </row>
    <row r="210" spans="2:20" ht="42" customHeight="1">
      <c r="B210" s="380"/>
      <c r="F210" s="167"/>
      <c r="I210" s="167"/>
      <c r="L210" s="167"/>
      <c r="O210" s="116"/>
      <c r="P210" s="116"/>
      <c r="Q210" s="116"/>
      <c r="R210" s="116"/>
      <c r="S210" s="3"/>
      <c r="T210" s="381"/>
    </row>
    <row r="211" spans="2:20" s="23" customFormat="1" ht="29.25" customHeight="1" thickBot="1">
      <c r="B211" s="359"/>
      <c r="C211" s="17"/>
      <c r="D211" s="18"/>
      <c r="E211" s="18"/>
      <c r="F211" s="18"/>
      <c r="G211" s="18"/>
      <c r="H211" s="18"/>
      <c r="I211" s="18"/>
      <c r="J211" s="18"/>
      <c r="K211" s="18"/>
      <c r="L211" s="18"/>
      <c r="M211" s="18"/>
      <c r="N211" s="18"/>
      <c r="O211" s="118"/>
      <c r="P211" s="118"/>
      <c r="Q211" s="118"/>
      <c r="R211" s="118"/>
      <c r="S211" s="9"/>
      <c r="T211" s="379"/>
    </row>
    <row r="212" spans="2:20" ht="23.25" customHeight="1">
      <c r="B212" s="381"/>
      <c r="C212" s="223" t="s">
        <v>323</v>
      </c>
      <c r="D212" s="224"/>
      <c r="E212" s="224"/>
      <c r="F212" s="224"/>
      <c r="G212" s="224"/>
      <c r="H212" s="224"/>
      <c r="I212" s="224"/>
      <c r="J212" s="224"/>
      <c r="K212" s="224"/>
      <c r="L212" s="224"/>
      <c r="M212" s="224"/>
      <c r="N212" s="225"/>
      <c r="O212" s="118"/>
      <c r="P212" s="118"/>
      <c r="Q212" s="118"/>
      <c r="R212" s="118"/>
      <c r="S212" s="381"/>
      <c r="T212" s="24"/>
    </row>
    <row r="213" spans="2:20" ht="63" customHeight="1">
      <c r="B213" s="381"/>
      <c r="C213" s="74"/>
      <c r="D213" s="220" t="str">
        <f t="shared" ref="D213:L213" si="49">D4</f>
        <v>Recipient Organization 1
(OIM)
Guatemala</v>
      </c>
      <c r="E213" s="220" t="str">
        <f t="shared" si="49"/>
        <v>Recipient Organization 2
(ACNUR)
Guatemala</v>
      </c>
      <c r="F213" s="220" t="str">
        <f t="shared" si="49"/>
        <v>Recipient Organization 3
(PNUD)
Guatemala</v>
      </c>
      <c r="G213" s="220" t="str">
        <f t="shared" si="49"/>
        <v>Recipient Organization 1
(OIM)
Honduras</v>
      </c>
      <c r="H213" s="220" t="str">
        <f t="shared" si="49"/>
        <v>Recipient Organization 2
(ACNUR)
Honduras</v>
      </c>
      <c r="I213" s="220" t="str">
        <f t="shared" si="49"/>
        <v>Recipient Organization 3
(PNUD)
Honduras</v>
      </c>
      <c r="J213" s="220" t="str">
        <f t="shared" si="49"/>
        <v>Recipient Organization 1
(OIM)
El Salvador</v>
      </c>
      <c r="K213" s="220" t="str">
        <f t="shared" si="49"/>
        <v>Recipient Organization 2
(ACNUR)
El Salvador</v>
      </c>
      <c r="L213" s="220" t="str">
        <f t="shared" si="49"/>
        <v>Recipient Organization 3
(PNUD)
El Salvador</v>
      </c>
      <c r="M213" s="230" t="s">
        <v>14</v>
      </c>
      <c r="N213" s="232" t="s">
        <v>324</v>
      </c>
      <c r="O213" s="168"/>
      <c r="P213" s="168"/>
      <c r="Q213" s="168"/>
      <c r="R213" s="168"/>
      <c r="S213" s="169"/>
      <c r="T213" s="24"/>
    </row>
    <row r="214" spans="2:20" ht="63" customHeight="1">
      <c r="B214" s="381"/>
      <c r="C214" s="74"/>
      <c r="D214" s="221"/>
      <c r="E214" s="221"/>
      <c r="F214" s="221"/>
      <c r="G214" s="221"/>
      <c r="H214" s="221"/>
      <c r="I214" s="221"/>
      <c r="J214" s="221"/>
      <c r="K214" s="221"/>
      <c r="L214" s="221"/>
      <c r="M214" s="231"/>
      <c r="N214" s="233"/>
      <c r="O214" s="170"/>
      <c r="P214" s="170"/>
      <c r="Q214" s="170"/>
      <c r="R214" s="170"/>
      <c r="S214" s="169"/>
      <c r="T214" s="24"/>
    </row>
    <row r="215" spans="2:20" ht="55.5" customHeight="1">
      <c r="B215" s="381"/>
      <c r="C215" s="15" t="s">
        <v>325</v>
      </c>
      <c r="D215" s="76">
        <f>$D$209*N215</f>
        <v>187000.00091999999</v>
      </c>
      <c r="E215" s="77">
        <f>$E$209*N215</f>
        <v>187000.00164</v>
      </c>
      <c r="F215" s="77">
        <f>$F$209*N215</f>
        <v>423999.99546000001</v>
      </c>
      <c r="G215" s="76">
        <f>$G$209*$N$215</f>
        <v>187000.00091999999</v>
      </c>
      <c r="H215" s="76">
        <f>$H$209*$N$215</f>
        <v>187178.00148000001</v>
      </c>
      <c r="I215" s="76">
        <f>$I$209*$N$215</f>
        <v>186822</v>
      </c>
      <c r="J215" s="76">
        <f>$J$209*$N$215</f>
        <v>186992.56013999999</v>
      </c>
      <c r="K215" s="76">
        <v>186996.8</v>
      </c>
      <c r="L215" s="76">
        <f>$L$209*$N$215</f>
        <v>187010.63885999998</v>
      </c>
      <c r="M215" s="77">
        <f>SUM(D215:L215)</f>
        <v>1919999.9994200002</v>
      </c>
      <c r="N215" s="98">
        <v>0.6</v>
      </c>
      <c r="O215" s="170"/>
      <c r="P215" s="170"/>
      <c r="Q215" s="170"/>
      <c r="R215" s="170"/>
      <c r="S215" s="169"/>
      <c r="T215" s="24"/>
    </row>
    <row r="216" spans="2:20" ht="57.75" customHeight="1">
      <c r="B216" s="222"/>
      <c r="C216" s="91" t="s">
        <v>326</v>
      </c>
      <c r="D216" s="76">
        <f>$D$209*N216</f>
        <v>124666.66728000001</v>
      </c>
      <c r="E216" s="77">
        <f>$E$209*N216</f>
        <v>124666.66776000001</v>
      </c>
      <c r="F216" s="77">
        <f>$F$209*N216</f>
        <v>282666.66364000004</v>
      </c>
      <c r="G216" s="76">
        <v>124666.66</v>
      </c>
      <c r="H216" s="76">
        <v>124785.34</v>
      </c>
      <c r="I216" s="76">
        <f>$I$209*$N$216</f>
        <v>124548</v>
      </c>
      <c r="J216" s="76">
        <v>124661.7</v>
      </c>
      <c r="K216" s="76">
        <f>$K$209*$N$216</f>
        <v>124664.53600000002</v>
      </c>
      <c r="L216" s="76">
        <f>$L$209*$N$216</f>
        <v>124673.75924</v>
      </c>
      <c r="M216" s="77">
        <v>1280000</v>
      </c>
      <c r="N216" s="99">
        <v>0.4</v>
      </c>
      <c r="O216" s="171"/>
      <c r="P216" s="171"/>
      <c r="Q216" s="171"/>
      <c r="R216" s="171"/>
      <c r="S216" s="172"/>
      <c r="T216" s="24"/>
    </row>
    <row r="217" spans="2:20" ht="57.75" customHeight="1">
      <c r="B217" s="222"/>
      <c r="C217" s="91" t="s">
        <v>327</v>
      </c>
      <c r="D217" s="76">
        <f>$D$209*N217</f>
        <v>0</v>
      </c>
      <c r="E217" s="77">
        <f>$E$209*N217</f>
        <v>0</v>
      </c>
      <c r="F217" s="77">
        <f>$F$209*N217</f>
        <v>0</v>
      </c>
      <c r="G217" s="76">
        <f>$D$209*S217</f>
        <v>0</v>
      </c>
      <c r="H217" s="77">
        <f>$E$209*S217</f>
        <v>0</v>
      </c>
      <c r="I217" s="77">
        <f>$F$209*S217</f>
        <v>0</v>
      </c>
      <c r="J217" s="76">
        <f>$D$209*V217</f>
        <v>0</v>
      </c>
      <c r="K217" s="77">
        <f>$E$209*V217</f>
        <v>0</v>
      </c>
      <c r="L217" s="77">
        <f>$F$209*V217</f>
        <v>0</v>
      </c>
      <c r="M217" s="92">
        <f>SUM(D217:F217)</f>
        <v>0</v>
      </c>
      <c r="N217" s="100">
        <v>0</v>
      </c>
      <c r="O217" s="173"/>
      <c r="P217" s="173"/>
      <c r="Q217" s="173"/>
      <c r="R217" s="173"/>
      <c r="S217" s="172"/>
      <c r="T217" s="24"/>
    </row>
    <row r="218" spans="2:20" ht="38.25" customHeight="1" thickBot="1">
      <c r="B218" s="222"/>
      <c r="C218" s="16" t="s">
        <v>328</v>
      </c>
      <c r="D218" s="78">
        <f t="shared" ref="D218:N218" si="50">SUM(D215:D217)</f>
        <v>311666.66820000001</v>
      </c>
      <c r="E218" s="78">
        <f t="shared" si="50"/>
        <v>311666.66940000001</v>
      </c>
      <c r="F218" s="78">
        <f t="shared" si="50"/>
        <v>706666.65910000005</v>
      </c>
      <c r="G218" s="78">
        <v>311666.67</v>
      </c>
      <c r="H218" s="78">
        <f t="shared" si="50"/>
        <v>311963.34148</v>
      </c>
      <c r="I218" s="78">
        <f t="shared" si="50"/>
        <v>311370</v>
      </c>
      <c r="J218" s="78">
        <v>311654.27</v>
      </c>
      <c r="K218" s="78">
        <f t="shared" si="50"/>
        <v>311661.33600000001</v>
      </c>
      <c r="L218" s="78">
        <f t="shared" si="50"/>
        <v>311684.39809999999</v>
      </c>
      <c r="M218" s="78">
        <f t="shared" si="50"/>
        <v>3199999.9994200002</v>
      </c>
      <c r="N218" s="79">
        <f t="shared" si="50"/>
        <v>1</v>
      </c>
      <c r="O218" s="174"/>
      <c r="P218" s="174"/>
      <c r="Q218" s="174"/>
      <c r="R218" s="175"/>
      <c r="S218" s="172"/>
      <c r="T218" s="24"/>
    </row>
    <row r="219" spans="2:20" ht="21.75" customHeight="1" thickBot="1">
      <c r="B219" s="222"/>
      <c r="C219" s="2"/>
      <c r="D219" s="6"/>
      <c r="E219" s="6"/>
      <c r="F219" s="6"/>
      <c r="G219" s="6"/>
      <c r="H219" s="6"/>
      <c r="I219" s="6"/>
      <c r="J219" s="6"/>
      <c r="K219" s="6"/>
      <c r="L219" s="6"/>
      <c r="M219" s="6"/>
      <c r="N219" s="6"/>
      <c r="O219" s="174" t="s">
        <v>329</v>
      </c>
      <c r="P219" s="174" t="s">
        <v>330</v>
      </c>
      <c r="Q219" s="174" t="s">
        <v>331</v>
      </c>
      <c r="R219" s="175"/>
      <c r="S219" s="172"/>
      <c r="T219" s="24"/>
    </row>
    <row r="220" spans="2:20" ht="49.5" customHeight="1">
      <c r="B220" s="222"/>
      <c r="C220" s="80" t="s">
        <v>332</v>
      </c>
      <c r="D220" s="81">
        <f>SUM(N15,N25,N35,N60,N71,N81,N109,N121,N137,N196)</f>
        <v>973401.4818999999</v>
      </c>
      <c r="E220" s="18"/>
      <c r="F220" s="18"/>
      <c r="G220"/>
      <c r="H220"/>
      <c r="I220"/>
      <c r="J220"/>
      <c r="K220" s="18"/>
      <c r="L220" s="18"/>
      <c r="M220" s="18"/>
      <c r="N220" s="120" t="s">
        <v>333</v>
      </c>
      <c r="O220" s="121">
        <f>SUM(O196,O189,O179,O169,O159,O147,O137,O121,O109,O91,O81,O71,O60,O45,O35,O25,O15)</f>
        <v>0</v>
      </c>
      <c r="P220" s="121">
        <f t="shared" ref="P220:Q220" si="51">SUM(P196,P189,P179,P169,P159,P147,P137,P121,P109,P91,P81,P71,P60,P45,P35,P25,P15)</f>
        <v>0</v>
      </c>
      <c r="Q220" s="121">
        <f t="shared" si="51"/>
        <v>0</v>
      </c>
      <c r="R220" s="133"/>
      <c r="S220" s="24"/>
      <c r="T220" s="24"/>
    </row>
    <row r="221" spans="2:20" ht="28.5" customHeight="1" thickBot="1">
      <c r="B221" s="222"/>
      <c r="C221" s="82" t="s">
        <v>334</v>
      </c>
      <c r="D221" s="112">
        <f>D220/M209</f>
        <v>0.30418796314603225</v>
      </c>
      <c r="E221" s="25"/>
      <c r="F221" s="25"/>
      <c r="G221"/>
      <c r="H221"/>
      <c r="I221"/>
      <c r="J221"/>
      <c r="K221" s="25"/>
      <c r="L221" s="25"/>
      <c r="M221" s="25"/>
      <c r="N221" s="122" t="s">
        <v>335</v>
      </c>
      <c r="O221" s="123">
        <f>O220/N207</f>
        <v>0</v>
      </c>
      <c r="P221" s="123">
        <f>P220/O207</f>
        <v>0</v>
      </c>
      <c r="Q221" s="123">
        <f>Q220/P207</f>
        <v>0</v>
      </c>
      <c r="R221" s="134"/>
      <c r="S221" s="24"/>
      <c r="T221" s="24"/>
    </row>
    <row r="222" spans="2:20" ht="28.5" customHeight="1" thickBot="1">
      <c r="B222" s="222"/>
      <c r="C222" s="234"/>
      <c r="D222" s="235"/>
      <c r="E222" s="26"/>
      <c r="F222" s="26"/>
      <c r="G222"/>
      <c r="H222"/>
      <c r="I222"/>
      <c r="J222"/>
      <c r="K222" s="26"/>
      <c r="L222" s="26"/>
      <c r="M222" s="26"/>
      <c r="S222" s="24"/>
      <c r="T222" s="24"/>
    </row>
    <row r="223" spans="2:20" ht="32.25" customHeight="1">
      <c r="B223" s="222"/>
      <c r="C223" s="82" t="s">
        <v>336</v>
      </c>
      <c r="D223" s="83">
        <f>SUM(D194:L195)*1.07</f>
        <v>211283.25930000001</v>
      </c>
      <c r="E223" s="27"/>
      <c r="F223" s="27"/>
      <c r="G223"/>
      <c r="H223"/>
      <c r="I223"/>
      <c r="J223"/>
      <c r="K223" s="27"/>
      <c r="L223" s="27"/>
      <c r="M223" s="217" t="s">
        <v>337</v>
      </c>
      <c r="N223" s="120" t="s">
        <v>333</v>
      </c>
      <c r="O223" s="121">
        <f>SUM(O15:Q15,O25:Q25,O35:Q35,O60:Q60,O71:Q71,O81:Q81,O109:Q109,O121:Q121,O137:Q137,O196:Q196)</f>
        <v>0</v>
      </c>
      <c r="S223" s="24"/>
      <c r="T223" s="24"/>
    </row>
    <row r="224" spans="2:20" ht="23.25" customHeight="1" thickBot="1">
      <c r="B224" s="222"/>
      <c r="C224" s="82" t="s">
        <v>338</v>
      </c>
      <c r="D224" s="112">
        <f>D223/M209</f>
        <v>6.6026018542598222E-2</v>
      </c>
      <c r="E224" s="27"/>
      <c r="F224" s="27"/>
      <c r="G224"/>
      <c r="H224"/>
      <c r="I224"/>
      <c r="J224"/>
      <c r="K224" s="27"/>
      <c r="L224" s="27"/>
      <c r="M224" s="217"/>
      <c r="N224" s="122" t="s">
        <v>335</v>
      </c>
      <c r="O224" s="123">
        <f>O223/M207</f>
        <v>0</v>
      </c>
      <c r="P224" s="115"/>
      <c r="Q224" s="115"/>
      <c r="S224" s="24"/>
      <c r="T224" s="24"/>
    </row>
    <row r="225" spans="1:20" ht="66.75" customHeight="1" thickBot="1">
      <c r="B225" s="222"/>
      <c r="C225" s="226" t="s">
        <v>339</v>
      </c>
      <c r="D225" s="227"/>
      <c r="E225" s="19"/>
      <c r="F225" s="19"/>
      <c r="G225" s="19"/>
      <c r="H225" s="19"/>
      <c r="I225" s="19"/>
      <c r="J225" s="19"/>
      <c r="K225" s="19"/>
      <c r="L225" s="19"/>
      <c r="M225" s="19"/>
      <c r="N225" s="24"/>
      <c r="S225" s="24"/>
      <c r="T225" s="24"/>
    </row>
    <row r="226" spans="1:20" ht="55.5" customHeight="1">
      <c r="B226" s="222"/>
      <c r="T226" s="23"/>
    </row>
    <row r="227" spans="1:20" ht="42.75" customHeight="1">
      <c r="B227" s="222"/>
      <c r="S227" s="24"/>
    </row>
    <row r="228" spans="1:20" ht="21.75" customHeight="1">
      <c r="B228" s="222"/>
      <c r="S228" s="24"/>
    </row>
    <row r="229" spans="1:20" ht="21.75" customHeight="1">
      <c r="A229" s="24"/>
      <c r="B229" s="222"/>
    </row>
    <row r="230" spans="1:20" s="24" customFormat="1" ht="23.25" customHeight="1">
      <c r="A230" s="22"/>
      <c r="B230" s="222"/>
      <c r="C230" s="22"/>
      <c r="D230" s="22"/>
      <c r="E230" s="22"/>
      <c r="F230" s="22"/>
      <c r="G230" s="22"/>
      <c r="H230" s="22"/>
      <c r="I230" s="22"/>
      <c r="J230" s="22"/>
      <c r="K230" s="22"/>
      <c r="L230" s="22"/>
      <c r="M230" s="22"/>
      <c r="N230" s="22"/>
      <c r="O230" s="114"/>
      <c r="P230" s="114"/>
      <c r="Q230" s="114"/>
      <c r="R230" s="130"/>
      <c r="S230" s="22"/>
      <c r="T230" s="22"/>
    </row>
    <row r="231" spans="1:20" ht="23.25" customHeight="1"/>
    <row r="232" spans="1:20" ht="21.75" customHeight="1"/>
    <row r="233" spans="1:20" ht="16.5" customHeight="1"/>
    <row r="234" spans="1:20" ht="29.25" customHeight="1"/>
    <row r="235" spans="1:20" ht="24.75" customHeight="1"/>
    <row r="236" spans="1:20" ht="33" customHeight="1"/>
    <row r="238" spans="1:20" ht="15" customHeight="1"/>
    <row r="239" spans="1:20" ht="25.5" customHeight="1"/>
  </sheetData>
  <sheetProtection formatCells="0" formatColumns="0" formatRows="0"/>
  <mergeCells count="53">
    <mergeCell ref="F213:F214"/>
    <mergeCell ref="B2:E2"/>
    <mergeCell ref="C110:S110"/>
    <mergeCell ref="C122:S122"/>
    <mergeCell ref="C149:S149"/>
    <mergeCell ref="C138:S138"/>
    <mergeCell ref="C160:S160"/>
    <mergeCell ref="C150:S150"/>
    <mergeCell ref="C61:S61"/>
    <mergeCell ref="C72:S72"/>
    <mergeCell ref="C82:S82"/>
    <mergeCell ref="C93:S93"/>
    <mergeCell ref="C94:S94"/>
    <mergeCell ref="C36:S36"/>
    <mergeCell ref="C5:S5"/>
    <mergeCell ref="C47:S47"/>
    <mergeCell ref="C48:S48"/>
    <mergeCell ref="B1:E1"/>
    <mergeCell ref="C16:S16"/>
    <mergeCell ref="C6:S6"/>
    <mergeCell ref="C26:S26"/>
    <mergeCell ref="C170:S170"/>
    <mergeCell ref="C180:S180"/>
    <mergeCell ref="B216:B230"/>
    <mergeCell ref="C212:N212"/>
    <mergeCell ref="C225:D225"/>
    <mergeCell ref="C205:C206"/>
    <mergeCell ref="M205:M206"/>
    <mergeCell ref="M213:M214"/>
    <mergeCell ref="N213:N214"/>
    <mergeCell ref="C222:D222"/>
    <mergeCell ref="C204:M204"/>
    <mergeCell ref="D205:D206"/>
    <mergeCell ref="E205:E206"/>
    <mergeCell ref="F205:F206"/>
    <mergeCell ref="D213:D214"/>
    <mergeCell ref="E213:E214"/>
    <mergeCell ref="G205:G206"/>
    <mergeCell ref="H205:H206"/>
    <mergeCell ref="I205:I206"/>
    <mergeCell ref="G213:G214"/>
    <mergeCell ref="H213:H214"/>
    <mergeCell ref="I213:I214"/>
    <mergeCell ref="N205:N206"/>
    <mergeCell ref="O205:O206"/>
    <mergeCell ref="P205:P206"/>
    <mergeCell ref="M223:M224"/>
    <mergeCell ref="J205:J206"/>
    <mergeCell ref="K205:K206"/>
    <mergeCell ref="L205:L206"/>
    <mergeCell ref="J213:J214"/>
    <mergeCell ref="K213:K214"/>
    <mergeCell ref="L213:L214"/>
  </mergeCells>
  <phoneticPr fontId="24" type="noConversion"/>
  <conditionalFormatting sqref="D221">
    <cfRule type="cellIs" dxfId="44" priority="52" operator="lessThan">
      <formula>0.15</formula>
    </cfRule>
  </conditionalFormatting>
  <conditionalFormatting sqref="D224">
    <cfRule type="cellIs" dxfId="43" priority="50" operator="lessThan">
      <formula>0.05</formula>
    </cfRule>
  </conditionalFormatting>
  <conditionalFormatting sqref="N218 O217 R217">
    <cfRule type="cellIs" dxfId="42" priority="7" operator="greaterThan">
      <formula>1</formula>
    </cfRule>
  </conditionalFormatting>
  <conditionalFormatting sqref="P217">
    <cfRule type="cellIs" dxfId="41" priority="2" operator="greaterThan">
      <formula>1</formula>
    </cfRule>
  </conditionalFormatting>
  <conditionalFormatting sqref="Q217">
    <cfRule type="cellIs" dxfId="40" priority="1" operator="greaterThan">
      <formula>1</formula>
    </cfRule>
  </conditionalFormatting>
  <dataValidations xWindow="431" yWindow="475" count="6">
    <dataValidation allowBlank="1" showInputMessage="1" showErrorMessage="1" prompt="% Towards Gender Equality and Women's Empowerment Must be Higher than 15%_x000a_" sqref="D221:F221 K221:M221" xr:uid="{E72508C7-C8DD-46A5-878C-E4FA07CAB6AF}"/>
    <dataValidation allowBlank="1" showInputMessage="1" showErrorMessage="1" prompt="M&amp;E Budget Cannot be Less than 5%_x000a_" sqref="D224:F224 K224:L224" xr:uid="{53928C0A-D548-4B6B-97FC-07D38B0E5FA7}"/>
    <dataValidation allowBlank="1" showInputMessage="1" showErrorMessage="1" prompt="Insert *text* description of Outcome here" sqref="C5:S5 C47:S47 C93:S93 C149:S149" xr:uid="{89ACADD6-F982-42D9-AC8D-CCF9750605B2}"/>
    <dataValidation allowBlank="1" showInputMessage="1" showErrorMessage="1" prompt="Insert *text* description of Output here" sqref="C6 C16 C26 C36 C48 C61 C72 C82 C94 C110 C122 C138 C150 C160 C170 C180" xr:uid="{31AC9CA6-D499-4711-A99F-BECD0A64F3A8}"/>
    <dataValidation allowBlank="1" showInputMessage="1" showErrorMessage="1" prompt="Insert *text* description of Activity here" sqref="C181 C17 C7 C37 C27 C53 C68 C83 C76 C102 C115 C139 C151 C161 C171 C56 C49 C62 C73:C74 C105 C95 C117 C111 C131 C127 C123" xr:uid="{E7A390F5-03DD-4A67-B842-17326B4F2DA4}"/>
    <dataValidation allowBlank="1" showErrorMessage="1" prompt="% Towards Gender Equality and Women's Empowerment Must be Higher than 15%_x000a_" sqref="D223:F223 K223:M223" xr:uid="{8C6643DA-1D03-44FB-AC1F-C4CB706ED3AA}"/>
  </dataValidations>
  <pageMargins left="0.7" right="0.7" top="0.75" bottom="0.75" header="0.3" footer="0.3"/>
  <pageSetup scale="74" orientation="landscape" r:id="rId1"/>
  <rowBreaks count="1" manualBreakCount="1">
    <brk id="61" max="16383" man="1"/>
  </rowBreaks>
  <ignoredErrors>
    <ignoredError sqref="D206:F206 D213:F214 E205:F205"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X245"/>
  <sheetViews>
    <sheetView showGridLines="0" showZeros="0" zoomScale="70" zoomScaleNormal="70" workbookViewId="0">
      <selection activeCell="O118" sqref="O118:S118"/>
    </sheetView>
  </sheetViews>
  <sheetFormatPr defaultColWidth="9.140625" defaultRowHeight="15.75"/>
  <cols>
    <col min="1" max="1" width="4.42578125" style="34" customWidth="1"/>
    <col min="2" max="2" width="3.28515625" style="34" customWidth="1"/>
    <col min="3" max="3" width="51.42578125" style="34" customWidth="1"/>
    <col min="4" max="4" width="34.28515625" style="35" customWidth="1"/>
    <col min="5" max="5" width="35" style="35" customWidth="1"/>
    <col min="6" max="6" width="36.5703125" style="35" customWidth="1"/>
    <col min="7" max="7" width="25.7109375" style="34" customWidth="1"/>
    <col min="8" max="8" width="21.42578125" style="34" customWidth="1"/>
    <col min="9" max="9" width="51.42578125" style="34" customWidth="1"/>
    <col min="10" max="10" width="34.28515625" style="35" customWidth="1"/>
    <col min="11" max="11" width="35" style="35" customWidth="1"/>
    <col min="12" max="12" width="36.5703125" style="35" customWidth="1"/>
    <col min="13" max="13" width="25.7109375" style="34" customWidth="1"/>
    <col min="14" max="14" width="16.85546875" style="34" customWidth="1"/>
    <col min="15" max="15" width="51.42578125" style="34" customWidth="1"/>
    <col min="16" max="16" width="34.28515625" style="35" customWidth="1"/>
    <col min="17" max="17" width="35" style="35" customWidth="1"/>
    <col min="18" max="18" width="36.5703125" style="35" customWidth="1"/>
    <col min="19" max="19" width="25.7109375" style="34" customWidth="1"/>
    <col min="20" max="20" width="19.42578125" style="34" customWidth="1"/>
    <col min="21" max="21" width="19" style="34" customWidth="1"/>
    <col min="22" max="22" width="26" style="34" customWidth="1"/>
    <col min="23" max="23" width="21.140625" style="34" customWidth="1"/>
    <col min="24" max="24" width="7" style="37" customWidth="1"/>
    <col min="25" max="25" width="24.28515625" style="34" customWidth="1"/>
    <col min="26" max="26" width="26.42578125" style="34" customWidth="1"/>
    <col min="27" max="27" width="30.140625" style="34" customWidth="1"/>
    <col min="28" max="28" width="33" style="34" customWidth="1"/>
    <col min="29" max="30" width="22.7109375" style="34" customWidth="1"/>
    <col min="31" max="31" width="23.42578125" style="34" customWidth="1"/>
    <col min="32" max="32" width="32.140625" style="34" customWidth="1"/>
    <col min="33" max="33" width="9.140625" style="34"/>
    <col min="34" max="34" width="17.7109375" style="34" customWidth="1"/>
    <col min="35" max="35" width="26.42578125" style="34" customWidth="1"/>
    <col min="36" max="36" width="22.42578125" style="34" customWidth="1"/>
    <col min="37" max="37" width="29.7109375" style="34" customWidth="1"/>
    <col min="38" max="38" width="23.42578125" style="34" customWidth="1"/>
    <col min="39" max="39" width="18.42578125" style="34" customWidth="1"/>
    <col min="40" max="40" width="17.42578125" style="34" customWidth="1"/>
    <col min="41" max="41" width="25.140625" style="34" customWidth="1"/>
    <col min="42" max="16384" width="9.140625" style="34"/>
  </cols>
  <sheetData>
    <row r="1" spans="2:24" ht="31.5" customHeight="1">
      <c r="B1" s="382"/>
      <c r="C1" s="214" t="s">
        <v>340</v>
      </c>
      <c r="D1" s="214"/>
      <c r="E1" s="214"/>
      <c r="F1" s="214"/>
      <c r="G1" s="20"/>
      <c r="H1" s="21"/>
      <c r="I1" s="214" t="s">
        <v>341</v>
      </c>
      <c r="J1" s="214"/>
      <c r="K1" s="214"/>
      <c r="L1" s="214"/>
      <c r="M1" s="20"/>
      <c r="N1" s="21"/>
      <c r="O1" s="214" t="s">
        <v>342</v>
      </c>
      <c r="P1" s="214"/>
      <c r="Q1" s="214"/>
      <c r="R1" s="214"/>
      <c r="S1" s="20"/>
      <c r="T1" s="382"/>
      <c r="U1" s="382"/>
      <c r="V1" s="12"/>
      <c r="W1" s="4"/>
      <c r="X1" s="382"/>
    </row>
    <row r="2" spans="2:24" ht="24" customHeight="1">
      <c r="B2" s="382"/>
      <c r="C2" s="242" t="s">
        <v>343</v>
      </c>
      <c r="D2" s="242"/>
      <c r="E2" s="242"/>
      <c r="F2" s="139"/>
      <c r="G2" s="382"/>
      <c r="H2" s="382"/>
      <c r="I2" s="242" t="s">
        <v>343</v>
      </c>
      <c r="J2" s="242"/>
      <c r="K2" s="242"/>
      <c r="L2" s="139"/>
      <c r="M2" s="382"/>
      <c r="N2" s="382"/>
      <c r="O2" s="242" t="s">
        <v>343</v>
      </c>
      <c r="P2" s="242"/>
      <c r="Q2" s="242"/>
      <c r="R2" s="139"/>
      <c r="S2" s="382"/>
      <c r="T2" s="382"/>
      <c r="U2" s="382"/>
      <c r="V2" s="12"/>
      <c r="W2" s="4"/>
      <c r="X2" s="382"/>
    </row>
    <row r="3" spans="2:24" ht="24" customHeight="1">
      <c r="B3" s="382"/>
      <c r="C3" s="29"/>
      <c r="D3" s="29"/>
      <c r="E3" s="29"/>
      <c r="F3" s="29"/>
      <c r="G3" s="382"/>
      <c r="H3" s="382"/>
      <c r="I3" s="29"/>
      <c r="J3" s="29"/>
      <c r="K3" s="29"/>
      <c r="L3" s="29"/>
      <c r="M3" s="382"/>
      <c r="N3" s="382"/>
      <c r="O3" s="29"/>
      <c r="P3" s="29"/>
      <c r="Q3" s="29"/>
      <c r="R3" s="29"/>
      <c r="S3" s="382"/>
      <c r="T3" s="382"/>
      <c r="U3" s="382"/>
      <c r="V3" s="12"/>
      <c r="W3" s="4"/>
      <c r="X3" s="382"/>
    </row>
    <row r="4" spans="2:24" ht="71.25" customHeight="1">
      <c r="B4" s="382"/>
      <c r="C4" s="29"/>
      <c r="D4" s="212" t="str">
        <f>'1) Budget Table'!D4</f>
        <v>Recipient Organization 1
(OIM)
Guatemala</v>
      </c>
      <c r="E4" s="212" t="str">
        <f>'1) Budget Table'!E4</f>
        <v>Recipient Organization 2
(ACNUR)
Guatemala</v>
      </c>
      <c r="F4" s="212" t="str">
        <f>'1) Budget Table'!F4</f>
        <v>Recipient Organization 3
(PNUD)
Guatemala</v>
      </c>
      <c r="G4" s="213" t="s">
        <v>14</v>
      </c>
      <c r="H4" s="382"/>
      <c r="I4" s="29"/>
      <c r="J4" s="212" t="str">
        <f>'1) Budget Table'!G4</f>
        <v>Recipient Organization 1
(OIM)
Honduras</v>
      </c>
      <c r="K4" s="212" t="str">
        <f>'1) Budget Table'!H4</f>
        <v>Recipient Organization 2
(ACNUR)
Honduras</v>
      </c>
      <c r="L4" s="212" t="str">
        <f>'1) Budget Table'!I4</f>
        <v>Recipient Organization 3
(PNUD)
Honduras</v>
      </c>
      <c r="M4" s="212" t="s">
        <v>14</v>
      </c>
      <c r="N4" s="382"/>
      <c r="O4" s="29"/>
      <c r="P4" s="212" t="str">
        <f>'1) Budget Table'!J4</f>
        <v>Recipient Organization 1
(OIM)
El Salvador</v>
      </c>
      <c r="Q4" s="212" t="str">
        <f>'1) Budget Table'!K4</f>
        <v>Recipient Organization 2
(ACNUR)
El Salvador</v>
      </c>
      <c r="R4" s="212" t="str">
        <f>'1) Budget Table'!L4</f>
        <v>Recipient Organization 3
(PNUD)
El Salvador</v>
      </c>
      <c r="S4" s="213" t="s">
        <v>14</v>
      </c>
      <c r="T4" s="382"/>
      <c r="U4" s="382"/>
      <c r="V4" s="12"/>
      <c r="W4" s="4"/>
      <c r="X4" s="382"/>
    </row>
    <row r="5" spans="2:24" s="186" customFormat="1" ht="59.25" customHeight="1">
      <c r="B5" s="254" t="s">
        <v>344</v>
      </c>
      <c r="C5" s="255"/>
      <c r="D5" s="255"/>
      <c r="E5" s="255"/>
      <c r="F5" s="255"/>
      <c r="G5" s="256"/>
      <c r="H5" s="383"/>
      <c r="I5" s="253" t="s">
        <v>344</v>
      </c>
      <c r="J5" s="253"/>
      <c r="K5" s="253"/>
      <c r="L5" s="253"/>
      <c r="M5" s="253"/>
      <c r="N5" s="383"/>
      <c r="O5" s="253" t="s">
        <v>344</v>
      </c>
      <c r="P5" s="253"/>
      <c r="Q5" s="253"/>
      <c r="R5" s="253"/>
      <c r="S5" s="253"/>
      <c r="T5" s="383"/>
      <c r="U5" s="383"/>
      <c r="V5" s="12"/>
      <c r="W5" s="4"/>
      <c r="X5" s="383"/>
    </row>
    <row r="6" spans="2:24" s="186" customFormat="1" ht="50.25" customHeight="1">
      <c r="B6" s="383"/>
      <c r="C6" s="254" t="s">
        <v>345</v>
      </c>
      <c r="D6" s="255"/>
      <c r="E6" s="255"/>
      <c r="F6" s="255"/>
      <c r="G6" s="256"/>
      <c r="H6" s="383"/>
      <c r="I6" s="254" t="s">
        <v>345</v>
      </c>
      <c r="J6" s="255"/>
      <c r="K6" s="255"/>
      <c r="L6" s="255"/>
      <c r="M6" s="256"/>
      <c r="N6" s="383"/>
      <c r="O6" s="254" t="s">
        <v>345</v>
      </c>
      <c r="P6" s="255"/>
      <c r="Q6" s="255"/>
      <c r="R6" s="255"/>
      <c r="S6" s="256"/>
      <c r="T6" s="383"/>
      <c r="U6" s="383"/>
      <c r="V6" s="12"/>
      <c r="W6" s="4"/>
      <c r="X6" s="383"/>
    </row>
    <row r="7" spans="2:24" ht="24.75" customHeight="1" thickBot="1">
      <c r="B7" s="382"/>
      <c r="C7" s="43" t="s">
        <v>346</v>
      </c>
      <c r="D7" s="44">
        <f>'1) Budget Table'!D15</f>
        <v>0</v>
      </c>
      <c r="E7" s="44">
        <f>'1) Budget Table'!E15</f>
        <v>15000</v>
      </c>
      <c r="F7" s="44">
        <f>'1) Budget Table'!F15</f>
        <v>87106.530000000013</v>
      </c>
      <c r="G7" s="45">
        <f>SUM(D7:F7)</f>
        <v>102106.53000000001</v>
      </c>
      <c r="H7" s="382"/>
      <c r="I7" s="43" t="s">
        <v>346</v>
      </c>
      <c r="J7" s="44">
        <f>'1) Budget Table'!$G$15</f>
        <v>0</v>
      </c>
      <c r="K7" s="44">
        <f>'1) Budget Table'!$H$15</f>
        <v>0</v>
      </c>
      <c r="L7" s="44">
        <f>'1) Budget Table'!$I$15</f>
        <v>0</v>
      </c>
      <c r="M7" s="45">
        <f>SUM(J7:L7)</f>
        <v>0</v>
      </c>
      <c r="N7" s="382"/>
      <c r="O7" s="43" t="s">
        <v>346</v>
      </c>
      <c r="P7" s="44">
        <f>'1) Budget Table'!$J$15</f>
        <v>0</v>
      </c>
      <c r="Q7" s="44">
        <f>'1) Budget Table'!$K$15</f>
        <v>0</v>
      </c>
      <c r="R7" s="44">
        <f>'1) Budget Table'!$L$15</f>
        <v>0</v>
      </c>
      <c r="S7" s="45">
        <f>SUM(P7:R7)</f>
        <v>0</v>
      </c>
      <c r="T7" s="382"/>
      <c r="U7" s="382"/>
      <c r="V7" s="12"/>
      <c r="W7" s="4"/>
      <c r="X7" s="382"/>
    </row>
    <row r="8" spans="2:24" ht="21.75" customHeight="1">
      <c r="B8" s="382"/>
      <c r="C8" s="41" t="s">
        <v>347</v>
      </c>
      <c r="D8" s="384"/>
      <c r="E8" s="352"/>
      <c r="F8" s="352"/>
      <c r="G8" s="42">
        <f t="shared" ref="G8:G15" si="0">SUM(D8:F8)</f>
        <v>0</v>
      </c>
      <c r="H8" s="382"/>
      <c r="I8" s="41" t="s">
        <v>347</v>
      </c>
      <c r="J8" s="384"/>
      <c r="K8" s="352"/>
      <c r="L8" s="352"/>
      <c r="M8" s="42">
        <f t="shared" ref="M8:M15" si="1">SUM(J8:L8)</f>
        <v>0</v>
      </c>
      <c r="N8" s="382"/>
      <c r="O8" s="41" t="s">
        <v>347</v>
      </c>
      <c r="P8" s="384"/>
      <c r="Q8" s="352"/>
      <c r="R8" s="352"/>
      <c r="S8" s="42">
        <f t="shared" ref="S8:S15" si="2">SUM(P8:R8)</f>
        <v>0</v>
      </c>
      <c r="T8" s="382"/>
      <c r="U8" s="382"/>
      <c r="V8" s="382"/>
      <c r="W8" s="382"/>
      <c r="X8" s="382"/>
    </row>
    <row r="9" spans="2:24">
      <c r="B9" s="382"/>
      <c r="C9" s="32" t="s">
        <v>348</v>
      </c>
      <c r="D9" s="385"/>
      <c r="E9" s="329"/>
      <c r="F9" s="329"/>
      <c r="G9" s="40">
        <f t="shared" si="0"/>
        <v>0</v>
      </c>
      <c r="H9" s="382"/>
      <c r="I9" s="32" t="s">
        <v>348</v>
      </c>
      <c r="J9" s="385"/>
      <c r="K9" s="329"/>
      <c r="L9" s="329"/>
      <c r="M9" s="40">
        <f t="shared" si="1"/>
        <v>0</v>
      </c>
      <c r="N9" s="382"/>
      <c r="O9" s="32" t="s">
        <v>348</v>
      </c>
      <c r="P9" s="385"/>
      <c r="Q9" s="329"/>
      <c r="R9" s="329"/>
      <c r="S9" s="40">
        <f t="shared" si="2"/>
        <v>0</v>
      </c>
      <c r="T9" s="382"/>
      <c r="U9" s="382"/>
      <c r="V9" s="382"/>
      <c r="W9" s="382"/>
      <c r="X9" s="382"/>
    </row>
    <row r="10" spans="2:24" ht="15.75" customHeight="1">
      <c r="B10" s="382"/>
      <c r="C10" s="32" t="s">
        <v>349</v>
      </c>
      <c r="D10" s="385"/>
      <c r="E10" s="385"/>
      <c r="F10" s="385"/>
      <c r="G10" s="40">
        <f t="shared" si="0"/>
        <v>0</v>
      </c>
      <c r="H10" s="382"/>
      <c r="I10" s="32" t="s">
        <v>349</v>
      </c>
      <c r="J10" s="385"/>
      <c r="K10" s="385"/>
      <c r="L10" s="385"/>
      <c r="M10" s="40">
        <f t="shared" si="1"/>
        <v>0</v>
      </c>
      <c r="N10" s="382"/>
      <c r="O10" s="32" t="s">
        <v>349</v>
      </c>
      <c r="P10" s="385"/>
      <c r="Q10" s="385"/>
      <c r="R10" s="385"/>
      <c r="S10" s="40">
        <f t="shared" si="2"/>
        <v>0</v>
      </c>
      <c r="T10" s="382"/>
      <c r="U10" s="382"/>
      <c r="V10" s="382"/>
      <c r="W10" s="382"/>
      <c r="X10" s="382"/>
    </row>
    <row r="11" spans="2:24">
      <c r="B11" s="382"/>
      <c r="C11" s="33" t="s">
        <v>350</v>
      </c>
      <c r="D11" s="385"/>
      <c r="E11" s="385"/>
      <c r="F11" s="385">
        <v>80873.600000000006</v>
      </c>
      <c r="G11" s="40">
        <f t="shared" si="0"/>
        <v>80873.600000000006</v>
      </c>
      <c r="H11" s="382"/>
      <c r="I11" s="33" t="s">
        <v>350</v>
      </c>
      <c r="J11" s="385"/>
      <c r="K11" s="385"/>
      <c r="L11" s="385"/>
      <c r="M11" s="40">
        <f t="shared" si="1"/>
        <v>0</v>
      </c>
      <c r="N11" s="382"/>
      <c r="O11" s="33" t="s">
        <v>350</v>
      </c>
      <c r="P11" s="385"/>
      <c r="Q11" s="385"/>
      <c r="R11" s="385"/>
      <c r="S11" s="40">
        <f t="shared" si="2"/>
        <v>0</v>
      </c>
      <c r="T11" s="382"/>
      <c r="U11" s="382"/>
      <c r="V11" s="382"/>
      <c r="W11" s="382"/>
      <c r="X11" s="382"/>
    </row>
    <row r="12" spans="2:24">
      <c r="B12" s="382"/>
      <c r="C12" s="32" t="s">
        <v>351</v>
      </c>
      <c r="D12" s="385"/>
      <c r="E12" s="385">
        <v>15000</v>
      </c>
      <c r="F12" s="385">
        <v>6232.93</v>
      </c>
      <c r="G12" s="40">
        <f t="shared" si="0"/>
        <v>21232.93</v>
      </c>
      <c r="H12" s="382"/>
      <c r="I12" s="32" t="s">
        <v>351</v>
      </c>
      <c r="J12" s="385"/>
      <c r="K12" s="385"/>
      <c r="L12" s="385"/>
      <c r="M12" s="40">
        <f t="shared" si="1"/>
        <v>0</v>
      </c>
      <c r="N12" s="382"/>
      <c r="O12" s="32" t="s">
        <v>351</v>
      </c>
      <c r="P12" s="385"/>
      <c r="Q12" s="385"/>
      <c r="R12" s="385"/>
      <c r="S12" s="40">
        <f t="shared" si="2"/>
        <v>0</v>
      </c>
      <c r="T12" s="382"/>
      <c r="U12" s="382"/>
      <c r="V12" s="382"/>
      <c r="W12" s="382"/>
      <c r="X12" s="382"/>
    </row>
    <row r="13" spans="2:24" ht="21.75" customHeight="1">
      <c r="B13" s="382"/>
      <c r="C13" s="32" t="s">
        <v>352</v>
      </c>
      <c r="D13" s="385"/>
      <c r="E13" s="385"/>
      <c r="F13" s="385"/>
      <c r="G13" s="40">
        <f t="shared" si="0"/>
        <v>0</v>
      </c>
      <c r="H13" s="382"/>
      <c r="I13" s="32" t="s">
        <v>352</v>
      </c>
      <c r="J13" s="385"/>
      <c r="K13" s="385"/>
      <c r="L13" s="385"/>
      <c r="M13" s="40">
        <f t="shared" si="1"/>
        <v>0</v>
      </c>
      <c r="N13" s="382"/>
      <c r="O13" s="32" t="s">
        <v>352</v>
      </c>
      <c r="P13" s="385"/>
      <c r="Q13" s="385"/>
      <c r="R13" s="385"/>
      <c r="S13" s="40">
        <f t="shared" si="2"/>
        <v>0</v>
      </c>
      <c r="T13" s="382"/>
      <c r="U13" s="382"/>
      <c r="V13" s="382"/>
      <c r="W13" s="382"/>
      <c r="X13" s="382"/>
    </row>
    <row r="14" spans="2:24" ht="21.75" customHeight="1">
      <c r="B14" s="382"/>
      <c r="C14" s="32" t="s">
        <v>353</v>
      </c>
      <c r="D14" s="385"/>
      <c r="E14" s="385"/>
      <c r="F14" s="385"/>
      <c r="G14" s="40">
        <f t="shared" si="0"/>
        <v>0</v>
      </c>
      <c r="H14" s="382"/>
      <c r="I14" s="32" t="s">
        <v>353</v>
      </c>
      <c r="J14" s="385"/>
      <c r="K14" s="385"/>
      <c r="L14" s="385"/>
      <c r="M14" s="40">
        <f t="shared" si="1"/>
        <v>0</v>
      </c>
      <c r="N14" s="382"/>
      <c r="O14" s="32" t="s">
        <v>353</v>
      </c>
      <c r="P14" s="385"/>
      <c r="Q14" s="385"/>
      <c r="R14" s="385"/>
      <c r="S14" s="40">
        <f t="shared" si="2"/>
        <v>0</v>
      </c>
      <c r="T14" s="382"/>
      <c r="U14" s="382"/>
      <c r="V14" s="382"/>
      <c r="W14" s="382"/>
      <c r="X14" s="382"/>
    </row>
    <row r="15" spans="2:24" ht="15.75" customHeight="1">
      <c r="B15" s="382"/>
      <c r="C15" s="36" t="s">
        <v>354</v>
      </c>
      <c r="D15" s="46">
        <f>SUM(D8:D14)</f>
        <v>0</v>
      </c>
      <c r="E15" s="46">
        <f>SUM(E8:E14)</f>
        <v>15000</v>
      </c>
      <c r="F15" s="46">
        <f>SUM(F8:F14)</f>
        <v>87106.53</v>
      </c>
      <c r="G15" s="94">
        <f t="shared" si="0"/>
        <v>102106.53</v>
      </c>
      <c r="H15" s="382"/>
      <c r="I15" s="36" t="s">
        <v>354</v>
      </c>
      <c r="J15" s="46">
        <f>SUM(J8:J14)</f>
        <v>0</v>
      </c>
      <c r="K15" s="46">
        <f>SUM(K8:K14)</f>
        <v>0</v>
      </c>
      <c r="L15" s="46">
        <f>SUM(L8:L14)</f>
        <v>0</v>
      </c>
      <c r="M15" s="94">
        <f t="shared" si="1"/>
        <v>0</v>
      </c>
      <c r="N15" s="382"/>
      <c r="O15" s="36" t="s">
        <v>354</v>
      </c>
      <c r="P15" s="46">
        <f>SUM(P8:P14)</f>
        <v>0</v>
      </c>
      <c r="Q15" s="46">
        <f>SUM(Q8:Q14)</f>
        <v>0</v>
      </c>
      <c r="R15" s="46">
        <f>SUM(R8:R14)</f>
        <v>0</v>
      </c>
      <c r="S15" s="94">
        <f t="shared" si="2"/>
        <v>0</v>
      </c>
      <c r="T15" s="382"/>
      <c r="U15" s="382"/>
      <c r="V15" s="382"/>
      <c r="W15" s="382"/>
      <c r="X15" s="382"/>
    </row>
    <row r="16" spans="2:24" s="35" customFormat="1">
      <c r="B16" s="386"/>
      <c r="C16" s="50"/>
      <c r="D16" s="51"/>
      <c r="E16" s="51"/>
      <c r="F16" s="51"/>
      <c r="G16" s="95"/>
      <c r="H16" s="386"/>
      <c r="I16" s="50"/>
      <c r="J16" s="51"/>
      <c r="K16" s="51"/>
      <c r="L16" s="51"/>
      <c r="M16" s="95"/>
      <c r="N16" s="386"/>
      <c r="O16" s="50"/>
      <c r="P16" s="51"/>
      <c r="Q16" s="51"/>
      <c r="R16" s="51"/>
      <c r="S16" s="95"/>
      <c r="T16" s="386"/>
      <c r="U16" s="386"/>
      <c r="V16" s="386"/>
      <c r="W16" s="386"/>
      <c r="X16" s="386"/>
    </row>
    <row r="17" spans="3:24" s="186" customFormat="1" ht="44.25" customHeight="1">
      <c r="C17" s="254" t="s">
        <v>355</v>
      </c>
      <c r="D17" s="255"/>
      <c r="E17" s="255"/>
      <c r="F17" s="255"/>
      <c r="G17" s="256"/>
      <c r="H17" s="383"/>
      <c r="I17" s="254" t="s">
        <v>355</v>
      </c>
      <c r="J17" s="255"/>
      <c r="K17" s="255"/>
      <c r="L17" s="255"/>
      <c r="M17" s="256"/>
      <c r="N17" s="383"/>
      <c r="O17" s="254" t="s">
        <v>355</v>
      </c>
      <c r="P17" s="255"/>
      <c r="Q17" s="255"/>
      <c r="R17" s="255"/>
      <c r="S17" s="256"/>
      <c r="T17" s="383"/>
      <c r="U17" s="383"/>
      <c r="V17" s="383"/>
      <c r="W17" s="383"/>
      <c r="X17" s="383"/>
    </row>
    <row r="18" spans="3:24" ht="27" customHeight="1" thickBot="1">
      <c r="C18" s="43" t="s">
        <v>346</v>
      </c>
      <c r="D18" s="44">
        <f>'1) Budget Table'!D25</f>
        <v>0</v>
      </c>
      <c r="E18" s="44">
        <f>'1) Budget Table'!E25</f>
        <v>0</v>
      </c>
      <c r="F18" s="44">
        <f>'1) Budget Table'!F25</f>
        <v>100000</v>
      </c>
      <c r="G18" s="45">
        <f t="shared" ref="G18:G26" si="3">SUM(D18:F18)</f>
        <v>100000</v>
      </c>
      <c r="H18" s="382"/>
      <c r="I18" s="43" t="s">
        <v>346</v>
      </c>
      <c r="J18" s="44">
        <f>'1) Budget Table'!$G$25</f>
        <v>0</v>
      </c>
      <c r="K18" s="44">
        <f>'1) Budget Table'!$H$25</f>
        <v>0</v>
      </c>
      <c r="L18" s="44">
        <f>'1) Budget Table'!$I$25</f>
        <v>0</v>
      </c>
      <c r="M18" s="45">
        <f t="shared" ref="M18:M26" si="4">SUM(J18:L18)</f>
        <v>0</v>
      </c>
      <c r="N18" s="382"/>
      <c r="O18" s="43" t="s">
        <v>346</v>
      </c>
      <c r="P18" s="44">
        <f>'1) Budget Table'!$J$25</f>
        <v>0</v>
      </c>
      <c r="Q18" s="44">
        <f>'1) Budget Table'!$K$25</f>
        <v>0</v>
      </c>
      <c r="R18" s="44">
        <f>'1) Budget Table'!$L$25</f>
        <v>0</v>
      </c>
      <c r="S18" s="45">
        <f t="shared" ref="S18:S26" si="5">SUM(P18:R18)</f>
        <v>0</v>
      </c>
      <c r="T18" s="382"/>
      <c r="U18" s="382"/>
      <c r="V18" s="382"/>
      <c r="W18" s="382"/>
      <c r="X18" s="382"/>
    </row>
    <row r="19" spans="3:24">
      <c r="C19" s="41" t="s">
        <v>347</v>
      </c>
      <c r="D19" s="384"/>
      <c r="E19" s="352"/>
      <c r="F19" s="352"/>
      <c r="G19" s="42">
        <f t="shared" si="3"/>
        <v>0</v>
      </c>
      <c r="H19" s="382"/>
      <c r="I19" s="41" t="s">
        <v>347</v>
      </c>
      <c r="J19" s="384"/>
      <c r="K19" s="352"/>
      <c r="L19" s="352"/>
      <c r="M19" s="42">
        <f t="shared" si="4"/>
        <v>0</v>
      </c>
      <c r="N19" s="382"/>
      <c r="O19" s="41" t="s">
        <v>347</v>
      </c>
      <c r="P19" s="384"/>
      <c r="Q19" s="352"/>
      <c r="R19" s="352"/>
      <c r="S19" s="42">
        <f t="shared" si="5"/>
        <v>0</v>
      </c>
      <c r="T19" s="382"/>
      <c r="U19" s="382"/>
      <c r="V19" s="382"/>
      <c r="W19" s="382"/>
      <c r="X19" s="382"/>
    </row>
    <row r="20" spans="3:24">
      <c r="C20" s="32" t="s">
        <v>348</v>
      </c>
      <c r="D20" s="385"/>
      <c r="E20" s="329"/>
      <c r="F20" s="329"/>
      <c r="G20" s="40">
        <f t="shared" si="3"/>
        <v>0</v>
      </c>
      <c r="H20" s="382"/>
      <c r="I20" s="32" t="s">
        <v>348</v>
      </c>
      <c r="J20" s="385"/>
      <c r="K20" s="329"/>
      <c r="L20" s="329"/>
      <c r="M20" s="40">
        <f t="shared" si="4"/>
        <v>0</v>
      </c>
      <c r="N20" s="382"/>
      <c r="O20" s="32" t="s">
        <v>348</v>
      </c>
      <c r="P20" s="385"/>
      <c r="Q20" s="329"/>
      <c r="R20" s="329"/>
      <c r="S20" s="40">
        <f t="shared" si="5"/>
        <v>0</v>
      </c>
      <c r="T20" s="382"/>
      <c r="U20" s="382"/>
      <c r="V20" s="382"/>
      <c r="W20" s="382"/>
      <c r="X20" s="382"/>
    </row>
    <row r="21" spans="3:24" ht="31.5">
      <c r="C21" s="32" t="s">
        <v>349</v>
      </c>
      <c r="D21" s="385"/>
      <c r="E21" s="385"/>
      <c r="F21" s="385"/>
      <c r="G21" s="40">
        <f t="shared" si="3"/>
        <v>0</v>
      </c>
      <c r="H21" s="382"/>
      <c r="I21" s="32" t="s">
        <v>349</v>
      </c>
      <c r="J21" s="385"/>
      <c r="K21" s="385"/>
      <c r="L21" s="385"/>
      <c r="M21" s="40">
        <f t="shared" si="4"/>
        <v>0</v>
      </c>
      <c r="N21" s="382"/>
      <c r="O21" s="32" t="s">
        <v>349</v>
      </c>
      <c r="P21" s="385"/>
      <c r="Q21" s="385"/>
      <c r="R21" s="385"/>
      <c r="S21" s="40">
        <f t="shared" si="5"/>
        <v>0</v>
      </c>
      <c r="T21" s="382"/>
      <c r="U21" s="382"/>
      <c r="V21" s="382"/>
      <c r="W21" s="382"/>
      <c r="X21" s="382"/>
    </row>
    <row r="22" spans="3:24">
      <c r="C22" s="33" t="s">
        <v>350</v>
      </c>
      <c r="D22" s="385"/>
      <c r="E22" s="385"/>
      <c r="F22" s="385">
        <v>100000</v>
      </c>
      <c r="G22" s="40">
        <f t="shared" si="3"/>
        <v>100000</v>
      </c>
      <c r="H22" s="382"/>
      <c r="I22" s="33" t="s">
        <v>350</v>
      </c>
      <c r="J22" s="385"/>
      <c r="K22" s="385"/>
      <c r="L22" s="385"/>
      <c r="M22" s="40">
        <f t="shared" si="4"/>
        <v>0</v>
      </c>
      <c r="N22" s="382"/>
      <c r="O22" s="33" t="s">
        <v>350</v>
      </c>
      <c r="P22" s="385"/>
      <c r="Q22" s="385"/>
      <c r="R22" s="385"/>
      <c r="S22" s="40">
        <f t="shared" si="5"/>
        <v>0</v>
      </c>
      <c r="T22" s="382"/>
      <c r="U22" s="382"/>
      <c r="V22" s="382"/>
      <c r="W22" s="382"/>
      <c r="X22" s="382"/>
    </row>
    <row r="23" spans="3:24">
      <c r="C23" s="32" t="s">
        <v>351</v>
      </c>
      <c r="D23" s="385"/>
      <c r="E23" s="385"/>
      <c r="F23" s="385"/>
      <c r="G23" s="40">
        <f t="shared" si="3"/>
        <v>0</v>
      </c>
      <c r="H23" s="382"/>
      <c r="I23" s="32" t="s">
        <v>351</v>
      </c>
      <c r="J23" s="385"/>
      <c r="K23" s="385"/>
      <c r="L23" s="385"/>
      <c r="M23" s="40">
        <f t="shared" si="4"/>
        <v>0</v>
      </c>
      <c r="N23" s="382"/>
      <c r="O23" s="32" t="s">
        <v>351</v>
      </c>
      <c r="P23" s="385"/>
      <c r="Q23" s="385"/>
      <c r="R23" s="385"/>
      <c r="S23" s="40">
        <f t="shared" si="5"/>
        <v>0</v>
      </c>
      <c r="T23" s="382"/>
      <c r="U23" s="382"/>
      <c r="V23" s="382"/>
      <c r="W23" s="382"/>
      <c r="X23" s="382"/>
    </row>
    <row r="24" spans="3:24">
      <c r="C24" s="32" t="s">
        <v>352</v>
      </c>
      <c r="D24" s="385"/>
      <c r="E24" s="385"/>
      <c r="F24" s="385"/>
      <c r="G24" s="40">
        <f t="shared" si="3"/>
        <v>0</v>
      </c>
      <c r="H24" s="382"/>
      <c r="I24" s="32" t="s">
        <v>352</v>
      </c>
      <c r="J24" s="385"/>
      <c r="K24" s="385"/>
      <c r="L24" s="385"/>
      <c r="M24" s="40">
        <f t="shared" si="4"/>
        <v>0</v>
      </c>
      <c r="N24" s="382"/>
      <c r="O24" s="32" t="s">
        <v>352</v>
      </c>
      <c r="P24" s="385"/>
      <c r="Q24" s="385"/>
      <c r="R24" s="385"/>
      <c r="S24" s="40">
        <f t="shared" si="5"/>
        <v>0</v>
      </c>
      <c r="T24" s="382"/>
      <c r="U24" s="382"/>
      <c r="V24" s="382"/>
      <c r="W24" s="382"/>
      <c r="X24" s="382"/>
    </row>
    <row r="25" spans="3:24">
      <c r="C25" s="32" t="s">
        <v>353</v>
      </c>
      <c r="D25" s="385"/>
      <c r="E25" s="385"/>
      <c r="F25" s="385"/>
      <c r="G25" s="40">
        <f t="shared" si="3"/>
        <v>0</v>
      </c>
      <c r="H25" s="382"/>
      <c r="I25" s="32" t="s">
        <v>353</v>
      </c>
      <c r="J25" s="385"/>
      <c r="K25" s="385"/>
      <c r="L25" s="385"/>
      <c r="M25" s="40">
        <f t="shared" si="4"/>
        <v>0</v>
      </c>
      <c r="N25" s="382"/>
      <c r="O25" s="32" t="s">
        <v>353</v>
      </c>
      <c r="P25" s="385"/>
      <c r="Q25" s="385"/>
      <c r="R25" s="385"/>
      <c r="S25" s="40">
        <f t="shared" si="5"/>
        <v>0</v>
      </c>
      <c r="T25" s="382"/>
      <c r="U25" s="382"/>
      <c r="V25" s="382"/>
      <c r="W25" s="382"/>
      <c r="X25" s="382"/>
    </row>
    <row r="26" spans="3:24">
      <c r="C26" s="36" t="s">
        <v>354</v>
      </c>
      <c r="D26" s="46">
        <f>SUM(D19:D25)</f>
        <v>0</v>
      </c>
      <c r="E26" s="46">
        <f>SUM(E19:E25)</f>
        <v>0</v>
      </c>
      <c r="F26" s="46">
        <f>SUM(F19:F25)</f>
        <v>100000</v>
      </c>
      <c r="G26" s="40">
        <f t="shared" si="3"/>
        <v>100000</v>
      </c>
      <c r="H26" s="382"/>
      <c r="I26" s="36" t="s">
        <v>354</v>
      </c>
      <c r="J26" s="46">
        <f>SUM(J19:J25)</f>
        <v>0</v>
      </c>
      <c r="K26" s="46">
        <f>SUM(K19:K25)</f>
        <v>0</v>
      </c>
      <c r="L26" s="46">
        <f>SUM(L19:L25)</f>
        <v>0</v>
      </c>
      <c r="M26" s="40">
        <f t="shared" si="4"/>
        <v>0</v>
      </c>
      <c r="N26" s="382"/>
      <c r="O26" s="36" t="s">
        <v>354</v>
      </c>
      <c r="P26" s="46">
        <f>SUM(P19:P25)</f>
        <v>0</v>
      </c>
      <c r="Q26" s="46">
        <f>SUM(Q19:Q25)</f>
        <v>0</v>
      </c>
      <c r="R26" s="46">
        <f>SUM(R19:R25)</f>
        <v>0</v>
      </c>
      <c r="S26" s="40">
        <f t="shared" si="5"/>
        <v>0</v>
      </c>
      <c r="T26" s="382"/>
      <c r="U26" s="382"/>
      <c r="V26" s="382"/>
      <c r="W26" s="382"/>
      <c r="X26" s="382"/>
    </row>
    <row r="27" spans="3:24" s="35" customFormat="1">
      <c r="C27" s="50"/>
      <c r="D27" s="51"/>
      <c r="E27" s="51"/>
      <c r="F27" s="51"/>
      <c r="G27" s="52"/>
      <c r="H27" s="386"/>
      <c r="I27" s="50"/>
      <c r="J27" s="51"/>
      <c r="K27" s="51"/>
      <c r="L27" s="51"/>
      <c r="M27" s="52"/>
      <c r="N27" s="386"/>
      <c r="O27" s="50"/>
      <c r="P27" s="51"/>
      <c r="Q27" s="51"/>
      <c r="R27" s="51"/>
      <c r="S27" s="52"/>
      <c r="T27" s="386"/>
      <c r="U27" s="386"/>
      <c r="V27" s="386"/>
      <c r="W27" s="386"/>
      <c r="X27" s="386"/>
    </row>
    <row r="28" spans="3:24" s="186" customFormat="1" ht="43.5" customHeight="1">
      <c r="C28" s="254" t="s">
        <v>356</v>
      </c>
      <c r="D28" s="255"/>
      <c r="E28" s="255"/>
      <c r="F28" s="255"/>
      <c r="G28" s="256"/>
      <c r="H28" s="383"/>
      <c r="I28" s="254" t="s">
        <v>356</v>
      </c>
      <c r="J28" s="255"/>
      <c r="K28" s="255"/>
      <c r="L28" s="255"/>
      <c r="M28" s="256"/>
      <c r="N28" s="383"/>
      <c r="O28" s="254" t="s">
        <v>356</v>
      </c>
      <c r="P28" s="255"/>
      <c r="Q28" s="255"/>
      <c r="R28" s="255"/>
      <c r="S28" s="256"/>
      <c r="T28" s="383"/>
      <c r="U28" s="383"/>
      <c r="V28" s="383"/>
      <c r="W28" s="383"/>
      <c r="X28" s="383"/>
    </row>
    <row r="29" spans="3:24" ht="21.75" customHeight="1" thickBot="1">
      <c r="C29" s="43" t="s">
        <v>346</v>
      </c>
      <c r="D29" s="44">
        <f>'1) Budget Table'!D35</f>
        <v>20000</v>
      </c>
      <c r="E29" s="44">
        <f>'1) Budget Table'!E35</f>
        <v>25000</v>
      </c>
      <c r="F29" s="44">
        <f>'1) Budget Table'!F35</f>
        <v>20000</v>
      </c>
      <c r="G29" s="45">
        <f t="shared" ref="G29:G37" si="6">SUM(D29:F29)</f>
        <v>65000</v>
      </c>
      <c r="H29" s="382"/>
      <c r="I29" s="43" t="s">
        <v>346</v>
      </c>
      <c r="J29" s="44">
        <f>'1) Budget Table'!$G$35</f>
        <v>12000</v>
      </c>
      <c r="K29" s="44">
        <f>'1) Budget Table'!$H$35</f>
        <v>0</v>
      </c>
      <c r="L29" s="44">
        <f>'1) Budget Table'!$I$35</f>
        <v>12000</v>
      </c>
      <c r="M29" s="45">
        <f t="shared" ref="M29:M36" si="7">SUM(J29:L29)</f>
        <v>24000</v>
      </c>
      <c r="N29" s="382"/>
      <c r="O29" s="43" t="s">
        <v>346</v>
      </c>
      <c r="P29" s="44">
        <f>'1) Budget Table'!$J$35</f>
        <v>10000</v>
      </c>
      <c r="Q29" s="44">
        <f>'1) Budget Table'!$K$35</f>
        <v>10000</v>
      </c>
      <c r="R29" s="44">
        <f>'1) Budget Table'!$L$35</f>
        <v>10000</v>
      </c>
      <c r="S29" s="45">
        <f t="shared" ref="S29:S37" si="8">SUM(P29:R29)</f>
        <v>30000</v>
      </c>
      <c r="T29" s="382"/>
      <c r="U29" s="382"/>
      <c r="V29" s="382"/>
      <c r="W29" s="382"/>
      <c r="X29" s="382"/>
    </row>
    <row r="30" spans="3:24">
      <c r="C30" s="41" t="s">
        <v>347</v>
      </c>
      <c r="D30" s="384"/>
      <c r="E30" s="352"/>
      <c r="F30" s="352"/>
      <c r="G30" s="42">
        <f t="shared" si="6"/>
        <v>0</v>
      </c>
      <c r="H30" s="382"/>
      <c r="I30" s="41" t="s">
        <v>347</v>
      </c>
      <c r="J30" s="384"/>
      <c r="K30" s="352"/>
      <c r="L30" s="352"/>
      <c r="M30" s="42">
        <f t="shared" si="7"/>
        <v>0</v>
      </c>
      <c r="N30" s="382"/>
      <c r="O30" s="41" t="s">
        <v>347</v>
      </c>
      <c r="P30" s="384"/>
      <c r="Q30" s="352"/>
      <c r="R30" s="352"/>
      <c r="S30" s="42">
        <f t="shared" si="8"/>
        <v>0</v>
      </c>
      <c r="T30" s="382"/>
      <c r="U30" s="382"/>
      <c r="V30" s="382"/>
      <c r="W30" s="382"/>
      <c r="X30" s="382"/>
    </row>
    <row r="31" spans="3:24" s="35" customFormat="1" ht="15.75" customHeight="1">
      <c r="C31" s="32" t="s">
        <v>348</v>
      </c>
      <c r="D31" s="385"/>
      <c r="E31" s="329"/>
      <c r="F31" s="329"/>
      <c r="G31" s="40">
        <f t="shared" si="6"/>
        <v>0</v>
      </c>
      <c r="H31" s="386"/>
      <c r="I31" s="32" t="s">
        <v>348</v>
      </c>
      <c r="J31" s="385">
        <v>12000</v>
      </c>
      <c r="K31" s="329"/>
      <c r="L31" s="329"/>
      <c r="M31" s="40">
        <f t="shared" si="7"/>
        <v>12000</v>
      </c>
      <c r="N31" s="386"/>
      <c r="O31" s="32" t="s">
        <v>348</v>
      </c>
      <c r="P31" s="385"/>
      <c r="Q31" s="329"/>
      <c r="R31" s="329">
        <v>5000</v>
      </c>
      <c r="S31" s="40">
        <f t="shared" si="8"/>
        <v>5000</v>
      </c>
      <c r="T31" s="386"/>
      <c r="U31" s="386"/>
      <c r="V31" s="386"/>
      <c r="W31" s="386"/>
      <c r="X31" s="386"/>
    </row>
    <row r="32" spans="3:24" s="35" customFormat="1" ht="31.5">
      <c r="C32" s="32" t="s">
        <v>349</v>
      </c>
      <c r="D32" s="385"/>
      <c r="E32" s="385"/>
      <c r="F32" s="385"/>
      <c r="G32" s="40">
        <f t="shared" si="6"/>
        <v>0</v>
      </c>
      <c r="H32" s="386"/>
      <c r="I32" s="32" t="s">
        <v>349</v>
      </c>
      <c r="J32" s="385"/>
      <c r="K32" s="385"/>
      <c r="L32" s="385"/>
      <c r="M32" s="40">
        <f t="shared" si="7"/>
        <v>0</v>
      </c>
      <c r="N32" s="386"/>
      <c r="O32" s="32" t="s">
        <v>349</v>
      </c>
      <c r="P32" s="385"/>
      <c r="Q32" s="385"/>
      <c r="R32" s="385"/>
      <c r="S32" s="40">
        <f t="shared" si="8"/>
        <v>0</v>
      </c>
      <c r="T32" s="386"/>
      <c r="U32" s="386"/>
      <c r="V32" s="386"/>
      <c r="W32" s="386"/>
      <c r="X32" s="386"/>
    </row>
    <row r="33" spans="3:24" s="35" customFormat="1">
      <c r="C33" s="33" t="s">
        <v>350</v>
      </c>
      <c r="D33" s="385">
        <v>20000</v>
      </c>
      <c r="E33" s="385">
        <v>25000</v>
      </c>
      <c r="F33" s="385">
        <v>20000</v>
      </c>
      <c r="G33" s="40">
        <f t="shared" si="6"/>
        <v>65000</v>
      </c>
      <c r="H33" s="386"/>
      <c r="I33" s="33" t="s">
        <v>350</v>
      </c>
      <c r="J33" s="385">
        <v>0</v>
      </c>
      <c r="K33" s="385"/>
      <c r="L33" s="385">
        <v>12000</v>
      </c>
      <c r="M33" s="40">
        <f t="shared" si="7"/>
        <v>12000</v>
      </c>
      <c r="N33" s="386"/>
      <c r="O33" s="33" t="s">
        <v>350</v>
      </c>
      <c r="P33" s="385">
        <v>10000</v>
      </c>
      <c r="Q33" s="385">
        <v>10000</v>
      </c>
      <c r="R33" s="385">
        <v>5000</v>
      </c>
      <c r="S33" s="40">
        <f t="shared" si="8"/>
        <v>25000</v>
      </c>
      <c r="T33" s="386"/>
      <c r="U33" s="386"/>
      <c r="V33" s="386"/>
      <c r="W33" s="386"/>
      <c r="X33" s="386"/>
    </row>
    <row r="34" spans="3:24">
      <c r="C34" s="32" t="s">
        <v>351</v>
      </c>
      <c r="D34" s="385">
        <v>0</v>
      </c>
      <c r="E34" s="385"/>
      <c r="F34" s="385"/>
      <c r="G34" s="40">
        <f t="shared" si="6"/>
        <v>0</v>
      </c>
      <c r="H34" s="382"/>
      <c r="I34" s="32" t="s">
        <v>351</v>
      </c>
      <c r="J34" s="385">
        <v>0</v>
      </c>
      <c r="K34" s="385"/>
      <c r="L34" s="385"/>
      <c r="M34" s="40">
        <f t="shared" si="7"/>
        <v>0</v>
      </c>
      <c r="N34" s="382"/>
      <c r="O34" s="32" t="s">
        <v>351</v>
      </c>
      <c r="P34" s="385">
        <v>0</v>
      </c>
      <c r="Q34" s="385"/>
      <c r="R34" s="385"/>
      <c r="S34" s="40">
        <f t="shared" si="8"/>
        <v>0</v>
      </c>
      <c r="T34" s="382"/>
      <c r="U34" s="382"/>
      <c r="V34" s="382"/>
      <c r="W34" s="382"/>
      <c r="X34" s="382"/>
    </row>
    <row r="35" spans="3:24">
      <c r="C35" s="32" t="s">
        <v>352</v>
      </c>
      <c r="D35" s="385"/>
      <c r="E35" s="385"/>
      <c r="F35" s="385"/>
      <c r="G35" s="40">
        <f t="shared" si="6"/>
        <v>0</v>
      </c>
      <c r="H35" s="382"/>
      <c r="I35" s="32" t="s">
        <v>352</v>
      </c>
      <c r="J35" s="385"/>
      <c r="K35" s="385"/>
      <c r="L35" s="385"/>
      <c r="M35" s="40">
        <f t="shared" si="7"/>
        <v>0</v>
      </c>
      <c r="N35" s="382"/>
      <c r="O35" s="32" t="s">
        <v>352</v>
      </c>
      <c r="P35" s="385"/>
      <c r="Q35" s="385"/>
      <c r="R35" s="385"/>
      <c r="S35" s="40">
        <f t="shared" si="8"/>
        <v>0</v>
      </c>
      <c r="T35" s="382"/>
      <c r="U35" s="382"/>
      <c r="V35" s="382"/>
      <c r="W35" s="382"/>
      <c r="X35" s="382"/>
    </row>
    <row r="36" spans="3:24">
      <c r="C36" s="32" t="s">
        <v>353</v>
      </c>
      <c r="D36" s="385"/>
      <c r="E36" s="385"/>
      <c r="F36" s="385"/>
      <c r="G36" s="40">
        <f t="shared" si="6"/>
        <v>0</v>
      </c>
      <c r="H36" s="382"/>
      <c r="I36" s="32" t="s">
        <v>353</v>
      </c>
      <c r="J36" s="385"/>
      <c r="K36" s="385"/>
      <c r="L36" s="385"/>
      <c r="M36" s="40">
        <f t="shared" si="7"/>
        <v>0</v>
      </c>
      <c r="N36" s="382"/>
      <c r="O36" s="32" t="s">
        <v>353</v>
      </c>
      <c r="P36" s="385"/>
      <c r="Q36" s="385"/>
      <c r="R36" s="385"/>
      <c r="S36" s="40">
        <f t="shared" si="8"/>
        <v>0</v>
      </c>
      <c r="T36" s="382"/>
      <c r="U36" s="382"/>
      <c r="V36" s="382"/>
      <c r="W36" s="382"/>
      <c r="X36" s="382"/>
    </row>
    <row r="37" spans="3:24">
      <c r="C37" s="36" t="s">
        <v>354</v>
      </c>
      <c r="D37" s="46">
        <f>SUM(D30:D36)</f>
        <v>20000</v>
      </c>
      <c r="E37" s="46">
        <f>SUM(E30:E36)</f>
        <v>25000</v>
      </c>
      <c r="F37" s="46">
        <f>SUM(F30:F36)</f>
        <v>20000</v>
      </c>
      <c r="G37" s="40">
        <f t="shared" si="6"/>
        <v>65000</v>
      </c>
      <c r="H37" s="382"/>
      <c r="I37" s="36" t="s">
        <v>354</v>
      </c>
      <c r="J37" s="46">
        <f>SUM(J30:J36)</f>
        <v>12000</v>
      </c>
      <c r="K37" s="46">
        <f>SUM(K30:K36)</f>
        <v>0</v>
      </c>
      <c r="L37" s="46">
        <f>SUM(L30:L36)</f>
        <v>12000</v>
      </c>
      <c r="M37" s="46">
        <f>SUM(J37:L37)</f>
        <v>24000</v>
      </c>
      <c r="N37" s="382"/>
      <c r="O37" s="36" t="s">
        <v>354</v>
      </c>
      <c r="P37" s="46">
        <f>SUM(P30:P36)</f>
        <v>10000</v>
      </c>
      <c r="Q37" s="46">
        <f>SUM(Q30:Q36)</f>
        <v>10000</v>
      </c>
      <c r="R37" s="46">
        <f>SUM(R30:R36)</f>
        <v>10000</v>
      </c>
      <c r="S37" s="46">
        <f t="shared" si="8"/>
        <v>30000</v>
      </c>
      <c r="T37" s="382"/>
      <c r="U37" s="382"/>
      <c r="V37" s="382"/>
      <c r="W37" s="382"/>
      <c r="X37" s="382"/>
    </row>
    <row r="38" spans="3:24" hidden="1">
      <c r="C38" s="257" t="s">
        <v>357</v>
      </c>
      <c r="D38" s="258"/>
      <c r="E38" s="258"/>
      <c r="F38" s="258"/>
      <c r="G38" s="259"/>
      <c r="H38" s="382"/>
      <c r="I38" s="257" t="s">
        <v>357</v>
      </c>
      <c r="J38" s="258"/>
      <c r="K38" s="258"/>
      <c r="L38" s="258"/>
      <c r="M38" s="259"/>
      <c r="N38" s="382"/>
      <c r="O38" s="257" t="s">
        <v>357</v>
      </c>
      <c r="P38" s="258"/>
      <c r="Q38" s="258"/>
      <c r="R38" s="258"/>
      <c r="S38" s="259"/>
      <c r="T38" s="382"/>
      <c r="U38" s="382"/>
      <c r="V38" s="382"/>
      <c r="W38" s="382"/>
      <c r="X38" s="382"/>
    </row>
    <row r="39" spans="3:24" s="35" customFormat="1" hidden="1">
      <c r="C39" s="47"/>
      <c r="D39" s="48"/>
      <c r="E39" s="48"/>
      <c r="F39" s="48"/>
      <c r="G39" s="49"/>
      <c r="H39" s="386"/>
      <c r="I39" s="47"/>
      <c r="J39" s="48"/>
      <c r="K39" s="48"/>
      <c r="L39" s="48"/>
      <c r="M39" s="49"/>
      <c r="N39" s="386"/>
      <c r="O39" s="47"/>
      <c r="P39" s="48"/>
      <c r="Q39" s="48"/>
      <c r="R39" s="48"/>
      <c r="S39" s="49"/>
      <c r="T39" s="386"/>
      <c r="U39" s="386"/>
      <c r="V39" s="386"/>
      <c r="W39" s="386"/>
      <c r="X39" s="386"/>
    </row>
    <row r="40" spans="3:24" ht="20.25" hidden="1" customHeight="1" thickBot="1">
      <c r="C40" s="43" t="s">
        <v>346</v>
      </c>
      <c r="D40" s="44">
        <f>'1) Budget Table'!D45</f>
        <v>0</v>
      </c>
      <c r="E40" s="44">
        <f>'1) Budget Table'!E45</f>
        <v>0</v>
      </c>
      <c r="F40" s="44">
        <f>'1) Budget Table'!F45</f>
        <v>0</v>
      </c>
      <c r="G40" s="45">
        <f t="shared" ref="G40:G48" si="9">SUM(D40:F40)</f>
        <v>0</v>
      </c>
      <c r="H40" s="382"/>
      <c r="I40" s="43" t="s">
        <v>346</v>
      </c>
      <c r="J40" s="44">
        <f>'1) Budget Table'!J45</f>
        <v>0</v>
      </c>
      <c r="K40" s="44">
        <f>'1) Budget Table'!K45</f>
        <v>0</v>
      </c>
      <c r="L40" s="44">
        <f>'1) Budget Table'!L45</f>
        <v>0</v>
      </c>
      <c r="M40" s="45">
        <f t="shared" ref="M40:M48" si="10">SUM(J40:L40)</f>
        <v>0</v>
      </c>
      <c r="N40" s="382"/>
      <c r="O40" s="43" t="s">
        <v>346</v>
      </c>
      <c r="P40" s="44">
        <f>'1) Budget Table'!P45</f>
        <v>0</v>
      </c>
      <c r="Q40" s="44">
        <f>'1) Budget Table'!Q45</f>
        <v>0</v>
      </c>
      <c r="R40" s="44">
        <f>'1) Budget Table'!R45</f>
        <v>0</v>
      </c>
      <c r="S40" s="45">
        <f t="shared" ref="S40:S48" si="11">SUM(P40:R40)</f>
        <v>0</v>
      </c>
      <c r="T40" s="382"/>
      <c r="U40" s="382"/>
      <c r="V40" s="382"/>
      <c r="W40" s="382"/>
      <c r="X40" s="382"/>
    </row>
    <row r="41" spans="3:24" hidden="1">
      <c r="C41" s="41" t="s">
        <v>347</v>
      </c>
      <c r="D41" s="384"/>
      <c r="E41" s="352"/>
      <c r="F41" s="352"/>
      <c r="G41" s="42">
        <f t="shared" si="9"/>
        <v>0</v>
      </c>
      <c r="H41" s="382"/>
      <c r="I41" s="41" t="s">
        <v>347</v>
      </c>
      <c r="J41" s="384"/>
      <c r="K41" s="352"/>
      <c r="L41" s="352"/>
      <c r="M41" s="42">
        <f t="shared" si="10"/>
        <v>0</v>
      </c>
      <c r="N41" s="382"/>
      <c r="O41" s="41" t="s">
        <v>347</v>
      </c>
      <c r="P41" s="384"/>
      <c r="Q41" s="352"/>
      <c r="R41" s="352"/>
      <c r="S41" s="42">
        <f t="shared" si="11"/>
        <v>0</v>
      </c>
      <c r="T41" s="382"/>
      <c r="U41" s="382"/>
      <c r="V41" s="382"/>
      <c r="W41" s="382"/>
      <c r="X41" s="382"/>
    </row>
    <row r="42" spans="3:24" ht="15.75" hidden="1" customHeight="1">
      <c r="C42" s="32" t="s">
        <v>348</v>
      </c>
      <c r="D42" s="385"/>
      <c r="E42" s="329"/>
      <c r="F42" s="329"/>
      <c r="G42" s="40">
        <f t="shared" si="9"/>
        <v>0</v>
      </c>
      <c r="H42" s="382"/>
      <c r="I42" s="32" t="s">
        <v>348</v>
      </c>
      <c r="J42" s="385"/>
      <c r="K42" s="329"/>
      <c r="L42" s="329"/>
      <c r="M42" s="40">
        <f t="shared" si="10"/>
        <v>0</v>
      </c>
      <c r="N42" s="382"/>
      <c r="O42" s="32" t="s">
        <v>348</v>
      </c>
      <c r="P42" s="385"/>
      <c r="Q42" s="329"/>
      <c r="R42" s="329"/>
      <c r="S42" s="40">
        <f t="shared" si="11"/>
        <v>0</v>
      </c>
      <c r="T42" s="382"/>
      <c r="U42" s="382"/>
      <c r="V42" s="382"/>
      <c r="W42" s="382"/>
      <c r="X42" s="382"/>
    </row>
    <row r="43" spans="3:24" ht="32.25" hidden="1" customHeight="1">
      <c r="C43" s="32" t="s">
        <v>349</v>
      </c>
      <c r="D43" s="385"/>
      <c r="E43" s="385"/>
      <c r="F43" s="385"/>
      <c r="G43" s="40">
        <f t="shared" si="9"/>
        <v>0</v>
      </c>
      <c r="H43" s="382"/>
      <c r="I43" s="32" t="s">
        <v>349</v>
      </c>
      <c r="J43" s="385"/>
      <c r="K43" s="385"/>
      <c r="L43" s="385"/>
      <c r="M43" s="40">
        <f t="shared" si="10"/>
        <v>0</v>
      </c>
      <c r="N43" s="382"/>
      <c r="O43" s="32" t="s">
        <v>349</v>
      </c>
      <c r="P43" s="385"/>
      <c r="Q43" s="385"/>
      <c r="R43" s="385"/>
      <c r="S43" s="40">
        <f t="shared" si="11"/>
        <v>0</v>
      </c>
      <c r="T43" s="382"/>
      <c r="U43" s="382"/>
      <c r="V43" s="382"/>
      <c r="W43" s="382"/>
      <c r="X43" s="382"/>
    </row>
    <row r="44" spans="3:24" s="35" customFormat="1" hidden="1">
      <c r="C44" s="33" t="s">
        <v>350</v>
      </c>
      <c r="D44" s="385"/>
      <c r="E44" s="385"/>
      <c r="F44" s="385"/>
      <c r="G44" s="40">
        <f t="shared" si="9"/>
        <v>0</v>
      </c>
      <c r="H44" s="386"/>
      <c r="I44" s="33" t="s">
        <v>350</v>
      </c>
      <c r="J44" s="385"/>
      <c r="K44" s="385"/>
      <c r="L44" s="385"/>
      <c r="M44" s="40">
        <f t="shared" si="10"/>
        <v>0</v>
      </c>
      <c r="N44" s="386"/>
      <c r="O44" s="33" t="s">
        <v>350</v>
      </c>
      <c r="P44" s="385"/>
      <c r="Q44" s="385"/>
      <c r="R44" s="385"/>
      <c r="S44" s="40">
        <f t="shared" si="11"/>
        <v>0</v>
      </c>
      <c r="T44" s="386"/>
      <c r="U44" s="386"/>
      <c r="V44" s="386"/>
      <c r="W44" s="386"/>
      <c r="X44" s="386"/>
    </row>
    <row r="45" spans="3:24" hidden="1">
      <c r="C45" s="32" t="s">
        <v>351</v>
      </c>
      <c r="D45" s="385"/>
      <c r="E45" s="385"/>
      <c r="F45" s="385"/>
      <c r="G45" s="40">
        <f t="shared" si="9"/>
        <v>0</v>
      </c>
      <c r="H45" s="382"/>
      <c r="I45" s="32" t="s">
        <v>351</v>
      </c>
      <c r="J45" s="385"/>
      <c r="K45" s="385"/>
      <c r="L45" s="385"/>
      <c r="M45" s="40">
        <f t="shared" si="10"/>
        <v>0</v>
      </c>
      <c r="N45" s="382"/>
      <c r="O45" s="32" t="s">
        <v>351</v>
      </c>
      <c r="P45" s="385"/>
      <c r="Q45" s="385"/>
      <c r="R45" s="385"/>
      <c r="S45" s="40">
        <f t="shared" si="11"/>
        <v>0</v>
      </c>
      <c r="T45" s="382"/>
      <c r="U45" s="382"/>
      <c r="V45" s="382"/>
      <c r="W45" s="382"/>
      <c r="X45" s="382"/>
    </row>
    <row r="46" spans="3:24" hidden="1">
      <c r="C46" s="32" t="s">
        <v>352</v>
      </c>
      <c r="D46" s="385"/>
      <c r="E46" s="385"/>
      <c r="F46" s="385"/>
      <c r="G46" s="40">
        <f t="shared" si="9"/>
        <v>0</v>
      </c>
      <c r="H46" s="382"/>
      <c r="I46" s="32" t="s">
        <v>352</v>
      </c>
      <c r="J46" s="385"/>
      <c r="K46" s="385"/>
      <c r="L46" s="385"/>
      <c r="M46" s="40">
        <f t="shared" si="10"/>
        <v>0</v>
      </c>
      <c r="N46" s="382"/>
      <c r="O46" s="32" t="s">
        <v>352</v>
      </c>
      <c r="P46" s="385"/>
      <c r="Q46" s="385"/>
      <c r="R46" s="385"/>
      <c r="S46" s="40">
        <f t="shared" si="11"/>
        <v>0</v>
      </c>
      <c r="T46" s="382"/>
      <c r="U46" s="382"/>
      <c r="V46" s="382"/>
      <c r="W46" s="382"/>
      <c r="X46" s="382"/>
    </row>
    <row r="47" spans="3:24" hidden="1">
      <c r="C47" s="32" t="s">
        <v>353</v>
      </c>
      <c r="D47" s="385"/>
      <c r="E47" s="385"/>
      <c r="F47" s="385"/>
      <c r="G47" s="40">
        <f t="shared" si="9"/>
        <v>0</v>
      </c>
      <c r="H47" s="382"/>
      <c r="I47" s="32" t="s">
        <v>353</v>
      </c>
      <c r="J47" s="385"/>
      <c r="K47" s="385"/>
      <c r="L47" s="385"/>
      <c r="M47" s="40">
        <f t="shared" si="10"/>
        <v>0</v>
      </c>
      <c r="N47" s="382"/>
      <c r="O47" s="32" t="s">
        <v>353</v>
      </c>
      <c r="P47" s="385"/>
      <c r="Q47" s="385"/>
      <c r="R47" s="385"/>
      <c r="S47" s="40">
        <f t="shared" si="11"/>
        <v>0</v>
      </c>
      <c r="T47" s="382"/>
      <c r="U47" s="382"/>
      <c r="V47" s="382"/>
      <c r="W47" s="382"/>
      <c r="X47" s="382"/>
    </row>
    <row r="48" spans="3:24" ht="21" hidden="1" customHeight="1">
      <c r="C48" s="36" t="s">
        <v>354</v>
      </c>
      <c r="D48" s="46">
        <f>SUM(D41:D47)</f>
        <v>0</v>
      </c>
      <c r="E48" s="46">
        <f>SUM(E41:E47)</f>
        <v>0</v>
      </c>
      <c r="F48" s="46">
        <f>SUM(F41:F47)</f>
        <v>0</v>
      </c>
      <c r="G48" s="40">
        <f t="shared" si="9"/>
        <v>0</v>
      </c>
      <c r="H48" s="382"/>
      <c r="I48" s="36" t="s">
        <v>354</v>
      </c>
      <c r="J48" s="46">
        <f>SUM(J41:J47)</f>
        <v>0</v>
      </c>
      <c r="K48" s="46">
        <f>SUM(K41:K47)</f>
        <v>0</v>
      </c>
      <c r="L48" s="46">
        <f>SUM(L41:L47)</f>
        <v>0</v>
      </c>
      <c r="M48" s="40">
        <f t="shared" si="10"/>
        <v>0</v>
      </c>
      <c r="N48" s="382"/>
      <c r="O48" s="36" t="s">
        <v>354</v>
      </c>
      <c r="P48" s="46">
        <f>SUM(P41:P47)</f>
        <v>0</v>
      </c>
      <c r="Q48" s="46">
        <f>SUM(Q41:Q47)</f>
        <v>0</v>
      </c>
      <c r="R48" s="46">
        <f>SUM(R41:R47)</f>
        <v>0</v>
      </c>
      <c r="S48" s="40">
        <f t="shared" si="11"/>
        <v>0</v>
      </c>
      <c r="T48" s="382"/>
      <c r="U48" s="382"/>
      <c r="V48" s="382"/>
      <c r="W48" s="382"/>
      <c r="X48" s="382"/>
    </row>
    <row r="49" spans="2:24" s="35" customFormat="1" ht="22.5" customHeight="1">
      <c r="B49" s="386"/>
      <c r="C49" s="53"/>
      <c r="D49" s="51"/>
      <c r="E49" s="51"/>
      <c r="F49" s="51"/>
      <c r="G49" s="52"/>
      <c r="H49" s="386"/>
      <c r="I49" s="53"/>
      <c r="J49" s="51"/>
      <c r="K49" s="51"/>
      <c r="L49" s="51"/>
      <c r="M49" s="52"/>
      <c r="N49" s="386"/>
      <c r="O49" s="53"/>
      <c r="P49" s="51"/>
      <c r="Q49" s="51"/>
      <c r="R49" s="51"/>
      <c r="S49" s="52"/>
      <c r="T49" s="386"/>
      <c r="U49" s="386"/>
      <c r="V49" s="386"/>
      <c r="W49" s="386"/>
      <c r="X49" s="386"/>
    </row>
    <row r="50" spans="2:24" s="186" customFormat="1" ht="56.25" customHeight="1">
      <c r="B50" s="254" t="s">
        <v>358</v>
      </c>
      <c r="C50" s="255"/>
      <c r="D50" s="255"/>
      <c r="E50" s="255"/>
      <c r="F50" s="255"/>
      <c r="G50" s="256"/>
      <c r="H50" s="383"/>
      <c r="I50" s="254" t="s">
        <v>358</v>
      </c>
      <c r="J50" s="255"/>
      <c r="K50" s="255"/>
      <c r="L50" s="255"/>
      <c r="M50" s="256"/>
      <c r="N50" s="383"/>
      <c r="O50" s="254" t="s">
        <v>358</v>
      </c>
      <c r="P50" s="255"/>
      <c r="Q50" s="255"/>
      <c r="R50" s="255"/>
      <c r="S50" s="256"/>
      <c r="T50" s="383"/>
      <c r="U50" s="383"/>
      <c r="V50" s="383"/>
      <c r="W50" s="383"/>
      <c r="X50" s="383"/>
    </row>
    <row r="51" spans="2:24" s="186" customFormat="1" ht="39" customHeight="1">
      <c r="B51" s="383"/>
      <c r="C51" s="254" t="s">
        <v>359</v>
      </c>
      <c r="D51" s="255"/>
      <c r="E51" s="255"/>
      <c r="F51" s="255"/>
      <c r="G51" s="256"/>
      <c r="H51" s="383"/>
      <c r="I51" s="254" t="s">
        <v>359</v>
      </c>
      <c r="J51" s="255"/>
      <c r="K51" s="255"/>
      <c r="L51" s="255"/>
      <c r="M51" s="256"/>
      <c r="N51" s="383"/>
      <c r="O51" s="254" t="s">
        <v>359</v>
      </c>
      <c r="P51" s="255"/>
      <c r="Q51" s="255"/>
      <c r="R51" s="255"/>
      <c r="S51" s="256"/>
      <c r="T51" s="383"/>
      <c r="U51" s="383"/>
      <c r="V51" s="383"/>
      <c r="W51" s="383"/>
      <c r="X51" s="383"/>
    </row>
    <row r="52" spans="2:24" ht="24" customHeight="1" thickBot="1">
      <c r="B52" s="382"/>
      <c r="C52" s="43" t="s">
        <v>346</v>
      </c>
      <c r="D52" s="44">
        <f>'1) Budget Table'!D60</f>
        <v>20000</v>
      </c>
      <c r="E52" s="44">
        <f>'1) Budget Table'!E60</f>
        <v>62300</v>
      </c>
      <c r="F52" s="44">
        <f>'1) Budget Table'!F60</f>
        <v>0</v>
      </c>
      <c r="G52" s="45">
        <f>SUM(D52:F52)</f>
        <v>82300</v>
      </c>
      <c r="H52" s="382"/>
      <c r="I52" s="43" t="s">
        <v>346</v>
      </c>
      <c r="J52" s="44">
        <f>'1) Budget Table'!$G$60</f>
        <v>94480.27</v>
      </c>
      <c r="K52" s="44">
        <f>'1) Budget Table'!$H$60</f>
        <v>46554.520000000004</v>
      </c>
      <c r="L52" s="44">
        <f>'1) Budget Table'!$I$60</f>
        <v>40400</v>
      </c>
      <c r="M52" s="45">
        <f>SUM(J52:L52)</f>
        <v>181434.79</v>
      </c>
      <c r="N52" s="382"/>
      <c r="O52" s="43" t="s">
        <v>346</v>
      </c>
      <c r="P52" s="44">
        <f>'1) Budget Table'!$J$60</f>
        <v>50000</v>
      </c>
      <c r="Q52" s="44">
        <f>'1) Budget Table'!$K$60</f>
        <v>43195.83</v>
      </c>
      <c r="R52" s="44">
        <f>'1) Budget Table'!$L$60</f>
        <v>69000</v>
      </c>
      <c r="S52" s="45">
        <f>SUM(P52:R52)</f>
        <v>162195.83000000002</v>
      </c>
      <c r="T52" s="382"/>
      <c r="U52" s="382"/>
      <c r="V52" s="382"/>
      <c r="W52" s="382"/>
      <c r="X52" s="382"/>
    </row>
    <row r="53" spans="2:24" ht="15.75" customHeight="1">
      <c r="B53" s="382"/>
      <c r="C53" s="41" t="s">
        <v>347</v>
      </c>
      <c r="D53" s="384"/>
      <c r="E53" s="352"/>
      <c r="F53" s="352"/>
      <c r="G53" s="42">
        <f t="shared" ref="G53:G60" si="12">SUM(D53:F53)</f>
        <v>0</v>
      </c>
      <c r="H53" s="382"/>
      <c r="I53" s="41" t="s">
        <v>347</v>
      </c>
      <c r="J53" s="384">
        <v>68480.27</v>
      </c>
      <c r="K53" s="352">
        <v>10000</v>
      </c>
      <c r="L53" s="352">
        <v>11000</v>
      </c>
      <c r="M53" s="42">
        <f t="shared" ref="M53:M60" si="13">SUM(J53:L53)</f>
        <v>89480.27</v>
      </c>
      <c r="N53" s="382"/>
      <c r="O53" s="41" t="s">
        <v>347</v>
      </c>
      <c r="P53" s="384">
        <v>18500</v>
      </c>
      <c r="Q53" s="352">
        <v>8195.83</v>
      </c>
      <c r="R53" s="352"/>
      <c r="S53" s="42">
        <f t="shared" ref="S53:S60" si="14">SUM(P53:R53)</f>
        <v>26695.83</v>
      </c>
      <c r="T53" s="382"/>
      <c r="U53" s="382"/>
      <c r="V53" s="382"/>
      <c r="W53" s="382"/>
      <c r="X53" s="382"/>
    </row>
    <row r="54" spans="2:24" ht="15.75" customHeight="1">
      <c r="B54" s="382"/>
      <c r="C54" s="32" t="s">
        <v>348</v>
      </c>
      <c r="D54" s="385">
        <v>3500</v>
      </c>
      <c r="E54" s="329">
        <v>10000</v>
      </c>
      <c r="F54" s="329"/>
      <c r="G54" s="40">
        <f t="shared" si="12"/>
        <v>13500</v>
      </c>
      <c r="H54" s="382"/>
      <c r="I54" s="32" t="s">
        <v>348</v>
      </c>
      <c r="J54" s="385">
        <v>8000</v>
      </c>
      <c r="K54" s="329"/>
      <c r="L54" s="329">
        <v>2000</v>
      </c>
      <c r="M54" s="40">
        <f t="shared" si="13"/>
        <v>10000</v>
      </c>
      <c r="N54" s="382"/>
      <c r="O54" s="32" t="s">
        <v>348</v>
      </c>
      <c r="P54" s="385">
        <v>3000</v>
      </c>
      <c r="Q54" s="329">
        <v>5000</v>
      </c>
      <c r="R54" s="329">
        <v>6000</v>
      </c>
      <c r="S54" s="40">
        <f t="shared" si="14"/>
        <v>14000</v>
      </c>
      <c r="T54" s="382"/>
      <c r="U54" s="382"/>
      <c r="V54" s="382"/>
      <c r="W54" s="382"/>
      <c r="X54" s="382"/>
    </row>
    <row r="55" spans="2:24" ht="15.75" customHeight="1">
      <c r="B55" s="382"/>
      <c r="C55" s="32" t="s">
        <v>349</v>
      </c>
      <c r="D55" s="385">
        <v>1500</v>
      </c>
      <c r="E55" s="385"/>
      <c r="F55" s="385"/>
      <c r="G55" s="40">
        <f t="shared" si="12"/>
        <v>1500</v>
      </c>
      <c r="H55" s="382"/>
      <c r="I55" s="32" t="s">
        <v>349</v>
      </c>
      <c r="J55" s="385"/>
      <c r="K55" s="385"/>
      <c r="L55" s="385"/>
      <c r="M55" s="40">
        <f t="shared" si="13"/>
        <v>0</v>
      </c>
      <c r="N55" s="382"/>
      <c r="O55" s="32" t="s">
        <v>349</v>
      </c>
      <c r="P55" s="385">
        <v>2500</v>
      </c>
      <c r="Q55" s="385"/>
      <c r="R55" s="385"/>
      <c r="S55" s="40">
        <f t="shared" si="14"/>
        <v>2500</v>
      </c>
      <c r="T55" s="382"/>
      <c r="U55" s="382"/>
      <c r="V55" s="382"/>
      <c r="W55" s="382"/>
      <c r="X55" s="382"/>
    </row>
    <row r="56" spans="2:24" ht="18.75" customHeight="1">
      <c r="B56" s="382"/>
      <c r="C56" s="33" t="s">
        <v>350</v>
      </c>
      <c r="D56" s="385">
        <v>10000</v>
      </c>
      <c r="E56" s="385"/>
      <c r="F56" s="385"/>
      <c r="G56" s="40">
        <f t="shared" si="12"/>
        <v>10000</v>
      </c>
      <c r="H56" s="382"/>
      <c r="I56" s="33" t="s">
        <v>350</v>
      </c>
      <c r="J56" s="385"/>
      <c r="K56" s="385"/>
      <c r="L56" s="385">
        <v>15000</v>
      </c>
      <c r="M56" s="40">
        <f t="shared" si="13"/>
        <v>15000</v>
      </c>
      <c r="N56" s="382"/>
      <c r="O56" s="33" t="s">
        <v>350</v>
      </c>
      <c r="P56" s="385">
        <v>23000</v>
      </c>
      <c r="Q56" s="385">
        <v>25000</v>
      </c>
      <c r="R56" s="385">
        <v>60000</v>
      </c>
      <c r="S56" s="40">
        <f t="shared" si="14"/>
        <v>108000</v>
      </c>
      <c r="T56" s="382"/>
      <c r="U56" s="382"/>
      <c r="V56" s="382"/>
      <c r="W56" s="382"/>
      <c r="X56" s="382"/>
    </row>
    <row r="57" spans="2:24">
      <c r="B57" s="382"/>
      <c r="C57" s="32" t="s">
        <v>351</v>
      </c>
      <c r="D57" s="385">
        <v>2500</v>
      </c>
      <c r="E57" s="385"/>
      <c r="F57" s="385"/>
      <c r="G57" s="40">
        <f t="shared" si="12"/>
        <v>2500</v>
      </c>
      <c r="H57" s="382"/>
      <c r="I57" s="32" t="s">
        <v>351</v>
      </c>
      <c r="J57" s="385"/>
      <c r="K57" s="385"/>
      <c r="L57" s="385">
        <v>5000</v>
      </c>
      <c r="M57" s="40">
        <f t="shared" si="13"/>
        <v>5000</v>
      </c>
      <c r="N57" s="382"/>
      <c r="O57" s="32" t="s">
        <v>351</v>
      </c>
      <c r="P57" s="385">
        <v>3000</v>
      </c>
      <c r="Q57" s="385"/>
      <c r="R57" s="385">
        <v>3000</v>
      </c>
      <c r="S57" s="40">
        <f t="shared" si="14"/>
        <v>6000</v>
      </c>
      <c r="T57" s="382"/>
      <c r="U57" s="382"/>
      <c r="V57" s="382"/>
      <c r="W57" s="382"/>
      <c r="X57" s="382"/>
    </row>
    <row r="58" spans="2:24" s="35" customFormat="1" ht="21.75" customHeight="1">
      <c r="B58" s="382"/>
      <c r="C58" s="32" t="s">
        <v>352</v>
      </c>
      <c r="D58" s="385"/>
      <c r="E58" s="385">
        <v>52300</v>
      </c>
      <c r="F58" s="385"/>
      <c r="G58" s="40">
        <f t="shared" si="12"/>
        <v>52300</v>
      </c>
      <c r="H58" s="386"/>
      <c r="I58" s="32" t="s">
        <v>352</v>
      </c>
      <c r="J58" s="385"/>
      <c r="K58" s="385">
        <v>36554.519999999997</v>
      </c>
      <c r="L58" s="385"/>
      <c r="M58" s="40">
        <f t="shared" si="13"/>
        <v>36554.519999999997</v>
      </c>
      <c r="N58" s="386"/>
      <c r="O58" s="32" t="s">
        <v>352</v>
      </c>
      <c r="P58" s="385"/>
      <c r="Q58" s="385"/>
      <c r="R58" s="385"/>
      <c r="S58" s="40">
        <f t="shared" si="14"/>
        <v>0</v>
      </c>
      <c r="T58" s="386"/>
      <c r="U58" s="386"/>
      <c r="V58" s="386"/>
      <c r="W58" s="386"/>
      <c r="X58" s="386"/>
    </row>
    <row r="59" spans="2:24" s="35" customFormat="1">
      <c r="B59" s="382"/>
      <c r="C59" s="32" t="s">
        <v>353</v>
      </c>
      <c r="D59" s="385">
        <v>2500</v>
      </c>
      <c r="E59" s="385"/>
      <c r="F59" s="385"/>
      <c r="G59" s="40">
        <f t="shared" si="12"/>
        <v>2500</v>
      </c>
      <c r="H59" s="386"/>
      <c r="I59" s="32" t="s">
        <v>353</v>
      </c>
      <c r="J59" s="385">
        <v>18000</v>
      </c>
      <c r="K59" s="385"/>
      <c r="L59" s="385">
        <v>7400</v>
      </c>
      <c r="M59" s="40">
        <f t="shared" si="13"/>
        <v>25400</v>
      </c>
      <c r="N59" s="386"/>
      <c r="O59" s="32" t="s">
        <v>353</v>
      </c>
      <c r="P59" s="385"/>
      <c r="Q59" s="385">
        <v>5000</v>
      </c>
      <c r="R59" s="385"/>
      <c r="S59" s="40">
        <f t="shared" si="14"/>
        <v>5000</v>
      </c>
      <c r="T59" s="386"/>
      <c r="U59" s="386"/>
      <c r="V59" s="386"/>
      <c r="W59" s="386"/>
      <c r="X59" s="386"/>
    </row>
    <row r="60" spans="2:24">
      <c r="B60" s="382"/>
      <c r="C60" s="36" t="s">
        <v>354</v>
      </c>
      <c r="D60" s="46">
        <f>SUM(D53:D59)</f>
        <v>20000</v>
      </c>
      <c r="E60" s="46">
        <f>SUM(E53:E59)</f>
        <v>62300</v>
      </c>
      <c r="F60" s="46">
        <f>SUM(F53:F59)</f>
        <v>0</v>
      </c>
      <c r="G60" s="40">
        <f t="shared" si="12"/>
        <v>82300</v>
      </c>
      <c r="H60" s="382"/>
      <c r="I60" s="36" t="s">
        <v>354</v>
      </c>
      <c r="J60" s="46">
        <f>SUM(J53:J59)</f>
        <v>94480.27</v>
      </c>
      <c r="K60" s="46">
        <f>SUM(K53:K59)</f>
        <v>46554.52</v>
      </c>
      <c r="L60" s="46">
        <f>SUM(L53:L59)</f>
        <v>40400</v>
      </c>
      <c r="M60" s="46">
        <f t="shared" si="13"/>
        <v>181434.79</v>
      </c>
      <c r="N60" s="382"/>
      <c r="O60" s="36" t="s">
        <v>354</v>
      </c>
      <c r="P60" s="46">
        <f>SUM(P53:P59)</f>
        <v>50000</v>
      </c>
      <c r="Q60" s="46">
        <f>SUM(Q53:Q59)</f>
        <v>43195.83</v>
      </c>
      <c r="R60" s="46">
        <f>SUM(R53:R59)</f>
        <v>69000</v>
      </c>
      <c r="S60" s="46">
        <f t="shared" si="14"/>
        <v>162195.83000000002</v>
      </c>
      <c r="T60" s="382"/>
      <c r="U60" s="382"/>
      <c r="V60" s="382"/>
      <c r="W60" s="382"/>
      <c r="X60" s="382"/>
    </row>
    <row r="61" spans="2:24" s="35" customFormat="1">
      <c r="B61" s="386"/>
      <c r="C61" s="50"/>
      <c r="D61" s="51"/>
      <c r="E61" s="51"/>
      <c r="F61" s="51"/>
      <c r="G61" s="52"/>
      <c r="H61" s="386"/>
      <c r="I61" s="50"/>
      <c r="J61" s="51"/>
      <c r="K61" s="51"/>
      <c r="L61" s="51"/>
      <c r="M61" s="52"/>
      <c r="N61" s="386"/>
      <c r="O61" s="50"/>
      <c r="P61" s="51"/>
      <c r="Q61" s="51"/>
      <c r="R61" s="51"/>
      <c r="S61" s="52"/>
      <c r="T61" s="386"/>
      <c r="U61" s="386"/>
      <c r="V61" s="386"/>
      <c r="W61" s="386"/>
      <c r="X61" s="386"/>
    </row>
    <row r="62" spans="2:24" ht="45.75" customHeight="1">
      <c r="B62" s="386"/>
      <c r="C62" s="254" t="s">
        <v>360</v>
      </c>
      <c r="D62" s="255"/>
      <c r="E62" s="255"/>
      <c r="F62" s="255"/>
      <c r="G62" s="256"/>
      <c r="H62" s="382"/>
      <c r="I62" s="254" t="s">
        <v>360</v>
      </c>
      <c r="J62" s="255"/>
      <c r="K62" s="255"/>
      <c r="L62" s="255"/>
      <c r="M62" s="256"/>
      <c r="N62" s="382"/>
      <c r="O62" s="254" t="s">
        <v>360</v>
      </c>
      <c r="P62" s="255"/>
      <c r="Q62" s="255"/>
      <c r="R62" s="255"/>
      <c r="S62" s="256"/>
      <c r="T62" s="382"/>
      <c r="U62" s="382"/>
      <c r="V62" s="382"/>
      <c r="W62" s="382"/>
      <c r="X62" s="382"/>
    </row>
    <row r="63" spans="2:24" ht="21.75" customHeight="1" thickBot="1">
      <c r="B63" s="382"/>
      <c r="C63" s="43" t="s">
        <v>346</v>
      </c>
      <c r="D63" s="44">
        <f>'1) Budget Table'!D71</f>
        <v>0</v>
      </c>
      <c r="E63" s="44">
        <f>'1) Budget Table'!E71</f>
        <v>62000</v>
      </c>
      <c r="F63" s="44">
        <f>'1) Budget Table'!F71</f>
        <v>126075.83</v>
      </c>
      <c r="G63" s="45">
        <f t="shared" ref="G63:G71" si="15">SUM(D63:F63)</f>
        <v>188075.83000000002</v>
      </c>
      <c r="H63" s="382"/>
      <c r="I63" s="43" t="s">
        <v>346</v>
      </c>
      <c r="J63" s="44">
        <f>'1) Budget Table'!$G$71</f>
        <v>5000</v>
      </c>
      <c r="K63" s="44">
        <f>'1) Budget Table'!$H$71</f>
        <v>55000</v>
      </c>
      <c r="L63" s="44">
        <f>'1) Budget Table'!$I$71</f>
        <v>0</v>
      </c>
      <c r="M63" s="45">
        <f t="shared" ref="M63:M71" si="16">SUM(J63:L63)</f>
        <v>60000</v>
      </c>
      <c r="N63" s="382"/>
      <c r="O63" s="43" t="s">
        <v>346</v>
      </c>
      <c r="P63" s="44">
        <f>'1) Budget Table'!$J$71</f>
        <v>25000</v>
      </c>
      <c r="Q63" s="44">
        <f>'1) Budget Table'!$K$71</f>
        <v>104194</v>
      </c>
      <c r="R63" s="44">
        <f>'1) Budget Table'!$L$71</f>
        <v>60000</v>
      </c>
      <c r="S63" s="45">
        <f t="shared" ref="S63:S71" si="17">SUM(P63:R63)</f>
        <v>189194</v>
      </c>
      <c r="T63" s="382"/>
      <c r="U63" s="382"/>
      <c r="V63" s="382"/>
      <c r="W63" s="382"/>
      <c r="X63" s="382"/>
    </row>
    <row r="64" spans="2:24" ht="15.75" customHeight="1">
      <c r="B64" s="382"/>
      <c r="C64" s="41" t="s">
        <v>347</v>
      </c>
      <c r="D64" s="384"/>
      <c r="E64" s="352">
        <v>15000</v>
      </c>
      <c r="F64" s="352">
        <v>102075.83</v>
      </c>
      <c r="G64" s="42">
        <f t="shared" si="15"/>
        <v>117075.83</v>
      </c>
      <c r="H64" s="382"/>
      <c r="I64" s="41" t="s">
        <v>347</v>
      </c>
      <c r="J64" s="384"/>
      <c r="K64" s="352"/>
      <c r="L64" s="352"/>
      <c r="M64" s="42">
        <f t="shared" si="16"/>
        <v>0</v>
      </c>
      <c r="N64" s="382"/>
      <c r="O64" s="41" t="s">
        <v>347</v>
      </c>
      <c r="P64" s="384">
        <v>10000</v>
      </c>
      <c r="Q64" s="352">
        <v>8194</v>
      </c>
      <c r="R64" s="352"/>
      <c r="S64" s="42">
        <f t="shared" si="17"/>
        <v>18194</v>
      </c>
      <c r="T64" s="382"/>
      <c r="U64" s="382"/>
      <c r="V64" s="382"/>
      <c r="W64" s="382"/>
      <c r="X64" s="382"/>
    </row>
    <row r="65" spans="2:24" ht="15.75" customHeight="1">
      <c r="B65" s="382"/>
      <c r="C65" s="32" t="s">
        <v>348</v>
      </c>
      <c r="D65" s="385"/>
      <c r="E65" s="329"/>
      <c r="F65" s="329">
        <v>6000</v>
      </c>
      <c r="G65" s="40">
        <f t="shared" si="15"/>
        <v>6000</v>
      </c>
      <c r="H65" s="382"/>
      <c r="I65" s="32" t="s">
        <v>348</v>
      </c>
      <c r="J65" s="385">
        <v>5000</v>
      </c>
      <c r="K65" s="329"/>
      <c r="L65" s="329"/>
      <c r="M65" s="40">
        <f t="shared" si="16"/>
        <v>5000</v>
      </c>
      <c r="N65" s="382"/>
      <c r="O65" s="32" t="s">
        <v>348</v>
      </c>
      <c r="P65" s="385">
        <v>2000</v>
      </c>
      <c r="Q65" s="329"/>
      <c r="R65" s="329">
        <v>30000</v>
      </c>
      <c r="S65" s="40">
        <f t="shared" si="17"/>
        <v>32000</v>
      </c>
      <c r="T65" s="382"/>
      <c r="U65" s="382"/>
      <c r="V65" s="382"/>
      <c r="W65" s="382"/>
      <c r="X65" s="382"/>
    </row>
    <row r="66" spans="2:24" ht="15.75" customHeight="1">
      <c r="B66" s="382"/>
      <c r="C66" s="32" t="s">
        <v>349</v>
      </c>
      <c r="D66" s="385"/>
      <c r="E66" s="385"/>
      <c r="F66" s="385"/>
      <c r="G66" s="40">
        <f t="shared" si="15"/>
        <v>0</v>
      </c>
      <c r="H66" s="382"/>
      <c r="I66" s="32" t="s">
        <v>349</v>
      </c>
      <c r="J66" s="385"/>
      <c r="K66" s="385"/>
      <c r="L66" s="385"/>
      <c r="M66" s="40">
        <f t="shared" si="16"/>
        <v>0</v>
      </c>
      <c r="N66" s="382"/>
      <c r="O66" s="32" t="s">
        <v>349</v>
      </c>
      <c r="P66" s="385"/>
      <c r="Q66" s="385"/>
      <c r="R66" s="385"/>
      <c r="S66" s="40">
        <f t="shared" si="17"/>
        <v>0</v>
      </c>
      <c r="T66" s="382"/>
      <c r="U66" s="382"/>
      <c r="V66" s="382"/>
      <c r="W66" s="382"/>
      <c r="X66" s="382"/>
    </row>
    <row r="67" spans="2:24">
      <c r="B67" s="382"/>
      <c r="C67" s="33" t="s">
        <v>350</v>
      </c>
      <c r="D67" s="385"/>
      <c r="E67" s="385">
        <v>6000</v>
      </c>
      <c r="F67" s="385">
        <v>11000</v>
      </c>
      <c r="G67" s="40">
        <f t="shared" si="15"/>
        <v>17000</v>
      </c>
      <c r="H67" s="382"/>
      <c r="I67" s="33" t="s">
        <v>350</v>
      </c>
      <c r="J67" s="385"/>
      <c r="K67" s="385"/>
      <c r="L67" s="385"/>
      <c r="M67" s="40">
        <f t="shared" si="16"/>
        <v>0</v>
      </c>
      <c r="N67" s="382"/>
      <c r="O67" s="33" t="s">
        <v>350</v>
      </c>
      <c r="P67" s="385">
        <v>11000</v>
      </c>
      <c r="Q67" s="385"/>
      <c r="R67" s="385">
        <v>30000</v>
      </c>
      <c r="S67" s="40">
        <f t="shared" si="17"/>
        <v>41000</v>
      </c>
      <c r="T67" s="382"/>
      <c r="U67" s="382"/>
      <c r="V67" s="382"/>
      <c r="W67" s="382"/>
      <c r="X67" s="382"/>
    </row>
    <row r="68" spans="2:24">
      <c r="B68" s="382"/>
      <c r="C68" s="32" t="s">
        <v>351</v>
      </c>
      <c r="D68" s="385"/>
      <c r="E68" s="385">
        <v>5500</v>
      </c>
      <c r="F68" s="385">
        <v>7000</v>
      </c>
      <c r="G68" s="40">
        <f t="shared" si="15"/>
        <v>12500</v>
      </c>
      <c r="H68" s="382"/>
      <c r="I68" s="32" t="s">
        <v>351</v>
      </c>
      <c r="J68" s="385"/>
      <c r="K68" s="385"/>
      <c r="L68" s="385"/>
      <c r="M68" s="40">
        <f t="shared" si="16"/>
        <v>0</v>
      </c>
      <c r="N68" s="382"/>
      <c r="O68" s="32" t="s">
        <v>351</v>
      </c>
      <c r="P68" s="385">
        <v>2000</v>
      </c>
      <c r="Q68" s="385"/>
      <c r="R68" s="385"/>
      <c r="S68" s="40">
        <f t="shared" si="17"/>
        <v>2000</v>
      </c>
      <c r="T68" s="382"/>
      <c r="U68" s="382"/>
      <c r="V68" s="382"/>
      <c r="W68" s="382"/>
      <c r="X68" s="382"/>
    </row>
    <row r="69" spans="2:24">
      <c r="B69" s="382"/>
      <c r="C69" s="32" t="s">
        <v>352</v>
      </c>
      <c r="D69" s="385"/>
      <c r="E69" s="385">
        <v>35500</v>
      </c>
      <c r="F69" s="385"/>
      <c r="G69" s="40">
        <f t="shared" si="15"/>
        <v>35500</v>
      </c>
      <c r="H69" s="382"/>
      <c r="I69" s="32" t="s">
        <v>352</v>
      </c>
      <c r="J69" s="385"/>
      <c r="K69" s="385">
        <v>55000</v>
      </c>
      <c r="L69" s="385"/>
      <c r="M69" s="40">
        <f t="shared" si="16"/>
        <v>55000</v>
      </c>
      <c r="N69" s="382"/>
      <c r="O69" s="32" t="s">
        <v>352</v>
      </c>
      <c r="P69" s="385"/>
      <c r="Q69" s="385">
        <v>96000</v>
      </c>
      <c r="R69" s="385"/>
      <c r="S69" s="40">
        <f t="shared" si="17"/>
        <v>96000</v>
      </c>
      <c r="T69" s="382"/>
      <c r="U69" s="382"/>
      <c r="V69" s="382"/>
      <c r="W69" s="382"/>
      <c r="X69" s="382"/>
    </row>
    <row r="70" spans="2:24">
      <c r="B70" s="382"/>
      <c r="C70" s="32" t="s">
        <v>353</v>
      </c>
      <c r="D70" s="385"/>
      <c r="E70" s="385"/>
      <c r="F70" s="385"/>
      <c r="G70" s="40">
        <f t="shared" si="15"/>
        <v>0</v>
      </c>
      <c r="H70" s="382"/>
      <c r="I70" s="32" t="s">
        <v>353</v>
      </c>
      <c r="J70" s="385"/>
      <c r="K70" s="385"/>
      <c r="L70" s="385"/>
      <c r="M70" s="40">
        <f t="shared" si="16"/>
        <v>0</v>
      </c>
      <c r="N70" s="382"/>
      <c r="O70" s="32" t="s">
        <v>353</v>
      </c>
      <c r="P70" s="385"/>
      <c r="Q70" s="385"/>
      <c r="R70" s="385"/>
      <c r="S70" s="40">
        <f t="shared" si="17"/>
        <v>0</v>
      </c>
      <c r="T70" s="382"/>
      <c r="U70" s="382"/>
      <c r="V70" s="382"/>
      <c r="W70" s="382"/>
      <c r="X70" s="382"/>
    </row>
    <row r="71" spans="2:24">
      <c r="B71" s="382"/>
      <c r="C71" s="36" t="s">
        <v>354</v>
      </c>
      <c r="D71" s="46">
        <f>SUM(D64:D70)</f>
        <v>0</v>
      </c>
      <c r="E71" s="46">
        <f>SUM(E64:E70)</f>
        <v>62000</v>
      </c>
      <c r="F71" s="46">
        <f>SUM(F64:F70)</f>
        <v>126075.83</v>
      </c>
      <c r="G71" s="40">
        <f t="shared" si="15"/>
        <v>188075.83000000002</v>
      </c>
      <c r="H71" s="382"/>
      <c r="I71" s="36" t="s">
        <v>354</v>
      </c>
      <c r="J71" s="46">
        <f>SUM(J64:J70)</f>
        <v>5000</v>
      </c>
      <c r="K71" s="46">
        <f>SUM(K64:K70)</f>
        <v>55000</v>
      </c>
      <c r="L71" s="46">
        <f>SUM(L64:L70)</f>
        <v>0</v>
      </c>
      <c r="M71" s="46">
        <f t="shared" si="16"/>
        <v>60000</v>
      </c>
      <c r="N71" s="382"/>
      <c r="O71" s="36" t="s">
        <v>354</v>
      </c>
      <c r="P71" s="46">
        <f>SUM(P64:P70)</f>
        <v>25000</v>
      </c>
      <c r="Q71" s="46">
        <f>SUM(Q64:Q70)</f>
        <v>104194</v>
      </c>
      <c r="R71" s="46">
        <f>SUM(R64:R70)</f>
        <v>60000</v>
      </c>
      <c r="S71" s="46">
        <f t="shared" si="17"/>
        <v>189194</v>
      </c>
      <c r="T71" s="382"/>
      <c r="U71" s="382"/>
      <c r="V71" s="382"/>
      <c r="W71" s="382"/>
      <c r="X71" s="382"/>
    </row>
    <row r="72" spans="2:24" s="35" customFormat="1">
      <c r="B72" s="386"/>
      <c r="C72" s="50"/>
      <c r="D72" s="51"/>
      <c r="E72" s="51"/>
      <c r="F72" s="51"/>
      <c r="G72" s="52"/>
      <c r="H72" s="386"/>
      <c r="I72" s="50"/>
      <c r="J72" s="51"/>
      <c r="K72" s="51"/>
      <c r="L72" s="51"/>
      <c r="M72" s="52"/>
      <c r="N72" s="386"/>
      <c r="O72" s="50"/>
      <c r="P72" s="51"/>
      <c r="Q72" s="51"/>
      <c r="R72" s="51"/>
      <c r="S72" s="52"/>
      <c r="T72" s="386"/>
      <c r="U72" s="386"/>
      <c r="V72" s="386"/>
      <c r="W72" s="386"/>
      <c r="X72" s="386"/>
    </row>
    <row r="73" spans="2:24" s="186" customFormat="1" ht="43.5" customHeight="1">
      <c r="B73" s="383"/>
      <c r="C73" s="254" t="s">
        <v>361</v>
      </c>
      <c r="D73" s="255"/>
      <c r="E73" s="255"/>
      <c r="F73" s="255"/>
      <c r="G73" s="256"/>
      <c r="H73" s="383"/>
      <c r="I73" s="254" t="s">
        <v>361</v>
      </c>
      <c r="J73" s="255"/>
      <c r="K73" s="255"/>
      <c r="L73" s="255"/>
      <c r="M73" s="256"/>
      <c r="N73" s="383"/>
      <c r="O73" s="254" t="s">
        <v>361</v>
      </c>
      <c r="P73" s="255"/>
      <c r="Q73" s="255"/>
      <c r="R73" s="255"/>
      <c r="S73" s="256"/>
      <c r="T73" s="383"/>
      <c r="U73" s="383"/>
      <c r="V73" s="383"/>
      <c r="W73" s="383"/>
      <c r="X73" s="383"/>
    </row>
    <row r="74" spans="2:24" ht="21.75" customHeight="1" thickBot="1">
      <c r="B74" s="386"/>
      <c r="C74" s="43" t="s">
        <v>346</v>
      </c>
      <c r="D74" s="44">
        <f>'1) Budget Table'!D81</f>
        <v>103600</v>
      </c>
      <c r="E74" s="44">
        <f>'1) Budget Table'!E81</f>
        <v>0</v>
      </c>
      <c r="F74" s="44">
        <f>'1) Budget Table'!F81</f>
        <v>0</v>
      </c>
      <c r="G74" s="45">
        <f t="shared" ref="G74:G82" si="18">SUM(D74:F74)</f>
        <v>103600</v>
      </c>
      <c r="H74" s="382"/>
      <c r="I74" s="43" t="s">
        <v>346</v>
      </c>
      <c r="J74" s="44">
        <f>'1) Budget Table'!$G$81</f>
        <v>25500</v>
      </c>
      <c r="K74" s="44">
        <f>'1) Budget Table'!$H$81</f>
        <v>0</v>
      </c>
      <c r="L74" s="13">
        <f>'1) Budget Table'!L81</f>
        <v>0</v>
      </c>
      <c r="M74" s="45">
        <f t="shared" ref="M74:M82" si="19">SUM(J74:L74)</f>
        <v>25500</v>
      </c>
      <c r="N74" s="382"/>
      <c r="O74" s="43" t="s">
        <v>346</v>
      </c>
      <c r="P74" s="44">
        <f>'1) Budget Table'!$J$81</f>
        <v>45000</v>
      </c>
      <c r="Q74" s="44">
        <f>'1) Budget Table'!$K$81</f>
        <v>33195.83</v>
      </c>
      <c r="R74" s="44">
        <f>'1) Budget Table'!$L$81</f>
        <v>0</v>
      </c>
      <c r="S74" s="45">
        <f t="shared" ref="S74:S82" si="20">SUM(P74:R74)</f>
        <v>78195.83</v>
      </c>
      <c r="T74" s="382"/>
      <c r="U74" s="382"/>
      <c r="V74" s="382"/>
      <c r="W74" s="382"/>
      <c r="X74" s="382"/>
    </row>
    <row r="75" spans="2:24" ht="18" customHeight="1">
      <c r="B75" s="382"/>
      <c r="C75" s="41" t="s">
        <v>347</v>
      </c>
      <c r="D75" s="384"/>
      <c r="E75" s="352"/>
      <c r="F75" s="352"/>
      <c r="G75" s="42">
        <f t="shared" si="18"/>
        <v>0</v>
      </c>
      <c r="H75" s="382"/>
      <c r="I75" s="41" t="s">
        <v>347</v>
      </c>
      <c r="J75" s="384"/>
      <c r="K75" s="352"/>
      <c r="L75" s="352"/>
      <c r="M75" s="42">
        <f t="shared" si="19"/>
        <v>0</v>
      </c>
      <c r="N75" s="382"/>
      <c r="O75" s="41" t="s">
        <v>347</v>
      </c>
      <c r="P75" s="384"/>
      <c r="Q75" s="352">
        <v>8195.83</v>
      </c>
      <c r="R75" s="352"/>
      <c r="S75" s="42">
        <f t="shared" si="20"/>
        <v>8195.83</v>
      </c>
      <c r="T75" s="382"/>
      <c r="U75" s="382"/>
      <c r="V75" s="382"/>
      <c r="W75" s="382"/>
      <c r="X75" s="382"/>
    </row>
    <row r="76" spans="2:24" ht="15.75" customHeight="1">
      <c r="B76" s="382"/>
      <c r="C76" s="32" t="s">
        <v>348</v>
      </c>
      <c r="D76" s="385">
        <v>5000</v>
      </c>
      <c r="E76" s="329"/>
      <c r="F76" s="329"/>
      <c r="G76" s="40">
        <f t="shared" si="18"/>
        <v>5000</v>
      </c>
      <c r="H76" s="382"/>
      <c r="I76" s="32" t="s">
        <v>348</v>
      </c>
      <c r="J76" s="385">
        <v>2500</v>
      </c>
      <c r="K76" s="329"/>
      <c r="L76" s="329"/>
      <c r="M76" s="40">
        <f t="shared" si="19"/>
        <v>2500</v>
      </c>
      <c r="N76" s="382"/>
      <c r="O76" s="32" t="s">
        <v>348</v>
      </c>
      <c r="P76" s="385"/>
      <c r="Q76" s="329">
        <v>5000</v>
      </c>
      <c r="R76" s="329"/>
      <c r="S76" s="40">
        <f t="shared" si="20"/>
        <v>5000</v>
      </c>
      <c r="T76" s="382"/>
      <c r="U76" s="382"/>
      <c r="V76" s="382"/>
      <c r="W76" s="382"/>
      <c r="X76" s="382"/>
    </row>
    <row r="77" spans="2:24" s="35" customFormat="1" ht="15.75" customHeight="1">
      <c r="B77" s="382"/>
      <c r="C77" s="32" t="s">
        <v>349</v>
      </c>
      <c r="D77" s="385">
        <v>67600</v>
      </c>
      <c r="E77" s="385"/>
      <c r="F77" s="385"/>
      <c r="G77" s="40">
        <f t="shared" si="18"/>
        <v>67600</v>
      </c>
      <c r="H77" s="386"/>
      <c r="I77" s="32" t="s">
        <v>349</v>
      </c>
      <c r="J77" s="385"/>
      <c r="K77" s="385"/>
      <c r="L77" s="385"/>
      <c r="M77" s="40">
        <f t="shared" si="19"/>
        <v>0</v>
      </c>
      <c r="N77" s="386"/>
      <c r="O77" s="32" t="s">
        <v>349</v>
      </c>
      <c r="P77" s="385"/>
      <c r="Q77" s="385"/>
      <c r="R77" s="385"/>
      <c r="S77" s="40">
        <f t="shared" si="20"/>
        <v>0</v>
      </c>
      <c r="T77" s="386"/>
      <c r="U77" s="386"/>
      <c r="V77" s="386"/>
      <c r="W77" s="386"/>
      <c r="X77" s="386"/>
    </row>
    <row r="78" spans="2:24">
      <c r="B78" s="386"/>
      <c r="C78" s="33" t="s">
        <v>350</v>
      </c>
      <c r="D78" s="385">
        <v>18000</v>
      </c>
      <c r="E78" s="385"/>
      <c r="F78" s="385"/>
      <c r="G78" s="40">
        <f t="shared" si="18"/>
        <v>18000</v>
      </c>
      <c r="H78" s="382"/>
      <c r="I78" s="33" t="s">
        <v>350</v>
      </c>
      <c r="J78" s="385">
        <v>23000</v>
      </c>
      <c r="K78" s="385"/>
      <c r="L78" s="385"/>
      <c r="M78" s="40">
        <f t="shared" si="19"/>
        <v>23000</v>
      </c>
      <c r="N78" s="382"/>
      <c r="O78" s="33" t="s">
        <v>350</v>
      </c>
      <c r="P78" s="385">
        <v>45000</v>
      </c>
      <c r="Q78" s="385">
        <v>20000</v>
      </c>
      <c r="R78" s="385"/>
      <c r="S78" s="40">
        <f t="shared" si="20"/>
        <v>65000</v>
      </c>
      <c r="T78" s="382"/>
      <c r="U78" s="382"/>
      <c r="V78" s="382"/>
      <c r="W78" s="382"/>
      <c r="X78" s="382"/>
    </row>
    <row r="79" spans="2:24">
      <c r="B79" s="386"/>
      <c r="C79" s="32" t="s">
        <v>351</v>
      </c>
      <c r="D79" s="385">
        <v>3000</v>
      </c>
      <c r="E79" s="385"/>
      <c r="F79" s="385"/>
      <c r="G79" s="40">
        <f t="shared" si="18"/>
        <v>3000</v>
      </c>
      <c r="H79" s="382"/>
      <c r="I79" s="32" t="s">
        <v>351</v>
      </c>
      <c r="J79" s="385"/>
      <c r="K79" s="385"/>
      <c r="L79" s="385"/>
      <c r="M79" s="40">
        <f t="shared" si="19"/>
        <v>0</v>
      </c>
      <c r="N79" s="382"/>
      <c r="O79" s="32" t="s">
        <v>351</v>
      </c>
      <c r="P79" s="385"/>
      <c r="Q79" s="385"/>
      <c r="R79" s="385"/>
      <c r="S79" s="40">
        <f t="shared" si="20"/>
        <v>0</v>
      </c>
      <c r="T79" s="382"/>
      <c r="U79" s="382"/>
      <c r="V79" s="382"/>
      <c r="W79" s="382"/>
      <c r="X79" s="382"/>
    </row>
    <row r="80" spans="2:24">
      <c r="B80" s="386"/>
      <c r="C80" s="32" t="s">
        <v>352</v>
      </c>
      <c r="D80" s="385"/>
      <c r="E80" s="385"/>
      <c r="F80" s="385"/>
      <c r="G80" s="40">
        <f t="shared" si="18"/>
        <v>0</v>
      </c>
      <c r="H80" s="382"/>
      <c r="I80" s="32" t="s">
        <v>352</v>
      </c>
      <c r="J80" s="385"/>
      <c r="K80" s="385"/>
      <c r="L80" s="385"/>
      <c r="M80" s="40">
        <f t="shared" si="19"/>
        <v>0</v>
      </c>
      <c r="N80" s="382"/>
      <c r="O80" s="32" t="s">
        <v>352</v>
      </c>
      <c r="P80" s="385"/>
      <c r="Q80" s="385"/>
      <c r="R80" s="385"/>
      <c r="S80" s="40">
        <f t="shared" si="20"/>
        <v>0</v>
      </c>
      <c r="T80" s="382"/>
      <c r="U80" s="382"/>
      <c r="V80" s="382"/>
      <c r="W80" s="382"/>
      <c r="X80" s="382"/>
    </row>
    <row r="81" spans="2:24">
      <c r="B81" s="382"/>
      <c r="C81" s="32" t="s">
        <v>353</v>
      </c>
      <c r="D81" s="385">
        <v>10000</v>
      </c>
      <c r="E81" s="385"/>
      <c r="F81" s="385"/>
      <c r="G81" s="40">
        <f t="shared" si="18"/>
        <v>10000</v>
      </c>
      <c r="H81" s="382"/>
      <c r="I81" s="32" t="s">
        <v>353</v>
      </c>
      <c r="J81" s="385"/>
      <c r="K81" s="385"/>
      <c r="L81" s="385"/>
      <c r="M81" s="40">
        <f t="shared" si="19"/>
        <v>0</v>
      </c>
      <c r="N81" s="382"/>
      <c r="O81" s="32" t="s">
        <v>353</v>
      </c>
      <c r="P81" s="385"/>
      <c r="Q81" s="385"/>
      <c r="R81" s="385"/>
      <c r="S81" s="40">
        <f t="shared" si="20"/>
        <v>0</v>
      </c>
      <c r="T81" s="382"/>
      <c r="U81" s="382"/>
      <c r="V81" s="382"/>
      <c r="W81" s="382"/>
      <c r="X81" s="382"/>
    </row>
    <row r="82" spans="2:24">
      <c r="B82" s="382"/>
      <c r="C82" s="36" t="s">
        <v>354</v>
      </c>
      <c r="D82" s="46">
        <f>SUM(D75:D81)</f>
        <v>103600</v>
      </c>
      <c r="E82" s="46">
        <f>SUM(E75:E81)</f>
        <v>0</v>
      </c>
      <c r="F82" s="46">
        <f>SUM(F75:F81)</f>
        <v>0</v>
      </c>
      <c r="G82" s="40">
        <f t="shared" si="18"/>
        <v>103600</v>
      </c>
      <c r="H82" s="382"/>
      <c r="I82" s="36" t="s">
        <v>354</v>
      </c>
      <c r="J82" s="46">
        <f>SUM(J75:J81)</f>
        <v>25500</v>
      </c>
      <c r="K82" s="46">
        <f>SUM(K75:K81)</f>
        <v>0</v>
      </c>
      <c r="L82" s="46">
        <f>SUM(L75:L81)</f>
        <v>0</v>
      </c>
      <c r="M82" s="46">
        <f t="shared" si="19"/>
        <v>25500</v>
      </c>
      <c r="N82" s="382"/>
      <c r="O82" s="36" t="s">
        <v>354</v>
      </c>
      <c r="P82" s="46">
        <f>SUM(P75:P81)</f>
        <v>45000</v>
      </c>
      <c r="Q82" s="46">
        <f>SUM(Q75:Q81)</f>
        <v>33195.83</v>
      </c>
      <c r="R82" s="46">
        <f>SUM(R75:R81)</f>
        <v>0</v>
      </c>
      <c r="S82" s="46">
        <f t="shared" si="20"/>
        <v>78195.83</v>
      </c>
      <c r="T82" s="382"/>
      <c r="U82" s="382"/>
      <c r="V82" s="382"/>
      <c r="W82" s="382"/>
      <c r="X82" s="382"/>
    </row>
    <row r="83" spans="2:24" s="35" customFormat="1">
      <c r="B83" s="386"/>
      <c r="C83" s="50"/>
      <c r="D83" s="51"/>
      <c r="E83" s="51"/>
      <c r="F83" s="51"/>
      <c r="G83" s="52"/>
      <c r="H83" s="386"/>
      <c r="I83" s="50"/>
      <c r="J83" s="51"/>
      <c r="K83" s="51"/>
      <c r="L83" s="51"/>
      <c r="M83" s="52"/>
      <c r="N83" s="386"/>
      <c r="O83" s="50"/>
      <c r="P83" s="51"/>
      <c r="Q83" s="51"/>
      <c r="R83" s="51"/>
      <c r="S83" s="52"/>
      <c r="T83" s="386"/>
      <c r="U83" s="386"/>
      <c r="V83" s="386"/>
      <c r="W83" s="386"/>
      <c r="X83" s="386"/>
    </row>
    <row r="84" spans="2:24" hidden="1">
      <c r="B84" s="382"/>
      <c r="C84" s="257" t="s">
        <v>165</v>
      </c>
      <c r="D84" s="258"/>
      <c r="E84" s="258"/>
      <c r="F84" s="258"/>
      <c r="G84" s="259"/>
      <c r="H84" s="382"/>
      <c r="I84" s="257" t="s">
        <v>165</v>
      </c>
      <c r="J84" s="258"/>
      <c r="K84" s="258"/>
      <c r="L84" s="258"/>
      <c r="M84" s="259"/>
      <c r="N84" s="382"/>
      <c r="O84" s="257" t="s">
        <v>165</v>
      </c>
      <c r="P84" s="258"/>
      <c r="Q84" s="258"/>
      <c r="R84" s="258"/>
      <c r="S84" s="259"/>
      <c r="T84" s="382"/>
      <c r="U84" s="382"/>
      <c r="V84" s="382"/>
      <c r="W84" s="382"/>
      <c r="X84" s="382"/>
    </row>
    <row r="85" spans="2:24" ht="21.75" hidden="1" customHeight="1" thickBot="1">
      <c r="B85" s="382"/>
      <c r="C85" s="43" t="s">
        <v>346</v>
      </c>
      <c r="D85" s="44">
        <f>'1) Budget Table'!D91</f>
        <v>0</v>
      </c>
      <c r="E85" s="44">
        <f>'1) Budget Table'!E91</f>
        <v>0</v>
      </c>
      <c r="F85" s="44">
        <f>'1) Budget Table'!F91</f>
        <v>0</v>
      </c>
      <c r="G85" s="45">
        <f t="shared" ref="G85:G93" si="21">SUM(D85:F85)</f>
        <v>0</v>
      </c>
      <c r="H85" s="382"/>
      <c r="I85" s="43" t="s">
        <v>346</v>
      </c>
      <c r="J85" s="44">
        <f>'1) Budget Table'!J91</f>
        <v>0</v>
      </c>
      <c r="K85" s="44">
        <f>'1) Budget Table'!K91</f>
        <v>0</v>
      </c>
      <c r="L85" s="44">
        <f>'1) Budget Table'!L91</f>
        <v>0</v>
      </c>
      <c r="M85" s="45">
        <f t="shared" ref="M85:M93" si="22">SUM(J85:L85)</f>
        <v>0</v>
      </c>
      <c r="N85" s="382"/>
      <c r="O85" s="43" t="s">
        <v>346</v>
      </c>
      <c r="P85" s="44">
        <f>'1) Budget Table'!P91</f>
        <v>0</v>
      </c>
      <c r="Q85" s="44">
        <f>'1) Budget Table'!Q91</f>
        <v>0</v>
      </c>
      <c r="R85" s="44">
        <f>'1) Budget Table'!R91</f>
        <v>0</v>
      </c>
      <c r="S85" s="45">
        <f t="shared" ref="S85:S93" si="23">SUM(P85:R85)</f>
        <v>0</v>
      </c>
      <c r="T85" s="382"/>
      <c r="U85" s="382"/>
      <c r="V85" s="382"/>
      <c r="W85" s="382"/>
      <c r="X85" s="382"/>
    </row>
    <row r="86" spans="2:24" ht="15.75" hidden="1" customHeight="1">
      <c r="B86" s="382"/>
      <c r="C86" s="41" t="s">
        <v>347</v>
      </c>
      <c r="D86" s="384"/>
      <c r="E86" s="352"/>
      <c r="F86" s="352"/>
      <c r="G86" s="42">
        <f t="shared" si="21"/>
        <v>0</v>
      </c>
      <c r="H86" s="382"/>
      <c r="I86" s="41" t="s">
        <v>347</v>
      </c>
      <c r="J86" s="384"/>
      <c r="K86" s="352"/>
      <c r="L86" s="352"/>
      <c r="M86" s="42">
        <f t="shared" si="22"/>
        <v>0</v>
      </c>
      <c r="N86" s="382"/>
      <c r="O86" s="41" t="s">
        <v>347</v>
      </c>
      <c r="P86" s="384"/>
      <c r="Q86" s="352"/>
      <c r="R86" s="352"/>
      <c r="S86" s="42">
        <f t="shared" si="23"/>
        <v>0</v>
      </c>
      <c r="T86" s="382"/>
      <c r="U86" s="382"/>
      <c r="V86" s="382"/>
      <c r="W86" s="382"/>
      <c r="X86" s="382"/>
    </row>
    <row r="87" spans="2:24" ht="15.75" hidden="1" customHeight="1">
      <c r="B87" s="386"/>
      <c r="C87" s="32" t="s">
        <v>348</v>
      </c>
      <c r="D87" s="385"/>
      <c r="E87" s="329"/>
      <c r="F87" s="329"/>
      <c r="G87" s="40">
        <f t="shared" si="21"/>
        <v>0</v>
      </c>
      <c r="H87" s="382"/>
      <c r="I87" s="32" t="s">
        <v>348</v>
      </c>
      <c r="J87" s="385"/>
      <c r="K87" s="329"/>
      <c r="L87" s="329"/>
      <c r="M87" s="40">
        <f t="shared" si="22"/>
        <v>0</v>
      </c>
      <c r="N87" s="382"/>
      <c r="O87" s="32" t="s">
        <v>348</v>
      </c>
      <c r="P87" s="385"/>
      <c r="Q87" s="329"/>
      <c r="R87" s="329"/>
      <c r="S87" s="40">
        <f t="shared" si="23"/>
        <v>0</v>
      </c>
      <c r="T87" s="382"/>
      <c r="U87" s="382"/>
      <c r="V87" s="382"/>
      <c r="W87" s="382"/>
      <c r="X87" s="382"/>
    </row>
    <row r="88" spans="2:24" ht="15.75" hidden="1" customHeight="1">
      <c r="B88" s="382"/>
      <c r="C88" s="32" t="s">
        <v>349</v>
      </c>
      <c r="D88" s="385"/>
      <c r="E88" s="385"/>
      <c r="F88" s="385"/>
      <c r="G88" s="40">
        <f t="shared" si="21"/>
        <v>0</v>
      </c>
      <c r="H88" s="382"/>
      <c r="I88" s="32" t="s">
        <v>349</v>
      </c>
      <c r="J88" s="385"/>
      <c r="K88" s="385"/>
      <c r="L88" s="385"/>
      <c r="M88" s="40">
        <f t="shared" si="22"/>
        <v>0</v>
      </c>
      <c r="N88" s="382"/>
      <c r="O88" s="32" t="s">
        <v>349</v>
      </c>
      <c r="P88" s="385"/>
      <c r="Q88" s="385"/>
      <c r="R88" s="385"/>
      <c r="S88" s="40">
        <f t="shared" si="23"/>
        <v>0</v>
      </c>
      <c r="T88" s="382"/>
      <c r="U88" s="382"/>
      <c r="V88" s="382"/>
      <c r="W88" s="382"/>
      <c r="X88" s="382"/>
    </row>
    <row r="89" spans="2:24" hidden="1">
      <c r="B89" s="382"/>
      <c r="C89" s="33" t="s">
        <v>350</v>
      </c>
      <c r="D89" s="385"/>
      <c r="E89" s="385"/>
      <c r="F89" s="385"/>
      <c r="G89" s="40">
        <f t="shared" si="21"/>
        <v>0</v>
      </c>
      <c r="H89" s="382"/>
      <c r="I89" s="33" t="s">
        <v>350</v>
      </c>
      <c r="J89" s="385"/>
      <c r="K89" s="385"/>
      <c r="L89" s="385"/>
      <c r="M89" s="40">
        <f t="shared" si="22"/>
        <v>0</v>
      </c>
      <c r="N89" s="382"/>
      <c r="O89" s="33" t="s">
        <v>350</v>
      </c>
      <c r="P89" s="385"/>
      <c r="Q89" s="385"/>
      <c r="R89" s="385"/>
      <c r="S89" s="40">
        <f t="shared" si="23"/>
        <v>0</v>
      </c>
      <c r="T89" s="382"/>
      <c r="U89" s="382"/>
      <c r="V89" s="382"/>
      <c r="W89" s="382"/>
      <c r="X89" s="382"/>
    </row>
    <row r="90" spans="2:24" hidden="1">
      <c r="B90" s="382"/>
      <c r="C90" s="32" t="s">
        <v>351</v>
      </c>
      <c r="D90" s="385"/>
      <c r="E90" s="385"/>
      <c r="F90" s="385"/>
      <c r="G90" s="40">
        <f t="shared" si="21"/>
        <v>0</v>
      </c>
      <c r="H90" s="382"/>
      <c r="I90" s="32" t="s">
        <v>351</v>
      </c>
      <c r="J90" s="385"/>
      <c r="K90" s="385"/>
      <c r="L90" s="385"/>
      <c r="M90" s="40">
        <f t="shared" si="22"/>
        <v>0</v>
      </c>
      <c r="N90" s="382"/>
      <c r="O90" s="32" t="s">
        <v>351</v>
      </c>
      <c r="P90" s="385"/>
      <c r="Q90" s="385"/>
      <c r="R90" s="385"/>
      <c r="S90" s="40">
        <f t="shared" si="23"/>
        <v>0</v>
      </c>
      <c r="T90" s="382"/>
      <c r="U90" s="382"/>
      <c r="V90" s="382"/>
      <c r="W90" s="382"/>
      <c r="X90" s="382"/>
    </row>
    <row r="91" spans="2:24" ht="25.5" hidden="1" customHeight="1">
      <c r="B91" s="382"/>
      <c r="C91" s="32" t="s">
        <v>352</v>
      </c>
      <c r="D91" s="385"/>
      <c r="E91" s="385"/>
      <c r="F91" s="385"/>
      <c r="G91" s="40">
        <f t="shared" si="21"/>
        <v>0</v>
      </c>
      <c r="H91" s="382"/>
      <c r="I91" s="32" t="s">
        <v>352</v>
      </c>
      <c r="J91" s="385"/>
      <c r="K91" s="385"/>
      <c r="L91" s="385"/>
      <c r="M91" s="40">
        <f t="shared" si="22"/>
        <v>0</v>
      </c>
      <c r="N91" s="382"/>
      <c r="O91" s="32" t="s">
        <v>352</v>
      </c>
      <c r="P91" s="385"/>
      <c r="Q91" s="385"/>
      <c r="R91" s="385"/>
      <c r="S91" s="40">
        <f t="shared" si="23"/>
        <v>0</v>
      </c>
      <c r="T91" s="382"/>
      <c r="U91" s="382"/>
      <c r="V91" s="382"/>
      <c r="W91" s="382"/>
      <c r="X91" s="382"/>
    </row>
    <row r="92" spans="2:24" hidden="1">
      <c r="B92" s="386"/>
      <c r="C92" s="32" t="s">
        <v>353</v>
      </c>
      <c r="D92" s="385"/>
      <c r="E92" s="385"/>
      <c r="F92" s="385"/>
      <c r="G92" s="40">
        <f t="shared" si="21"/>
        <v>0</v>
      </c>
      <c r="H92" s="382"/>
      <c r="I92" s="32" t="s">
        <v>353</v>
      </c>
      <c r="J92" s="385"/>
      <c r="K92" s="385"/>
      <c r="L92" s="385"/>
      <c r="M92" s="40">
        <f t="shared" si="22"/>
        <v>0</v>
      </c>
      <c r="N92" s="382"/>
      <c r="O92" s="32" t="s">
        <v>353</v>
      </c>
      <c r="P92" s="385"/>
      <c r="Q92" s="385"/>
      <c r="R92" s="385"/>
      <c r="S92" s="40">
        <f t="shared" si="23"/>
        <v>0</v>
      </c>
      <c r="T92" s="382"/>
      <c r="U92" s="382"/>
      <c r="V92" s="382"/>
      <c r="W92" s="382"/>
      <c r="X92" s="382"/>
    </row>
    <row r="93" spans="2:24" ht="15.75" hidden="1" customHeight="1">
      <c r="B93" s="382"/>
      <c r="C93" s="36" t="s">
        <v>354</v>
      </c>
      <c r="D93" s="46">
        <f>SUM(D86:D92)</f>
        <v>0</v>
      </c>
      <c r="E93" s="46">
        <f>SUM(E86:E92)</f>
        <v>0</v>
      </c>
      <c r="F93" s="46">
        <f>SUM(F86:F92)</f>
        <v>0</v>
      </c>
      <c r="G93" s="40">
        <f t="shared" si="21"/>
        <v>0</v>
      </c>
      <c r="H93" s="382"/>
      <c r="I93" s="36" t="s">
        <v>354</v>
      </c>
      <c r="J93" s="46">
        <f>SUM(J86:J92)</f>
        <v>0</v>
      </c>
      <c r="K93" s="46">
        <f>SUM(K86:K92)</f>
        <v>0</v>
      </c>
      <c r="L93" s="46">
        <f>SUM(L86:L92)</f>
        <v>0</v>
      </c>
      <c r="M93" s="40">
        <f t="shared" si="22"/>
        <v>0</v>
      </c>
      <c r="N93" s="382"/>
      <c r="O93" s="36" t="s">
        <v>354</v>
      </c>
      <c r="P93" s="46">
        <f>SUM(P86:P92)</f>
        <v>0</v>
      </c>
      <c r="Q93" s="46">
        <f>SUM(Q86:Q92)</f>
        <v>0</v>
      </c>
      <c r="R93" s="46">
        <f>SUM(R86:R92)</f>
        <v>0</v>
      </c>
      <c r="S93" s="40">
        <f t="shared" si="23"/>
        <v>0</v>
      </c>
      <c r="T93" s="382"/>
      <c r="U93" s="382"/>
      <c r="V93" s="382"/>
      <c r="W93" s="382"/>
      <c r="X93" s="382"/>
    </row>
    <row r="94" spans="2:24" ht="25.5" customHeight="1">
      <c r="B94" s="382"/>
      <c r="C94" s="382"/>
      <c r="D94" s="387"/>
      <c r="E94" s="387"/>
      <c r="F94" s="387"/>
      <c r="G94" s="387"/>
      <c r="H94" s="382"/>
      <c r="I94" s="382"/>
      <c r="J94" s="387"/>
      <c r="K94" s="387"/>
      <c r="L94" s="387"/>
      <c r="M94" s="387"/>
      <c r="N94" s="382"/>
      <c r="O94" s="382"/>
      <c r="P94" s="387"/>
      <c r="Q94" s="387"/>
      <c r="R94" s="387"/>
      <c r="S94" s="387"/>
      <c r="T94" s="382"/>
      <c r="U94" s="382"/>
      <c r="V94" s="382"/>
      <c r="W94" s="382"/>
      <c r="X94" s="382"/>
    </row>
    <row r="95" spans="2:24" s="186" customFormat="1" ht="42.75" customHeight="1">
      <c r="B95" s="254" t="s">
        <v>362</v>
      </c>
      <c r="C95" s="255"/>
      <c r="D95" s="255"/>
      <c r="E95" s="255"/>
      <c r="F95" s="255"/>
      <c r="G95" s="256"/>
      <c r="H95" s="383"/>
      <c r="I95" s="254" t="s">
        <v>362</v>
      </c>
      <c r="J95" s="255"/>
      <c r="K95" s="255"/>
      <c r="L95" s="255"/>
      <c r="M95" s="256"/>
      <c r="N95" s="383"/>
      <c r="O95" s="254" t="s">
        <v>362</v>
      </c>
      <c r="P95" s="255"/>
      <c r="Q95" s="255"/>
      <c r="R95" s="255"/>
      <c r="S95" s="256"/>
      <c r="T95" s="383"/>
      <c r="U95" s="383"/>
      <c r="V95" s="383"/>
      <c r="W95" s="383"/>
      <c r="X95" s="383"/>
    </row>
    <row r="96" spans="2:24" s="186" customFormat="1" ht="37.5" customHeight="1">
      <c r="B96" s="383"/>
      <c r="C96" s="254" t="s">
        <v>363</v>
      </c>
      <c r="D96" s="255"/>
      <c r="E96" s="255"/>
      <c r="F96" s="255"/>
      <c r="G96" s="256"/>
      <c r="H96" s="383"/>
      <c r="I96" s="254" t="s">
        <v>363</v>
      </c>
      <c r="J96" s="255"/>
      <c r="K96" s="255"/>
      <c r="L96" s="255"/>
      <c r="M96" s="256"/>
      <c r="N96" s="383"/>
      <c r="O96" s="254" t="s">
        <v>363</v>
      </c>
      <c r="P96" s="255"/>
      <c r="Q96" s="255"/>
      <c r="R96" s="255"/>
      <c r="S96" s="256"/>
      <c r="T96" s="383"/>
      <c r="U96" s="383"/>
      <c r="V96" s="383"/>
      <c r="W96" s="383"/>
      <c r="X96" s="383"/>
    </row>
    <row r="97" spans="3:24" ht="22.5" customHeight="1" thickBot="1">
      <c r="C97" s="43" t="s">
        <v>346</v>
      </c>
      <c r="D97" s="44">
        <f>'1) Budget Table'!D109</f>
        <v>19000</v>
      </c>
      <c r="E97" s="44">
        <f>'1) Budget Table'!E109</f>
        <v>40000</v>
      </c>
      <c r="F97" s="44">
        <f>'1) Budget Table'!F109</f>
        <v>61000</v>
      </c>
      <c r="G97" s="45">
        <f>SUM(D97:F97)</f>
        <v>120000</v>
      </c>
      <c r="H97" s="382"/>
      <c r="I97" s="43" t="s">
        <v>346</v>
      </c>
      <c r="J97" s="44">
        <f>'1) Budget Table'!$G$109</f>
        <v>41296.99</v>
      </c>
      <c r="K97" s="44">
        <f>'1) Budget Table'!$H$109</f>
        <v>70000</v>
      </c>
      <c r="L97" s="44">
        <f>'1) Budget Table'!$I$109</f>
        <v>88440</v>
      </c>
      <c r="M97" s="45">
        <f>SUM(J97:L97)</f>
        <v>199736.99</v>
      </c>
      <c r="N97" s="382"/>
      <c r="O97" s="43" t="s">
        <v>346</v>
      </c>
      <c r="P97" s="44">
        <f>'1) Budget Table'!$J$109</f>
        <v>20000</v>
      </c>
      <c r="Q97" s="44">
        <f>'1) Budget Table'!$K$109</f>
        <v>36386.620000000003</v>
      </c>
      <c r="R97" s="44">
        <f>'1) Budget Table'!$L$109</f>
        <v>70000</v>
      </c>
      <c r="S97" s="45">
        <f>SUM(P97:R97)</f>
        <v>126386.62</v>
      </c>
      <c r="T97" s="382"/>
      <c r="U97" s="382"/>
      <c r="V97" s="382"/>
      <c r="W97" s="382"/>
      <c r="X97" s="382"/>
    </row>
    <row r="98" spans="3:24">
      <c r="C98" s="41" t="s">
        <v>347</v>
      </c>
      <c r="D98" s="384"/>
      <c r="E98" s="352"/>
      <c r="F98" s="352">
        <v>21000</v>
      </c>
      <c r="G98" s="42">
        <f t="shared" ref="G98:G105" si="24">SUM(D98:F98)</f>
        <v>21000</v>
      </c>
      <c r="H98" s="382"/>
      <c r="I98" s="41" t="s">
        <v>347</v>
      </c>
      <c r="J98" s="384">
        <v>36296.99</v>
      </c>
      <c r="K98" s="352">
        <v>15000</v>
      </c>
      <c r="L98" s="352">
        <v>17600</v>
      </c>
      <c r="M98" s="42">
        <f t="shared" ref="M98:M105" si="25">SUM(J98:L98)</f>
        <v>68896.989999999991</v>
      </c>
      <c r="N98" s="382"/>
      <c r="O98" s="41" t="s">
        <v>347</v>
      </c>
      <c r="P98" s="384">
        <v>2000</v>
      </c>
      <c r="Q98" s="352">
        <v>16386.62</v>
      </c>
      <c r="R98" s="352"/>
      <c r="S98" s="42">
        <f t="shared" ref="S98:S105" si="26">SUM(P98:R98)</f>
        <v>18386.62</v>
      </c>
      <c r="T98" s="382"/>
      <c r="U98" s="382"/>
      <c r="V98" s="382"/>
      <c r="W98" s="382"/>
      <c r="X98" s="382"/>
    </row>
    <row r="99" spans="3:24">
      <c r="C99" s="32" t="s">
        <v>348</v>
      </c>
      <c r="D99" s="385">
        <v>2000</v>
      </c>
      <c r="E99" s="329"/>
      <c r="F99" s="329">
        <v>8000</v>
      </c>
      <c r="G99" s="40">
        <f t="shared" si="24"/>
        <v>10000</v>
      </c>
      <c r="H99" s="382"/>
      <c r="I99" s="32" t="s">
        <v>348</v>
      </c>
      <c r="J99" s="385">
        <v>5000</v>
      </c>
      <c r="K99" s="329"/>
      <c r="L99" s="329">
        <v>10000</v>
      </c>
      <c r="M99" s="40">
        <f t="shared" si="25"/>
        <v>15000</v>
      </c>
      <c r="N99" s="382"/>
      <c r="O99" s="32" t="s">
        <v>348</v>
      </c>
      <c r="P99" s="385">
        <v>3000</v>
      </c>
      <c r="Q99" s="329">
        <v>8000</v>
      </c>
      <c r="R99" s="329">
        <v>15000</v>
      </c>
      <c r="S99" s="40">
        <f t="shared" si="26"/>
        <v>26000</v>
      </c>
      <c r="T99" s="382"/>
      <c r="U99" s="382"/>
      <c r="V99" s="382"/>
      <c r="W99" s="382"/>
      <c r="X99" s="382"/>
    </row>
    <row r="100" spans="3:24" ht="15.75" customHeight="1">
      <c r="C100" s="32" t="s">
        <v>349</v>
      </c>
      <c r="D100" s="385"/>
      <c r="E100" s="385"/>
      <c r="F100" s="385"/>
      <c r="G100" s="40">
        <f t="shared" si="24"/>
        <v>0</v>
      </c>
      <c r="H100" s="382"/>
      <c r="I100" s="32" t="s">
        <v>349</v>
      </c>
      <c r="J100" s="385"/>
      <c r="K100" s="385"/>
      <c r="L100" s="385">
        <v>1000</v>
      </c>
      <c r="M100" s="40">
        <f t="shared" si="25"/>
        <v>1000</v>
      </c>
      <c r="N100" s="382"/>
      <c r="O100" s="32" t="s">
        <v>349</v>
      </c>
      <c r="P100" s="385">
        <v>13000</v>
      </c>
      <c r="Q100" s="385"/>
      <c r="R100" s="385"/>
      <c r="S100" s="40">
        <f t="shared" si="26"/>
        <v>13000</v>
      </c>
      <c r="T100" s="382"/>
      <c r="U100" s="382"/>
      <c r="V100" s="382"/>
      <c r="W100" s="382"/>
      <c r="X100" s="382"/>
    </row>
    <row r="101" spans="3:24">
      <c r="C101" s="33" t="s">
        <v>350</v>
      </c>
      <c r="D101" s="385">
        <v>11000</v>
      </c>
      <c r="E101" s="385"/>
      <c r="F101" s="385">
        <v>23000</v>
      </c>
      <c r="G101" s="40">
        <f t="shared" si="24"/>
        <v>34000</v>
      </c>
      <c r="H101" s="382"/>
      <c r="I101" s="33" t="s">
        <v>350</v>
      </c>
      <c r="J101" s="385"/>
      <c r="K101" s="385"/>
      <c r="L101" s="385">
        <v>20000</v>
      </c>
      <c r="M101" s="40">
        <f t="shared" si="25"/>
        <v>20000</v>
      </c>
      <c r="N101" s="382"/>
      <c r="O101" s="33" t="s">
        <v>350</v>
      </c>
      <c r="P101" s="385">
        <v>2000</v>
      </c>
      <c r="Q101" s="385">
        <v>10000</v>
      </c>
      <c r="R101" s="385">
        <v>50000</v>
      </c>
      <c r="S101" s="40">
        <f t="shared" si="26"/>
        <v>62000</v>
      </c>
      <c r="T101" s="382"/>
      <c r="U101" s="382"/>
      <c r="V101" s="382"/>
      <c r="W101" s="382"/>
      <c r="X101" s="382"/>
    </row>
    <row r="102" spans="3:24">
      <c r="C102" s="32" t="s">
        <v>351</v>
      </c>
      <c r="D102" s="385">
        <v>2500</v>
      </c>
      <c r="E102" s="385"/>
      <c r="F102" s="385">
        <v>4000</v>
      </c>
      <c r="G102" s="40">
        <f t="shared" si="24"/>
        <v>6500</v>
      </c>
      <c r="H102" s="382"/>
      <c r="I102" s="32" t="s">
        <v>351</v>
      </c>
      <c r="J102" s="385"/>
      <c r="K102" s="385">
        <v>5000</v>
      </c>
      <c r="L102" s="385">
        <v>4000</v>
      </c>
      <c r="M102" s="40">
        <f t="shared" si="25"/>
        <v>9000</v>
      </c>
      <c r="N102" s="382"/>
      <c r="O102" s="32" t="s">
        <v>351</v>
      </c>
      <c r="P102" s="385"/>
      <c r="Q102" s="385">
        <v>2000</v>
      </c>
      <c r="R102" s="385"/>
      <c r="S102" s="40">
        <f t="shared" si="26"/>
        <v>2000</v>
      </c>
      <c r="T102" s="382"/>
      <c r="U102" s="382"/>
      <c r="V102" s="382"/>
      <c r="W102" s="382"/>
      <c r="X102" s="382"/>
    </row>
    <row r="103" spans="3:24">
      <c r="C103" s="32" t="s">
        <v>352</v>
      </c>
      <c r="D103" s="385"/>
      <c r="E103" s="385">
        <v>40000</v>
      </c>
      <c r="F103" s="385">
        <v>5000</v>
      </c>
      <c r="G103" s="40">
        <f t="shared" si="24"/>
        <v>45000</v>
      </c>
      <c r="H103" s="382"/>
      <c r="I103" s="32" t="s">
        <v>352</v>
      </c>
      <c r="J103" s="385"/>
      <c r="K103" s="385">
        <v>50000</v>
      </c>
      <c r="L103" s="385">
        <v>24000</v>
      </c>
      <c r="M103" s="40">
        <f t="shared" si="25"/>
        <v>74000</v>
      </c>
      <c r="N103" s="382"/>
      <c r="O103" s="32" t="s">
        <v>352</v>
      </c>
      <c r="P103" s="385"/>
      <c r="Q103" s="385"/>
      <c r="R103" s="385"/>
      <c r="S103" s="40">
        <f t="shared" si="26"/>
        <v>0</v>
      </c>
      <c r="T103" s="382"/>
      <c r="U103" s="382"/>
      <c r="V103" s="382"/>
      <c r="W103" s="382"/>
      <c r="X103" s="382"/>
    </row>
    <row r="104" spans="3:24">
      <c r="C104" s="32" t="s">
        <v>353</v>
      </c>
      <c r="D104" s="385">
        <v>3500</v>
      </c>
      <c r="E104" s="385"/>
      <c r="F104" s="385"/>
      <c r="G104" s="40">
        <f t="shared" si="24"/>
        <v>3500</v>
      </c>
      <c r="H104" s="382"/>
      <c r="I104" s="32" t="s">
        <v>353</v>
      </c>
      <c r="J104" s="385"/>
      <c r="K104" s="385"/>
      <c r="L104" s="385">
        <v>11840</v>
      </c>
      <c r="M104" s="40">
        <f t="shared" si="25"/>
        <v>11840</v>
      </c>
      <c r="N104" s="382"/>
      <c r="O104" s="32" t="s">
        <v>353</v>
      </c>
      <c r="P104" s="385"/>
      <c r="Q104" s="385"/>
      <c r="R104" s="385">
        <v>5000</v>
      </c>
      <c r="S104" s="40">
        <f t="shared" si="26"/>
        <v>5000</v>
      </c>
      <c r="T104" s="382"/>
      <c r="U104" s="382"/>
      <c r="V104" s="382"/>
      <c r="W104" s="382"/>
      <c r="X104" s="382"/>
    </row>
    <row r="105" spans="3:24">
      <c r="C105" s="36" t="s">
        <v>354</v>
      </c>
      <c r="D105" s="46">
        <f>SUM(D98:D104)</f>
        <v>19000</v>
      </c>
      <c r="E105" s="46">
        <f>SUM(E98:E104)</f>
        <v>40000</v>
      </c>
      <c r="F105" s="46">
        <f>SUM(F98:F104)</f>
        <v>61000</v>
      </c>
      <c r="G105" s="40">
        <f t="shared" si="24"/>
        <v>120000</v>
      </c>
      <c r="H105" s="382"/>
      <c r="I105" s="36" t="s">
        <v>354</v>
      </c>
      <c r="J105" s="46">
        <f>SUM(J98:J104)</f>
        <v>41296.99</v>
      </c>
      <c r="K105" s="46">
        <f>SUM(K98:K104)</f>
        <v>70000</v>
      </c>
      <c r="L105" s="46">
        <f>SUM(L98:L104)</f>
        <v>88440</v>
      </c>
      <c r="M105" s="46">
        <f t="shared" si="25"/>
        <v>199736.99</v>
      </c>
      <c r="N105" s="382"/>
      <c r="O105" s="36" t="s">
        <v>354</v>
      </c>
      <c r="P105" s="46">
        <f>SUM(P98:P104)</f>
        <v>20000</v>
      </c>
      <c r="Q105" s="46">
        <f>SUM(Q98:Q104)</f>
        <v>36386.619999999995</v>
      </c>
      <c r="R105" s="46">
        <f>SUM(R98:R104)</f>
        <v>70000</v>
      </c>
      <c r="S105" s="46">
        <f t="shared" si="26"/>
        <v>126386.62</v>
      </c>
      <c r="T105" s="382"/>
      <c r="U105" s="382"/>
      <c r="V105" s="382"/>
      <c r="W105" s="382"/>
      <c r="X105" s="382"/>
    </row>
    <row r="106" spans="3:24" s="35" customFormat="1">
      <c r="C106" s="50"/>
      <c r="D106" s="51"/>
      <c r="E106" s="51"/>
      <c r="F106" s="51"/>
      <c r="G106" s="52"/>
      <c r="H106" s="386"/>
      <c r="I106" s="50"/>
      <c r="J106" s="51"/>
      <c r="K106" s="51"/>
      <c r="L106" s="51"/>
      <c r="M106" s="52"/>
      <c r="N106" s="386"/>
      <c r="O106" s="50"/>
      <c r="P106" s="51"/>
      <c r="Q106" s="51"/>
      <c r="R106" s="51"/>
      <c r="S106" s="52"/>
      <c r="T106" s="386"/>
      <c r="U106" s="386"/>
      <c r="V106" s="386"/>
      <c r="W106" s="386"/>
      <c r="X106" s="386"/>
    </row>
    <row r="107" spans="3:24" s="186" customFormat="1" ht="33" customHeight="1">
      <c r="C107" s="254" t="s">
        <v>364</v>
      </c>
      <c r="D107" s="255"/>
      <c r="E107" s="255"/>
      <c r="F107" s="255"/>
      <c r="G107" s="256"/>
      <c r="H107" s="383"/>
      <c r="I107" s="254" t="s">
        <v>364</v>
      </c>
      <c r="J107" s="255"/>
      <c r="K107" s="255"/>
      <c r="L107" s="255"/>
      <c r="M107" s="256"/>
      <c r="N107" s="383"/>
      <c r="O107" s="254" t="s">
        <v>364</v>
      </c>
      <c r="P107" s="255"/>
      <c r="Q107" s="255"/>
      <c r="R107" s="255"/>
      <c r="S107" s="256"/>
      <c r="T107" s="383"/>
      <c r="U107" s="383"/>
      <c r="V107" s="383"/>
      <c r="W107" s="383"/>
      <c r="X107" s="383"/>
    </row>
    <row r="108" spans="3:24" ht="21.75" customHeight="1" thickBot="1">
      <c r="C108" s="43" t="s">
        <v>346</v>
      </c>
      <c r="D108" s="44">
        <f>'1) Budget Table'!D121</f>
        <v>12000</v>
      </c>
      <c r="E108" s="44">
        <f>'1) Budget Table'!E121</f>
        <v>18000</v>
      </c>
      <c r="F108" s="44">
        <f>'1) Budget Table'!F121</f>
        <v>9000</v>
      </c>
      <c r="G108" s="45">
        <f t="shared" ref="G108:G116" si="27">SUM(D108:F108)</f>
        <v>39000</v>
      </c>
      <c r="H108" s="382"/>
      <c r="I108" s="43" t="s">
        <v>346</v>
      </c>
      <c r="J108" s="44">
        <f>'1) Budget Table'!$G$121</f>
        <v>27000</v>
      </c>
      <c r="K108" s="44">
        <f>'1) Budget Table'!$H$121</f>
        <v>30000</v>
      </c>
      <c r="L108" s="44">
        <f>'1) Budget Table'!$I$121</f>
        <v>27200</v>
      </c>
      <c r="M108" s="45">
        <f t="shared" ref="M108:M116" si="28">SUM(J108:L108)</f>
        <v>84200</v>
      </c>
      <c r="N108" s="382"/>
      <c r="O108" s="43" t="s">
        <v>346</v>
      </c>
      <c r="P108" s="44">
        <f>'1) Budget Table'!$J$121</f>
        <v>10000</v>
      </c>
      <c r="Q108" s="44">
        <f>'1) Budget Table'!$K$121</f>
        <v>18195</v>
      </c>
      <c r="R108" s="44">
        <f>'1) Budget Table'!$L$121</f>
        <v>0</v>
      </c>
      <c r="S108" s="45">
        <f t="shared" ref="S108:S116" si="29">SUM(P108:R108)</f>
        <v>28195</v>
      </c>
      <c r="T108" s="382"/>
      <c r="U108" s="382"/>
      <c r="V108" s="382"/>
      <c r="W108" s="382"/>
      <c r="X108" s="382"/>
    </row>
    <row r="109" spans="3:24">
      <c r="C109" s="41" t="s">
        <v>347</v>
      </c>
      <c r="D109" s="384"/>
      <c r="E109" s="352"/>
      <c r="F109" s="352"/>
      <c r="G109" s="42">
        <f t="shared" si="27"/>
        <v>0</v>
      </c>
      <c r="H109" s="382"/>
      <c r="I109" s="41" t="s">
        <v>347</v>
      </c>
      <c r="J109" s="384"/>
      <c r="K109" s="352"/>
      <c r="L109" s="352">
        <v>5500</v>
      </c>
      <c r="M109" s="42">
        <f t="shared" si="28"/>
        <v>5500</v>
      </c>
      <c r="N109" s="382"/>
      <c r="O109" s="41" t="s">
        <v>347</v>
      </c>
      <c r="P109" s="384">
        <v>1500</v>
      </c>
      <c r="Q109" s="352">
        <v>8195</v>
      </c>
      <c r="R109" s="352"/>
      <c r="S109" s="42">
        <f t="shared" si="29"/>
        <v>9695</v>
      </c>
      <c r="T109" s="382"/>
      <c r="U109" s="382"/>
      <c r="V109" s="382"/>
      <c r="W109" s="382"/>
      <c r="X109" s="382"/>
    </row>
    <row r="110" spans="3:24">
      <c r="C110" s="32" t="s">
        <v>348</v>
      </c>
      <c r="D110" s="385">
        <v>1500</v>
      </c>
      <c r="E110" s="329"/>
      <c r="F110" s="329">
        <v>7000</v>
      </c>
      <c r="G110" s="40">
        <f t="shared" si="27"/>
        <v>8500</v>
      </c>
      <c r="H110" s="382"/>
      <c r="I110" s="32" t="s">
        <v>348</v>
      </c>
      <c r="J110" s="385">
        <v>3000</v>
      </c>
      <c r="K110" s="329"/>
      <c r="L110" s="329">
        <v>1000</v>
      </c>
      <c r="M110" s="40">
        <f t="shared" si="28"/>
        <v>4000</v>
      </c>
      <c r="N110" s="382"/>
      <c r="O110" s="32" t="s">
        <v>348</v>
      </c>
      <c r="P110" s="385"/>
      <c r="Q110" s="329">
        <v>10000</v>
      </c>
      <c r="R110" s="329"/>
      <c r="S110" s="40">
        <f t="shared" si="29"/>
        <v>10000</v>
      </c>
      <c r="T110" s="382"/>
      <c r="U110" s="382"/>
      <c r="V110" s="382"/>
      <c r="W110" s="382"/>
      <c r="X110" s="382"/>
    </row>
    <row r="111" spans="3:24" ht="31.5">
      <c r="C111" s="32" t="s">
        <v>349</v>
      </c>
      <c r="D111" s="385"/>
      <c r="E111" s="385"/>
      <c r="F111" s="385"/>
      <c r="G111" s="40">
        <f t="shared" si="27"/>
        <v>0</v>
      </c>
      <c r="H111" s="382"/>
      <c r="I111" s="32" t="s">
        <v>349</v>
      </c>
      <c r="J111" s="385"/>
      <c r="K111" s="385"/>
      <c r="L111" s="385"/>
      <c r="M111" s="40">
        <f t="shared" si="28"/>
        <v>0</v>
      </c>
      <c r="N111" s="382"/>
      <c r="O111" s="32" t="s">
        <v>349</v>
      </c>
      <c r="P111" s="385">
        <v>8500</v>
      </c>
      <c r="Q111" s="385"/>
      <c r="R111" s="385"/>
      <c r="S111" s="40">
        <f t="shared" si="29"/>
        <v>8500</v>
      </c>
      <c r="T111" s="382"/>
      <c r="U111" s="382"/>
      <c r="V111" s="382"/>
      <c r="W111" s="382"/>
      <c r="X111" s="382"/>
    </row>
    <row r="112" spans="3:24">
      <c r="C112" s="33" t="s">
        <v>350</v>
      </c>
      <c r="D112" s="385">
        <v>7000</v>
      </c>
      <c r="E112" s="385">
        <v>3000</v>
      </c>
      <c r="F112" s="385"/>
      <c r="G112" s="40">
        <f t="shared" si="27"/>
        <v>10000</v>
      </c>
      <c r="H112" s="382"/>
      <c r="I112" s="33" t="s">
        <v>350</v>
      </c>
      <c r="J112" s="385"/>
      <c r="K112" s="385">
        <v>30000</v>
      </c>
      <c r="L112" s="385">
        <v>8000</v>
      </c>
      <c r="M112" s="40">
        <f t="shared" si="28"/>
        <v>38000</v>
      </c>
      <c r="N112" s="382"/>
      <c r="O112" s="33" t="s">
        <v>350</v>
      </c>
      <c r="P112" s="385"/>
      <c r="Q112" s="385"/>
      <c r="R112" s="385"/>
      <c r="S112" s="40">
        <f t="shared" si="29"/>
        <v>0</v>
      </c>
      <c r="T112" s="382"/>
      <c r="U112" s="382"/>
      <c r="V112" s="382"/>
      <c r="W112" s="382"/>
      <c r="X112" s="382"/>
    </row>
    <row r="113" spans="3:24">
      <c r="C113" s="32" t="s">
        <v>351</v>
      </c>
      <c r="D113" s="385">
        <v>2500</v>
      </c>
      <c r="E113" s="385">
        <v>15000</v>
      </c>
      <c r="F113" s="385">
        <v>2000</v>
      </c>
      <c r="G113" s="40">
        <f t="shared" si="27"/>
        <v>19500</v>
      </c>
      <c r="H113" s="382"/>
      <c r="I113" s="32" t="s">
        <v>351</v>
      </c>
      <c r="J113" s="385">
        <v>24000</v>
      </c>
      <c r="K113" s="385"/>
      <c r="L113" s="385">
        <v>3000</v>
      </c>
      <c r="M113" s="40">
        <f t="shared" si="28"/>
        <v>27000</v>
      </c>
      <c r="N113" s="382"/>
      <c r="O113" s="32" t="s">
        <v>351</v>
      </c>
      <c r="P113" s="385"/>
      <c r="Q113" s="385"/>
      <c r="R113" s="385"/>
      <c r="S113" s="40">
        <f t="shared" si="29"/>
        <v>0</v>
      </c>
      <c r="T113" s="382"/>
      <c r="U113" s="382"/>
      <c r="V113" s="382"/>
      <c r="W113" s="382"/>
      <c r="X113" s="382"/>
    </row>
    <row r="114" spans="3:24">
      <c r="C114" s="32" t="s">
        <v>352</v>
      </c>
      <c r="D114" s="385"/>
      <c r="E114" s="385"/>
      <c r="F114" s="385"/>
      <c r="G114" s="40">
        <f t="shared" si="27"/>
        <v>0</v>
      </c>
      <c r="H114" s="382"/>
      <c r="I114" s="32" t="s">
        <v>352</v>
      </c>
      <c r="J114" s="385"/>
      <c r="K114" s="385"/>
      <c r="L114" s="385">
        <v>6000</v>
      </c>
      <c r="M114" s="40">
        <f t="shared" si="28"/>
        <v>6000</v>
      </c>
      <c r="N114" s="382"/>
      <c r="O114" s="32" t="s">
        <v>352</v>
      </c>
      <c r="P114" s="385"/>
      <c r="Q114" s="385"/>
      <c r="R114" s="385"/>
      <c r="S114" s="40">
        <f t="shared" si="29"/>
        <v>0</v>
      </c>
      <c r="T114" s="382"/>
      <c r="U114" s="382"/>
      <c r="V114" s="382"/>
      <c r="W114" s="382"/>
      <c r="X114" s="382"/>
    </row>
    <row r="115" spans="3:24">
      <c r="C115" s="32" t="s">
        <v>353</v>
      </c>
      <c r="D115" s="385">
        <v>1000</v>
      </c>
      <c r="E115" s="385"/>
      <c r="F115" s="385"/>
      <c r="G115" s="40">
        <f t="shared" si="27"/>
        <v>1000</v>
      </c>
      <c r="H115" s="382"/>
      <c r="I115" s="32" t="s">
        <v>353</v>
      </c>
      <c r="J115" s="385"/>
      <c r="K115" s="385"/>
      <c r="L115" s="385">
        <v>3700</v>
      </c>
      <c r="M115" s="40">
        <f t="shared" si="28"/>
        <v>3700</v>
      </c>
      <c r="N115" s="382"/>
      <c r="O115" s="32" t="s">
        <v>353</v>
      </c>
      <c r="P115" s="385"/>
      <c r="Q115" s="385"/>
      <c r="R115" s="385"/>
      <c r="S115" s="40">
        <f t="shared" si="29"/>
        <v>0</v>
      </c>
      <c r="T115" s="382"/>
      <c r="U115" s="382"/>
      <c r="V115" s="382"/>
      <c r="W115" s="382"/>
      <c r="X115" s="382"/>
    </row>
    <row r="116" spans="3:24">
      <c r="C116" s="36" t="s">
        <v>354</v>
      </c>
      <c r="D116" s="46">
        <f>SUM(D109:D115)</f>
        <v>12000</v>
      </c>
      <c r="E116" s="46">
        <f>SUM(E109:E115)</f>
        <v>18000</v>
      </c>
      <c r="F116" s="46">
        <f>SUM(F109:F115)</f>
        <v>9000</v>
      </c>
      <c r="G116" s="40">
        <f t="shared" si="27"/>
        <v>39000</v>
      </c>
      <c r="H116" s="382"/>
      <c r="I116" s="36" t="s">
        <v>354</v>
      </c>
      <c r="J116" s="46">
        <f>SUM(J109:J115)</f>
        <v>27000</v>
      </c>
      <c r="K116" s="46">
        <f>SUM(K109:K115)</f>
        <v>30000</v>
      </c>
      <c r="L116" s="46">
        <f>SUM(L109:L115)</f>
        <v>27200</v>
      </c>
      <c r="M116" s="46">
        <f t="shared" si="28"/>
        <v>84200</v>
      </c>
      <c r="N116" s="382"/>
      <c r="O116" s="36" t="s">
        <v>354</v>
      </c>
      <c r="P116" s="46">
        <f>SUM(P109:P115)</f>
        <v>10000</v>
      </c>
      <c r="Q116" s="46">
        <f>SUM(Q109:Q115)</f>
        <v>18195</v>
      </c>
      <c r="R116" s="46">
        <f>SUM(R109:R115)</f>
        <v>0</v>
      </c>
      <c r="S116" s="46">
        <f t="shared" si="29"/>
        <v>28195</v>
      </c>
      <c r="T116" s="382"/>
      <c r="U116" s="382"/>
      <c r="V116" s="382"/>
      <c r="W116" s="382"/>
      <c r="X116" s="382"/>
    </row>
    <row r="117" spans="3:24" s="35" customFormat="1">
      <c r="C117" s="50"/>
      <c r="D117" s="51"/>
      <c r="E117" s="51"/>
      <c r="F117" s="51"/>
      <c r="G117" s="52"/>
      <c r="H117" s="386"/>
      <c r="I117" s="50"/>
      <c r="J117" s="51"/>
      <c r="K117" s="51"/>
      <c r="L117" s="51"/>
      <c r="M117" s="52"/>
      <c r="N117" s="386"/>
      <c r="O117" s="50"/>
      <c r="P117" s="51"/>
      <c r="Q117" s="51"/>
      <c r="R117" s="51"/>
      <c r="S117" s="52"/>
      <c r="T117" s="386"/>
      <c r="U117" s="386"/>
      <c r="V117" s="386"/>
      <c r="W117" s="386"/>
      <c r="X117" s="386"/>
    </row>
    <row r="118" spans="3:24" s="186" customFormat="1" ht="40.5" customHeight="1">
      <c r="C118" s="254" t="s">
        <v>365</v>
      </c>
      <c r="D118" s="255"/>
      <c r="E118" s="255"/>
      <c r="F118" s="255"/>
      <c r="G118" s="256"/>
      <c r="H118" s="383"/>
      <c r="I118" s="254" t="s">
        <v>365</v>
      </c>
      <c r="J118" s="255"/>
      <c r="K118" s="255"/>
      <c r="L118" s="255"/>
      <c r="M118" s="256"/>
      <c r="N118" s="383"/>
      <c r="O118" s="254" t="s">
        <v>365</v>
      </c>
      <c r="P118" s="255"/>
      <c r="Q118" s="255"/>
      <c r="R118" s="255"/>
      <c r="S118" s="256"/>
      <c r="T118" s="383"/>
      <c r="U118" s="383"/>
      <c r="V118" s="383"/>
      <c r="W118" s="383"/>
      <c r="X118" s="383"/>
    </row>
    <row r="119" spans="3:24" ht="21" customHeight="1" thickBot="1">
      <c r="C119" s="43" t="s">
        <v>346</v>
      </c>
      <c r="D119" s="44">
        <f>'1) Budget Table'!D137</f>
        <v>9000</v>
      </c>
      <c r="E119" s="44">
        <f>'1) Budget Table'!E137</f>
        <v>61344.76</v>
      </c>
      <c r="F119" s="44">
        <f>'1) Budget Table'!F137</f>
        <v>13039.529999999999</v>
      </c>
      <c r="G119" s="45">
        <f t="shared" ref="G119:G127" si="30">SUM(D119:F119)</f>
        <v>83384.290000000008</v>
      </c>
      <c r="H119" s="382"/>
      <c r="I119" s="43" t="s">
        <v>346</v>
      </c>
      <c r="J119" s="44">
        <f>'1) Budget Table'!$G$137</f>
        <v>66000</v>
      </c>
      <c r="K119" s="44">
        <f>'1) Budget Table'!$H$137</f>
        <v>71368.800000000003</v>
      </c>
      <c r="L119" s="44">
        <f>'1) Budget Table'!$I$137</f>
        <v>102960</v>
      </c>
      <c r="M119" s="45">
        <f t="shared" ref="M119:M127" si="31">SUM(J119:L119)</f>
        <v>240328.8</v>
      </c>
      <c r="N119" s="382"/>
      <c r="O119" s="43" t="s">
        <v>346</v>
      </c>
      <c r="P119" s="44">
        <f>'1) Budget Table'!$J$137</f>
        <v>58415.67</v>
      </c>
      <c r="Q119" s="44">
        <f>'1) Budget Table'!$K$137</f>
        <v>24680.959999999999</v>
      </c>
      <c r="R119" s="44">
        <f>'1) Budget Table'!$L$137</f>
        <v>42693.83</v>
      </c>
      <c r="S119" s="45">
        <f t="shared" ref="S119:S127" si="32">SUM(P119:R119)</f>
        <v>125790.46</v>
      </c>
      <c r="T119" s="382"/>
      <c r="U119" s="382"/>
      <c r="V119" s="382"/>
      <c r="W119" s="382"/>
      <c r="X119" s="382"/>
    </row>
    <row r="120" spans="3:24">
      <c r="C120" s="41" t="s">
        <v>347</v>
      </c>
      <c r="D120" s="384"/>
      <c r="E120" s="352">
        <v>10000</v>
      </c>
      <c r="F120" s="352"/>
      <c r="G120" s="42">
        <f t="shared" si="30"/>
        <v>10000</v>
      </c>
      <c r="H120" s="382"/>
      <c r="I120" s="41" t="s">
        <v>347</v>
      </c>
      <c r="J120" s="384"/>
      <c r="K120" s="352"/>
      <c r="L120" s="352">
        <v>20900</v>
      </c>
      <c r="M120" s="42">
        <f t="shared" si="31"/>
        <v>20900</v>
      </c>
      <c r="N120" s="382"/>
      <c r="O120" s="41" t="s">
        <v>347</v>
      </c>
      <c r="P120" s="384"/>
      <c r="Q120" s="352">
        <v>4180.96</v>
      </c>
      <c r="R120" s="352">
        <v>24175.78</v>
      </c>
      <c r="S120" s="42">
        <f t="shared" si="32"/>
        <v>28356.739999999998</v>
      </c>
      <c r="T120" s="382"/>
      <c r="U120" s="382"/>
      <c r="V120" s="382"/>
      <c r="W120" s="382"/>
      <c r="X120" s="382"/>
    </row>
    <row r="121" spans="3:24">
      <c r="C121" s="32" t="s">
        <v>348</v>
      </c>
      <c r="D121" s="385">
        <v>1000</v>
      </c>
      <c r="E121" s="329">
        <v>49844.76</v>
      </c>
      <c r="F121" s="329"/>
      <c r="G121" s="40">
        <f t="shared" si="30"/>
        <v>50844.76</v>
      </c>
      <c r="H121" s="382"/>
      <c r="I121" s="32" t="s">
        <v>348</v>
      </c>
      <c r="J121" s="385">
        <v>6000</v>
      </c>
      <c r="K121" s="329"/>
      <c r="L121" s="329">
        <v>5000</v>
      </c>
      <c r="M121" s="40">
        <f t="shared" si="31"/>
        <v>11000</v>
      </c>
      <c r="N121" s="382"/>
      <c r="O121" s="32" t="s">
        <v>348</v>
      </c>
      <c r="P121" s="385">
        <v>25000</v>
      </c>
      <c r="Q121" s="329">
        <v>10000</v>
      </c>
      <c r="R121" s="329"/>
      <c r="S121" s="40">
        <f t="shared" si="32"/>
        <v>35000</v>
      </c>
      <c r="T121" s="382"/>
      <c r="U121" s="382"/>
      <c r="V121" s="382"/>
      <c r="W121" s="382"/>
      <c r="X121" s="382"/>
    </row>
    <row r="122" spans="3:24" ht="31.5">
      <c r="C122" s="32" t="s">
        <v>349</v>
      </c>
      <c r="D122" s="385"/>
      <c r="E122" s="385"/>
      <c r="F122" s="385"/>
      <c r="G122" s="40">
        <f t="shared" si="30"/>
        <v>0</v>
      </c>
      <c r="H122" s="382"/>
      <c r="I122" s="32" t="s">
        <v>349</v>
      </c>
      <c r="J122" s="385"/>
      <c r="K122" s="385"/>
      <c r="L122" s="385"/>
      <c r="M122" s="40">
        <f t="shared" si="31"/>
        <v>0</v>
      </c>
      <c r="N122" s="382"/>
      <c r="O122" s="32" t="s">
        <v>349</v>
      </c>
      <c r="P122" s="385"/>
      <c r="Q122" s="385"/>
      <c r="R122" s="385"/>
      <c r="S122" s="40">
        <f t="shared" si="32"/>
        <v>0</v>
      </c>
      <c r="T122" s="382"/>
      <c r="U122" s="382"/>
      <c r="V122" s="382"/>
      <c r="W122" s="382"/>
      <c r="X122" s="382"/>
    </row>
    <row r="123" spans="3:24">
      <c r="C123" s="33" t="s">
        <v>350</v>
      </c>
      <c r="D123" s="385">
        <v>5000</v>
      </c>
      <c r="E123" s="385"/>
      <c r="F123" s="385">
        <v>7981.9</v>
      </c>
      <c r="G123" s="40">
        <f t="shared" si="30"/>
        <v>12981.9</v>
      </c>
      <c r="H123" s="382"/>
      <c r="I123" s="33" t="s">
        <v>350</v>
      </c>
      <c r="J123" s="385">
        <v>60000</v>
      </c>
      <c r="K123" s="385">
        <v>21368.799999999999</v>
      </c>
      <c r="L123" s="385">
        <v>3000</v>
      </c>
      <c r="M123" s="40">
        <f t="shared" si="31"/>
        <v>84368.8</v>
      </c>
      <c r="N123" s="382"/>
      <c r="O123" s="33" t="s">
        <v>350</v>
      </c>
      <c r="P123" s="385">
        <v>30415.67</v>
      </c>
      <c r="Q123" s="385">
        <v>10500</v>
      </c>
      <c r="R123" s="385">
        <v>10000</v>
      </c>
      <c r="S123" s="40">
        <f t="shared" si="32"/>
        <v>50915.67</v>
      </c>
      <c r="T123" s="382"/>
      <c r="U123" s="382"/>
      <c r="V123" s="382"/>
      <c r="W123" s="382"/>
      <c r="X123" s="382"/>
    </row>
    <row r="124" spans="3:24">
      <c r="C124" s="32" t="s">
        <v>351</v>
      </c>
      <c r="D124" s="385">
        <v>2000</v>
      </c>
      <c r="E124" s="385"/>
      <c r="F124" s="385">
        <v>5057.63</v>
      </c>
      <c r="G124" s="40">
        <f t="shared" si="30"/>
        <v>7057.63</v>
      </c>
      <c r="H124" s="382"/>
      <c r="I124" s="32" t="s">
        <v>351</v>
      </c>
      <c r="J124" s="385"/>
      <c r="K124" s="385"/>
      <c r="L124" s="385">
        <v>60000</v>
      </c>
      <c r="M124" s="40">
        <f t="shared" si="31"/>
        <v>60000</v>
      </c>
      <c r="N124" s="382"/>
      <c r="O124" s="32" t="s">
        <v>351</v>
      </c>
      <c r="P124" s="385">
        <v>3000</v>
      </c>
      <c r="Q124" s="385"/>
      <c r="R124" s="385"/>
      <c r="S124" s="40">
        <f t="shared" si="32"/>
        <v>3000</v>
      </c>
      <c r="T124" s="382"/>
      <c r="U124" s="382"/>
      <c r="V124" s="382"/>
      <c r="W124" s="382"/>
      <c r="X124" s="382"/>
    </row>
    <row r="125" spans="3:24">
      <c r="C125" s="32" t="s">
        <v>352</v>
      </c>
      <c r="D125" s="385"/>
      <c r="E125" s="385"/>
      <c r="F125" s="385"/>
      <c r="G125" s="40">
        <f t="shared" si="30"/>
        <v>0</v>
      </c>
      <c r="H125" s="382"/>
      <c r="I125" s="32" t="s">
        <v>352</v>
      </c>
      <c r="J125" s="385"/>
      <c r="K125" s="385">
        <v>50000</v>
      </c>
      <c r="L125" s="385">
        <v>14060</v>
      </c>
      <c r="M125" s="40">
        <f t="shared" si="31"/>
        <v>64060</v>
      </c>
      <c r="N125" s="382"/>
      <c r="O125" s="32" t="s">
        <v>352</v>
      </c>
      <c r="P125" s="385"/>
      <c r="Q125" s="385"/>
      <c r="R125" s="385"/>
      <c r="S125" s="40">
        <f t="shared" si="32"/>
        <v>0</v>
      </c>
      <c r="T125" s="382"/>
      <c r="U125" s="382"/>
      <c r="V125" s="382"/>
      <c r="W125" s="382"/>
      <c r="X125" s="382"/>
    </row>
    <row r="126" spans="3:24">
      <c r="C126" s="32" t="s">
        <v>353</v>
      </c>
      <c r="D126" s="385">
        <v>1000</v>
      </c>
      <c r="E126" s="385">
        <v>1500</v>
      </c>
      <c r="F126" s="385"/>
      <c r="G126" s="40">
        <f t="shared" si="30"/>
        <v>2500</v>
      </c>
      <c r="H126" s="382"/>
      <c r="I126" s="32" t="s">
        <v>353</v>
      </c>
      <c r="J126" s="385"/>
      <c r="K126" s="385"/>
      <c r="L126" s="385"/>
      <c r="M126" s="40">
        <f t="shared" si="31"/>
        <v>0</v>
      </c>
      <c r="N126" s="382"/>
      <c r="O126" s="32" t="s">
        <v>353</v>
      </c>
      <c r="P126" s="385"/>
      <c r="Q126" s="385"/>
      <c r="R126" s="385">
        <v>8518.0499999999993</v>
      </c>
      <c r="S126" s="40">
        <f t="shared" si="32"/>
        <v>8518.0499999999993</v>
      </c>
      <c r="T126" s="382"/>
      <c r="U126" s="382"/>
      <c r="V126" s="382"/>
      <c r="W126" s="382"/>
      <c r="X126" s="382"/>
    </row>
    <row r="127" spans="3:24">
      <c r="C127" s="36" t="s">
        <v>354</v>
      </c>
      <c r="D127" s="46">
        <f>SUM(D120:D126)</f>
        <v>9000</v>
      </c>
      <c r="E127" s="46">
        <f>SUM(E120:E126)</f>
        <v>61344.76</v>
      </c>
      <c r="F127" s="46">
        <f>SUM(F120:F126)</f>
        <v>13039.529999999999</v>
      </c>
      <c r="G127" s="40">
        <f t="shared" si="30"/>
        <v>83384.290000000008</v>
      </c>
      <c r="H127" s="382"/>
      <c r="I127" s="36" t="s">
        <v>354</v>
      </c>
      <c r="J127" s="46">
        <f>SUM(J120:J126)</f>
        <v>66000</v>
      </c>
      <c r="K127" s="46">
        <f>SUM(K120:K126)</f>
        <v>71368.800000000003</v>
      </c>
      <c r="L127" s="46">
        <f>SUM(L120:L126)</f>
        <v>102960</v>
      </c>
      <c r="M127" s="46">
        <f t="shared" si="31"/>
        <v>240328.8</v>
      </c>
      <c r="N127" s="382"/>
      <c r="O127" s="36" t="s">
        <v>354</v>
      </c>
      <c r="P127" s="46">
        <f>SUM(P120:P126)</f>
        <v>58415.67</v>
      </c>
      <c r="Q127" s="46">
        <f>SUM(Q120:Q126)</f>
        <v>24680.959999999999</v>
      </c>
      <c r="R127" s="46">
        <f>SUM(R120:R126)</f>
        <v>42693.83</v>
      </c>
      <c r="S127" s="46">
        <f t="shared" si="32"/>
        <v>125790.46</v>
      </c>
      <c r="T127" s="382"/>
      <c r="U127" s="382"/>
      <c r="V127" s="382"/>
      <c r="W127" s="382"/>
      <c r="X127" s="382"/>
    </row>
    <row r="128" spans="3:24" s="35" customFormat="1">
      <c r="C128" s="50"/>
      <c r="D128" s="51"/>
      <c r="E128" s="51"/>
      <c r="F128" s="51"/>
      <c r="G128" s="52"/>
      <c r="H128" s="386"/>
      <c r="I128" s="50"/>
      <c r="J128" s="51"/>
      <c r="K128" s="51"/>
      <c r="L128" s="51"/>
      <c r="M128" s="52"/>
      <c r="N128" s="386"/>
      <c r="O128" s="50"/>
      <c r="P128" s="51"/>
      <c r="Q128" s="51"/>
      <c r="R128" s="51"/>
      <c r="S128" s="52"/>
      <c r="T128" s="386"/>
      <c r="U128" s="386"/>
      <c r="V128" s="386"/>
      <c r="W128" s="386"/>
      <c r="X128" s="386"/>
    </row>
    <row r="129" spans="2:24" hidden="1">
      <c r="B129" s="382"/>
      <c r="C129" s="257" t="s">
        <v>266</v>
      </c>
      <c r="D129" s="258"/>
      <c r="E129" s="258"/>
      <c r="F129" s="258"/>
      <c r="G129" s="259"/>
      <c r="H129" s="382"/>
      <c r="I129" s="257" t="s">
        <v>266</v>
      </c>
      <c r="J129" s="258"/>
      <c r="K129" s="258"/>
      <c r="L129" s="258"/>
      <c r="M129" s="259"/>
      <c r="N129" s="382"/>
      <c r="O129" s="257" t="s">
        <v>266</v>
      </c>
      <c r="P129" s="258"/>
      <c r="Q129" s="258"/>
      <c r="R129" s="258"/>
      <c r="S129" s="259"/>
      <c r="T129" s="382"/>
      <c r="U129" s="382"/>
      <c r="V129" s="382"/>
      <c r="W129" s="382"/>
      <c r="X129" s="382"/>
    </row>
    <row r="130" spans="2:24" ht="24" hidden="1" customHeight="1" thickBot="1">
      <c r="B130" s="382"/>
      <c r="C130" s="43" t="s">
        <v>346</v>
      </c>
      <c r="D130" s="44">
        <f>'1) Budget Table'!D147</f>
        <v>0</v>
      </c>
      <c r="E130" s="44">
        <f>'1) Budget Table'!E147</f>
        <v>0</v>
      </c>
      <c r="F130" s="44">
        <f>'1) Budget Table'!F147</f>
        <v>0</v>
      </c>
      <c r="G130" s="45">
        <f t="shared" ref="G130:G138" si="33">SUM(D130:F130)</f>
        <v>0</v>
      </c>
      <c r="H130" s="382"/>
      <c r="I130" s="43" t="s">
        <v>346</v>
      </c>
      <c r="J130" s="44">
        <f>'1) Budget Table'!J147</f>
        <v>0</v>
      </c>
      <c r="K130" s="44">
        <f>'1) Budget Table'!K147</f>
        <v>0</v>
      </c>
      <c r="L130" s="44">
        <f>'1) Budget Table'!L147</f>
        <v>0</v>
      </c>
      <c r="M130" s="45">
        <f t="shared" ref="M130:M138" si="34">SUM(J130:L130)</f>
        <v>0</v>
      </c>
      <c r="N130" s="382"/>
      <c r="O130" s="43" t="s">
        <v>346</v>
      </c>
      <c r="P130" s="44">
        <f>'1) Budget Table'!P147</f>
        <v>0</v>
      </c>
      <c r="Q130" s="44">
        <f>'1) Budget Table'!Q147</f>
        <v>0</v>
      </c>
      <c r="R130" s="44">
        <f>'1) Budget Table'!R147</f>
        <v>0</v>
      </c>
      <c r="S130" s="45">
        <f t="shared" ref="S130:S138" si="35">SUM(P130:R130)</f>
        <v>0</v>
      </c>
      <c r="T130" s="382"/>
      <c r="U130" s="382"/>
      <c r="V130" s="382"/>
      <c r="W130" s="382"/>
      <c r="X130" s="382"/>
    </row>
    <row r="131" spans="2:24" ht="15.75" hidden="1" customHeight="1">
      <c r="B131" s="382"/>
      <c r="C131" s="41" t="s">
        <v>347</v>
      </c>
      <c r="D131" s="384"/>
      <c r="E131" s="352"/>
      <c r="F131" s="352"/>
      <c r="G131" s="42">
        <f t="shared" si="33"/>
        <v>0</v>
      </c>
      <c r="H131" s="382"/>
      <c r="I131" s="41" t="s">
        <v>347</v>
      </c>
      <c r="J131" s="384"/>
      <c r="K131" s="352"/>
      <c r="L131" s="352"/>
      <c r="M131" s="42">
        <f t="shared" si="34"/>
        <v>0</v>
      </c>
      <c r="N131" s="382"/>
      <c r="O131" s="41" t="s">
        <v>347</v>
      </c>
      <c r="P131" s="384"/>
      <c r="Q131" s="352"/>
      <c r="R131" s="352"/>
      <c r="S131" s="42">
        <f t="shared" si="35"/>
        <v>0</v>
      </c>
      <c r="T131" s="382"/>
      <c r="U131" s="382"/>
      <c r="V131" s="382"/>
      <c r="W131" s="382"/>
      <c r="X131" s="382"/>
    </row>
    <row r="132" spans="2:24" s="37" customFormat="1" hidden="1">
      <c r="B132" s="387"/>
      <c r="C132" s="32" t="s">
        <v>348</v>
      </c>
      <c r="D132" s="385"/>
      <c r="E132" s="329"/>
      <c r="F132" s="329"/>
      <c r="G132" s="40">
        <f t="shared" si="33"/>
        <v>0</v>
      </c>
      <c r="H132" s="387"/>
      <c r="I132" s="32" t="s">
        <v>348</v>
      </c>
      <c r="J132" s="385"/>
      <c r="K132" s="329"/>
      <c r="L132" s="329"/>
      <c r="M132" s="40">
        <f t="shared" si="34"/>
        <v>0</v>
      </c>
      <c r="N132" s="387"/>
      <c r="O132" s="32" t="s">
        <v>348</v>
      </c>
      <c r="P132" s="385"/>
      <c r="Q132" s="329"/>
      <c r="R132" s="329"/>
      <c r="S132" s="40">
        <f t="shared" si="35"/>
        <v>0</v>
      </c>
      <c r="T132" s="387"/>
      <c r="U132" s="387"/>
      <c r="V132" s="387"/>
      <c r="W132" s="387"/>
      <c r="X132" s="387"/>
    </row>
    <row r="133" spans="2:24" s="37" customFormat="1" ht="15.75" hidden="1" customHeight="1">
      <c r="B133" s="387"/>
      <c r="C133" s="32" t="s">
        <v>349</v>
      </c>
      <c r="D133" s="385"/>
      <c r="E133" s="385"/>
      <c r="F133" s="385"/>
      <c r="G133" s="40">
        <f t="shared" si="33"/>
        <v>0</v>
      </c>
      <c r="H133" s="387"/>
      <c r="I133" s="32" t="s">
        <v>349</v>
      </c>
      <c r="J133" s="385"/>
      <c r="K133" s="385"/>
      <c r="L133" s="385"/>
      <c r="M133" s="40">
        <f t="shared" si="34"/>
        <v>0</v>
      </c>
      <c r="N133" s="387"/>
      <c r="O133" s="32" t="s">
        <v>349</v>
      </c>
      <c r="P133" s="385"/>
      <c r="Q133" s="385"/>
      <c r="R133" s="385"/>
      <c r="S133" s="40">
        <f t="shared" si="35"/>
        <v>0</v>
      </c>
      <c r="T133" s="387"/>
      <c r="U133" s="387"/>
      <c r="V133" s="387"/>
      <c r="W133" s="387"/>
      <c r="X133" s="387"/>
    </row>
    <row r="134" spans="2:24" s="37" customFormat="1" hidden="1">
      <c r="B134" s="387"/>
      <c r="C134" s="33" t="s">
        <v>350</v>
      </c>
      <c r="D134" s="385"/>
      <c r="E134" s="385"/>
      <c r="F134" s="385"/>
      <c r="G134" s="40">
        <f t="shared" si="33"/>
        <v>0</v>
      </c>
      <c r="H134" s="387"/>
      <c r="I134" s="33" t="s">
        <v>350</v>
      </c>
      <c r="J134" s="385"/>
      <c r="K134" s="385"/>
      <c r="L134" s="385"/>
      <c r="M134" s="40">
        <f t="shared" si="34"/>
        <v>0</v>
      </c>
      <c r="N134" s="387"/>
      <c r="O134" s="33" t="s">
        <v>350</v>
      </c>
      <c r="P134" s="385"/>
      <c r="Q134" s="385"/>
      <c r="R134" s="385"/>
      <c r="S134" s="40">
        <f t="shared" si="35"/>
        <v>0</v>
      </c>
      <c r="T134" s="387"/>
      <c r="U134" s="387"/>
      <c r="V134" s="387"/>
      <c r="W134" s="387"/>
      <c r="X134" s="387"/>
    </row>
    <row r="135" spans="2:24" s="37" customFormat="1" hidden="1">
      <c r="B135" s="387"/>
      <c r="C135" s="32" t="s">
        <v>351</v>
      </c>
      <c r="D135" s="385"/>
      <c r="E135" s="385"/>
      <c r="F135" s="385"/>
      <c r="G135" s="40">
        <f t="shared" si="33"/>
        <v>0</v>
      </c>
      <c r="H135" s="387"/>
      <c r="I135" s="32" t="s">
        <v>351</v>
      </c>
      <c r="J135" s="385"/>
      <c r="K135" s="385"/>
      <c r="L135" s="385"/>
      <c r="M135" s="40">
        <f t="shared" si="34"/>
        <v>0</v>
      </c>
      <c r="N135" s="387"/>
      <c r="O135" s="32" t="s">
        <v>351</v>
      </c>
      <c r="P135" s="385"/>
      <c r="Q135" s="385"/>
      <c r="R135" s="385"/>
      <c r="S135" s="40">
        <f t="shared" si="35"/>
        <v>0</v>
      </c>
      <c r="T135" s="387"/>
      <c r="U135" s="387"/>
      <c r="V135" s="387"/>
      <c r="W135" s="387"/>
      <c r="X135" s="387"/>
    </row>
    <row r="136" spans="2:24" s="37" customFormat="1" ht="15.75" hidden="1" customHeight="1">
      <c r="B136" s="387"/>
      <c r="C136" s="32" t="s">
        <v>352</v>
      </c>
      <c r="D136" s="385"/>
      <c r="E136" s="385"/>
      <c r="F136" s="385"/>
      <c r="G136" s="40">
        <f t="shared" si="33"/>
        <v>0</v>
      </c>
      <c r="H136" s="387"/>
      <c r="I136" s="32" t="s">
        <v>352</v>
      </c>
      <c r="J136" s="385"/>
      <c r="K136" s="385"/>
      <c r="L136" s="385"/>
      <c r="M136" s="40">
        <f t="shared" si="34"/>
        <v>0</v>
      </c>
      <c r="N136" s="387"/>
      <c r="O136" s="32" t="s">
        <v>352</v>
      </c>
      <c r="P136" s="385"/>
      <c r="Q136" s="385"/>
      <c r="R136" s="385"/>
      <c r="S136" s="40">
        <f t="shared" si="35"/>
        <v>0</v>
      </c>
      <c r="T136" s="387"/>
      <c r="U136" s="387"/>
      <c r="V136" s="387"/>
      <c r="W136" s="387"/>
      <c r="X136" s="387"/>
    </row>
    <row r="137" spans="2:24" s="37" customFormat="1" hidden="1">
      <c r="B137" s="387"/>
      <c r="C137" s="32" t="s">
        <v>353</v>
      </c>
      <c r="D137" s="385"/>
      <c r="E137" s="385"/>
      <c r="F137" s="385"/>
      <c r="G137" s="40">
        <f t="shared" si="33"/>
        <v>0</v>
      </c>
      <c r="H137" s="387"/>
      <c r="I137" s="32" t="s">
        <v>353</v>
      </c>
      <c r="J137" s="385"/>
      <c r="K137" s="385"/>
      <c r="L137" s="385"/>
      <c r="M137" s="40">
        <f t="shared" si="34"/>
        <v>0</v>
      </c>
      <c r="N137" s="387"/>
      <c r="O137" s="32" t="s">
        <v>353</v>
      </c>
      <c r="P137" s="385"/>
      <c r="Q137" s="385"/>
      <c r="R137" s="385"/>
      <c r="S137" s="40">
        <f t="shared" si="35"/>
        <v>0</v>
      </c>
      <c r="T137" s="387"/>
      <c r="U137" s="387"/>
      <c r="V137" s="387"/>
      <c r="W137" s="387"/>
      <c r="X137" s="387"/>
    </row>
    <row r="138" spans="2:24" s="37" customFormat="1" hidden="1">
      <c r="B138" s="387"/>
      <c r="C138" s="36" t="s">
        <v>354</v>
      </c>
      <c r="D138" s="46">
        <f>SUM(D131:D137)</f>
        <v>0</v>
      </c>
      <c r="E138" s="46">
        <f>SUM(E131:E137)</f>
        <v>0</v>
      </c>
      <c r="F138" s="46">
        <f>SUM(F131:F137)</f>
        <v>0</v>
      </c>
      <c r="G138" s="40">
        <f t="shared" si="33"/>
        <v>0</v>
      </c>
      <c r="H138" s="387"/>
      <c r="I138" s="36" t="s">
        <v>354</v>
      </c>
      <c r="J138" s="46">
        <f>SUM(J131:J137)</f>
        <v>0</v>
      </c>
      <c r="K138" s="46">
        <f>SUM(K131:K137)</f>
        <v>0</v>
      </c>
      <c r="L138" s="46">
        <f>SUM(L131:L137)</f>
        <v>0</v>
      </c>
      <c r="M138" s="40">
        <f t="shared" si="34"/>
        <v>0</v>
      </c>
      <c r="N138" s="387"/>
      <c r="O138" s="36" t="s">
        <v>354</v>
      </c>
      <c r="P138" s="46">
        <f>SUM(P131:P137)</f>
        <v>0</v>
      </c>
      <c r="Q138" s="46">
        <f>SUM(Q131:Q137)</f>
        <v>0</v>
      </c>
      <c r="R138" s="46">
        <f>SUM(R131:R137)</f>
        <v>0</v>
      </c>
      <c r="S138" s="40">
        <f t="shared" si="35"/>
        <v>0</v>
      </c>
      <c r="T138" s="387"/>
      <c r="U138" s="387"/>
      <c r="V138" s="387"/>
      <c r="W138" s="387"/>
      <c r="X138" s="387"/>
    </row>
    <row r="139" spans="2:24" s="37" customFormat="1">
      <c r="B139" s="387"/>
      <c r="C139" s="382"/>
      <c r="D139" s="386"/>
      <c r="E139" s="386"/>
      <c r="F139" s="386"/>
      <c r="G139" s="382"/>
      <c r="H139" s="387"/>
      <c r="I139" s="382"/>
      <c r="J139" s="386"/>
      <c r="K139" s="386"/>
      <c r="L139" s="386"/>
      <c r="M139" s="382"/>
      <c r="N139" s="387"/>
      <c r="O139" s="382"/>
      <c r="P139" s="386"/>
      <c r="Q139" s="386"/>
      <c r="R139" s="386"/>
      <c r="S139" s="382"/>
      <c r="T139" s="387"/>
      <c r="U139" s="387"/>
      <c r="V139" s="387"/>
      <c r="W139" s="387"/>
      <c r="X139" s="387"/>
    </row>
    <row r="140" spans="2:24" s="37" customFormat="1" hidden="1">
      <c r="B140" s="257" t="s">
        <v>366</v>
      </c>
      <c r="C140" s="258"/>
      <c r="D140" s="258"/>
      <c r="E140" s="258"/>
      <c r="F140" s="258"/>
      <c r="G140" s="259"/>
      <c r="H140" s="387"/>
      <c r="I140" s="387"/>
      <c r="J140" s="387"/>
      <c r="K140" s="387"/>
      <c r="L140" s="387"/>
      <c r="M140" s="387"/>
      <c r="N140" s="387"/>
      <c r="O140" s="387"/>
      <c r="P140" s="387"/>
      <c r="Q140" s="387"/>
      <c r="R140" s="387"/>
      <c r="S140" s="387"/>
      <c r="T140" s="387"/>
      <c r="U140" s="387"/>
      <c r="V140" s="387"/>
      <c r="W140" s="387"/>
      <c r="X140" s="387"/>
    </row>
    <row r="141" spans="2:24" s="37" customFormat="1" hidden="1">
      <c r="B141" s="382"/>
      <c r="C141" s="257" t="s">
        <v>276</v>
      </c>
      <c r="D141" s="258"/>
      <c r="E141" s="258"/>
      <c r="F141" s="258"/>
      <c r="G141" s="259"/>
      <c r="H141" s="387"/>
      <c r="I141" s="257" t="s">
        <v>276</v>
      </c>
      <c r="J141" s="258"/>
      <c r="K141" s="258"/>
      <c r="L141" s="258"/>
      <c r="M141" s="259"/>
      <c r="N141" s="387"/>
      <c r="O141" s="257" t="s">
        <v>276</v>
      </c>
      <c r="P141" s="258"/>
      <c r="Q141" s="258"/>
      <c r="R141" s="258"/>
      <c r="S141" s="259"/>
      <c r="T141" s="387"/>
      <c r="U141" s="387"/>
      <c r="V141" s="387"/>
      <c r="W141" s="387"/>
      <c r="X141" s="387"/>
    </row>
    <row r="142" spans="2:24" s="37" customFormat="1" ht="24" hidden="1" customHeight="1" thickBot="1">
      <c r="B142" s="382"/>
      <c r="C142" s="43" t="s">
        <v>346</v>
      </c>
      <c r="D142" s="44">
        <f>'1) Budget Table'!D159</f>
        <v>0</v>
      </c>
      <c r="E142" s="44">
        <f>'1) Budget Table'!E159</f>
        <v>0</v>
      </c>
      <c r="F142" s="44">
        <f>'1) Budget Table'!F159</f>
        <v>0</v>
      </c>
      <c r="G142" s="45">
        <f>SUM(D142:F142)</f>
        <v>0</v>
      </c>
      <c r="H142" s="387"/>
      <c r="I142" s="43" t="s">
        <v>346</v>
      </c>
      <c r="J142" s="44">
        <f>'1) Budget Table'!J159</f>
        <v>0</v>
      </c>
      <c r="K142" s="44">
        <f>'1) Budget Table'!K159</f>
        <v>0</v>
      </c>
      <c r="L142" s="44">
        <f>'1) Budget Table'!L159</f>
        <v>0</v>
      </c>
      <c r="M142" s="45">
        <f>SUM(J142:L142)</f>
        <v>0</v>
      </c>
      <c r="N142" s="387"/>
      <c r="O142" s="43" t="s">
        <v>346</v>
      </c>
      <c r="P142" s="44">
        <f>'1) Budget Table'!P159</f>
        <v>0</v>
      </c>
      <c r="Q142" s="44">
        <f>'1) Budget Table'!Q159</f>
        <v>0</v>
      </c>
      <c r="R142" s="44">
        <f>'1) Budget Table'!R159</f>
        <v>0</v>
      </c>
      <c r="S142" s="45">
        <f>SUM(P142:R142)</f>
        <v>0</v>
      </c>
      <c r="T142" s="387"/>
      <c r="U142" s="387"/>
      <c r="V142" s="387"/>
      <c r="W142" s="387"/>
      <c r="X142" s="387"/>
    </row>
    <row r="143" spans="2:24" s="37" customFormat="1" ht="24.75" hidden="1" customHeight="1">
      <c r="B143" s="382"/>
      <c r="C143" s="41" t="s">
        <v>347</v>
      </c>
      <c r="D143" s="384"/>
      <c r="E143" s="352"/>
      <c r="F143" s="352"/>
      <c r="G143" s="42">
        <f t="shared" ref="G143:G150" si="36">SUM(D143:F143)</f>
        <v>0</v>
      </c>
      <c r="H143" s="387"/>
      <c r="I143" s="41" t="s">
        <v>347</v>
      </c>
      <c r="J143" s="384"/>
      <c r="K143" s="352"/>
      <c r="L143" s="352"/>
      <c r="M143" s="42">
        <f t="shared" ref="M143:M150" si="37">SUM(J143:L143)</f>
        <v>0</v>
      </c>
      <c r="N143" s="387"/>
      <c r="O143" s="41" t="s">
        <v>347</v>
      </c>
      <c r="P143" s="384"/>
      <c r="Q143" s="352"/>
      <c r="R143" s="352"/>
      <c r="S143" s="42">
        <f t="shared" ref="S143:S150" si="38">SUM(P143:R143)</f>
        <v>0</v>
      </c>
      <c r="T143" s="387"/>
      <c r="U143" s="387"/>
      <c r="V143" s="387"/>
      <c r="W143" s="387"/>
      <c r="X143" s="387"/>
    </row>
    <row r="144" spans="2:24" s="37" customFormat="1" ht="15.75" hidden="1" customHeight="1">
      <c r="B144" s="382"/>
      <c r="C144" s="32" t="s">
        <v>348</v>
      </c>
      <c r="D144" s="385"/>
      <c r="E144" s="329"/>
      <c r="F144" s="329"/>
      <c r="G144" s="40">
        <f t="shared" si="36"/>
        <v>0</v>
      </c>
      <c r="H144" s="387"/>
      <c r="I144" s="32" t="s">
        <v>348</v>
      </c>
      <c r="J144" s="385"/>
      <c r="K144" s="329"/>
      <c r="L144" s="329"/>
      <c r="M144" s="40">
        <f t="shared" si="37"/>
        <v>0</v>
      </c>
      <c r="N144" s="387"/>
      <c r="O144" s="32" t="s">
        <v>348</v>
      </c>
      <c r="P144" s="385"/>
      <c r="Q144" s="329"/>
      <c r="R144" s="329"/>
      <c r="S144" s="40">
        <f t="shared" si="38"/>
        <v>0</v>
      </c>
      <c r="T144" s="387"/>
      <c r="U144" s="387"/>
      <c r="V144" s="387"/>
      <c r="W144" s="387"/>
      <c r="X144" s="387"/>
    </row>
    <row r="145" spans="2:19" s="37" customFormat="1" ht="15.75" hidden="1" customHeight="1">
      <c r="B145" s="382"/>
      <c r="C145" s="32" t="s">
        <v>349</v>
      </c>
      <c r="D145" s="385"/>
      <c r="E145" s="385"/>
      <c r="F145" s="385"/>
      <c r="G145" s="40">
        <f t="shared" si="36"/>
        <v>0</v>
      </c>
      <c r="H145" s="387"/>
      <c r="I145" s="32" t="s">
        <v>349</v>
      </c>
      <c r="J145" s="385"/>
      <c r="K145" s="385"/>
      <c r="L145" s="385"/>
      <c r="M145" s="40">
        <f t="shared" si="37"/>
        <v>0</v>
      </c>
      <c r="N145" s="387"/>
      <c r="O145" s="32" t="s">
        <v>349</v>
      </c>
      <c r="P145" s="385"/>
      <c r="Q145" s="385"/>
      <c r="R145" s="385"/>
      <c r="S145" s="40">
        <f t="shared" si="38"/>
        <v>0</v>
      </c>
    </row>
    <row r="146" spans="2:19" s="37" customFormat="1" ht="15.75" hidden="1" customHeight="1">
      <c r="B146" s="382"/>
      <c r="C146" s="33" t="s">
        <v>350</v>
      </c>
      <c r="D146" s="385"/>
      <c r="E146" s="385"/>
      <c r="F146" s="385"/>
      <c r="G146" s="40">
        <f t="shared" si="36"/>
        <v>0</v>
      </c>
      <c r="H146" s="387"/>
      <c r="I146" s="33" t="s">
        <v>350</v>
      </c>
      <c r="J146" s="385"/>
      <c r="K146" s="385"/>
      <c r="L146" s="385"/>
      <c r="M146" s="40">
        <f t="shared" si="37"/>
        <v>0</v>
      </c>
      <c r="N146" s="387"/>
      <c r="O146" s="33" t="s">
        <v>350</v>
      </c>
      <c r="P146" s="385"/>
      <c r="Q146" s="385"/>
      <c r="R146" s="385"/>
      <c r="S146" s="40">
        <f t="shared" si="38"/>
        <v>0</v>
      </c>
    </row>
    <row r="147" spans="2:19" s="37" customFormat="1" ht="15.75" hidden="1" customHeight="1">
      <c r="B147" s="382"/>
      <c r="C147" s="32" t="s">
        <v>351</v>
      </c>
      <c r="D147" s="385"/>
      <c r="E147" s="385"/>
      <c r="F147" s="385"/>
      <c r="G147" s="40">
        <f t="shared" si="36"/>
        <v>0</v>
      </c>
      <c r="H147" s="387"/>
      <c r="I147" s="32" t="s">
        <v>351</v>
      </c>
      <c r="J147" s="385"/>
      <c r="K147" s="385"/>
      <c r="L147" s="385"/>
      <c r="M147" s="40">
        <f t="shared" si="37"/>
        <v>0</v>
      </c>
      <c r="N147" s="387"/>
      <c r="O147" s="32" t="s">
        <v>351</v>
      </c>
      <c r="P147" s="385"/>
      <c r="Q147" s="385"/>
      <c r="R147" s="385"/>
      <c r="S147" s="40">
        <f t="shared" si="38"/>
        <v>0</v>
      </c>
    </row>
    <row r="148" spans="2:19" s="37" customFormat="1" ht="15.75" hidden="1" customHeight="1">
      <c r="B148" s="382"/>
      <c r="C148" s="32" t="s">
        <v>352</v>
      </c>
      <c r="D148" s="385"/>
      <c r="E148" s="385"/>
      <c r="F148" s="385"/>
      <c r="G148" s="40">
        <f t="shared" si="36"/>
        <v>0</v>
      </c>
      <c r="H148" s="387"/>
      <c r="I148" s="32" t="s">
        <v>352</v>
      </c>
      <c r="J148" s="385"/>
      <c r="K148" s="385"/>
      <c r="L148" s="385"/>
      <c r="M148" s="40">
        <f t="shared" si="37"/>
        <v>0</v>
      </c>
      <c r="N148" s="387"/>
      <c r="O148" s="32" t="s">
        <v>352</v>
      </c>
      <c r="P148" s="385"/>
      <c r="Q148" s="385"/>
      <c r="R148" s="385"/>
      <c r="S148" s="40">
        <f t="shared" si="38"/>
        <v>0</v>
      </c>
    </row>
    <row r="149" spans="2:19" s="37" customFormat="1" ht="15.75" hidden="1" customHeight="1">
      <c r="B149" s="382"/>
      <c r="C149" s="32" t="s">
        <v>353</v>
      </c>
      <c r="D149" s="385"/>
      <c r="E149" s="385"/>
      <c r="F149" s="385"/>
      <c r="G149" s="40">
        <f t="shared" si="36"/>
        <v>0</v>
      </c>
      <c r="H149" s="387"/>
      <c r="I149" s="32" t="s">
        <v>353</v>
      </c>
      <c r="J149" s="385"/>
      <c r="K149" s="385"/>
      <c r="L149" s="385"/>
      <c r="M149" s="40">
        <f t="shared" si="37"/>
        <v>0</v>
      </c>
      <c r="N149" s="387"/>
      <c r="O149" s="32" t="s">
        <v>353</v>
      </c>
      <c r="P149" s="385"/>
      <c r="Q149" s="385"/>
      <c r="R149" s="385"/>
      <c r="S149" s="40">
        <f t="shared" si="38"/>
        <v>0</v>
      </c>
    </row>
    <row r="150" spans="2:19" s="37" customFormat="1" ht="15.75" hidden="1" customHeight="1">
      <c r="B150" s="382"/>
      <c r="C150" s="36" t="s">
        <v>354</v>
      </c>
      <c r="D150" s="46">
        <f>SUM(D143:D149)</f>
        <v>0</v>
      </c>
      <c r="E150" s="46">
        <f>SUM(E143:E149)</f>
        <v>0</v>
      </c>
      <c r="F150" s="46">
        <f>SUM(F143:F149)</f>
        <v>0</v>
      </c>
      <c r="G150" s="40">
        <f t="shared" si="36"/>
        <v>0</v>
      </c>
      <c r="H150" s="387"/>
      <c r="I150" s="36" t="s">
        <v>354</v>
      </c>
      <c r="J150" s="46">
        <f>SUM(J143:J149)</f>
        <v>0</v>
      </c>
      <c r="K150" s="46">
        <f>SUM(K143:K149)</f>
        <v>0</v>
      </c>
      <c r="L150" s="46">
        <f>SUM(L143:L149)</f>
        <v>0</v>
      </c>
      <c r="M150" s="40">
        <f t="shared" si="37"/>
        <v>0</v>
      </c>
      <c r="N150" s="387"/>
      <c r="O150" s="36" t="s">
        <v>354</v>
      </c>
      <c r="P150" s="46">
        <f>SUM(P143:P149)</f>
        <v>0</v>
      </c>
      <c r="Q150" s="46">
        <f>SUM(Q143:Q149)</f>
        <v>0</v>
      </c>
      <c r="R150" s="46">
        <f>SUM(R143:R149)</f>
        <v>0</v>
      </c>
      <c r="S150" s="40">
        <f t="shared" si="38"/>
        <v>0</v>
      </c>
    </row>
    <row r="151" spans="2:19" s="35" customFormat="1" ht="15.75" hidden="1" customHeight="1">
      <c r="B151" s="386"/>
      <c r="C151" s="50"/>
      <c r="D151" s="51"/>
      <c r="E151" s="51"/>
      <c r="F151" s="51"/>
      <c r="G151" s="52"/>
      <c r="H151" s="386"/>
      <c r="I151" s="50"/>
      <c r="J151" s="51"/>
      <c r="K151" s="51"/>
      <c r="L151" s="51"/>
      <c r="M151" s="52"/>
      <c r="N151" s="386"/>
      <c r="O151" s="50"/>
      <c r="P151" s="51"/>
      <c r="Q151" s="51"/>
      <c r="R151" s="51"/>
      <c r="S151" s="52"/>
    </row>
    <row r="152" spans="2:19" s="37" customFormat="1" ht="15.75" hidden="1" customHeight="1">
      <c r="B152" s="387"/>
      <c r="C152" s="257" t="s">
        <v>285</v>
      </c>
      <c r="D152" s="258"/>
      <c r="E152" s="258"/>
      <c r="F152" s="258"/>
      <c r="G152" s="259"/>
      <c r="H152" s="387"/>
      <c r="I152" s="257" t="s">
        <v>285</v>
      </c>
      <c r="J152" s="258"/>
      <c r="K152" s="258"/>
      <c r="L152" s="258"/>
      <c r="M152" s="259"/>
      <c r="N152" s="387"/>
      <c r="O152" s="257" t="s">
        <v>285</v>
      </c>
      <c r="P152" s="258"/>
      <c r="Q152" s="258"/>
      <c r="R152" s="258"/>
      <c r="S152" s="259"/>
    </row>
    <row r="153" spans="2:19" s="37" customFormat="1" ht="21" hidden="1" customHeight="1" thickBot="1">
      <c r="B153" s="387"/>
      <c r="C153" s="43" t="s">
        <v>346</v>
      </c>
      <c r="D153" s="44">
        <f>'1) Budget Table'!D169</f>
        <v>0</v>
      </c>
      <c r="E153" s="44">
        <f>'1) Budget Table'!E169</f>
        <v>0</v>
      </c>
      <c r="F153" s="44">
        <f>'1) Budget Table'!F169</f>
        <v>0</v>
      </c>
      <c r="G153" s="45">
        <f t="shared" ref="G153:G161" si="39">SUM(D153:F153)</f>
        <v>0</v>
      </c>
      <c r="H153" s="387"/>
      <c r="I153" s="43" t="s">
        <v>346</v>
      </c>
      <c r="J153" s="44">
        <f>'1) Budget Table'!J169</f>
        <v>0</v>
      </c>
      <c r="K153" s="44">
        <f>'1) Budget Table'!K169</f>
        <v>0</v>
      </c>
      <c r="L153" s="44">
        <f>'1) Budget Table'!L169</f>
        <v>0</v>
      </c>
      <c r="M153" s="45">
        <f t="shared" ref="M153:M161" si="40">SUM(J153:L153)</f>
        <v>0</v>
      </c>
      <c r="N153" s="387"/>
      <c r="O153" s="43" t="s">
        <v>346</v>
      </c>
      <c r="P153" s="44">
        <f>'1) Budget Table'!P169</f>
        <v>0</v>
      </c>
      <c r="Q153" s="44">
        <f>'1) Budget Table'!Q169</f>
        <v>0</v>
      </c>
      <c r="R153" s="44">
        <f>'1) Budget Table'!R169</f>
        <v>0</v>
      </c>
      <c r="S153" s="45">
        <f t="shared" ref="S153:S161" si="41">SUM(P153:R153)</f>
        <v>0</v>
      </c>
    </row>
    <row r="154" spans="2:19" s="37" customFormat="1" ht="15.75" hidden="1" customHeight="1">
      <c r="B154" s="387"/>
      <c r="C154" s="41" t="s">
        <v>347</v>
      </c>
      <c r="D154" s="384"/>
      <c r="E154" s="352"/>
      <c r="F154" s="352"/>
      <c r="G154" s="42">
        <f t="shared" si="39"/>
        <v>0</v>
      </c>
      <c r="H154" s="387"/>
      <c r="I154" s="41" t="s">
        <v>347</v>
      </c>
      <c r="J154" s="384"/>
      <c r="K154" s="352"/>
      <c r="L154" s="352"/>
      <c r="M154" s="42">
        <f t="shared" si="40"/>
        <v>0</v>
      </c>
      <c r="N154" s="387"/>
      <c r="O154" s="41" t="s">
        <v>347</v>
      </c>
      <c r="P154" s="384"/>
      <c r="Q154" s="352"/>
      <c r="R154" s="352"/>
      <c r="S154" s="42">
        <f t="shared" si="41"/>
        <v>0</v>
      </c>
    </row>
    <row r="155" spans="2:19" s="37" customFormat="1" ht="15.75" hidden="1" customHeight="1">
      <c r="B155" s="387"/>
      <c r="C155" s="32" t="s">
        <v>348</v>
      </c>
      <c r="D155" s="385"/>
      <c r="E155" s="329"/>
      <c r="F155" s="329"/>
      <c r="G155" s="40">
        <f t="shared" si="39"/>
        <v>0</v>
      </c>
      <c r="H155" s="387"/>
      <c r="I155" s="32" t="s">
        <v>348</v>
      </c>
      <c r="J155" s="385"/>
      <c r="K155" s="329"/>
      <c r="L155" s="329"/>
      <c r="M155" s="40">
        <f t="shared" si="40"/>
        <v>0</v>
      </c>
      <c r="N155" s="387"/>
      <c r="O155" s="32" t="s">
        <v>348</v>
      </c>
      <c r="P155" s="385"/>
      <c r="Q155" s="329"/>
      <c r="R155" s="329"/>
      <c r="S155" s="40">
        <f t="shared" si="41"/>
        <v>0</v>
      </c>
    </row>
    <row r="156" spans="2:19" s="37" customFormat="1" ht="15.75" hidden="1" customHeight="1">
      <c r="B156" s="387"/>
      <c r="C156" s="32" t="s">
        <v>349</v>
      </c>
      <c r="D156" s="385"/>
      <c r="E156" s="385"/>
      <c r="F156" s="385"/>
      <c r="G156" s="40">
        <f t="shared" si="39"/>
        <v>0</v>
      </c>
      <c r="H156" s="387"/>
      <c r="I156" s="32" t="s">
        <v>349</v>
      </c>
      <c r="J156" s="385"/>
      <c r="K156" s="385"/>
      <c r="L156" s="385"/>
      <c r="M156" s="40">
        <f t="shared" si="40"/>
        <v>0</v>
      </c>
      <c r="N156" s="387"/>
      <c r="O156" s="32" t="s">
        <v>349</v>
      </c>
      <c r="P156" s="385"/>
      <c r="Q156" s="385"/>
      <c r="R156" s="385"/>
      <c r="S156" s="40">
        <f t="shared" si="41"/>
        <v>0</v>
      </c>
    </row>
    <row r="157" spans="2:19" s="37" customFormat="1" ht="15.75" hidden="1" customHeight="1">
      <c r="B157" s="387"/>
      <c r="C157" s="33" t="s">
        <v>350</v>
      </c>
      <c r="D157" s="385"/>
      <c r="E157" s="385"/>
      <c r="F157" s="385"/>
      <c r="G157" s="40">
        <f t="shared" si="39"/>
        <v>0</v>
      </c>
      <c r="H157" s="387"/>
      <c r="I157" s="33" t="s">
        <v>350</v>
      </c>
      <c r="J157" s="385"/>
      <c r="K157" s="385"/>
      <c r="L157" s="385"/>
      <c r="M157" s="40">
        <f t="shared" si="40"/>
        <v>0</v>
      </c>
      <c r="N157" s="387"/>
      <c r="O157" s="33" t="s">
        <v>350</v>
      </c>
      <c r="P157" s="385"/>
      <c r="Q157" s="385"/>
      <c r="R157" s="385"/>
      <c r="S157" s="40">
        <f t="shared" si="41"/>
        <v>0</v>
      </c>
    </row>
    <row r="158" spans="2:19" s="37" customFormat="1" ht="15.75" hidden="1" customHeight="1">
      <c r="B158" s="387"/>
      <c r="C158" s="32" t="s">
        <v>351</v>
      </c>
      <c r="D158" s="385"/>
      <c r="E158" s="385"/>
      <c r="F158" s="385"/>
      <c r="G158" s="40">
        <f t="shared" si="39"/>
        <v>0</v>
      </c>
      <c r="H158" s="387"/>
      <c r="I158" s="32" t="s">
        <v>351</v>
      </c>
      <c r="J158" s="385"/>
      <c r="K158" s="385"/>
      <c r="L158" s="385"/>
      <c r="M158" s="40">
        <f t="shared" si="40"/>
        <v>0</v>
      </c>
      <c r="N158" s="387"/>
      <c r="O158" s="32" t="s">
        <v>351</v>
      </c>
      <c r="P158" s="385"/>
      <c r="Q158" s="385"/>
      <c r="R158" s="385"/>
      <c r="S158" s="40">
        <f t="shared" si="41"/>
        <v>0</v>
      </c>
    </row>
    <row r="159" spans="2:19" s="37" customFormat="1" ht="15.75" hidden="1" customHeight="1">
      <c r="B159" s="387"/>
      <c r="C159" s="32" t="s">
        <v>352</v>
      </c>
      <c r="D159" s="385"/>
      <c r="E159" s="385"/>
      <c r="F159" s="385"/>
      <c r="G159" s="40">
        <f t="shared" si="39"/>
        <v>0</v>
      </c>
      <c r="H159" s="387"/>
      <c r="I159" s="32" t="s">
        <v>352</v>
      </c>
      <c r="J159" s="385"/>
      <c r="K159" s="385"/>
      <c r="L159" s="385"/>
      <c r="M159" s="40">
        <f t="shared" si="40"/>
        <v>0</v>
      </c>
      <c r="N159" s="387"/>
      <c r="O159" s="32" t="s">
        <v>352</v>
      </c>
      <c r="P159" s="385"/>
      <c r="Q159" s="385"/>
      <c r="R159" s="385"/>
      <c r="S159" s="40">
        <f t="shared" si="41"/>
        <v>0</v>
      </c>
    </row>
    <row r="160" spans="2:19" s="37" customFormat="1" ht="15.75" hidden="1" customHeight="1">
      <c r="B160" s="387"/>
      <c r="C160" s="32" t="s">
        <v>353</v>
      </c>
      <c r="D160" s="385"/>
      <c r="E160" s="385"/>
      <c r="F160" s="385"/>
      <c r="G160" s="40">
        <f t="shared" si="39"/>
        <v>0</v>
      </c>
      <c r="H160" s="387"/>
      <c r="I160" s="32" t="s">
        <v>353</v>
      </c>
      <c r="J160" s="385"/>
      <c r="K160" s="385"/>
      <c r="L160" s="385"/>
      <c r="M160" s="40">
        <f t="shared" si="40"/>
        <v>0</v>
      </c>
      <c r="N160" s="387"/>
      <c r="O160" s="32" t="s">
        <v>353</v>
      </c>
      <c r="P160" s="385"/>
      <c r="Q160" s="385"/>
      <c r="R160" s="385"/>
      <c r="S160" s="40">
        <f t="shared" si="41"/>
        <v>0</v>
      </c>
    </row>
    <row r="161" spans="3:19" s="37" customFormat="1" ht="15.75" hidden="1" customHeight="1">
      <c r="C161" s="36" t="s">
        <v>354</v>
      </c>
      <c r="D161" s="46">
        <f>SUM(D154:D160)</f>
        <v>0</v>
      </c>
      <c r="E161" s="46">
        <f>SUM(E154:E160)</f>
        <v>0</v>
      </c>
      <c r="F161" s="46">
        <f>SUM(F154:F160)</f>
        <v>0</v>
      </c>
      <c r="G161" s="40">
        <f t="shared" si="39"/>
        <v>0</v>
      </c>
      <c r="H161" s="387"/>
      <c r="I161" s="36" t="s">
        <v>354</v>
      </c>
      <c r="J161" s="46">
        <f>SUM(J154:J160)</f>
        <v>0</v>
      </c>
      <c r="K161" s="46">
        <f>SUM(K154:K160)</f>
        <v>0</v>
      </c>
      <c r="L161" s="46">
        <f>SUM(L154:L160)</f>
        <v>0</v>
      </c>
      <c r="M161" s="40">
        <f t="shared" si="40"/>
        <v>0</v>
      </c>
      <c r="N161" s="387"/>
      <c r="O161" s="36" t="s">
        <v>354</v>
      </c>
      <c r="P161" s="46">
        <f>SUM(P154:P160)</f>
        <v>0</v>
      </c>
      <c r="Q161" s="46">
        <f>SUM(Q154:Q160)</f>
        <v>0</v>
      </c>
      <c r="R161" s="46">
        <f>SUM(R154:R160)</f>
        <v>0</v>
      </c>
      <c r="S161" s="40">
        <f t="shared" si="41"/>
        <v>0</v>
      </c>
    </row>
    <row r="162" spans="3:19" s="35" customFormat="1" ht="15.75" hidden="1" customHeight="1">
      <c r="C162" s="50"/>
      <c r="D162" s="51"/>
      <c r="E162" s="51"/>
      <c r="F162" s="51"/>
      <c r="G162" s="52"/>
      <c r="H162" s="386"/>
      <c r="I162" s="50"/>
      <c r="J162" s="51"/>
      <c r="K162" s="51"/>
      <c r="L162" s="51"/>
      <c r="M162" s="52"/>
      <c r="N162" s="386"/>
      <c r="O162" s="50"/>
      <c r="P162" s="51"/>
      <c r="Q162" s="51"/>
      <c r="R162" s="51"/>
      <c r="S162" s="52"/>
    </row>
    <row r="163" spans="3:19" s="37" customFormat="1" ht="15.75" hidden="1" customHeight="1">
      <c r="C163" s="257" t="s">
        <v>294</v>
      </c>
      <c r="D163" s="258"/>
      <c r="E163" s="258"/>
      <c r="F163" s="258"/>
      <c r="G163" s="259"/>
      <c r="H163" s="387"/>
      <c r="I163" s="257" t="s">
        <v>294</v>
      </c>
      <c r="J163" s="258"/>
      <c r="K163" s="258"/>
      <c r="L163" s="258"/>
      <c r="M163" s="259"/>
      <c r="N163" s="387"/>
      <c r="O163" s="257" t="s">
        <v>294</v>
      </c>
      <c r="P163" s="258"/>
      <c r="Q163" s="258"/>
      <c r="R163" s="258"/>
      <c r="S163" s="259"/>
    </row>
    <row r="164" spans="3:19" s="37" customFormat="1" ht="19.5" hidden="1" customHeight="1" thickBot="1">
      <c r="C164" s="43" t="s">
        <v>346</v>
      </c>
      <c r="D164" s="44">
        <f>'1) Budget Table'!D179</f>
        <v>0</v>
      </c>
      <c r="E164" s="44">
        <f>'1) Budget Table'!E179</f>
        <v>0</v>
      </c>
      <c r="F164" s="44">
        <f>'1) Budget Table'!F179</f>
        <v>0</v>
      </c>
      <c r="G164" s="45">
        <f t="shared" ref="G164:G172" si="42">SUM(D164:F164)</f>
        <v>0</v>
      </c>
      <c r="H164" s="387"/>
      <c r="I164" s="43" t="s">
        <v>346</v>
      </c>
      <c r="J164" s="44">
        <f>'1) Budget Table'!J179</f>
        <v>0</v>
      </c>
      <c r="K164" s="44">
        <f>'1) Budget Table'!K179</f>
        <v>0</v>
      </c>
      <c r="L164" s="44">
        <f>'1) Budget Table'!L179</f>
        <v>0</v>
      </c>
      <c r="M164" s="45">
        <f t="shared" ref="M164:M172" si="43">SUM(J164:L164)</f>
        <v>0</v>
      </c>
      <c r="N164" s="387"/>
      <c r="O164" s="43" t="s">
        <v>346</v>
      </c>
      <c r="P164" s="44">
        <f>'1) Budget Table'!P179</f>
        <v>0</v>
      </c>
      <c r="Q164" s="44">
        <f>'1) Budget Table'!Q179</f>
        <v>0</v>
      </c>
      <c r="R164" s="44">
        <f>'1) Budget Table'!R179</f>
        <v>0</v>
      </c>
      <c r="S164" s="45">
        <f t="shared" ref="S164:S172" si="44">SUM(P164:R164)</f>
        <v>0</v>
      </c>
    </row>
    <row r="165" spans="3:19" s="37" customFormat="1" ht="15.75" hidden="1" customHeight="1">
      <c r="C165" s="41" t="s">
        <v>347</v>
      </c>
      <c r="D165" s="384"/>
      <c r="E165" s="352"/>
      <c r="F165" s="352"/>
      <c r="G165" s="42">
        <f t="shared" si="42"/>
        <v>0</v>
      </c>
      <c r="H165" s="387"/>
      <c r="I165" s="41" t="s">
        <v>347</v>
      </c>
      <c r="J165" s="384"/>
      <c r="K165" s="352"/>
      <c r="L165" s="352"/>
      <c r="M165" s="42">
        <f t="shared" si="43"/>
        <v>0</v>
      </c>
      <c r="N165" s="387"/>
      <c r="O165" s="41" t="s">
        <v>347</v>
      </c>
      <c r="P165" s="384"/>
      <c r="Q165" s="352"/>
      <c r="R165" s="352"/>
      <c r="S165" s="42">
        <f t="shared" si="44"/>
        <v>0</v>
      </c>
    </row>
    <row r="166" spans="3:19" s="37" customFormat="1" ht="15.75" hidden="1" customHeight="1">
      <c r="C166" s="32" t="s">
        <v>348</v>
      </c>
      <c r="D166" s="385"/>
      <c r="E166" s="329"/>
      <c r="F166" s="329"/>
      <c r="G166" s="40">
        <f t="shared" si="42"/>
        <v>0</v>
      </c>
      <c r="H166" s="387"/>
      <c r="I166" s="32" t="s">
        <v>348</v>
      </c>
      <c r="J166" s="385"/>
      <c r="K166" s="329"/>
      <c r="L166" s="329"/>
      <c r="M166" s="40">
        <f t="shared" si="43"/>
        <v>0</v>
      </c>
      <c r="N166" s="387"/>
      <c r="O166" s="32" t="s">
        <v>348</v>
      </c>
      <c r="P166" s="385"/>
      <c r="Q166" s="329"/>
      <c r="R166" s="329"/>
      <c r="S166" s="40">
        <f t="shared" si="44"/>
        <v>0</v>
      </c>
    </row>
    <row r="167" spans="3:19" s="37" customFormat="1" ht="15.75" hidden="1" customHeight="1">
      <c r="C167" s="32" t="s">
        <v>349</v>
      </c>
      <c r="D167" s="385"/>
      <c r="E167" s="385"/>
      <c r="F167" s="385"/>
      <c r="G167" s="40">
        <f t="shared" si="42"/>
        <v>0</v>
      </c>
      <c r="H167" s="387"/>
      <c r="I167" s="32" t="s">
        <v>349</v>
      </c>
      <c r="J167" s="385"/>
      <c r="K167" s="385"/>
      <c r="L167" s="385"/>
      <c r="M167" s="40">
        <f t="shared" si="43"/>
        <v>0</v>
      </c>
      <c r="N167" s="387"/>
      <c r="O167" s="32" t="s">
        <v>349</v>
      </c>
      <c r="P167" s="385"/>
      <c r="Q167" s="385"/>
      <c r="R167" s="385"/>
      <c r="S167" s="40">
        <f t="shared" si="44"/>
        <v>0</v>
      </c>
    </row>
    <row r="168" spans="3:19" s="37" customFormat="1" ht="15.75" hidden="1" customHeight="1">
      <c r="C168" s="33" t="s">
        <v>350</v>
      </c>
      <c r="D168" s="385"/>
      <c r="E168" s="385"/>
      <c r="F168" s="385"/>
      <c r="G168" s="40">
        <f t="shared" si="42"/>
        <v>0</v>
      </c>
      <c r="H168" s="387"/>
      <c r="I168" s="33" t="s">
        <v>350</v>
      </c>
      <c r="J168" s="385"/>
      <c r="K168" s="385"/>
      <c r="L168" s="385"/>
      <c r="M168" s="40">
        <f t="shared" si="43"/>
        <v>0</v>
      </c>
      <c r="N168" s="387"/>
      <c r="O168" s="33" t="s">
        <v>350</v>
      </c>
      <c r="P168" s="385"/>
      <c r="Q168" s="385"/>
      <c r="R168" s="385"/>
      <c r="S168" s="40">
        <f t="shared" si="44"/>
        <v>0</v>
      </c>
    </row>
    <row r="169" spans="3:19" s="37" customFormat="1" ht="15.75" hidden="1" customHeight="1">
      <c r="C169" s="32" t="s">
        <v>351</v>
      </c>
      <c r="D169" s="385"/>
      <c r="E169" s="385"/>
      <c r="F169" s="385"/>
      <c r="G169" s="40">
        <f t="shared" si="42"/>
        <v>0</v>
      </c>
      <c r="H169" s="387"/>
      <c r="I169" s="32" t="s">
        <v>351</v>
      </c>
      <c r="J169" s="385"/>
      <c r="K169" s="385"/>
      <c r="L169" s="385"/>
      <c r="M169" s="40">
        <f t="shared" si="43"/>
        <v>0</v>
      </c>
      <c r="N169" s="387"/>
      <c r="O169" s="32" t="s">
        <v>351</v>
      </c>
      <c r="P169" s="385"/>
      <c r="Q169" s="385"/>
      <c r="R169" s="385"/>
      <c r="S169" s="40">
        <f t="shared" si="44"/>
        <v>0</v>
      </c>
    </row>
    <row r="170" spans="3:19" s="37" customFormat="1" ht="15.75" hidden="1" customHeight="1">
      <c r="C170" s="32" t="s">
        <v>352</v>
      </c>
      <c r="D170" s="385"/>
      <c r="E170" s="385"/>
      <c r="F170" s="385"/>
      <c r="G170" s="40">
        <f t="shared" si="42"/>
        <v>0</v>
      </c>
      <c r="H170" s="387"/>
      <c r="I170" s="32" t="s">
        <v>352</v>
      </c>
      <c r="J170" s="385"/>
      <c r="K170" s="385"/>
      <c r="L170" s="385"/>
      <c r="M170" s="40">
        <f t="shared" si="43"/>
        <v>0</v>
      </c>
      <c r="N170" s="387"/>
      <c r="O170" s="32" t="s">
        <v>352</v>
      </c>
      <c r="P170" s="385"/>
      <c r="Q170" s="385"/>
      <c r="R170" s="385"/>
      <c r="S170" s="40">
        <f t="shared" si="44"/>
        <v>0</v>
      </c>
    </row>
    <row r="171" spans="3:19" s="37" customFormat="1" ht="15.75" hidden="1" customHeight="1">
      <c r="C171" s="32" t="s">
        <v>353</v>
      </c>
      <c r="D171" s="385"/>
      <c r="E171" s="385"/>
      <c r="F171" s="385"/>
      <c r="G171" s="40">
        <f t="shared" si="42"/>
        <v>0</v>
      </c>
      <c r="H171" s="387"/>
      <c r="I171" s="32" t="s">
        <v>353</v>
      </c>
      <c r="J171" s="385"/>
      <c r="K171" s="385"/>
      <c r="L171" s="385"/>
      <c r="M171" s="40">
        <f t="shared" si="43"/>
        <v>0</v>
      </c>
      <c r="N171" s="387"/>
      <c r="O171" s="32" t="s">
        <v>353</v>
      </c>
      <c r="P171" s="385"/>
      <c r="Q171" s="385"/>
      <c r="R171" s="385"/>
      <c r="S171" s="40">
        <f t="shared" si="44"/>
        <v>0</v>
      </c>
    </row>
    <row r="172" spans="3:19" s="37" customFormat="1" ht="15.75" hidden="1" customHeight="1">
      <c r="C172" s="36" t="s">
        <v>354</v>
      </c>
      <c r="D172" s="46">
        <f>SUM(D165:D171)</f>
        <v>0</v>
      </c>
      <c r="E172" s="46">
        <f>SUM(E165:E171)</f>
        <v>0</v>
      </c>
      <c r="F172" s="46">
        <f>SUM(F165:F171)</f>
        <v>0</v>
      </c>
      <c r="G172" s="40">
        <f t="shared" si="42"/>
        <v>0</v>
      </c>
      <c r="H172" s="387"/>
      <c r="I172" s="36" t="s">
        <v>354</v>
      </c>
      <c r="J172" s="46">
        <f>SUM(J165:J171)</f>
        <v>0</v>
      </c>
      <c r="K172" s="46">
        <f>SUM(K165:K171)</f>
        <v>0</v>
      </c>
      <c r="L172" s="46">
        <f>SUM(L165:L171)</f>
        <v>0</v>
      </c>
      <c r="M172" s="40">
        <f t="shared" si="43"/>
        <v>0</v>
      </c>
      <c r="N172" s="387"/>
      <c r="O172" s="36" t="s">
        <v>354</v>
      </c>
      <c r="P172" s="46">
        <f>SUM(P165:P171)</f>
        <v>0</v>
      </c>
      <c r="Q172" s="46">
        <f>SUM(Q165:Q171)</f>
        <v>0</v>
      </c>
      <c r="R172" s="46">
        <f>SUM(R165:R171)</f>
        <v>0</v>
      </c>
      <c r="S172" s="40">
        <f t="shared" si="44"/>
        <v>0</v>
      </c>
    </row>
    <row r="173" spans="3:19" s="35" customFormat="1" ht="15.75" hidden="1" customHeight="1">
      <c r="C173" s="50"/>
      <c r="D173" s="51"/>
      <c r="E173" s="51"/>
      <c r="F173" s="51"/>
      <c r="G173" s="52"/>
      <c r="H173" s="386"/>
      <c r="I173" s="50"/>
      <c r="J173" s="51"/>
      <c r="K173" s="51"/>
      <c r="L173" s="51"/>
      <c r="M173" s="52"/>
      <c r="N173" s="386"/>
      <c r="O173" s="50"/>
      <c r="P173" s="51"/>
      <c r="Q173" s="51"/>
      <c r="R173" s="51"/>
      <c r="S173" s="52"/>
    </row>
    <row r="174" spans="3:19" s="37" customFormat="1" ht="15.75" hidden="1" customHeight="1">
      <c r="C174" s="257" t="s">
        <v>303</v>
      </c>
      <c r="D174" s="258"/>
      <c r="E174" s="258"/>
      <c r="F174" s="258"/>
      <c r="G174" s="259"/>
      <c r="H174" s="387"/>
      <c r="I174" s="257" t="s">
        <v>303</v>
      </c>
      <c r="J174" s="258"/>
      <c r="K174" s="258"/>
      <c r="L174" s="258"/>
      <c r="M174" s="259"/>
      <c r="N174" s="387"/>
      <c r="O174" s="257" t="s">
        <v>303</v>
      </c>
      <c r="P174" s="258"/>
      <c r="Q174" s="258"/>
      <c r="R174" s="258"/>
      <c r="S174" s="259"/>
    </row>
    <row r="175" spans="3:19" s="37" customFormat="1" ht="22.5" hidden="1" customHeight="1" thickBot="1">
      <c r="C175" s="43" t="s">
        <v>346</v>
      </c>
      <c r="D175" s="44">
        <f>'1) Budget Table'!D189</f>
        <v>0</v>
      </c>
      <c r="E175" s="44">
        <f>'1) Budget Table'!E189</f>
        <v>0</v>
      </c>
      <c r="F175" s="44">
        <f>'1) Budget Table'!F189</f>
        <v>0</v>
      </c>
      <c r="G175" s="45">
        <f t="shared" ref="G175:G183" si="45">SUM(D175:F175)</f>
        <v>0</v>
      </c>
      <c r="H175" s="387"/>
      <c r="I175" s="43" t="s">
        <v>346</v>
      </c>
      <c r="J175" s="44">
        <f>'1) Budget Table'!J189</f>
        <v>0</v>
      </c>
      <c r="K175" s="44">
        <f>'1) Budget Table'!K189</f>
        <v>0</v>
      </c>
      <c r="L175" s="44">
        <f>'1) Budget Table'!L189</f>
        <v>0</v>
      </c>
      <c r="M175" s="45">
        <f t="shared" ref="M175:M183" si="46">SUM(J175:L175)</f>
        <v>0</v>
      </c>
      <c r="N175" s="387"/>
      <c r="O175" s="43" t="s">
        <v>346</v>
      </c>
      <c r="P175" s="44">
        <f>'1) Budget Table'!P189</f>
        <v>0</v>
      </c>
      <c r="Q175" s="44">
        <f>'1) Budget Table'!Q189</f>
        <v>0</v>
      </c>
      <c r="R175" s="44">
        <f>'1) Budget Table'!R189</f>
        <v>0</v>
      </c>
      <c r="S175" s="45">
        <f t="shared" ref="S175:S183" si="47">SUM(P175:R175)</f>
        <v>0</v>
      </c>
    </row>
    <row r="176" spans="3:19" s="37" customFormat="1" ht="15.75" hidden="1" customHeight="1">
      <c r="C176" s="41" t="s">
        <v>347</v>
      </c>
      <c r="D176" s="384"/>
      <c r="E176" s="352"/>
      <c r="F176" s="352"/>
      <c r="G176" s="42">
        <f t="shared" si="45"/>
        <v>0</v>
      </c>
      <c r="H176" s="387"/>
      <c r="I176" s="41" t="s">
        <v>347</v>
      </c>
      <c r="J176" s="384"/>
      <c r="K176" s="352"/>
      <c r="L176" s="352"/>
      <c r="M176" s="42">
        <f t="shared" si="46"/>
        <v>0</v>
      </c>
      <c r="N176" s="387"/>
      <c r="O176" s="41" t="s">
        <v>347</v>
      </c>
      <c r="P176" s="384"/>
      <c r="Q176" s="352"/>
      <c r="R176" s="352"/>
      <c r="S176" s="42">
        <f t="shared" si="47"/>
        <v>0</v>
      </c>
    </row>
    <row r="177" spans="3:19" s="37" customFormat="1" ht="15.75" hidden="1" customHeight="1">
      <c r="C177" s="32" t="s">
        <v>348</v>
      </c>
      <c r="D177" s="385"/>
      <c r="E177" s="329"/>
      <c r="F177" s="329"/>
      <c r="G177" s="40">
        <f t="shared" si="45"/>
        <v>0</v>
      </c>
      <c r="H177" s="387"/>
      <c r="I177" s="32" t="s">
        <v>348</v>
      </c>
      <c r="J177" s="385"/>
      <c r="K177" s="329"/>
      <c r="L177" s="329"/>
      <c r="M177" s="40">
        <f t="shared" si="46"/>
        <v>0</v>
      </c>
      <c r="N177" s="387"/>
      <c r="O177" s="32" t="s">
        <v>348</v>
      </c>
      <c r="P177" s="385"/>
      <c r="Q177" s="329"/>
      <c r="R177" s="329"/>
      <c r="S177" s="40">
        <f t="shared" si="47"/>
        <v>0</v>
      </c>
    </row>
    <row r="178" spans="3:19" s="37" customFormat="1" ht="15.75" hidden="1" customHeight="1">
      <c r="C178" s="32" t="s">
        <v>349</v>
      </c>
      <c r="D178" s="385"/>
      <c r="E178" s="385"/>
      <c r="F178" s="385"/>
      <c r="G178" s="40">
        <f t="shared" si="45"/>
        <v>0</v>
      </c>
      <c r="H178" s="387"/>
      <c r="I178" s="32" t="s">
        <v>349</v>
      </c>
      <c r="J178" s="385"/>
      <c r="K178" s="385"/>
      <c r="L178" s="385"/>
      <c r="M178" s="40">
        <f t="shared" si="46"/>
        <v>0</v>
      </c>
      <c r="N178" s="387"/>
      <c r="O178" s="32" t="s">
        <v>349</v>
      </c>
      <c r="P178" s="385"/>
      <c r="Q178" s="385"/>
      <c r="R178" s="385"/>
      <c r="S178" s="40">
        <f t="shared" si="47"/>
        <v>0</v>
      </c>
    </row>
    <row r="179" spans="3:19" s="37" customFormat="1" ht="15.75" hidden="1" customHeight="1">
      <c r="C179" s="33" t="s">
        <v>350</v>
      </c>
      <c r="D179" s="385"/>
      <c r="E179" s="385"/>
      <c r="F179" s="385"/>
      <c r="G179" s="40">
        <f t="shared" si="45"/>
        <v>0</v>
      </c>
      <c r="H179" s="387"/>
      <c r="I179" s="33" t="s">
        <v>350</v>
      </c>
      <c r="J179" s="385"/>
      <c r="K179" s="385"/>
      <c r="L179" s="385"/>
      <c r="M179" s="40">
        <f t="shared" si="46"/>
        <v>0</v>
      </c>
      <c r="N179" s="387"/>
      <c r="O179" s="33" t="s">
        <v>350</v>
      </c>
      <c r="P179" s="385"/>
      <c r="Q179" s="385"/>
      <c r="R179" s="385"/>
      <c r="S179" s="40">
        <f t="shared" si="47"/>
        <v>0</v>
      </c>
    </row>
    <row r="180" spans="3:19" s="37" customFormat="1" ht="15.75" hidden="1" customHeight="1">
      <c r="C180" s="32" t="s">
        <v>351</v>
      </c>
      <c r="D180" s="385"/>
      <c r="E180" s="385"/>
      <c r="F180" s="385"/>
      <c r="G180" s="40">
        <f t="shared" si="45"/>
        <v>0</v>
      </c>
      <c r="H180" s="387"/>
      <c r="I180" s="32" t="s">
        <v>351</v>
      </c>
      <c r="J180" s="385"/>
      <c r="K180" s="385"/>
      <c r="L180" s="385"/>
      <c r="M180" s="40">
        <f t="shared" si="46"/>
        <v>0</v>
      </c>
      <c r="N180" s="387"/>
      <c r="O180" s="32" t="s">
        <v>351</v>
      </c>
      <c r="P180" s="385"/>
      <c r="Q180" s="385"/>
      <c r="R180" s="385"/>
      <c r="S180" s="40">
        <f t="shared" si="47"/>
        <v>0</v>
      </c>
    </row>
    <row r="181" spans="3:19" s="37" customFormat="1" ht="15.75" hidden="1" customHeight="1">
      <c r="C181" s="32" t="s">
        <v>352</v>
      </c>
      <c r="D181" s="385"/>
      <c r="E181" s="385"/>
      <c r="F181" s="385"/>
      <c r="G181" s="40">
        <f t="shared" si="45"/>
        <v>0</v>
      </c>
      <c r="H181" s="387"/>
      <c r="I181" s="32" t="s">
        <v>352</v>
      </c>
      <c r="J181" s="385"/>
      <c r="K181" s="385"/>
      <c r="L181" s="385"/>
      <c r="M181" s="40">
        <f t="shared" si="46"/>
        <v>0</v>
      </c>
      <c r="N181" s="387"/>
      <c r="O181" s="32" t="s">
        <v>352</v>
      </c>
      <c r="P181" s="385"/>
      <c r="Q181" s="385"/>
      <c r="R181" s="385"/>
      <c r="S181" s="40">
        <f t="shared" si="47"/>
        <v>0</v>
      </c>
    </row>
    <row r="182" spans="3:19" s="37" customFormat="1" ht="15.75" hidden="1" customHeight="1">
      <c r="C182" s="32" t="s">
        <v>353</v>
      </c>
      <c r="D182" s="385"/>
      <c r="E182" s="385"/>
      <c r="F182" s="385"/>
      <c r="G182" s="40">
        <f t="shared" si="45"/>
        <v>0</v>
      </c>
      <c r="H182" s="387"/>
      <c r="I182" s="32" t="s">
        <v>353</v>
      </c>
      <c r="J182" s="385"/>
      <c r="K182" s="385"/>
      <c r="L182" s="385"/>
      <c r="M182" s="40">
        <f t="shared" si="46"/>
        <v>0</v>
      </c>
      <c r="N182" s="387"/>
      <c r="O182" s="32" t="s">
        <v>353</v>
      </c>
      <c r="P182" s="385"/>
      <c r="Q182" s="385"/>
      <c r="R182" s="385"/>
      <c r="S182" s="40">
        <f t="shared" si="47"/>
        <v>0</v>
      </c>
    </row>
    <row r="183" spans="3:19" s="37" customFormat="1" ht="15.75" hidden="1" customHeight="1">
      <c r="C183" s="36" t="s">
        <v>354</v>
      </c>
      <c r="D183" s="46">
        <f>SUM(D176:D182)</f>
        <v>0</v>
      </c>
      <c r="E183" s="46">
        <f>SUM(E176:E182)</f>
        <v>0</v>
      </c>
      <c r="F183" s="46">
        <f>SUM(F176:F182)</f>
        <v>0</v>
      </c>
      <c r="G183" s="40">
        <f t="shared" si="45"/>
        <v>0</v>
      </c>
      <c r="H183" s="387"/>
      <c r="I183" s="36" t="s">
        <v>354</v>
      </c>
      <c r="J183" s="46">
        <f>SUM(J176:J182)</f>
        <v>0</v>
      </c>
      <c r="K183" s="46">
        <f>SUM(K176:K182)</f>
        <v>0</v>
      </c>
      <c r="L183" s="46">
        <f>SUM(L176:L182)</f>
        <v>0</v>
      </c>
      <c r="M183" s="40">
        <f t="shared" si="46"/>
        <v>0</v>
      </c>
      <c r="N183" s="387"/>
      <c r="O183" s="36" t="s">
        <v>354</v>
      </c>
      <c r="P183" s="46">
        <f>SUM(P176:P182)</f>
        <v>0</v>
      </c>
      <c r="Q183" s="46">
        <f>SUM(Q176:Q182)</f>
        <v>0</v>
      </c>
      <c r="R183" s="46">
        <f>SUM(R176:R182)</f>
        <v>0</v>
      </c>
      <c r="S183" s="40">
        <f t="shared" si="47"/>
        <v>0</v>
      </c>
    </row>
    <row r="184" spans="3:19" s="37" customFormat="1" ht="15.75" customHeight="1">
      <c r="C184" s="382"/>
      <c r="D184" s="386"/>
      <c r="E184" s="386"/>
      <c r="F184" s="386"/>
      <c r="G184" s="382"/>
      <c r="H184" s="387"/>
      <c r="I184" s="382"/>
      <c r="J184" s="386"/>
      <c r="K184" s="386"/>
      <c r="L184" s="386"/>
      <c r="M184" s="382"/>
      <c r="N184" s="387"/>
      <c r="O184" s="382"/>
      <c r="P184" s="386"/>
      <c r="Q184" s="386"/>
      <c r="R184" s="386"/>
      <c r="S184" s="382"/>
    </row>
    <row r="185" spans="3:19" s="37" customFormat="1" ht="15.75" customHeight="1">
      <c r="C185" s="257" t="s">
        <v>367</v>
      </c>
      <c r="D185" s="258"/>
      <c r="E185" s="258"/>
      <c r="F185" s="258"/>
      <c r="G185" s="259"/>
      <c r="H185" s="387"/>
      <c r="I185" s="257" t="s">
        <v>367</v>
      </c>
      <c r="J185" s="258"/>
      <c r="K185" s="258"/>
      <c r="L185" s="258"/>
      <c r="M185" s="259"/>
      <c r="N185" s="387"/>
      <c r="O185" s="257" t="s">
        <v>367</v>
      </c>
      <c r="P185" s="258"/>
      <c r="Q185" s="258"/>
      <c r="R185" s="258"/>
      <c r="S185" s="259"/>
    </row>
    <row r="186" spans="3:19" s="37" customFormat="1" ht="19.5" customHeight="1" thickBot="1">
      <c r="C186" s="43" t="s">
        <v>368</v>
      </c>
      <c r="D186" s="44">
        <f>'1) Budget Table'!D196</f>
        <v>107677.26</v>
      </c>
      <c r="E186" s="44">
        <f>'1) Budget Table'!E196</f>
        <v>9000</v>
      </c>
      <c r="F186" s="44">
        <f>'1) Budget Table'!F196</f>
        <v>244214.24</v>
      </c>
      <c r="G186" s="45">
        <f t="shared" ref="G186:G194" si="48">SUM(D186:F186)</f>
        <v>360891.5</v>
      </c>
      <c r="H186" s="387"/>
      <c r="I186" s="43" t="s">
        <v>368</v>
      </c>
      <c r="J186" s="44">
        <f>'1) Budget Table'!$G$196</f>
        <v>20000</v>
      </c>
      <c r="K186" s="44">
        <f>'1) Budget Table'!$H$196</f>
        <v>20000</v>
      </c>
      <c r="L186" s="44">
        <f>'1) Budget Table'!$I$196</f>
        <v>20000</v>
      </c>
      <c r="M186" s="45">
        <f t="shared" ref="M186:M194" si="49">SUM(J186:L186)</f>
        <v>60000</v>
      </c>
      <c r="N186" s="387"/>
      <c r="O186" s="43" t="s">
        <v>368</v>
      </c>
      <c r="P186" s="44">
        <f>'1) Budget Table'!$J$196</f>
        <v>72850</v>
      </c>
      <c r="Q186" s="44">
        <f>'1) Budget Table'!$K$196</f>
        <v>22791.510000000002</v>
      </c>
      <c r="R186" s="44">
        <f>'1) Budget Table'!$L$196</f>
        <v>39600</v>
      </c>
      <c r="S186" s="45">
        <f t="shared" ref="S186:S194" si="50">SUM(P186:R186)</f>
        <v>135241.51</v>
      </c>
    </row>
    <row r="187" spans="3:19" s="37" customFormat="1" ht="15.75" customHeight="1">
      <c r="C187" s="41" t="s">
        <v>347</v>
      </c>
      <c r="D187" s="384">
        <v>98677.26</v>
      </c>
      <c r="E187" s="352">
        <v>9000</v>
      </c>
      <c r="F187" s="352">
        <v>160400</v>
      </c>
      <c r="G187" s="42">
        <f t="shared" si="48"/>
        <v>268077.26</v>
      </c>
      <c r="H187" s="387"/>
      <c r="I187" s="41" t="s">
        <v>347</v>
      </c>
      <c r="J187" s="384">
        <v>20000</v>
      </c>
      <c r="K187" s="352">
        <v>20000</v>
      </c>
      <c r="L187" s="352">
        <v>20000</v>
      </c>
      <c r="M187" s="42">
        <f t="shared" si="49"/>
        <v>60000</v>
      </c>
      <c r="N187" s="387"/>
      <c r="O187" s="41" t="s">
        <v>347</v>
      </c>
      <c r="P187" s="384">
        <v>37000</v>
      </c>
      <c r="Q187" s="352">
        <v>7791.51</v>
      </c>
      <c r="R187" s="352">
        <v>24600</v>
      </c>
      <c r="S187" s="42">
        <f t="shared" si="50"/>
        <v>69391.510000000009</v>
      </c>
    </row>
    <row r="188" spans="3:19" s="37" customFormat="1" ht="15.75" customHeight="1">
      <c r="C188" s="32" t="s">
        <v>348</v>
      </c>
      <c r="D188" s="385"/>
      <c r="E188" s="329"/>
      <c r="F188" s="329"/>
      <c r="G188" s="40">
        <f t="shared" si="48"/>
        <v>0</v>
      </c>
      <c r="H188" s="387"/>
      <c r="I188" s="32" t="s">
        <v>348</v>
      </c>
      <c r="J188" s="385"/>
      <c r="K188" s="329"/>
      <c r="L188" s="329"/>
      <c r="M188" s="40">
        <f t="shared" si="49"/>
        <v>0</v>
      </c>
      <c r="N188" s="387"/>
      <c r="O188" s="32" t="s">
        <v>348</v>
      </c>
      <c r="P188" s="385">
        <v>5000</v>
      </c>
      <c r="Q188" s="329"/>
      <c r="R188" s="329"/>
      <c r="S188" s="40">
        <f t="shared" si="50"/>
        <v>5000</v>
      </c>
    </row>
    <row r="189" spans="3:19" s="37" customFormat="1" ht="15.75" customHeight="1">
      <c r="C189" s="32" t="s">
        <v>349</v>
      </c>
      <c r="D189" s="385"/>
      <c r="E189" s="385"/>
      <c r="F189" s="385"/>
      <c r="G189" s="40">
        <f t="shared" si="48"/>
        <v>0</v>
      </c>
      <c r="H189" s="387"/>
      <c r="I189" s="32" t="s">
        <v>349</v>
      </c>
      <c r="J189" s="385"/>
      <c r="K189" s="385"/>
      <c r="L189" s="385"/>
      <c r="M189" s="40">
        <f t="shared" si="49"/>
        <v>0</v>
      </c>
      <c r="N189" s="387"/>
      <c r="O189" s="32" t="s">
        <v>349</v>
      </c>
      <c r="P189" s="385"/>
      <c r="Q189" s="385"/>
      <c r="R189" s="385"/>
      <c r="S189" s="40">
        <f t="shared" si="50"/>
        <v>0</v>
      </c>
    </row>
    <row r="190" spans="3:19" s="37" customFormat="1" ht="15.75" customHeight="1">
      <c r="C190" s="33" t="s">
        <v>350</v>
      </c>
      <c r="D190" s="385"/>
      <c r="E190" s="385"/>
      <c r="F190" s="385">
        <v>59052.34</v>
      </c>
      <c r="G190" s="40">
        <f t="shared" si="48"/>
        <v>59052.34</v>
      </c>
      <c r="H190" s="387"/>
      <c r="I190" s="33" t="s">
        <v>350</v>
      </c>
      <c r="J190" s="385"/>
      <c r="K190" s="385"/>
      <c r="L190" s="385"/>
      <c r="M190" s="40">
        <f t="shared" si="49"/>
        <v>0</v>
      </c>
      <c r="N190" s="387"/>
      <c r="O190" s="33" t="s">
        <v>350</v>
      </c>
      <c r="P190" s="385">
        <v>30850</v>
      </c>
      <c r="Q190" s="385">
        <v>15000</v>
      </c>
      <c r="R190" s="385">
        <v>15000</v>
      </c>
      <c r="S190" s="40">
        <f t="shared" si="50"/>
        <v>60850</v>
      </c>
    </row>
    <row r="191" spans="3:19" s="37" customFormat="1" ht="15.75" customHeight="1">
      <c r="C191" s="32" t="s">
        <v>351</v>
      </c>
      <c r="D191" s="385"/>
      <c r="E191" s="385"/>
      <c r="F191" s="385">
        <v>10000</v>
      </c>
      <c r="G191" s="40">
        <f t="shared" si="48"/>
        <v>10000</v>
      </c>
      <c r="H191" s="387"/>
      <c r="I191" s="32" t="s">
        <v>351</v>
      </c>
      <c r="J191" s="385"/>
      <c r="K191" s="385"/>
      <c r="L191" s="385"/>
      <c r="M191" s="40">
        <f t="shared" si="49"/>
        <v>0</v>
      </c>
      <c r="N191" s="387"/>
      <c r="O191" s="32" t="s">
        <v>351</v>
      </c>
      <c r="P191" s="385"/>
      <c r="Q191" s="385"/>
      <c r="R191" s="385"/>
      <c r="S191" s="40">
        <f t="shared" si="50"/>
        <v>0</v>
      </c>
    </row>
    <row r="192" spans="3:19" s="37" customFormat="1" ht="15.75" customHeight="1">
      <c r="C192" s="32" t="s">
        <v>352</v>
      </c>
      <c r="D192" s="385"/>
      <c r="E192" s="385"/>
      <c r="F192" s="385"/>
      <c r="G192" s="40">
        <f t="shared" si="48"/>
        <v>0</v>
      </c>
      <c r="H192" s="387"/>
      <c r="I192" s="32" t="s">
        <v>352</v>
      </c>
      <c r="J192" s="385"/>
      <c r="K192" s="385"/>
      <c r="L192" s="385"/>
      <c r="M192" s="40">
        <f t="shared" si="49"/>
        <v>0</v>
      </c>
      <c r="N192" s="387"/>
      <c r="O192" s="32" t="s">
        <v>352</v>
      </c>
      <c r="P192" s="385"/>
      <c r="Q192" s="385"/>
      <c r="R192" s="385"/>
      <c r="S192" s="40">
        <f t="shared" si="50"/>
        <v>0</v>
      </c>
    </row>
    <row r="193" spans="3:23" s="37" customFormat="1" ht="15.75" customHeight="1">
      <c r="C193" s="32" t="s">
        <v>353</v>
      </c>
      <c r="D193" s="385">
        <v>9000</v>
      </c>
      <c r="E193" s="385"/>
      <c r="F193" s="385">
        <v>14761.9</v>
      </c>
      <c r="G193" s="40">
        <f t="shared" si="48"/>
        <v>23761.9</v>
      </c>
      <c r="H193" s="387"/>
      <c r="I193" s="32" t="s">
        <v>353</v>
      </c>
      <c r="J193" s="385"/>
      <c r="K193" s="385"/>
      <c r="L193" s="385"/>
      <c r="M193" s="40">
        <f t="shared" si="49"/>
        <v>0</v>
      </c>
      <c r="N193" s="387"/>
      <c r="O193" s="32" t="s">
        <v>353</v>
      </c>
      <c r="P193" s="385"/>
      <c r="Q193" s="385"/>
      <c r="R193" s="385"/>
      <c r="S193" s="40">
        <f t="shared" si="50"/>
        <v>0</v>
      </c>
      <c r="T193" s="387"/>
      <c r="U193" s="387"/>
      <c r="V193" s="387"/>
      <c r="W193" s="387"/>
    </row>
    <row r="194" spans="3:23" s="37" customFormat="1" ht="15.75" customHeight="1">
      <c r="C194" s="36" t="s">
        <v>354</v>
      </c>
      <c r="D194" s="46">
        <f>SUM(D187:D193)</f>
        <v>107677.26</v>
      </c>
      <c r="E194" s="46">
        <f>SUM(E187:E193)</f>
        <v>9000</v>
      </c>
      <c r="F194" s="46">
        <f>SUM(F187:F193)</f>
        <v>244214.24</v>
      </c>
      <c r="G194" s="40">
        <f t="shared" si="48"/>
        <v>360891.5</v>
      </c>
      <c r="H194" s="387"/>
      <c r="I194" s="36" t="s">
        <v>354</v>
      </c>
      <c r="J194" s="46">
        <f>SUM(J187:J193)</f>
        <v>20000</v>
      </c>
      <c r="K194" s="46">
        <f>SUM(K187:K193)</f>
        <v>20000</v>
      </c>
      <c r="L194" s="46">
        <f>SUM(L187:L193)</f>
        <v>20000</v>
      </c>
      <c r="M194" s="46">
        <f t="shared" si="49"/>
        <v>60000</v>
      </c>
      <c r="N194" s="387"/>
      <c r="O194" s="36" t="s">
        <v>354</v>
      </c>
      <c r="P194" s="46">
        <f>SUM(P187:P193)</f>
        <v>72850</v>
      </c>
      <c r="Q194" s="46">
        <f>SUM(Q187:Q193)</f>
        <v>22791.510000000002</v>
      </c>
      <c r="R194" s="46">
        <f>SUM(R187:R193)</f>
        <v>39600</v>
      </c>
      <c r="S194" s="46">
        <f t="shared" si="50"/>
        <v>135241.51</v>
      </c>
      <c r="T194" s="387"/>
      <c r="U194" s="387"/>
      <c r="V194" s="387"/>
      <c r="W194" s="387"/>
    </row>
    <row r="195" spans="3:23" s="37" customFormat="1" ht="15.75" customHeight="1" thickBot="1">
      <c r="C195" s="382"/>
      <c r="D195" s="386"/>
      <c r="E195" s="386"/>
      <c r="F195" s="386"/>
      <c r="G195" s="382"/>
      <c r="H195" s="387"/>
      <c r="I195" s="382"/>
      <c r="J195" s="386"/>
      <c r="K195" s="386"/>
      <c r="L195" s="386"/>
      <c r="M195" s="382"/>
      <c r="N195" s="387"/>
      <c r="O195" s="382"/>
      <c r="P195" s="386"/>
      <c r="Q195" s="386"/>
      <c r="R195" s="386"/>
      <c r="S195" s="382"/>
      <c r="T195" s="387"/>
      <c r="U195" s="387"/>
      <c r="V195" s="387"/>
      <c r="W195" s="387"/>
    </row>
    <row r="196" spans="3:23" s="37" customFormat="1" ht="19.5" customHeight="1" thickBot="1">
      <c r="C196" s="260" t="s">
        <v>317</v>
      </c>
      <c r="D196" s="261"/>
      <c r="E196" s="261"/>
      <c r="F196" s="261"/>
      <c r="G196" s="262"/>
      <c r="H196" s="387"/>
      <c r="I196" s="260" t="s">
        <v>317</v>
      </c>
      <c r="J196" s="261"/>
      <c r="K196" s="261"/>
      <c r="L196" s="261"/>
      <c r="M196" s="262"/>
      <c r="N196" s="387"/>
      <c r="O196" s="260" t="s">
        <v>317</v>
      </c>
      <c r="P196" s="261"/>
      <c r="Q196" s="261"/>
      <c r="R196" s="261"/>
      <c r="S196" s="262"/>
      <c r="T196" s="387"/>
      <c r="U196" s="387"/>
      <c r="V196" s="387"/>
      <c r="W196" s="387"/>
    </row>
    <row r="197" spans="3:23" s="37" customFormat="1" ht="27" customHeight="1">
      <c r="C197" s="111"/>
      <c r="D197" s="263" t="str">
        <f>'1) Budget Table'!D4</f>
        <v>Recipient Organization 1
(OIM)
Guatemala</v>
      </c>
      <c r="E197" s="263" t="str">
        <f>'1) Budget Table'!E4</f>
        <v>Recipient Organization 2
(ACNUR)
Guatemala</v>
      </c>
      <c r="F197" s="263" t="str">
        <f>'1) Budget Table'!F4</f>
        <v>Recipient Organization 3
(PNUD)
Guatemala</v>
      </c>
      <c r="G197" s="265" t="s">
        <v>317</v>
      </c>
      <c r="H197" s="387"/>
      <c r="I197" s="111"/>
      <c r="J197" s="263" t="str">
        <f>'1) Budget Table'!G205</f>
        <v>Recipient Organization 1
(OIM)
Honduras</v>
      </c>
      <c r="K197" s="263" t="str">
        <f>'1) Budget Table'!H205</f>
        <v>Recipient Organization 2
(ACNUR)
Honduras</v>
      </c>
      <c r="L197" s="263" t="str">
        <f>'1) Budget Table'!I205</f>
        <v>Recipient Organization 3
(PNUD)
Honduras</v>
      </c>
      <c r="M197" s="265" t="s">
        <v>317</v>
      </c>
      <c r="N197" s="387"/>
      <c r="O197" s="111"/>
      <c r="P197" s="263" t="str">
        <f>'1) Budget Table'!P4</f>
        <v>Current level of expenditure/ commitment (To be completed at time of project progress reporting) Honduras</v>
      </c>
      <c r="Q197" s="263" t="str">
        <f>'1) Budget Table'!Q4</f>
        <v>Current level of expenditure/ commitment (To be completed at time of project progress reporting) El Salvador</v>
      </c>
      <c r="R197" s="263" t="str">
        <f>'1) Budget Table'!R4</f>
        <v>GEWE justification (e.g. training includes session on gender equality, specific efforts made to ensure equal representation of women and men etc.)</v>
      </c>
      <c r="S197" s="265" t="s">
        <v>317</v>
      </c>
      <c r="T197" s="387"/>
      <c r="U197" s="387"/>
      <c r="V197" s="387"/>
      <c r="W197" s="387"/>
    </row>
    <row r="198" spans="3:23" s="37" customFormat="1" ht="27" customHeight="1">
      <c r="C198" s="111"/>
      <c r="D198" s="264"/>
      <c r="E198" s="264"/>
      <c r="F198" s="264"/>
      <c r="G198" s="266"/>
      <c r="H198" s="387"/>
      <c r="I198" s="111"/>
      <c r="J198" s="264"/>
      <c r="K198" s="264"/>
      <c r="L198" s="264"/>
      <c r="M198" s="266"/>
      <c r="N198" s="387"/>
      <c r="O198" s="111"/>
      <c r="P198" s="264"/>
      <c r="Q198" s="264"/>
      <c r="R198" s="264"/>
      <c r="S198" s="266"/>
      <c r="T198" s="387"/>
      <c r="U198" s="387"/>
      <c r="V198" s="387"/>
      <c r="W198" s="387"/>
    </row>
    <row r="199" spans="3:23" s="37" customFormat="1" ht="19.5" customHeight="1">
      <c r="C199" s="106" t="s">
        <v>347</v>
      </c>
      <c r="D199" s="388">
        <f>SUM(D176,D165,D154,D143,D131,D120,D109,D98,D86,D75,D64,D53,D41,D30,D19,D8,D187)</f>
        <v>98677.26</v>
      </c>
      <c r="E199" s="388">
        <f>SUM(E176,E165,E154,E143,E131,E120,E109,E98,E86,E75,E64,E53,E41,E30,E19,E8,E187)</f>
        <v>34000</v>
      </c>
      <c r="F199" s="388">
        <f t="shared" ref="F199" si="51">SUM(F176,F165,F154,F143,F131,F120,F109,F98,F86,F75,F64,F53,F41,F30,F19,F8,F187)</f>
        <v>283475.83</v>
      </c>
      <c r="G199" s="109">
        <f t="shared" ref="G199:G206" si="52">SUM(D199:F199)</f>
        <v>416153.09</v>
      </c>
      <c r="H199" s="387"/>
      <c r="I199" s="106" t="s">
        <v>347</v>
      </c>
      <c r="J199" s="388">
        <f>SUM(J176,J165,J154,J143,J131,J120,J109,J98,J86,J75,J64,J53,J41,J30,J19,J8,J187)</f>
        <v>124777.26000000001</v>
      </c>
      <c r="K199" s="388">
        <f>SUM(K176,K165,K154,K143,K131,K120,K109,K98,K86,K75,K64,K53,K41,K30,K19,K8,K187)</f>
        <v>45000</v>
      </c>
      <c r="L199" s="388">
        <f t="shared" ref="L199" si="53">SUM(L176,L165,L154,L143,L131,L120,L109,L98,L86,L75,L64,L53,L41,L30,L19,L8,L187)</f>
        <v>75000</v>
      </c>
      <c r="M199" s="109">
        <f t="shared" ref="M199:M206" si="54">SUM(J199:L199)</f>
        <v>244777.26</v>
      </c>
      <c r="N199" s="387"/>
      <c r="O199" s="106" t="s">
        <v>347</v>
      </c>
      <c r="P199" s="388">
        <f>SUM(P176,P165,P154,P143,P131,P120,P109,P98,P86,P75,P64,P53,P41,P30,P19,P8,P187)</f>
        <v>69000</v>
      </c>
      <c r="Q199" s="388">
        <f>SUM(Q176,Q165,Q154,Q143,Q131,Q120,Q109,Q98,Q86,Q75,Q64,Q53,Q41,Q30,Q19,Q8,Q187)</f>
        <v>61139.75</v>
      </c>
      <c r="R199" s="388">
        <f t="shared" ref="R199" si="55">SUM(R176,R165,R154,R143,R131,R120,R109,R98,R86,R75,R64,R53,R41,R30,R19,R8,R187)</f>
        <v>48775.78</v>
      </c>
      <c r="S199" s="109">
        <f t="shared" ref="S199:S206" si="56">SUM(P199:R199)</f>
        <v>178915.53</v>
      </c>
      <c r="T199" s="387"/>
      <c r="U199" s="387"/>
      <c r="V199" s="387"/>
      <c r="W199" s="387"/>
    </row>
    <row r="200" spans="3:23" s="37" customFormat="1" ht="34.5" customHeight="1">
      <c r="C200" s="106" t="s">
        <v>348</v>
      </c>
      <c r="D200" s="388">
        <f>SUM(D177,D166,D155,D144,D132,D121,D110,D99,D87,D76,D65,D54,D42,D31,D20,D9,D188)</f>
        <v>13000</v>
      </c>
      <c r="E200" s="388">
        <f t="shared" ref="E200:F200" si="57">SUM(E177,E166,E155,E144,E132,E121,E110,E99,E87,E76,E65,E54,E42,E31,E20,E9,E188)</f>
        <v>59844.76</v>
      </c>
      <c r="F200" s="388">
        <f t="shared" si="57"/>
        <v>21000</v>
      </c>
      <c r="G200" s="110">
        <f t="shared" si="52"/>
        <v>93844.760000000009</v>
      </c>
      <c r="H200" s="387"/>
      <c r="I200" s="106" t="s">
        <v>348</v>
      </c>
      <c r="J200" s="388">
        <f>SUM(J177,J166,J155,J144,J132,J121,J110,J99,J87,J76,J65,J54,J42,J31,J20,J9,J188)</f>
        <v>41500</v>
      </c>
      <c r="K200" s="388">
        <f t="shared" ref="K200:L200" si="58">SUM(K177,K166,K155,K144,K132,K121,K110,K99,K87,K76,K65,K54,K42,K31,K20,K9,K188)</f>
        <v>0</v>
      </c>
      <c r="L200" s="388">
        <f t="shared" si="58"/>
        <v>18000</v>
      </c>
      <c r="M200" s="110">
        <f t="shared" si="54"/>
        <v>59500</v>
      </c>
      <c r="N200" s="387"/>
      <c r="O200" s="106" t="s">
        <v>348</v>
      </c>
      <c r="P200" s="388">
        <f>SUM(P177,P166,P155,P144,P132,P121,P110,P99,P87,P76,P65,P54,P42,P31,P20,P9,P188)</f>
        <v>38000</v>
      </c>
      <c r="Q200" s="388">
        <f t="shared" ref="Q200:R200" si="59">SUM(Q177,Q166,Q155,Q144,Q132,Q121,Q110,Q99,Q87,Q76,Q65,Q54,Q42,Q31,Q20,Q9,Q188)</f>
        <v>38000</v>
      </c>
      <c r="R200" s="388">
        <f t="shared" si="59"/>
        <v>56000</v>
      </c>
      <c r="S200" s="110">
        <f t="shared" si="56"/>
        <v>132000</v>
      </c>
      <c r="T200" s="387"/>
      <c r="U200" s="387"/>
      <c r="V200" s="387"/>
      <c r="W200" s="387"/>
    </row>
    <row r="201" spans="3:23" s="37" customFormat="1" ht="48" customHeight="1">
      <c r="C201" s="106" t="s">
        <v>349</v>
      </c>
      <c r="D201" s="388">
        <f t="shared" ref="D201:F205" si="60">SUM(D178,D167,D156,D145,D133,D122,D111,D100,D88,D77,D66,D55,D43,D32,D21,D10,D189)</f>
        <v>69100</v>
      </c>
      <c r="E201" s="388">
        <f t="shared" si="60"/>
        <v>0</v>
      </c>
      <c r="F201" s="388">
        <f t="shared" si="60"/>
        <v>0</v>
      </c>
      <c r="G201" s="110">
        <f t="shared" si="52"/>
        <v>69100</v>
      </c>
      <c r="H201" s="387"/>
      <c r="I201" s="106" t="s">
        <v>349</v>
      </c>
      <c r="J201" s="388">
        <f t="shared" ref="J201:L201" si="61">SUM(J178,J167,J156,J145,J133,J122,J111,J100,J88,J77,J66,J55,J43,J32,J21,J10,J189)</f>
        <v>0</v>
      </c>
      <c r="K201" s="388">
        <f t="shared" si="61"/>
        <v>0</v>
      </c>
      <c r="L201" s="388">
        <f t="shared" si="61"/>
        <v>1000</v>
      </c>
      <c r="M201" s="110">
        <f t="shared" si="54"/>
        <v>1000</v>
      </c>
      <c r="N201" s="387"/>
      <c r="O201" s="106" t="s">
        <v>349</v>
      </c>
      <c r="P201" s="388">
        <f t="shared" ref="P201:R201" si="62">SUM(P178,P167,P156,P145,P133,P122,P111,P100,P88,P77,P66,P55,P43,P32,P21,P10,P189)</f>
        <v>24000</v>
      </c>
      <c r="Q201" s="388">
        <f t="shared" si="62"/>
        <v>0</v>
      </c>
      <c r="R201" s="388">
        <f t="shared" si="62"/>
        <v>0</v>
      </c>
      <c r="S201" s="110">
        <f t="shared" si="56"/>
        <v>24000</v>
      </c>
      <c r="T201" s="387"/>
      <c r="U201" s="387"/>
      <c r="V201" s="387"/>
      <c r="W201" s="387"/>
    </row>
    <row r="202" spans="3:23" s="37" customFormat="1" ht="33" customHeight="1">
      <c r="C202" s="108" t="s">
        <v>350</v>
      </c>
      <c r="D202" s="388">
        <f t="shared" si="60"/>
        <v>71000</v>
      </c>
      <c r="E202" s="388">
        <f t="shared" si="60"/>
        <v>34000</v>
      </c>
      <c r="F202" s="388">
        <f t="shared" si="60"/>
        <v>301907.83999999997</v>
      </c>
      <c r="G202" s="110">
        <f t="shared" si="52"/>
        <v>406907.83999999997</v>
      </c>
      <c r="H202" s="387"/>
      <c r="I202" s="108" t="s">
        <v>350</v>
      </c>
      <c r="J202" s="388">
        <f t="shared" ref="J202:L202" si="63">SUM(J179,J168,J157,J146,J134,J123,J112,J101,J89,J78,J67,J56,J44,J33,J22,J11,J190)</f>
        <v>83000</v>
      </c>
      <c r="K202" s="388">
        <f t="shared" si="63"/>
        <v>51368.800000000003</v>
      </c>
      <c r="L202" s="388">
        <f t="shared" si="63"/>
        <v>58000</v>
      </c>
      <c r="M202" s="110">
        <f t="shared" si="54"/>
        <v>192368.8</v>
      </c>
      <c r="N202" s="387"/>
      <c r="O202" s="108" t="s">
        <v>350</v>
      </c>
      <c r="P202" s="388">
        <f t="shared" ref="P202:R202" si="64">SUM(P179,P168,P157,P146,P134,P123,P112,P101,P89,P78,P67,P56,P44,P33,P22,P11,P190)</f>
        <v>152265.66999999998</v>
      </c>
      <c r="Q202" s="388">
        <f t="shared" si="64"/>
        <v>90500</v>
      </c>
      <c r="R202" s="388">
        <f t="shared" si="64"/>
        <v>170000</v>
      </c>
      <c r="S202" s="110">
        <f t="shared" si="56"/>
        <v>412765.67</v>
      </c>
      <c r="T202" s="387"/>
      <c r="U202" s="387"/>
      <c r="V202" s="387"/>
      <c r="W202" s="387"/>
    </row>
    <row r="203" spans="3:23" s="37" customFormat="1" ht="21" customHeight="1">
      <c r="C203" s="106" t="s">
        <v>351</v>
      </c>
      <c r="D203" s="388">
        <f t="shared" si="60"/>
        <v>12500</v>
      </c>
      <c r="E203" s="388">
        <f t="shared" si="60"/>
        <v>35500</v>
      </c>
      <c r="F203" s="388">
        <f t="shared" si="60"/>
        <v>34290.559999999998</v>
      </c>
      <c r="G203" s="110">
        <f t="shared" si="52"/>
        <v>82290.559999999998</v>
      </c>
      <c r="H203" s="360"/>
      <c r="I203" s="106" t="s">
        <v>351</v>
      </c>
      <c r="J203" s="388">
        <f t="shared" ref="J203:L203" si="65">SUM(J180,J169,J158,J147,J135,J124,J113,J102,J90,J79,J68,J57,J45,J34,J23,J12,J191)</f>
        <v>24000</v>
      </c>
      <c r="K203" s="388">
        <f t="shared" si="65"/>
        <v>5000</v>
      </c>
      <c r="L203" s="388">
        <f t="shared" si="65"/>
        <v>72000</v>
      </c>
      <c r="M203" s="110">
        <f t="shared" si="54"/>
        <v>101000</v>
      </c>
      <c r="N203" s="360"/>
      <c r="O203" s="106" t="s">
        <v>351</v>
      </c>
      <c r="P203" s="388">
        <f t="shared" ref="P203:R203" si="66">SUM(P180,P169,P158,P147,P135,P124,P113,P102,P90,P79,P68,P57,P45,P34,P23,P12,P191)</f>
        <v>8000</v>
      </c>
      <c r="Q203" s="388">
        <f t="shared" si="66"/>
        <v>2000</v>
      </c>
      <c r="R203" s="388">
        <f t="shared" si="66"/>
        <v>3000</v>
      </c>
      <c r="S203" s="110">
        <f t="shared" si="56"/>
        <v>13000</v>
      </c>
      <c r="T203" s="360"/>
      <c r="U203" s="360"/>
      <c r="V203" s="360"/>
      <c r="W203" s="389"/>
    </row>
    <row r="204" spans="3:23" s="37" customFormat="1" ht="39.75" customHeight="1">
      <c r="C204" s="106" t="s">
        <v>352</v>
      </c>
      <c r="D204" s="388">
        <f t="shared" si="60"/>
        <v>0</v>
      </c>
      <c r="E204" s="388">
        <f t="shared" si="60"/>
        <v>127800</v>
      </c>
      <c r="F204" s="388">
        <f t="shared" si="60"/>
        <v>5000</v>
      </c>
      <c r="G204" s="110">
        <f t="shared" si="52"/>
        <v>132800</v>
      </c>
      <c r="H204" s="360"/>
      <c r="I204" s="106" t="s">
        <v>352</v>
      </c>
      <c r="J204" s="388">
        <f t="shared" ref="J204:L204" si="67">SUM(J181,J170,J159,J148,J136,J125,J114,J103,J91,J80,J69,J58,J46,J35,J24,J13,J192)</f>
        <v>0</v>
      </c>
      <c r="K204" s="388">
        <f t="shared" si="67"/>
        <v>191554.52</v>
      </c>
      <c r="L204" s="388">
        <f t="shared" si="67"/>
        <v>44060</v>
      </c>
      <c r="M204" s="110">
        <f t="shared" si="54"/>
        <v>235614.52</v>
      </c>
      <c r="N204" s="360"/>
      <c r="O204" s="106" t="s">
        <v>352</v>
      </c>
      <c r="P204" s="388">
        <f t="shared" ref="P204:R204" si="68">SUM(P181,P170,P159,P148,P136,P125,P114,P103,P91,P80,P69,P58,P46,P35,P24,P13,P192)</f>
        <v>0</v>
      </c>
      <c r="Q204" s="388">
        <f t="shared" si="68"/>
        <v>96000</v>
      </c>
      <c r="R204" s="388">
        <f t="shared" si="68"/>
        <v>0</v>
      </c>
      <c r="S204" s="110">
        <f t="shared" si="56"/>
        <v>96000</v>
      </c>
      <c r="T204" s="360"/>
      <c r="U204" s="360"/>
      <c r="V204" s="360"/>
      <c r="W204" s="389"/>
    </row>
    <row r="205" spans="3:23" s="37" customFormat="1" ht="23.25" customHeight="1">
      <c r="C205" s="106" t="s">
        <v>353</v>
      </c>
      <c r="D205" s="390">
        <f t="shared" si="60"/>
        <v>27000</v>
      </c>
      <c r="E205" s="390">
        <f t="shared" si="60"/>
        <v>1500</v>
      </c>
      <c r="F205" s="390">
        <f t="shared" si="60"/>
        <v>14761.9</v>
      </c>
      <c r="G205" s="110">
        <f t="shared" si="52"/>
        <v>43261.9</v>
      </c>
      <c r="H205" s="360"/>
      <c r="I205" s="106" t="s">
        <v>353</v>
      </c>
      <c r="J205" s="390">
        <f t="shared" ref="J205:L205" si="69">SUM(J182,J171,J160,J149,J137,J126,J115,J104,J92,J81,J70,J59,J47,J36,J25,J14,J193)</f>
        <v>18000</v>
      </c>
      <c r="K205" s="390">
        <f t="shared" si="69"/>
        <v>0</v>
      </c>
      <c r="L205" s="390">
        <f t="shared" si="69"/>
        <v>22940</v>
      </c>
      <c r="M205" s="110">
        <f t="shared" si="54"/>
        <v>40940</v>
      </c>
      <c r="N205" s="360"/>
      <c r="O205" s="106" t="s">
        <v>353</v>
      </c>
      <c r="P205" s="390">
        <f t="shared" ref="P205:R205" si="70">SUM(P182,P171,P160,P149,P137,P126,P115,P104,P92,P81,P70,P59,P47,P36,P25,P14,P193)</f>
        <v>0</v>
      </c>
      <c r="Q205" s="390">
        <f t="shared" si="70"/>
        <v>5000</v>
      </c>
      <c r="R205" s="390">
        <f t="shared" si="70"/>
        <v>13518.05</v>
      </c>
      <c r="S205" s="110">
        <f t="shared" si="56"/>
        <v>18518.05</v>
      </c>
      <c r="T205" s="360"/>
      <c r="U205" s="360"/>
      <c r="V205" s="360"/>
      <c r="W205" s="389"/>
    </row>
    <row r="206" spans="3:23" s="37" customFormat="1" ht="22.5" customHeight="1">
      <c r="C206" s="391" t="s">
        <v>369</v>
      </c>
      <c r="D206" s="392">
        <f>SUM(D199:D205)</f>
        <v>291277.26</v>
      </c>
      <c r="E206" s="392">
        <f>SUM(E199:E205)</f>
        <v>292644.76</v>
      </c>
      <c r="F206" s="392">
        <f>SUM(F199:F205)</f>
        <v>660436.13</v>
      </c>
      <c r="G206" s="393">
        <f t="shared" si="52"/>
        <v>1244358.1499999999</v>
      </c>
      <c r="H206" s="360"/>
      <c r="I206" s="391" t="s">
        <v>369</v>
      </c>
      <c r="J206" s="392">
        <f>SUM(J199:J205)</f>
        <v>291277.26</v>
      </c>
      <c r="K206" s="392">
        <f>SUM(K199:K205)</f>
        <v>292923.32</v>
      </c>
      <c r="L206" s="392">
        <f>SUM(L199:L205)</f>
        <v>291000</v>
      </c>
      <c r="M206" s="393">
        <f t="shared" si="54"/>
        <v>875200.58000000007</v>
      </c>
      <c r="N206" s="360"/>
      <c r="O206" s="391" t="s">
        <v>369</v>
      </c>
      <c r="P206" s="392">
        <f>SUM(P199:P205)</f>
        <v>291265.67</v>
      </c>
      <c r="Q206" s="392">
        <f>SUM(Q199:Q205)</f>
        <v>292639.75</v>
      </c>
      <c r="R206" s="392">
        <f>SUM(R199:R205)</f>
        <v>291293.83</v>
      </c>
      <c r="S206" s="393">
        <f t="shared" si="56"/>
        <v>875199.25</v>
      </c>
      <c r="T206" s="360"/>
      <c r="U206" s="360"/>
      <c r="V206" s="360"/>
      <c r="W206" s="389"/>
    </row>
    <row r="207" spans="3:23" s="37" customFormat="1" ht="26.25" customHeight="1" thickBot="1">
      <c r="C207" s="394" t="s">
        <v>370</v>
      </c>
      <c r="D207" s="395">
        <f>D206*0.07</f>
        <v>20389.408200000002</v>
      </c>
      <c r="E207" s="395">
        <f t="shared" ref="E207:F207" si="71">E206*0.07</f>
        <v>20485.133200000004</v>
      </c>
      <c r="F207" s="395">
        <f t="shared" si="71"/>
        <v>46230.529100000007</v>
      </c>
      <c r="G207" s="396">
        <f>G206*0.068824119</f>
        <v>85641.853394219841</v>
      </c>
      <c r="H207" s="18"/>
      <c r="I207" s="394" t="s">
        <v>370</v>
      </c>
      <c r="J207" s="395">
        <f>J206*0.07</f>
        <v>20389.408200000002</v>
      </c>
      <c r="K207" s="395">
        <f t="shared" ref="K207:L207" si="72">K206*0.07</f>
        <v>20504.632400000002</v>
      </c>
      <c r="L207" s="395">
        <f t="shared" si="72"/>
        <v>20370.000000000004</v>
      </c>
      <c r="M207" s="396">
        <f>M206*0.06832653</f>
        <v>59799.418685387405</v>
      </c>
      <c r="N207" s="18"/>
      <c r="O207" s="394" t="s">
        <v>370</v>
      </c>
      <c r="P207" s="395">
        <f>P206*0.07</f>
        <v>20388.5969</v>
      </c>
      <c r="Q207" s="395">
        <f t="shared" ref="Q207:R207" si="73">Q206*0.07</f>
        <v>20484.782500000001</v>
      </c>
      <c r="R207" s="395">
        <f t="shared" si="73"/>
        <v>20390.568100000004</v>
      </c>
      <c r="S207" s="396">
        <f>S206*0.06832816</f>
        <v>59800.754385879998</v>
      </c>
      <c r="T207" s="18"/>
      <c r="U207" s="18"/>
      <c r="V207" s="397"/>
      <c r="W207" s="386"/>
    </row>
    <row r="208" spans="3:23" s="37" customFormat="1" ht="23.25" customHeight="1" thickBot="1">
      <c r="C208" s="96" t="s">
        <v>371</v>
      </c>
      <c r="D208" s="97">
        <f>SUM(D206:D207)</f>
        <v>311666.66820000001</v>
      </c>
      <c r="E208" s="97">
        <f t="shared" ref="E208:G208" si="74">SUM(E206:E207)</f>
        <v>313129.89319999999</v>
      </c>
      <c r="F208" s="97">
        <f t="shared" si="74"/>
        <v>706666.65910000005</v>
      </c>
      <c r="G208" s="97">
        <f t="shared" si="74"/>
        <v>1330000.0033942198</v>
      </c>
      <c r="H208" s="18"/>
      <c r="I208" s="96" t="s">
        <v>371</v>
      </c>
      <c r="J208" s="97">
        <f>SUM(J206:J207)</f>
        <v>311666.66820000001</v>
      </c>
      <c r="K208" s="97">
        <f t="shared" ref="K208:M208" si="75">SUM(K206:K207)</f>
        <v>313427.95240000001</v>
      </c>
      <c r="L208" s="97">
        <f t="shared" si="75"/>
        <v>311370</v>
      </c>
      <c r="M208" s="46">
        <f t="shared" si="75"/>
        <v>934999.99868538743</v>
      </c>
      <c r="N208" s="18"/>
      <c r="O208" s="96" t="s">
        <v>371</v>
      </c>
      <c r="P208" s="97">
        <f>SUM(P206:P207)</f>
        <v>311654.26689999999</v>
      </c>
      <c r="Q208" s="97">
        <f t="shared" ref="Q208:S208" si="76">SUM(Q206:Q207)</f>
        <v>313124.53249999997</v>
      </c>
      <c r="R208" s="97">
        <f t="shared" si="76"/>
        <v>311684.39809999999</v>
      </c>
      <c r="S208" s="46">
        <f t="shared" si="76"/>
        <v>935000.00438587996</v>
      </c>
      <c r="T208" s="18"/>
      <c r="U208" s="18"/>
      <c r="V208" s="397"/>
      <c r="W208" s="386"/>
    </row>
    <row r="209" spans="3:24" ht="15.75" customHeight="1">
      <c r="C209" s="382"/>
      <c r="D209" s="386"/>
      <c r="E209" s="386"/>
      <c r="F209" s="386"/>
      <c r="G209" s="382"/>
      <c r="H209" s="382"/>
      <c r="I209" s="382"/>
      <c r="J209" s="386"/>
      <c r="K209" s="386"/>
      <c r="L209" s="386"/>
      <c r="M209" s="382"/>
      <c r="N209" s="382"/>
      <c r="O209" s="382"/>
      <c r="P209" s="386"/>
      <c r="Q209" s="386"/>
      <c r="R209" s="386"/>
      <c r="S209" s="382"/>
      <c r="T209" s="382"/>
      <c r="U209" s="382"/>
      <c r="V209" s="38"/>
      <c r="W209" s="382"/>
      <c r="X209" s="387"/>
    </row>
    <row r="210" spans="3:24" ht="15.75" customHeight="1">
      <c r="C210" s="382"/>
      <c r="D210" s="386"/>
      <c r="E210" s="386"/>
      <c r="F210" s="386"/>
      <c r="G210" s="382"/>
      <c r="H210" s="211"/>
      <c r="I210" s="382"/>
      <c r="J210" s="386"/>
      <c r="K210" s="386"/>
      <c r="L210" s="386"/>
      <c r="M210" s="382"/>
      <c r="N210" s="211"/>
      <c r="O210" s="382"/>
      <c r="P210" s="386"/>
      <c r="Q210" s="386"/>
      <c r="R210" s="386"/>
      <c r="S210" s="382"/>
      <c r="T210" s="382"/>
      <c r="U210" s="382"/>
      <c r="V210" s="38"/>
      <c r="W210" s="382"/>
      <c r="X210" s="387"/>
    </row>
    <row r="211" spans="3:24" ht="15.75" customHeight="1">
      <c r="C211" s="382"/>
      <c r="D211" s="386"/>
      <c r="E211" s="386"/>
      <c r="F211" s="386"/>
      <c r="G211" s="382"/>
      <c r="H211" s="211"/>
      <c r="I211" s="382"/>
      <c r="J211" s="386"/>
      <c r="K211" s="386"/>
      <c r="L211" s="386"/>
      <c r="M211" s="382"/>
      <c r="N211" s="211"/>
      <c r="O211" s="382"/>
      <c r="P211" s="386"/>
      <c r="Q211" s="386"/>
      <c r="R211" s="386"/>
      <c r="S211" s="382"/>
      <c r="T211" s="382"/>
      <c r="U211" s="382"/>
      <c r="V211" s="387"/>
      <c r="W211" s="382"/>
      <c r="X211" s="387"/>
    </row>
    <row r="212" spans="3:24" ht="40.5" customHeight="1">
      <c r="C212" s="382"/>
      <c r="D212" s="386"/>
      <c r="E212" s="386"/>
      <c r="F212" s="386"/>
      <c r="G212" s="382"/>
      <c r="H212" s="211"/>
      <c r="I212" s="382"/>
      <c r="J212" s="386"/>
      <c r="K212" s="386"/>
      <c r="L212" s="386"/>
      <c r="M212" s="382"/>
      <c r="N212" s="211"/>
      <c r="O212" s="382"/>
      <c r="P212" s="386"/>
      <c r="Q212" s="386"/>
      <c r="R212" s="386"/>
      <c r="S212" s="382"/>
      <c r="T212" s="382"/>
      <c r="U212" s="382"/>
      <c r="V212" s="39"/>
      <c r="W212" s="382"/>
      <c r="X212" s="387"/>
    </row>
    <row r="213" spans="3:24" ht="24.75" customHeight="1">
      <c r="C213" s="382"/>
      <c r="D213" s="386"/>
      <c r="E213" s="386"/>
      <c r="F213" s="386"/>
      <c r="G213" s="382"/>
      <c r="H213" s="211"/>
      <c r="I213" s="382"/>
      <c r="J213" s="386"/>
      <c r="K213" s="386"/>
      <c r="L213" s="386"/>
      <c r="M213" s="382"/>
      <c r="N213" s="211"/>
      <c r="O213" s="382"/>
      <c r="P213" s="386"/>
      <c r="Q213" s="386"/>
      <c r="R213" s="386"/>
      <c r="S213" s="382"/>
      <c r="T213" s="382"/>
      <c r="U213" s="382"/>
      <c r="V213" s="39"/>
      <c r="W213" s="382"/>
      <c r="X213" s="387"/>
    </row>
    <row r="214" spans="3:24" ht="41.25" customHeight="1">
      <c r="C214" s="382"/>
      <c r="D214" s="386"/>
      <c r="E214" s="386"/>
      <c r="F214" s="386"/>
      <c r="G214" s="382"/>
      <c r="H214" s="398"/>
      <c r="I214" s="382"/>
      <c r="J214" s="386"/>
      <c r="K214" s="386"/>
      <c r="L214" s="386"/>
      <c r="M214" s="382"/>
      <c r="N214" s="211"/>
      <c r="O214" s="382"/>
      <c r="P214" s="386"/>
      <c r="Q214" s="386"/>
      <c r="R214" s="386"/>
      <c r="S214" s="382"/>
      <c r="T214" s="382"/>
      <c r="U214" s="382"/>
      <c r="V214" s="39"/>
      <c r="W214" s="382"/>
      <c r="X214" s="387"/>
    </row>
    <row r="215" spans="3:24" ht="51.75" customHeight="1">
      <c r="C215" s="382"/>
      <c r="D215" s="386"/>
      <c r="E215" s="386"/>
      <c r="F215" s="386"/>
      <c r="G215" s="382"/>
      <c r="H215" s="398"/>
      <c r="I215" s="382"/>
      <c r="J215" s="386"/>
      <c r="K215" s="386"/>
      <c r="L215" s="386"/>
      <c r="M215" s="382"/>
      <c r="N215" s="211"/>
      <c r="O215" s="382"/>
      <c r="P215" s="386"/>
      <c r="Q215" s="386"/>
      <c r="R215" s="386"/>
      <c r="S215" s="382"/>
      <c r="T215" s="382"/>
      <c r="U215" s="382"/>
      <c r="V215" s="39"/>
      <c r="W215" s="382"/>
      <c r="X215" s="382"/>
    </row>
    <row r="216" spans="3:24" ht="42" customHeight="1">
      <c r="C216" s="382"/>
      <c r="D216" s="386"/>
      <c r="E216" s="386"/>
      <c r="F216" s="386"/>
      <c r="G216" s="382"/>
      <c r="H216" s="211"/>
      <c r="I216" s="382"/>
      <c r="J216" s="386"/>
      <c r="K216" s="386"/>
      <c r="L216" s="386"/>
      <c r="M216" s="382"/>
      <c r="N216" s="211"/>
      <c r="O216" s="382"/>
      <c r="P216" s="386"/>
      <c r="Q216" s="386"/>
      <c r="R216" s="386"/>
      <c r="S216" s="382"/>
      <c r="T216" s="382"/>
      <c r="U216" s="382"/>
      <c r="V216" s="39"/>
      <c r="W216" s="382"/>
      <c r="X216" s="382"/>
    </row>
    <row r="217" spans="3:24" s="35" customFormat="1" ht="42" customHeight="1">
      <c r="C217" s="382"/>
      <c r="D217" s="386"/>
      <c r="E217" s="386"/>
      <c r="F217" s="386"/>
      <c r="G217" s="382"/>
      <c r="H217" s="387"/>
      <c r="I217" s="382"/>
      <c r="J217" s="386"/>
      <c r="K217" s="386"/>
      <c r="L217" s="386"/>
      <c r="M217" s="382"/>
      <c r="N217" s="211"/>
      <c r="O217" s="382"/>
      <c r="P217" s="386"/>
      <c r="Q217" s="386"/>
      <c r="R217" s="386"/>
      <c r="S217" s="382"/>
      <c r="T217" s="382"/>
      <c r="U217" s="382"/>
      <c r="V217" s="39"/>
      <c r="W217" s="382"/>
      <c r="X217" s="386"/>
    </row>
    <row r="218" spans="3:24" s="35" customFormat="1" ht="42" customHeight="1">
      <c r="C218" s="382"/>
      <c r="D218" s="386"/>
      <c r="E218" s="386"/>
      <c r="F218" s="386"/>
      <c r="G218" s="382"/>
      <c r="H218" s="382"/>
      <c r="I218" s="382"/>
      <c r="J218" s="386"/>
      <c r="K218" s="386"/>
      <c r="L218" s="386"/>
      <c r="M218" s="382"/>
      <c r="N218" s="211"/>
      <c r="O218" s="382"/>
      <c r="P218" s="386"/>
      <c r="Q218" s="386"/>
      <c r="R218" s="386"/>
      <c r="S218" s="382"/>
      <c r="T218" s="382"/>
      <c r="U218" s="382"/>
      <c r="V218" s="382"/>
      <c r="W218" s="382"/>
      <c r="X218" s="386"/>
    </row>
    <row r="219" spans="3:24" s="35" customFormat="1" ht="63.75" customHeight="1">
      <c r="C219" s="382"/>
      <c r="D219" s="386"/>
      <c r="E219" s="386"/>
      <c r="F219" s="386"/>
      <c r="G219" s="382"/>
      <c r="H219" s="382"/>
      <c r="I219" s="382"/>
      <c r="J219" s="386"/>
      <c r="K219" s="386"/>
      <c r="L219" s="386"/>
      <c r="M219" s="382"/>
      <c r="N219" s="38"/>
      <c r="O219" s="382"/>
      <c r="P219" s="386"/>
      <c r="Q219" s="386"/>
      <c r="R219" s="386"/>
      <c r="S219" s="382"/>
      <c r="T219" s="387"/>
      <c r="U219" s="387"/>
      <c r="V219" s="382"/>
      <c r="W219" s="382"/>
      <c r="X219" s="386"/>
    </row>
    <row r="220" spans="3:24" s="35" customFormat="1" ht="42" customHeight="1">
      <c r="C220" s="382"/>
      <c r="D220" s="386"/>
      <c r="E220" s="386"/>
      <c r="F220" s="386"/>
      <c r="G220" s="382"/>
      <c r="H220" s="382"/>
      <c r="I220" s="382"/>
      <c r="J220" s="386"/>
      <c r="K220" s="386"/>
      <c r="L220" s="386"/>
      <c r="M220" s="382"/>
      <c r="N220" s="382"/>
      <c r="O220" s="382"/>
      <c r="P220" s="386"/>
      <c r="Q220" s="386"/>
      <c r="R220" s="386"/>
      <c r="S220" s="382"/>
      <c r="T220" s="382"/>
      <c r="U220" s="382"/>
      <c r="V220" s="382"/>
      <c r="W220" s="38"/>
      <c r="X220" s="386"/>
    </row>
    <row r="221" spans="3:24" ht="23.25" customHeight="1">
      <c r="C221" s="382"/>
      <c r="D221" s="386"/>
      <c r="E221" s="386"/>
      <c r="F221" s="386"/>
      <c r="G221" s="382"/>
      <c r="H221" s="382"/>
      <c r="I221" s="382"/>
      <c r="J221" s="386"/>
      <c r="K221" s="386"/>
      <c r="L221" s="386"/>
      <c r="M221" s="382"/>
      <c r="N221" s="382"/>
      <c r="O221" s="382"/>
      <c r="P221" s="386"/>
      <c r="Q221" s="386"/>
      <c r="R221" s="386"/>
      <c r="S221" s="382"/>
      <c r="T221" s="382"/>
      <c r="U221" s="382"/>
      <c r="V221" s="382"/>
      <c r="W221" s="382"/>
      <c r="X221" s="382"/>
    </row>
    <row r="222" spans="3:24" ht="27.75" customHeight="1">
      <c r="C222" s="382"/>
      <c r="D222" s="386"/>
      <c r="E222" s="386"/>
      <c r="F222" s="386"/>
      <c r="G222" s="382"/>
      <c r="H222" s="382"/>
      <c r="I222" s="382"/>
      <c r="J222" s="386"/>
      <c r="K222" s="386"/>
      <c r="L222" s="386"/>
      <c r="M222" s="382"/>
      <c r="N222" s="382"/>
      <c r="O222" s="382"/>
      <c r="P222" s="386"/>
      <c r="Q222" s="386"/>
      <c r="R222" s="386"/>
      <c r="S222" s="382"/>
      <c r="T222" s="382"/>
      <c r="U222" s="382"/>
      <c r="V222" s="387"/>
      <c r="W222" s="382"/>
      <c r="X222" s="382"/>
    </row>
    <row r="223" spans="3:24" ht="55.5" customHeight="1">
      <c r="C223" s="382"/>
      <c r="D223" s="386"/>
      <c r="E223" s="386"/>
      <c r="F223" s="386"/>
      <c r="G223" s="382"/>
      <c r="H223" s="382"/>
      <c r="I223" s="382"/>
      <c r="J223" s="386"/>
      <c r="K223" s="386"/>
      <c r="L223" s="386"/>
      <c r="M223" s="382"/>
      <c r="N223" s="382"/>
      <c r="O223" s="382"/>
      <c r="P223" s="386"/>
      <c r="Q223" s="386"/>
      <c r="R223" s="386"/>
      <c r="S223" s="382"/>
      <c r="T223" s="382"/>
      <c r="U223" s="382"/>
      <c r="V223" s="382"/>
      <c r="W223" s="382"/>
      <c r="X223" s="382"/>
    </row>
    <row r="224" spans="3:24" ht="57.75" customHeight="1">
      <c r="C224" s="382"/>
      <c r="D224" s="386"/>
      <c r="E224" s="386"/>
      <c r="F224" s="386"/>
      <c r="G224" s="382"/>
      <c r="H224" s="382"/>
      <c r="I224" s="382"/>
      <c r="J224" s="386"/>
      <c r="K224" s="386"/>
      <c r="L224" s="386"/>
      <c r="M224" s="382"/>
      <c r="N224" s="382"/>
      <c r="O224" s="382"/>
      <c r="P224" s="386"/>
      <c r="Q224" s="386"/>
      <c r="R224" s="386"/>
      <c r="S224" s="382"/>
      <c r="T224" s="382"/>
      <c r="U224" s="382"/>
      <c r="V224" s="382"/>
      <c r="W224" s="387"/>
      <c r="X224" s="382"/>
    </row>
    <row r="225" spans="3:24" ht="21.75" customHeight="1">
      <c r="C225" s="382"/>
      <c r="D225" s="386"/>
      <c r="E225" s="386"/>
      <c r="F225" s="386"/>
      <c r="G225" s="382"/>
      <c r="H225" s="382"/>
      <c r="I225" s="382"/>
      <c r="J225" s="386"/>
      <c r="K225" s="386"/>
      <c r="L225" s="386"/>
      <c r="M225" s="382"/>
      <c r="N225" s="382"/>
      <c r="O225" s="382"/>
      <c r="P225" s="386"/>
      <c r="Q225" s="386"/>
      <c r="R225" s="386"/>
      <c r="S225" s="382"/>
      <c r="T225" s="382"/>
      <c r="U225" s="382"/>
      <c r="V225" s="382"/>
      <c r="W225" s="382"/>
      <c r="X225" s="382"/>
    </row>
    <row r="226" spans="3:24" ht="49.5" customHeight="1">
      <c r="C226" s="382"/>
      <c r="D226" s="386"/>
      <c r="E226" s="386"/>
      <c r="F226" s="386"/>
      <c r="G226" s="382"/>
      <c r="H226" s="382"/>
      <c r="I226" s="382"/>
      <c r="J226" s="386"/>
      <c r="K226" s="386"/>
      <c r="L226" s="386"/>
      <c r="M226" s="382"/>
      <c r="N226" s="382"/>
      <c r="O226" s="382"/>
      <c r="P226" s="386"/>
      <c r="Q226" s="386"/>
      <c r="R226" s="386"/>
      <c r="S226" s="382"/>
      <c r="T226" s="382"/>
      <c r="U226" s="382"/>
      <c r="V226" s="382"/>
      <c r="W226" s="382"/>
      <c r="X226" s="382"/>
    </row>
    <row r="227" spans="3:24" ht="28.5" customHeight="1">
      <c r="C227" s="382"/>
      <c r="D227" s="386"/>
      <c r="E227" s="386"/>
      <c r="F227" s="386"/>
      <c r="G227" s="382"/>
      <c r="H227" s="382"/>
      <c r="I227" s="382"/>
      <c r="J227" s="386"/>
      <c r="K227" s="386"/>
      <c r="L227" s="386"/>
      <c r="M227" s="382"/>
      <c r="N227" s="382"/>
      <c r="O227" s="382"/>
      <c r="P227" s="386"/>
      <c r="Q227" s="386"/>
      <c r="R227" s="386"/>
      <c r="S227" s="382"/>
      <c r="T227" s="382"/>
      <c r="U227" s="382"/>
      <c r="V227" s="382"/>
      <c r="W227" s="382"/>
      <c r="X227" s="382"/>
    </row>
    <row r="228" spans="3:24" ht="28.5" customHeight="1">
      <c r="C228" s="382"/>
      <c r="D228" s="386"/>
      <c r="E228" s="386"/>
      <c r="F228" s="386"/>
      <c r="G228" s="382"/>
      <c r="H228" s="382"/>
      <c r="I228" s="382"/>
      <c r="J228" s="386"/>
      <c r="K228" s="386"/>
      <c r="L228" s="386"/>
      <c r="M228" s="382"/>
      <c r="N228" s="382"/>
      <c r="O228" s="382"/>
      <c r="P228" s="386"/>
      <c r="Q228" s="386"/>
      <c r="R228" s="386"/>
      <c r="S228" s="382"/>
      <c r="T228" s="382"/>
      <c r="U228" s="382"/>
      <c r="V228" s="382"/>
      <c r="W228" s="382"/>
      <c r="X228" s="382"/>
    </row>
    <row r="229" spans="3:24" ht="28.5" customHeight="1">
      <c r="C229" s="382"/>
      <c r="D229" s="386"/>
      <c r="E229" s="386"/>
      <c r="F229" s="386"/>
      <c r="G229" s="382"/>
      <c r="H229" s="382"/>
      <c r="I229" s="382"/>
      <c r="J229" s="386"/>
      <c r="K229" s="386"/>
      <c r="L229" s="386"/>
      <c r="M229" s="382"/>
      <c r="N229" s="382"/>
      <c r="O229" s="382"/>
      <c r="P229" s="386"/>
      <c r="Q229" s="386"/>
      <c r="R229" s="386"/>
      <c r="S229" s="382"/>
      <c r="T229" s="382"/>
      <c r="U229" s="382"/>
      <c r="V229" s="382"/>
      <c r="W229" s="382"/>
      <c r="X229" s="382"/>
    </row>
    <row r="230" spans="3:24" ht="23.25" customHeight="1">
      <c r="C230" s="382"/>
      <c r="D230" s="386"/>
      <c r="E230" s="386"/>
      <c r="F230" s="386"/>
      <c r="G230" s="382"/>
      <c r="H230" s="382"/>
      <c r="I230" s="382"/>
      <c r="J230" s="386"/>
      <c r="K230" s="386"/>
      <c r="L230" s="386"/>
      <c r="M230" s="382"/>
      <c r="N230" s="382"/>
      <c r="O230" s="382"/>
      <c r="P230" s="386"/>
      <c r="Q230" s="386"/>
      <c r="R230" s="386"/>
      <c r="S230" s="382"/>
      <c r="T230" s="382"/>
      <c r="U230" s="382"/>
      <c r="V230" s="382"/>
      <c r="W230" s="382"/>
      <c r="X230" s="38"/>
    </row>
    <row r="231" spans="3:24" ht="43.5" customHeight="1">
      <c r="C231" s="382"/>
      <c r="D231" s="386"/>
      <c r="E231" s="386"/>
      <c r="F231" s="386"/>
      <c r="G231" s="382"/>
      <c r="H231" s="382"/>
      <c r="I231" s="382"/>
      <c r="J231" s="386"/>
      <c r="K231" s="386"/>
      <c r="L231" s="386"/>
      <c r="M231" s="382"/>
      <c r="N231" s="382"/>
      <c r="O231" s="382"/>
      <c r="P231" s="386"/>
      <c r="Q231" s="386"/>
      <c r="R231" s="386"/>
      <c r="S231" s="382"/>
      <c r="T231" s="382"/>
      <c r="U231" s="382"/>
      <c r="V231" s="382"/>
      <c r="W231" s="382"/>
      <c r="X231" s="38"/>
    </row>
    <row r="232" spans="3:24" ht="55.5" customHeight="1">
      <c r="C232" s="382"/>
      <c r="D232" s="386"/>
      <c r="E232" s="386"/>
      <c r="F232" s="386"/>
      <c r="G232" s="382"/>
      <c r="H232" s="382"/>
      <c r="I232" s="382"/>
      <c r="J232" s="386"/>
      <c r="K232" s="386"/>
      <c r="L232" s="386"/>
      <c r="M232" s="382"/>
      <c r="N232" s="382"/>
      <c r="O232" s="382"/>
      <c r="P232" s="386"/>
      <c r="Q232" s="386"/>
      <c r="R232" s="386"/>
      <c r="S232" s="382"/>
      <c r="T232" s="382"/>
      <c r="U232" s="382"/>
      <c r="V232" s="382"/>
      <c r="W232" s="382"/>
      <c r="X232" s="382"/>
    </row>
    <row r="233" spans="3:24" ht="42.75" customHeight="1">
      <c r="C233" s="382"/>
      <c r="D233" s="386"/>
      <c r="E233" s="386"/>
      <c r="F233" s="386"/>
      <c r="G233" s="382"/>
      <c r="H233" s="382"/>
      <c r="I233" s="382"/>
      <c r="J233" s="386"/>
      <c r="K233" s="386"/>
      <c r="L233" s="386"/>
      <c r="M233" s="382"/>
      <c r="N233" s="382"/>
      <c r="O233" s="382"/>
      <c r="P233" s="386"/>
      <c r="Q233" s="386"/>
      <c r="R233" s="386"/>
      <c r="S233" s="382"/>
      <c r="T233" s="382"/>
      <c r="U233" s="382"/>
      <c r="V233" s="382"/>
      <c r="W233" s="382"/>
      <c r="X233" s="38"/>
    </row>
    <row r="234" spans="3:24" ht="21.75" customHeight="1">
      <c r="C234" s="382"/>
      <c r="D234" s="386"/>
      <c r="E234" s="386"/>
      <c r="F234" s="386"/>
      <c r="G234" s="382"/>
      <c r="H234" s="382"/>
      <c r="I234" s="382"/>
      <c r="J234" s="386"/>
      <c r="K234" s="386"/>
      <c r="L234" s="386"/>
      <c r="M234" s="382"/>
      <c r="N234" s="382"/>
      <c r="O234" s="382"/>
      <c r="P234" s="386"/>
      <c r="Q234" s="386"/>
      <c r="R234" s="386"/>
      <c r="S234" s="382"/>
      <c r="T234" s="382"/>
      <c r="U234" s="382"/>
      <c r="V234" s="382"/>
      <c r="W234" s="382"/>
      <c r="X234" s="38"/>
    </row>
    <row r="235" spans="3:24" ht="21.75" customHeight="1">
      <c r="C235" s="382"/>
      <c r="D235" s="386"/>
      <c r="E235" s="386"/>
      <c r="F235" s="386"/>
      <c r="G235" s="382"/>
      <c r="H235" s="382"/>
      <c r="I235" s="382"/>
      <c r="J235" s="386"/>
      <c r="K235" s="386"/>
      <c r="L235" s="386"/>
      <c r="M235" s="382"/>
      <c r="N235" s="382"/>
      <c r="O235" s="382"/>
      <c r="P235" s="386"/>
      <c r="Q235" s="386"/>
      <c r="R235" s="386"/>
      <c r="S235" s="382"/>
      <c r="T235" s="382"/>
      <c r="U235" s="382"/>
      <c r="V235" s="382"/>
      <c r="W235" s="382"/>
      <c r="X235" s="38"/>
    </row>
    <row r="236" spans="3:24" s="37" customFormat="1" ht="23.25" customHeight="1">
      <c r="C236" s="382"/>
      <c r="D236" s="386"/>
      <c r="E236" s="386"/>
      <c r="F236" s="386"/>
      <c r="G236" s="382"/>
      <c r="H236" s="382"/>
      <c r="I236" s="382"/>
      <c r="J236" s="386"/>
      <c r="K236" s="386"/>
      <c r="L236" s="386"/>
      <c r="M236" s="382"/>
      <c r="N236" s="382"/>
      <c r="O236" s="382"/>
      <c r="P236" s="386"/>
      <c r="Q236" s="386"/>
      <c r="R236" s="386"/>
      <c r="S236" s="382"/>
      <c r="T236" s="382"/>
      <c r="U236" s="382"/>
      <c r="V236" s="382"/>
      <c r="W236" s="382"/>
      <c r="X236" s="387"/>
    </row>
    <row r="237" spans="3:24" ht="23.25" customHeight="1">
      <c r="C237" s="382"/>
      <c r="D237" s="386"/>
      <c r="E237" s="386"/>
      <c r="F237" s="386"/>
      <c r="G237" s="382"/>
      <c r="H237" s="382"/>
      <c r="I237" s="382"/>
      <c r="J237" s="386"/>
      <c r="K237" s="386"/>
      <c r="L237" s="386"/>
      <c r="M237" s="382"/>
      <c r="N237" s="382"/>
      <c r="O237" s="382"/>
      <c r="P237" s="386"/>
      <c r="Q237" s="386"/>
      <c r="R237" s="386"/>
      <c r="S237" s="382"/>
      <c r="T237" s="382"/>
      <c r="U237" s="382"/>
      <c r="V237" s="382"/>
      <c r="W237" s="382"/>
      <c r="X237" s="387"/>
    </row>
    <row r="238" spans="3:24" ht="21.75" customHeight="1">
      <c r="C238" s="382"/>
      <c r="D238" s="386"/>
      <c r="E238" s="386"/>
      <c r="F238" s="386"/>
      <c r="G238" s="382"/>
      <c r="H238" s="382"/>
      <c r="I238" s="382"/>
      <c r="J238" s="386"/>
      <c r="K238" s="386"/>
      <c r="L238" s="386"/>
      <c r="M238" s="382"/>
      <c r="N238" s="382"/>
      <c r="O238" s="382"/>
      <c r="P238" s="386"/>
      <c r="Q238" s="386"/>
      <c r="R238" s="386"/>
      <c r="S238" s="382"/>
      <c r="T238" s="382"/>
      <c r="U238" s="382"/>
      <c r="V238" s="382"/>
      <c r="W238" s="382"/>
      <c r="X238" s="387"/>
    </row>
    <row r="239" spans="3:24" ht="16.5" customHeight="1">
      <c r="C239" s="382"/>
      <c r="D239" s="386"/>
      <c r="E239" s="386"/>
      <c r="F239" s="386"/>
      <c r="G239" s="382"/>
      <c r="H239" s="382"/>
      <c r="I239" s="382"/>
      <c r="J239" s="386"/>
      <c r="K239" s="386"/>
      <c r="L239" s="386"/>
      <c r="M239" s="382"/>
      <c r="N239" s="382"/>
      <c r="O239" s="382"/>
      <c r="P239" s="386"/>
      <c r="Q239" s="386"/>
      <c r="R239" s="386"/>
      <c r="S239" s="382"/>
      <c r="T239" s="382"/>
      <c r="U239" s="382"/>
      <c r="V239" s="382"/>
      <c r="W239" s="382"/>
      <c r="X239" s="387"/>
    </row>
    <row r="240" spans="3:24" ht="29.25" customHeight="1">
      <c r="C240" s="382"/>
      <c r="D240" s="386"/>
      <c r="E240" s="386"/>
      <c r="F240" s="386"/>
      <c r="G240" s="382"/>
      <c r="H240" s="382"/>
      <c r="I240" s="382"/>
      <c r="J240" s="386"/>
      <c r="K240" s="386"/>
      <c r="L240" s="386"/>
      <c r="M240" s="382"/>
      <c r="N240" s="382"/>
      <c r="O240" s="382"/>
      <c r="P240" s="386"/>
      <c r="Q240" s="386"/>
      <c r="R240" s="386"/>
      <c r="S240" s="382"/>
      <c r="T240" s="382"/>
      <c r="U240" s="382"/>
      <c r="V240" s="382"/>
      <c r="W240" s="382"/>
      <c r="X240" s="387"/>
    </row>
    <row r="241" ht="24.75" customHeight="1"/>
    <row r="242" ht="33" customHeight="1"/>
    <row r="244" ht="15" customHeight="1"/>
    <row r="245" ht="25.5" customHeight="1"/>
  </sheetData>
  <sheetProtection insertColumns="0" insertRows="0" deleteRows="0"/>
  <mergeCells count="82">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 ref="C1:F1"/>
    <mergeCell ref="B5:G5"/>
    <mergeCell ref="C6:G6"/>
    <mergeCell ref="B50:G50"/>
    <mergeCell ref="C17:G17"/>
    <mergeCell ref="C28:G28"/>
    <mergeCell ref="C38:G38"/>
    <mergeCell ref="C129:G129"/>
    <mergeCell ref="B140:G140"/>
    <mergeCell ref="C141:G141"/>
    <mergeCell ref="C62:G62"/>
    <mergeCell ref="C73:G73"/>
    <mergeCell ref="I1:L1"/>
    <mergeCell ref="I2:K2"/>
    <mergeCell ref="I6:M6"/>
    <mergeCell ref="I17:M17"/>
    <mergeCell ref="I28:M28"/>
    <mergeCell ref="I5:M5"/>
    <mergeCell ref="I96:M96"/>
    <mergeCell ref="I107:M107"/>
    <mergeCell ref="I118:M118"/>
    <mergeCell ref="I129:M129"/>
    <mergeCell ref="I141:M141"/>
    <mergeCell ref="I152:M152"/>
    <mergeCell ref="I163:M163"/>
    <mergeCell ref="I174:M174"/>
    <mergeCell ref="I185:M185"/>
    <mergeCell ref="I196:M196"/>
    <mergeCell ref="J197:J198"/>
    <mergeCell ref="K197:K198"/>
    <mergeCell ref="L197:L198"/>
    <mergeCell ref="M197:M198"/>
    <mergeCell ref="O1:R1"/>
    <mergeCell ref="O2:Q2"/>
    <mergeCell ref="O6:S6"/>
    <mergeCell ref="O17:S17"/>
    <mergeCell ref="O28:S28"/>
    <mergeCell ref="O38:S38"/>
    <mergeCell ref="O51:S51"/>
    <mergeCell ref="O62:S62"/>
    <mergeCell ref="O73:S73"/>
    <mergeCell ref="O84:S84"/>
    <mergeCell ref="O96:S96"/>
    <mergeCell ref="O107:S107"/>
    <mergeCell ref="O118:S118"/>
    <mergeCell ref="O129:S129"/>
    <mergeCell ref="O141:S141"/>
    <mergeCell ref="O152:S152"/>
    <mergeCell ref="O163:S163"/>
    <mergeCell ref="O174:S174"/>
    <mergeCell ref="O185:S185"/>
    <mergeCell ref="O196:S196"/>
    <mergeCell ref="P197:P198"/>
    <mergeCell ref="Q197:Q198"/>
    <mergeCell ref="R197:R198"/>
    <mergeCell ref="S197:S198"/>
    <mergeCell ref="O5:S5"/>
    <mergeCell ref="I50:M50"/>
    <mergeCell ref="O50:S50"/>
    <mergeCell ref="I95:M95"/>
    <mergeCell ref="O95:S95"/>
    <mergeCell ref="I38:M38"/>
    <mergeCell ref="I51:M51"/>
    <mergeCell ref="I62:M62"/>
    <mergeCell ref="I73:M73"/>
    <mergeCell ref="I84:M84"/>
  </mergeCells>
  <conditionalFormatting sqref="G15">
    <cfRule type="cellIs" dxfId="39" priority="54" operator="notEqual">
      <formula>$G$7</formula>
    </cfRule>
  </conditionalFormatting>
  <conditionalFormatting sqref="G26">
    <cfRule type="cellIs" dxfId="38" priority="53" operator="notEqual">
      <formula>$G$18</formula>
    </cfRule>
  </conditionalFormatting>
  <conditionalFormatting sqref="G37">
    <cfRule type="cellIs" dxfId="37" priority="52" operator="notEqual">
      <formula>$G$29</formula>
    </cfRule>
  </conditionalFormatting>
  <conditionalFormatting sqref="G48">
    <cfRule type="cellIs" dxfId="36" priority="51" operator="notEqual">
      <formula>$G$40</formula>
    </cfRule>
  </conditionalFormatting>
  <conditionalFormatting sqref="G60">
    <cfRule type="cellIs" dxfId="35" priority="50" operator="notEqual">
      <formula>$G$52</formula>
    </cfRule>
  </conditionalFormatting>
  <conditionalFormatting sqref="G71">
    <cfRule type="cellIs" dxfId="34" priority="49" operator="notEqual">
      <formula>$G$63</formula>
    </cfRule>
  </conditionalFormatting>
  <conditionalFormatting sqref="G82">
    <cfRule type="cellIs" dxfId="33" priority="48" operator="notEqual">
      <formula>$G$74</formula>
    </cfRule>
  </conditionalFormatting>
  <conditionalFormatting sqref="G93">
    <cfRule type="cellIs" dxfId="32" priority="47" operator="notEqual">
      <formula>$G$85</formula>
    </cfRule>
  </conditionalFormatting>
  <conditionalFormatting sqref="G105">
    <cfRule type="cellIs" dxfId="31" priority="46" operator="notEqual">
      <formula>$G$97</formula>
    </cfRule>
  </conditionalFormatting>
  <conditionalFormatting sqref="G116">
    <cfRule type="cellIs" dxfId="30" priority="45" operator="notEqual">
      <formula>$G$108</formula>
    </cfRule>
  </conditionalFormatting>
  <conditionalFormatting sqref="G127">
    <cfRule type="cellIs" dxfId="29" priority="44" operator="notEqual">
      <formula>$G$119</formula>
    </cfRule>
  </conditionalFormatting>
  <conditionalFormatting sqref="G138">
    <cfRule type="cellIs" dxfId="28" priority="43" operator="notEqual">
      <formula>$G$130</formula>
    </cfRule>
  </conditionalFormatting>
  <conditionalFormatting sqref="G150">
    <cfRule type="cellIs" dxfId="27" priority="42" operator="notEqual">
      <formula>$G$142</formula>
    </cfRule>
  </conditionalFormatting>
  <conditionalFormatting sqref="G161">
    <cfRule type="cellIs" dxfId="26" priority="41" operator="notEqual">
      <formula>$G$153</formula>
    </cfRule>
  </conditionalFormatting>
  <conditionalFormatting sqref="G172">
    <cfRule type="cellIs" dxfId="25" priority="40" operator="notEqual">
      <formula>$G$153</formula>
    </cfRule>
  </conditionalFormatting>
  <conditionalFormatting sqref="G183">
    <cfRule type="cellIs" dxfId="24" priority="39" operator="notEqual">
      <formula>$G$175</formula>
    </cfRule>
  </conditionalFormatting>
  <conditionalFormatting sqref="G194">
    <cfRule type="cellIs" dxfId="23" priority="38" operator="notEqual">
      <formula>$G$186</formula>
    </cfRule>
  </conditionalFormatting>
  <conditionalFormatting sqref="M15">
    <cfRule type="cellIs" dxfId="22" priority="36" operator="notEqual">
      <formula>$G$7</formula>
    </cfRule>
  </conditionalFormatting>
  <conditionalFormatting sqref="M26">
    <cfRule type="cellIs" dxfId="21" priority="35" operator="notEqual">
      <formula>$G$18</formula>
    </cfRule>
  </conditionalFormatting>
  <conditionalFormatting sqref="M48">
    <cfRule type="cellIs" dxfId="20" priority="33" operator="notEqual">
      <formula>$G$40</formula>
    </cfRule>
  </conditionalFormatting>
  <conditionalFormatting sqref="M93">
    <cfRule type="cellIs" dxfId="19" priority="29" operator="notEqual">
      <formula>$G$85</formula>
    </cfRule>
  </conditionalFormatting>
  <conditionalFormatting sqref="M138">
    <cfRule type="cellIs" dxfId="18" priority="25" operator="notEqual">
      <formula>$G$130</formula>
    </cfRule>
  </conditionalFormatting>
  <conditionalFormatting sqref="M150">
    <cfRule type="cellIs" dxfId="17" priority="24" operator="notEqual">
      <formula>$G$142</formula>
    </cfRule>
  </conditionalFormatting>
  <conditionalFormatting sqref="M161">
    <cfRule type="cellIs" dxfId="16" priority="23" operator="notEqual">
      <formula>$G$153</formula>
    </cfRule>
  </conditionalFormatting>
  <conditionalFormatting sqref="M172">
    <cfRule type="cellIs" dxfId="15" priority="22" operator="notEqual">
      <formula>$G$153</formula>
    </cfRule>
  </conditionalFormatting>
  <conditionalFormatting sqref="M183">
    <cfRule type="cellIs" dxfId="14" priority="21" operator="notEqual">
      <formula>$G$175</formula>
    </cfRule>
  </conditionalFormatting>
  <conditionalFormatting sqref="S15">
    <cfRule type="cellIs" dxfId="13" priority="18" operator="notEqual">
      <formula>$G$7</formula>
    </cfRule>
  </conditionalFormatting>
  <conditionalFormatting sqref="S26">
    <cfRule type="cellIs" dxfId="12" priority="17" operator="notEqual">
      <formula>$G$18</formula>
    </cfRule>
  </conditionalFormatting>
  <conditionalFormatting sqref="S48">
    <cfRule type="cellIs" dxfId="11" priority="15" operator="notEqual">
      <formula>$G$40</formula>
    </cfRule>
  </conditionalFormatting>
  <conditionalFormatting sqref="S93">
    <cfRule type="cellIs" dxfId="10" priority="11" operator="notEqual">
      <formula>$G$85</formula>
    </cfRule>
  </conditionalFormatting>
  <conditionalFormatting sqref="S138">
    <cfRule type="cellIs" dxfId="9" priority="7" operator="notEqual">
      <formula>$G$130</formula>
    </cfRule>
  </conditionalFormatting>
  <conditionalFormatting sqref="S150">
    <cfRule type="cellIs" dxfId="8" priority="6" operator="notEqual">
      <formula>$G$142</formula>
    </cfRule>
  </conditionalFormatting>
  <conditionalFormatting sqref="S161">
    <cfRule type="cellIs" dxfId="7" priority="5" operator="notEqual">
      <formula>$G$153</formula>
    </cfRule>
  </conditionalFormatting>
  <conditionalFormatting sqref="S172">
    <cfRule type="cellIs" dxfId="6" priority="4" operator="notEqual">
      <formula>$G$153</formula>
    </cfRule>
  </conditionalFormatting>
  <conditionalFormatting sqref="S183">
    <cfRule type="cellIs" dxfId="5" priority="3" operator="notEqual">
      <formula>$G$175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I14 I25 I36 I47 I59 I70 I81 I92 I104 I115 I126 I137 I149 I160 I171 I182 I205 I193 O14 O25 O36 O47 O59 O70 O81 O92 O104 O115 O126 O137 O149 O160 O171 O182 O205 O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I13 I24 I35 I46 I58 I69 I80 I91 I103 I114 I125 I136 I148 I159 I170 I181 I204 I192 O13 O24 O35 O46 O58 O69 O80 O91 O103 O114 O125 O136 O148 O159 O170 O181 O204 O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I11 I22 I33 I44 I56 I67 I78 I89 I101 I112 I123 I134 I146 I157 I168 I179 I202 I190 O11 O22 O33 O44 O56 O67 O78 O89 O101 O112 O123 O134 O146 O157 O168 O179 O202 O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I12 I23 I34 I45 I57 I68 I79 I90 I102 I113 I124 I135 I147 I158 I169 I180 I203 I191 O12 O23 O34 O45 O57 O68 O79 O90 O102 O113 O124 O135 O147 O158 O169 O180 O203 O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I10 I21 I32 I43 I55 I66 I77 I88 I100 I111 I122 I133 I145 I156 I167 I178 I201 I189 O10 O21 O32 O43 O55 O66 O77 O88 O100 O111 O122 O133 O145 O156 O167 O178 O201 O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I9 I20 I31 I42 I54 I65 I76 I87 I99 I110 I121 I132 I144 I155 I166 I177 I200 I188 O9 O20 O31 O42 O54 O65 O76 O87 O99 O110 O121 O132 O144 O155 O166 O177 O200 O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I8 I19 I30 I41 I53 I64 I75 I86 I98 I109 I120 I131 I143 I154 I165 I176 I199 I187 O8 O19 O30 O41 O53 O64 O75 O86 O98 O109 O120 O131 O143 O154 O165 O176 O199 O187" xr:uid="{340B5EBB-3C3E-458C-BC5F-57C720FFB61A}"/>
    <dataValidation allowBlank="1" showInputMessage="1" showErrorMessage="1" prompt="Output totals must match the original total from Table 1, and will show as red if not. " sqref="G15 M15 S15" xr:uid="{CB4E1972-F42E-40FE-9670-1760DDE11E59}"/>
  </dataValidations>
  <pageMargins left="0.7" right="0.7" top="0.75" bottom="0.75" header="0.3" footer="0.3"/>
  <pageSetup scale="74" orientation="landscape" r:id="rId1"/>
  <rowBreaks count="1" manualBreakCount="1">
    <brk id="61" max="16383" man="1"/>
  </rowBreaks>
  <ignoredErrors>
    <ignoredError sqref="D4:F4 D197:F198"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workbookViewId="0"/>
  </sheetViews>
  <sheetFormatPr defaultColWidth="8.85546875" defaultRowHeight="15"/>
  <cols>
    <col min="2" max="2" width="73.28515625" customWidth="1"/>
  </cols>
  <sheetData>
    <row r="1" spans="2:6" ht="15.75" thickBot="1"/>
    <row r="2" spans="2:6" ht="15.75" thickBot="1">
      <c r="B2" s="102" t="s">
        <v>372</v>
      </c>
      <c r="C2" s="1"/>
      <c r="D2" s="1"/>
      <c r="E2" s="1"/>
      <c r="F2" s="1"/>
    </row>
    <row r="3" spans="2:6">
      <c r="B3" s="103"/>
    </row>
    <row r="4" spans="2:6" ht="30.75" customHeight="1">
      <c r="B4" s="104" t="s">
        <v>373</v>
      </c>
    </row>
    <row r="5" spans="2:6" ht="30.75" customHeight="1">
      <c r="B5" s="104"/>
    </row>
    <row r="6" spans="2:6" ht="60">
      <c r="B6" s="104" t="s">
        <v>374</v>
      </c>
    </row>
    <row r="7" spans="2:6">
      <c r="B7" s="104"/>
    </row>
    <row r="8" spans="2:6" ht="60">
      <c r="B8" s="104" t="s">
        <v>375</v>
      </c>
    </row>
    <row r="9" spans="2:6">
      <c r="B9" s="104"/>
    </row>
    <row r="10" spans="2:6" ht="60">
      <c r="B10" s="104" t="s">
        <v>376</v>
      </c>
    </row>
    <row r="11" spans="2:6">
      <c r="B11" s="104"/>
    </row>
    <row r="12" spans="2:6" ht="30">
      <c r="B12" s="104" t="s">
        <v>377</v>
      </c>
    </row>
    <row r="13" spans="2:6">
      <c r="B13" s="104"/>
    </row>
    <row r="14" spans="2:6" ht="60">
      <c r="B14" s="104" t="s">
        <v>378</v>
      </c>
    </row>
    <row r="15" spans="2:6">
      <c r="B15" s="104"/>
    </row>
    <row r="16" spans="2:6" ht="45.75" thickBot="1">
      <c r="B16" s="105" t="s">
        <v>379</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election activeCell="J36" sqref="J36"/>
    </sheetView>
  </sheetViews>
  <sheetFormatPr defaultColWidth="8.85546875" defaultRowHeight="15"/>
  <cols>
    <col min="2" max="2" width="61.85546875" customWidth="1"/>
    <col min="4" max="4" width="17.85546875" customWidth="1"/>
  </cols>
  <sheetData>
    <row r="1" spans="2:4" ht="15.75" thickBot="1"/>
    <row r="2" spans="2:4">
      <c r="B2" s="267" t="s">
        <v>380</v>
      </c>
      <c r="C2" s="268"/>
      <c r="D2" s="269"/>
    </row>
    <row r="3" spans="2:4" ht="15.75" thickBot="1">
      <c r="B3" s="270"/>
      <c r="C3" s="271"/>
      <c r="D3" s="272"/>
    </row>
    <row r="4" spans="2:4" ht="15.75" thickBot="1"/>
    <row r="5" spans="2:4">
      <c r="B5" s="278" t="s">
        <v>381</v>
      </c>
      <c r="C5" s="279"/>
      <c r="D5" s="280"/>
    </row>
    <row r="6" spans="2:4" ht="15.75" thickBot="1">
      <c r="B6" s="275"/>
      <c r="C6" s="276"/>
      <c r="D6" s="277"/>
    </row>
    <row r="7" spans="2:4">
      <c r="B7" s="62" t="s">
        <v>382</v>
      </c>
      <c r="C7" s="273">
        <f>SUM('1) Budget Table'!D15:F15,'1) Budget Table'!D25:F25,'1) Budget Table'!D35:F35,'1) Budget Table'!D45:F45)</f>
        <v>267106.53000000003</v>
      </c>
      <c r="D7" s="274"/>
    </row>
    <row r="8" spans="2:4">
      <c r="B8" s="62" t="s">
        <v>383</v>
      </c>
      <c r="C8" s="281">
        <f>SUM(D10:D14)</f>
        <v>0</v>
      </c>
      <c r="D8" s="282"/>
    </row>
    <row r="9" spans="2:4">
      <c r="B9" s="63" t="s">
        <v>384</v>
      </c>
      <c r="C9" s="64" t="s">
        <v>385</v>
      </c>
      <c r="D9" s="65" t="s">
        <v>386</v>
      </c>
    </row>
    <row r="10" spans="2:4" ht="35.1" customHeight="1">
      <c r="B10" s="84"/>
      <c r="C10" s="67"/>
      <c r="D10" s="68">
        <f>$C$7*C10</f>
        <v>0</v>
      </c>
    </row>
    <row r="11" spans="2:4" ht="35.1" customHeight="1">
      <c r="B11" s="84"/>
      <c r="C11" s="67"/>
      <c r="D11" s="68">
        <f>C7*C11</f>
        <v>0</v>
      </c>
    </row>
    <row r="12" spans="2:4" ht="35.1" customHeight="1">
      <c r="B12" s="85"/>
      <c r="C12" s="67"/>
      <c r="D12" s="68">
        <f>C7*C12</f>
        <v>0</v>
      </c>
    </row>
    <row r="13" spans="2:4" ht="35.1" customHeight="1">
      <c r="B13" s="85"/>
      <c r="C13" s="67"/>
      <c r="D13" s="68">
        <f>C7*C13</f>
        <v>0</v>
      </c>
    </row>
    <row r="14" spans="2:4" ht="35.1" customHeight="1" thickBot="1">
      <c r="B14" s="86"/>
      <c r="C14" s="67"/>
      <c r="D14" s="72">
        <f>C7*C14</f>
        <v>0</v>
      </c>
    </row>
    <row r="15" spans="2:4" ht="15.75" thickBot="1"/>
    <row r="16" spans="2:4">
      <c r="B16" s="278" t="s">
        <v>387</v>
      </c>
      <c r="C16" s="279"/>
      <c r="D16" s="280"/>
    </row>
    <row r="17" spans="2:4" ht="15.75" thickBot="1">
      <c r="B17" s="283"/>
      <c r="C17" s="284"/>
      <c r="D17" s="285"/>
    </row>
    <row r="18" spans="2:4">
      <c r="B18" s="62" t="s">
        <v>382</v>
      </c>
      <c r="C18" s="273">
        <f>SUM('1) Budget Table'!D60:F60,'1) Budget Table'!D71:F71,'1) Budget Table'!D81:F81,'1) Budget Table'!D91:F91)</f>
        <v>373975.83</v>
      </c>
      <c r="D18" s="274"/>
    </row>
    <row r="19" spans="2:4">
      <c r="B19" s="62" t="s">
        <v>383</v>
      </c>
      <c r="C19" s="281">
        <f>SUM(D21:D25)</f>
        <v>0</v>
      </c>
      <c r="D19" s="282"/>
    </row>
    <row r="20" spans="2:4">
      <c r="B20" s="63" t="s">
        <v>384</v>
      </c>
      <c r="C20" s="64" t="s">
        <v>385</v>
      </c>
      <c r="D20" s="65" t="s">
        <v>386</v>
      </c>
    </row>
    <row r="21" spans="2:4" ht="35.1" customHeight="1">
      <c r="B21" s="66"/>
      <c r="C21" s="67"/>
      <c r="D21" s="68">
        <f>$C$18*C21</f>
        <v>0</v>
      </c>
    </row>
    <row r="22" spans="2:4" ht="35.1" customHeight="1">
      <c r="B22" s="69"/>
      <c r="C22" s="67"/>
      <c r="D22" s="68">
        <f>$C$18*C22</f>
        <v>0</v>
      </c>
    </row>
    <row r="23" spans="2:4" ht="35.1" customHeight="1">
      <c r="B23" s="70"/>
      <c r="C23" s="67"/>
      <c r="D23" s="68">
        <f>$C$18*C23</f>
        <v>0</v>
      </c>
    </row>
    <row r="24" spans="2:4" ht="35.1" customHeight="1">
      <c r="B24" s="70"/>
      <c r="C24" s="67"/>
      <c r="D24" s="68">
        <f>$C$18*C24</f>
        <v>0</v>
      </c>
    </row>
    <row r="25" spans="2:4" ht="35.1" customHeight="1" thickBot="1">
      <c r="B25" s="71"/>
      <c r="C25" s="67"/>
      <c r="D25" s="68">
        <f>$C$18*C25</f>
        <v>0</v>
      </c>
    </row>
    <row r="26" spans="2:4" ht="15.75" thickBot="1"/>
    <row r="27" spans="2:4">
      <c r="B27" s="278" t="s">
        <v>388</v>
      </c>
      <c r="C27" s="279"/>
      <c r="D27" s="280"/>
    </row>
    <row r="28" spans="2:4" ht="15.75" thickBot="1">
      <c r="B28" s="275"/>
      <c r="C28" s="276"/>
      <c r="D28" s="277"/>
    </row>
    <row r="29" spans="2:4">
      <c r="B29" s="62" t="s">
        <v>382</v>
      </c>
      <c r="C29" s="273">
        <f>SUM('1) Budget Table'!D109:F109,'1) Budget Table'!D121:F121,'1) Budget Table'!D137:F137,'1) Budget Table'!D147:F147)</f>
        <v>242384.29</v>
      </c>
      <c r="D29" s="274"/>
    </row>
    <row r="30" spans="2:4">
      <c r="B30" s="62" t="s">
        <v>383</v>
      </c>
      <c r="C30" s="281">
        <f>SUM(D32:D36)</f>
        <v>0</v>
      </c>
      <c r="D30" s="282"/>
    </row>
    <row r="31" spans="2:4">
      <c r="B31" s="63" t="s">
        <v>384</v>
      </c>
      <c r="C31" s="64" t="s">
        <v>385</v>
      </c>
      <c r="D31" s="65" t="s">
        <v>386</v>
      </c>
    </row>
    <row r="32" spans="2:4" ht="35.1" customHeight="1">
      <c r="B32" s="66"/>
      <c r="C32" s="67"/>
      <c r="D32" s="68">
        <f>$C$29*C32</f>
        <v>0</v>
      </c>
    </row>
    <row r="33" spans="2:4" ht="35.1" customHeight="1">
      <c r="B33" s="69"/>
      <c r="C33" s="67"/>
      <c r="D33" s="68">
        <f>$C$29*C33</f>
        <v>0</v>
      </c>
    </row>
    <row r="34" spans="2:4" ht="35.1" customHeight="1">
      <c r="B34" s="70"/>
      <c r="C34" s="67"/>
      <c r="D34" s="68">
        <f>$C$29*C34</f>
        <v>0</v>
      </c>
    </row>
    <row r="35" spans="2:4" ht="35.1" customHeight="1">
      <c r="B35" s="70"/>
      <c r="C35" s="67"/>
      <c r="D35" s="68">
        <f>$C$29*C35</f>
        <v>0</v>
      </c>
    </row>
    <row r="36" spans="2:4" ht="35.1" customHeight="1" thickBot="1">
      <c r="B36" s="71"/>
      <c r="C36" s="67"/>
      <c r="D36" s="68">
        <f>$C$29*C36</f>
        <v>0</v>
      </c>
    </row>
    <row r="37" spans="2:4" ht="15.75" thickBot="1"/>
    <row r="38" spans="2:4">
      <c r="B38" s="278" t="s">
        <v>389</v>
      </c>
      <c r="C38" s="279"/>
      <c r="D38" s="280"/>
    </row>
    <row r="39" spans="2:4" ht="15.75" thickBot="1">
      <c r="B39" s="275"/>
      <c r="C39" s="276"/>
      <c r="D39" s="277"/>
    </row>
    <row r="40" spans="2:4">
      <c r="B40" s="62" t="s">
        <v>382</v>
      </c>
      <c r="C40" s="273">
        <f>SUM('1) Budget Table'!D159:F159,'1) Budget Table'!D169:F169,'1) Budget Table'!D179:F179,'1) Budget Table'!D189:F189)</f>
        <v>0</v>
      </c>
      <c r="D40" s="274"/>
    </row>
    <row r="41" spans="2:4">
      <c r="B41" s="62" t="s">
        <v>383</v>
      </c>
      <c r="C41" s="281">
        <f>SUM(D43:D47)</f>
        <v>0</v>
      </c>
      <c r="D41" s="282"/>
    </row>
    <row r="42" spans="2:4">
      <c r="B42" s="63" t="s">
        <v>384</v>
      </c>
      <c r="C42" s="64" t="s">
        <v>385</v>
      </c>
      <c r="D42" s="65" t="s">
        <v>386</v>
      </c>
    </row>
    <row r="43" spans="2:4" ht="35.1" customHeight="1">
      <c r="B43" s="66"/>
      <c r="C43" s="67"/>
      <c r="D43" s="68">
        <f>$C$40*C43</f>
        <v>0</v>
      </c>
    </row>
    <row r="44" spans="2:4" ht="35.1" customHeight="1">
      <c r="B44" s="69"/>
      <c r="C44" s="67"/>
      <c r="D44" s="68">
        <f>$C$40*C44</f>
        <v>0</v>
      </c>
    </row>
    <row r="45" spans="2:4" ht="35.1" customHeight="1">
      <c r="B45" s="70"/>
      <c r="C45" s="67"/>
      <c r="D45" s="68">
        <f>$C$40*C45</f>
        <v>0</v>
      </c>
    </row>
    <row r="46" spans="2:4" ht="35.1" customHeight="1">
      <c r="B46" s="70"/>
      <c r="C46" s="67"/>
      <c r="D46" s="68">
        <f>$C$40*C46</f>
        <v>0</v>
      </c>
    </row>
    <row r="47" spans="2:4" ht="35.1" customHeight="1" thickBot="1">
      <c r="B47" s="71"/>
      <c r="C47" s="67"/>
      <c r="D47" s="72">
        <f>$C$40*C47</f>
        <v>0</v>
      </c>
    </row>
  </sheetData>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M25"/>
  <sheetViews>
    <sheetView showGridLines="0" tabSelected="1" topLeftCell="H9" zoomScale="80" zoomScaleNormal="80" workbookViewId="0">
      <selection activeCell="C18" sqref="C18:L18"/>
    </sheetView>
  </sheetViews>
  <sheetFormatPr defaultColWidth="8.85546875" defaultRowHeight="15"/>
  <cols>
    <col min="1" max="1" width="12.42578125" customWidth="1"/>
    <col min="2" max="2" width="20.42578125" customWidth="1"/>
    <col min="3" max="11" width="25.42578125" customWidth="1"/>
    <col min="12" max="12" width="24.42578125" customWidth="1"/>
    <col min="13" max="13" width="18.42578125" customWidth="1"/>
    <col min="14" max="14" width="21.7109375" customWidth="1"/>
    <col min="15" max="16" width="15.85546875" bestFit="1" customWidth="1"/>
    <col min="17" max="17" width="11.140625" bestFit="1" customWidth="1"/>
  </cols>
  <sheetData>
    <row r="1" spans="2:12" ht="15.75" thickBot="1"/>
    <row r="2" spans="2:12" s="55" customFormat="1" ht="15.75">
      <c r="B2" s="287" t="s">
        <v>390</v>
      </c>
      <c r="C2" s="288"/>
      <c r="D2" s="288"/>
      <c r="E2" s="288"/>
      <c r="F2" s="288"/>
      <c r="G2" s="288"/>
      <c r="H2" s="288"/>
      <c r="I2" s="288"/>
      <c r="J2" s="288"/>
      <c r="K2" s="288"/>
      <c r="L2" s="289"/>
    </row>
    <row r="3" spans="2:12" s="55" customFormat="1" ht="16.5" thickBot="1">
      <c r="B3" s="290"/>
      <c r="C3" s="291"/>
      <c r="D3" s="291"/>
      <c r="E3" s="291"/>
      <c r="F3" s="291"/>
      <c r="G3" s="291"/>
      <c r="H3" s="291"/>
      <c r="I3" s="291"/>
      <c r="J3" s="291"/>
      <c r="K3" s="291"/>
      <c r="L3" s="292"/>
    </row>
    <row r="4" spans="2:12" s="55" customFormat="1" ht="16.5" thickBot="1">
      <c r="B4" s="399"/>
      <c r="C4" s="399"/>
      <c r="D4" s="399"/>
      <c r="E4" s="399"/>
      <c r="F4" s="399"/>
      <c r="G4" s="399"/>
      <c r="H4" s="399"/>
      <c r="I4" s="399"/>
      <c r="J4" s="399"/>
      <c r="K4" s="399"/>
      <c r="L4" s="399"/>
    </row>
    <row r="5" spans="2:12" s="55" customFormat="1" ht="16.5" thickBot="1">
      <c r="B5" s="260" t="s">
        <v>317</v>
      </c>
      <c r="C5" s="261"/>
      <c r="D5" s="261"/>
      <c r="E5" s="261"/>
      <c r="F5" s="261"/>
      <c r="G5" s="261"/>
      <c r="H5" s="261"/>
      <c r="I5" s="261"/>
      <c r="J5" s="261"/>
      <c r="K5" s="261"/>
      <c r="L5" s="262"/>
    </row>
    <row r="6" spans="2:12" s="177" customFormat="1" ht="33.75" customHeight="1">
      <c r="B6" s="176"/>
      <c r="C6" s="293" t="str">
        <f>'1) Budget Table'!D4</f>
        <v>Recipient Organization 1
(OIM)
Guatemala</v>
      </c>
      <c r="D6" s="293" t="str">
        <f>'1) Budget Table'!E4</f>
        <v>Recipient Organization 2
(ACNUR)
Guatemala</v>
      </c>
      <c r="E6" s="293" t="str">
        <f>'1) Budget Table'!F4</f>
        <v>Recipient Organization 3
(PNUD)
Guatemala</v>
      </c>
      <c r="F6" s="293" t="str">
        <f>'1) Budget Table'!G4</f>
        <v>Recipient Organization 1
(OIM)
Honduras</v>
      </c>
      <c r="G6" s="293" t="str">
        <f>'1) Budget Table'!H4</f>
        <v>Recipient Organization 2
(ACNUR)
Honduras</v>
      </c>
      <c r="H6" s="293" t="str">
        <f>'1) Budget Table'!I4</f>
        <v>Recipient Organization 3
(PNUD)
Honduras</v>
      </c>
      <c r="I6" s="293" t="str">
        <f>'1) Budget Table'!J4</f>
        <v>Recipient Organization 1
(OIM)
El Salvador</v>
      </c>
      <c r="J6" s="293" t="str">
        <f>'1) Budget Table'!K4</f>
        <v>Recipient Organization 2
(ACNUR)
El Salvador</v>
      </c>
      <c r="K6" s="293" t="str">
        <f>'1) Budget Table'!L4</f>
        <v>Recipient Organization 3
(PNUD)
El Salvador</v>
      </c>
      <c r="L6" s="265" t="s">
        <v>317</v>
      </c>
    </row>
    <row r="7" spans="2:12" s="177" customFormat="1" ht="33.75" customHeight="1">
      <c r="B7" s="176"/>
      <c r="C7" s="231"/>
      <c r="D7" s="231"/>
      <c r="E7" s="231"/>
      <c r="F7" s="231"/>
      <c r="G7" s="231"/>
      <c r="H7" s="231"/>
      <c r="I7" s="231"/>
      <c r="J7" s="231"/>
      <c r="K7" s="231"/>
      <c r="L7" s="266"/>
    </row>
    <row r="8" spans="2:12" s="177" customFormat="1" ht="31.5">
      <c r="B8" s="106" t="s">
        <v>347</v>
      </c>
      <c r="C8" s="400">
        <f>'2) By Category'!D199</f>
        <v>98677.26</v>
      </c>
      <c r="D8" s="400">
        <f>'2) By Category'!E199</f>
        <v>34000</v>
      </c>
      <c r="E8" s="400">
        <f>'2) By Category'!F199</f>
        <v>283475.83</v>
      </c>
      <c r="F8" s="400">
        <f>'2) By Category'!$J$199</f>
        <v>124777.26000000001</v>
      </c>
      <c r="G8" s="400">
        <f>'2) By Category'!$K$199</f>
        <v>45000</v>
      </c>
      <c r="H8" s="400">
        <f>'2) By Category'!$L$199</f>
        <v>75000</v>
      </c>
      <c r="I8" s="400">
        <f>'2) By Category'!$P$199</f>
        <v>69000</v>
      </c>
      <c r="J8" s="400">
        <f>'2) By Category'!$Q$199</f>
        <v>61139.75</v>
      </c>
      <c r="K8" s="400">
        <f>'2) By Category'!$R$199</f>
        <v>48775.78</v>
      </c>
      <c r="L8" s="178">
        <f t="shared" ref="L8:L16" si="0">SUM(C8:K8)</f>
        <v>839845.88000000012</v>
      </c>
    </row>
    <row r="9" spans="2:12" s="177" customFormat="1" ht="47.25">
      <c r="B9" s="106" t="s">
        <v>348</v>
      </c>
      <c r="C9" s="400">
        <f>'2) By Category'!D200</f>
        <v>13000</v>
      </c>
      <c r="D9" s="400">
        <f>'2) By Category'!E200</f>
        <v>59844.76</v>
      </c>
      <c r="E9" s="400">
        <f>'2) By Category'!F200</f>
        <v>21000</v>
      </c>
      <c r="F9" s="400">
        <f>'2) By Category'!$J$200</f>
        <v>41500</v>
      </c>
      <c r="G9" s="400">
        <f>'2) By Category'!$K$200</f>
        <v>0</v>
      </c>
      <c r="H9" s="400">
        <f>'2) By Category'!$L$200</f>
        <v>18000</v>
      </c>
      <c r="I9" s="400">
        <f>'2) By Category'!$P$200</f>
        <v>38000</v>
      </c>
      <c r="J9" s="400">
        <f>'2) By Category'!$Q$200</f>
        <v>38000</v>
      </c>
      <c r="K9" s="400">
        <f>'2) By Category'!$R$200</f>
        <v>56000</v>
      </c>
      <c r="L9" s="179">
        <f t="shared" si="0"/>
        <v>285344.76</v>
      </c>
    </row>
    <row r="10" spans="2:12" s="177" customFormat="1" ht="78.75">
      <c r="B10" s="106" t="s">
        <v>349</v>
      </c>
      <c r="C10" s="400">
        <f>'2) By Category'!D201</f>
        <v>69100</v>
      </c>
      <c r="D10" s="400">
        <f>'2) By Category'!E201</f>
        <v>0</v>
      </c>
      <c r="E10" s="400">
        <f>'2) By Category'!F201</f>
        <v>0</v>
      </c>
      <c r="F10" s="400">
        <f>'2) By Category'!$J$201</f>
        <v>0</v>
      </c>
      <c r="G10" s="400">
        <f>'2) By Category'!$K$201</f>
        <v>0</v>
      </c>
      <c r="H10" s="400">
        <f>'2) By Category'!$L$201</f>
        <v>1000</v>
      </c>
      <c r="I10" s="400">
        <f>'2) By Category'!$P$201</f>
        <v>24000</v>
      </c>
      <c r="J10" s="400">
        <f>'2) By Category'!$Q$201</f>
        <v>0</v>
      </c>
      <c r="K10" s="400">
        <f>'2) By Category'!$R$201</f>
        <v>0</v>
      </c>
      <c r="L10" s="179">
        <f t="shared" si="0"/>
        <v>94100</v>
      </c>
    </row>
    <row r="11" spans="2:12" s="177" customFormat="1" ht="31.5">
      <c r="B11" s="108" t="s">
        <v>350</v>
      </c>
      <c r="C11" s="400">
        <f>'2) By Category'!D202</f>
        <v>71000</v>
      </c>
      <c r="D11" s="400">
        <f>'2) By Category'!E202</f>
        <v>34000</v>
      </c>
      <c r="E11" s="400">
        <f>'2) By Category'!F202</f>
        <v>301907.83999999997</v>
      </c>
      <c r="F11" s="400">
        <f>'2) By Category'!$J$202</f>
        <v>83000</v>
      </c>
      <c r="G11" s="400">
        <f>'2) By Category'!$K$202</f>
        <v>51368.800000000003</v>
      </c>
      <c r="H11" s="400">
        <f>'2) By Category'!$L$202</f>
        <v>58000</v>
      </c>
      <c r="I11" s="400">
        <f>'2) By Category'!$P$202</f>
        <v>152265.66999999998</v>
      </c>
      <c r="J11" s="400">
        <f>'2) By Category'!$Q$202</f>
        <v>90500</v>
      </c>
      <c r="K11" s="400">
        <f>'2) By Category'!$R$202</f>
        <v>170000</v>
      </c>
      <c r="L11" s="179">
        <f t="shared" si="0"/>
        <v>1012042.31</v>
      </c>
    </row>
    <row r="12" spans="2:12" s="177" customFormat="1" ht="15.75">
      <c r="B12" s="106" t="s">
        <v>351</v>
      </c>
      <c r="C12" s="400">
        <f>'2) By Category'!D203</f>
        <v>12500</v>
      </c>
      <c r="D12" s="400">
        <f>'2) By Category'!E203</f>
        <v>35500</v>
      </c>
      <c r="E12" s="400">
        <f>'2) By Category'!F203</f>
        <v>34290.559999999998</v>
      </c>
      <c r="F12" s="400">
        <f>'2) By Category'!$J$203</f>
        <v>24000</v>
      </c>
      <c r="G12" s="400">
        <f>'2) By Category'!$K$203</f>
        <v>5000</v>
      </c>
      <c r="H12" s="400">
        <f>'2) By Category'!$L$203</f>
        <v>72000</v>
      </c>
      <c r="I12" s="400">
        <f>'2) By Category'!$P$203</f>
        <v>8000</v>
      </c>
      <c r="J12" s="400">
        <f>'2) By Category'!$Q$203</f>
        <v>2000</v>
      </c>
      <c r="K12" s="400">
        <f>'2) By Category'!$R$203</f>
        <v>3000</v>
      </c>
      <c r="L12" s="179">
        <f t="shared" si="0"/>
        <v>196290.56</v>
      </c>
    </row>
    <row r="13" spans="2:12" s="177" customFormat="1" ht="47.25">
      <c r="B13" s="106" t="s">
        <v>352</v>
      </c>
      <c r="C13" s="400">
        <f>'2) By Category'!D204</f>
        <v>0</v>
      </c>
      <c r="D13" s="400">
        <f>'2) By Category'!E204</f>
        <v>127800</v>
      </c>
      <c r="E13" s="400">
        <f>'2) By Category'!F204</f>
        <v>5000</v>
      </c>
      <c r="F13" s="400">
        <f>'2) By Category'!$J$204</f>
        <v>0</v>
      </c>
      <c r="G13" s="400">
        <f>'2) By Category'!$K$204</f>
        <v>191554.52</v>
      </c>
      <c r="H13" s="400">
        <f>'2) By Category'!$L$204</f>
        <v>44060</v>
      </c>
      <c r="I13" s="400">
        <f>'2) By Category'!$P$204</f>
        <v>0</v>
      </c>
      <c r="J13" s="400">
        <f>'2) By Category'!$Q$204</f>
        <v>96000</v>
      </c>
      <c r="K13" s="400">
        <f>'2) By Category'!$R$204</f>
        <v>0</v>
      </c>
      <c r="L13" s="179">
        <f t="shared" si="0"/>
        <v>464414.52</v>
      </c>
    </row>
    <row r="14" spans="2:12" s="177" customFormat="1" ht="48" thickBot="1">
      <c r="B14" s="107" t="s">
        <v>353</v>
      </c>
      <c r="C14" s="401">
        <f>'2) By Category'!D205</f>
        <v>27000</v>
      </c>
      <c r="D14" s="401">
        <f>'2) By Category'!E205</f>
        <v>1500</v>
      </c>
      <c r="E14" s="401">
        <f>'2) By Category'!F205</f>
        <v>14761.9</v>
      </c>
      <c r="F14" s="401">
        <f>'2) By Category'!$J$205</f>
        <v>18000</v>
      </c>
      <c r="G14" s="401">
        <f>'2) By Category'!$K$205</f>
        <v>0</v>
      </c>
      <c r="H14" s="401">
        <f>'2) By Category'!$L$205</f>
        <v>22940</v>
      </c>
      <c r="I14" s="401">
        <f>'2) By Category'!$P$205</f>
        <v>0</v>
      </c>
      <c r="J14" s="401">
        <f>'2) By Category'!$Q$205</f>
        <v>5000</v>
      </c>
      <c r="K14" s="401">
        <f>'2) By Category'!$R$205</f>
        <v>13518.05</v>
      </c>
      <c r="L14" s="180">
        <f t="shared" si="0"/>
        <v>102719.95</v>
      </c>
    </row>
    <row r="15" spans="2:12" s="177" customFormat="1" ht="30" customHeight="1">
      <c r="B15" s="402" t="s">
        <v>391</v>
      </c>
      <c r="C15" s="181">
        <f t="shared" ref="C15:K15" si="1">SUM(C8:C14)</f>
        <v>291277.26</v>
      </c>
      <c r="D15" s="181">
        <f t="shared" si="1"/>
        <v>292644.76</v>
      </c>
      <c r="E15" s="181">
        <f t="shared" si="1"/>
        <v>660436.13</v>
      </c>
      <c r="F15" s="181">
        <f t="shared" si="1"/>
        <v>291277.26</v>
      </c>
      <c r="G15" s="181">
        <f t="shared" si="1"/>
        <v>292923.32</v>
      </c>
      <c r="H15" s="181">
        <f t="shared" si="1"/>
        <v>291000</v>
      </c>
      <c r="I15" s="181">
        <f t="shared" si="1"/>
        <v>291265.67</v>
      </c>
      <c r="J15" s="181">
        <f t="shared" si="1"/>
        <v>292639.75</v>
      </c>
      <c r="K15" s="181">
        <f t="shared" si="1"/>
        <v>291293.83</v>
      </c>
      <c r="L15" s="182">
        <f t="shared" si="0"/>
        <v>2994757.98</v>
      </c>
    </row>
    <row r="16" spans="2:12" s="177" customFormat="1" ht="19.5" customHeight="1">
      <c r="B16" s="403" t="s">
        <v>370</v>
      </c>
      <c r="C16" s="183">
        <f>C15*0.07</f>
        <v>20389.408200000002</v>
      </c>
      <c r="D16" s="183">
        <f>D15*0.065</f>
        <v>19021.9094</v>
      </c>
      <c r="E16" s="183">
        <f t="shared" ref="E16" si="2">E15*0.07</f>
        <v>46230.529100000007</v>
      </c>
      <c r="F16" s="183">
        <f>F15*0.07</f>
        <v>20389.408200000002</v>
      </c>
      <c r="G16" s="183">
        <f>G15*0.065</f>
        <v>19040.015800000001</v>
      </c>
      <c r="H16" s="183">
        <f t="shared" ref="H16" si="3">H15*0.07</f>
        <v>20370.000000000004</v>
      </c>
      <c r="I16" s="183">
        <f>I15*0.07</f>
        <v>20388.5969</v>
      </c>
      <c r="J16" s="183">
        <f>J15*0.065</f>
        <v>19021.583750000002</v>
      </c>
      <c r="K16" s="183">
        <f t="shared" ref="K16" si="4">K15*0.07</f>
        <v>20390.568100000004</v>
      </c>
      <c r="L16" s="183">
        <f t="shared" si="0"/>
        <v>205242.01945000002</v>
      </c>
    </row>
    <row r="17" spans="2:13" s="177" customFormat="1" ht="25.5" customHeight="1" thickBot="1">
      <c r="B17" s="184" t="s">
        <v>14</v>
      </c>
      <c r="C17" s="185">
        <f>C15+C16</f>
        <v>311666.66820000001</v>
      </c>
      <c r="D17" s="185">
        <f t="shared" ref="D17:E17" si="5">D15+D16</f>
        <v>311666.66940000001</v>
      </c>
      <c r="E17" s="185">
        <f t="shared" si="5"/>
        <v>706666.65910000005</v>
      </c>
      <c r="F17" s="185">
        <f>F15+F16</f>
        <v>311666.66820000001</v>
      </c>
      <c r="G17" s="185">
        <f t="shared" ref="G17:H17" si="6">G15+G16</f>
        <v>311963.3358</v>
      </c>
      <c r="H17" s="185">
        <f t="shared" si="6"/>
        <v>311370</v>
      </c>
      <c r="I17" s="185">
        <v>311654.27</v>
      </c>
      <c r="J17" s="185">
        <v>311661.34000000003</v>
      </c>
      <c r="K17" s="185">
        <f t="shared" ref="K17" si="7">K15+K16</f>
        <v>311684.39809999999</v>
      </c>
      <c r="L17" s="185">
        <f>L15+L16</f>
        <v>3199999.99945</v>
      </c>
      <c r="M17" s="404"/>
    </row>
    <row r="18" spans="2:13" s="55" customFormat="1" ht="16.5" thickBot="1">
      <c r="B18" s="399"/>
      <c r="C18" s="405">
        <f>C15*0.07</f>
        <v>20389.408200000002</v>
      </c>
      <c r="D18" s="405">
        <f t="shared" ref="D18:L18" si="8">D15*0.07</f>
        <v>20485.133200000004</v>
      </c>
      <c r="E18" s="405">
        <f t="shared" si="8"/>
        <v>46230.529100000007</v>
      </c>
      <c r="F18" s="405">
        <f t="shared" si="8"/>
        <v>20389.408200000002</v>
      </c>
      <c r="G18" s="405">
        <f t="shared" si="8"/>
        <v>20504.632400000002</v>
      </c>
      <c r="H18" s="405">
        <f t="shared" si="8"/>
        <v>20370.000000000004</v>
      </c>
      <c r="I18" s="405">
        <f t="shared" si="8"/>
        <v>20388.5969</v>
      </c>
      <c r="J18" s="405">
        <f t="shared" si="8"/>
        <v>20484.782500000001</v>
      </c>
      <c r="K18" s="405">
        <f t="shared" si="8"/>
        <v>20390.568100000004</v>
      </c>
      <c r="L18" s="405">
        <f t="shared" si="8"/>
        <v>209633.05860000002</v>
      </c>
      <c r="M18" s="399"/>
    </row>
    <row r="19" spans="2:13" s="55" customFormat="1" ht="15.75" customHeight="1">
      <c r="B19" s="294" t="s">
        <v>323</v>
      </c>
      <c r="C19" s="295"/>
      <c r="D19" s="295"/>
      <c r="E19" s="295"/>
      <c r="F19" s="296"/>
      <c r="G19" s="296"/>
      <c r="H19" s="296"/>
      <c r="I19" s="296"/>
      <c r="J19" s="296"/>
      <c r="K19" s="296"/>
      <c r="L19" s="296"/>
      <c r="M19" s="406"/>
    </row>
    <row r="20" spans="2:13" ht="25.5" customHeight="1">
      <c r="B20" s="297"/>
      <c r="C20" s="230" t="str">
        <f>'1) Budget Table'!D4</f>
        <v>Recipient Organization 1
(OIM)
Guatemala</v>
      </c>
      <c r="D20" s="230" t="str">
        <f>'1) Budget Table'!E4</f>
        <v>Recipient Organization 2
(ACNUR)
Guatemala</v>
      </c>
      <c r="E20" s="230" t="str">
        <f>'1) Budget Table'!F4</f>
        <v>Recipient Organization 3
(PNUD)
Guatemala</v>
      </c>
      <c r="F20" s="230" t="str">
        <f>'1) Budget Table'!G4</f>
        <v>Recipient Organization 1
(OIM)
Honduras</v>
      </c>
      <c r="G20" s="230" t="str">
        <f>'1) Budget Table'!H4</f>
        <v>Recipient Organization 2
(ACNUR)
Honduras</v>
      </c>
      <c r="H20" s="230" t="str">
        <f>'1) Budget Table'!I4</f>
        <v>Recipient Organization 3
(PNUD)
Honduras</v>
      </c>
      <c r="I20" s="230" t="str">
        <f>'1) Budget Table'!J4</f>
        <v>Recipient Organization 1
(OIM)
El Salvador</v>
      </c>
      <c r="J20" s="230" t="str">
        <f>'1) Budget Table'!K4</f>
        <v>Recipient Organization 2
(ACNUR)
El Salvador</v>
      </c>
      <c r="K20" s="230" t="str">
        <f>'1) Budget Table'!L4</f>
        <v>Recipient Organization 3
(PNUD)
El Salvador</v>
      </c>
      <c r="L20" s="299" t="s">
        <v>371</v>
      </c>
      <c r="M20" s="286" t="s">
        <v>324</v>
      </c>
    </row>
    <row r="21" spans="2:13" ht="25.5" customHeight="1">
      <c r="B21" s="298"/>
      <c r="C21" s="231"/>
      <c r="D21" s="231"/>
      <c r="E21" s="231"/>
      <c r="F21" s="231"/>
      <c r="G21" s="231"/>
      <c r="H21" s="231"/>
      <c r="I21" s="231"/>
      <c r="J21" s="231"/>
      <c r="K21" s="231"/>
      <c r="L21" s="300"/>
      <c r="M21" s="266"/>
    </row>
    <row r="22" spans="2:13" ht="23.25" customHeight="1">
      <c r="B22" s="14" t="s">
        <v>325</v>
      </c>
      <c r="C22" s="407">
        <f>'1) Budget Table'!D215</f>
        <v>187000.00091999999</v>
      </c>
      <c r="D22" s="407">
        <f>'1) Budget Table'!E215</f>
        <v>187000.00164</v>
      </c>
      <c r="E22" s="407">
        <f>'1) Budget Table'!F215</f>
        <v>423999.99546000001</v>
      </c>
      <c r="F22" s="407">
        <f>'1) Budget Table'!G215</f>
        <v>187000.00091999999</v>
      </c>
      <c r="G22" s="407">
        <f>'1) Budget Table'!H215</f>
        <v>187178.00148000001</v>
      </c>
      <c r="H22" s="407">
        <f>'1) Budget Table'!I215</f>
        <v>186822</v>
      </c>
      <c r="I22" s="407">
        <f>'1) Budget Table'!J215</f>
        <v>186992.56013999999</v>
      </c>
      <c r="J22" s="407">
        <f>'1) Budget Table'!K215</f>
        <v>186996.8</v>
      </c>
      <c r="K22" s="407">
        <f>'1) Budget Table'!L215</f>
        <v>187010.63885999998</v>
      </c>
      <c r="L22" s="126">
        <f>'1) Budget Table'!M215</f>
        <v>1919999.9994200002</v>
      </c>
      <c r="M22" s="124">
        <f>'1) Budget Table'!N215</f>
        <v>0.6</v>
      </c>
    </row>
    <row r="23" spans="2:13" ht="24.75" customHeight="1">
      <c r="B23" s="14" t="s">
        <v>326</v>
      </c>
      <c r="C23" s="407">
        <f>'1) Budget Table'!D216</f>
        <v>124666.66728000001</v>
      </c>
      <c r="D23" s="407">
        <f>'1) Budget Table'!E216</f>
        <v>124666.66776000001</v>
      </c>
      <c r="E23" s="407">
        <f>'1) Budget Table'!F216</f>
        <v>282666.66364000004</v>
      </c>
      <c r="F23" s="407">
        <f>'1) Budget Table'!G216</f>
        <v>124666.66</v>
      </c>
      <c r="G23" s="407">
        <f>'1) Budget Table'!H216</f>
        <v>124785.34</v>
      </c>
      <c r="H23" s="407">
        <f>'1) Budget Table'!I216</f>
        <v>124548</v>
      </c>
      <c r="I23" s="407">
        <f>'1) Budget Table'!J216</f>
        <v>124661.7</v>
      </c>
      <c r="J23" s="407">
        <f>'1) Budget Table'!K216</f>
        <v>124664.53600000002</v>
      </c>
      <c r="K23" s="407">
        <f>'1) Budget Table'!L216</f>
        <v>124673.75924</v>
      </c>
      <c r="L23" s="126">
        <f>'1) Budget Table'!M216</f>
        <v>1280000</v>
      </c>
      <c r="M23" s="7">
        <f>'1) Budget Table'!N216</f>
        <v>0.4</v>
      </c>
    </row>
    <row r="24" spans="2:13" ht="24.75" customHeight="1">
      <c r="B24" s="14" t="s">
        <v>392</v>
      </c>
      <c r="C24" s="407">
        <f>'1) Budget Table'!D217</f>
        <v>0</v>
      </c>
      <c r="D24" s="407">
        <f>'1) Budget Table'!E217</f>
        <v>0</v>
      </c>
      <c r="E24" s="407">
        <f>'1) Budget Table'!F217</f>
        <v>0</v>
      </c>
      <c r="F24" s="407">
        <f>'1) Budget Table'!G217</f>
        <v>0</v>
      </c>
      <c r="G24" s="407">
        <f>'1) Budget Table'!H217</f>
        <v>0</v>
      </c>
      <c r="H24" s="407">
        <f>'1) Budget Table'!I217</f>
        <v>0</v>
      </c>
      <c r="I24" s="407">
        <f>'1) Budget Table'!J217</f>
        <v>0</v>
      </c>
      <c r="J24" s="407">
        <f>'1) Budget Table'!K217</f>
        <v>0</v>
      </c>
      <c r="K24" s="407">
        <f>'1) Budget Table'!L217</f>
        <v>0</v>
      </c>
      <c r="L24" s="126">
        <f>'1) Budget Table'!M217</f>
        <v>0</v>
      </c>
      <c r="M24" s="7">
        <f>'1) Budget Table'!N217</f>
        <v>0</v>
      </c>
    </row>
    <row r="25" spans="2:13" ht="16.5" thickBot="1">
      <c r="B25" s="8" t="s">
        <v>371</v>
      </c>
      <c r="C25" s="125">
        <f>'1) Budget Table'!D218</f>
        <v>311666.66820000001</v>
      </c>
      <c r="D25" s="125">
        <f>'1) Budget Table'!E218</f>
        <v>311666.66940000001</v>
      </c>
      <c r="E25" s="125">
        <f>'1) Budget Table'!F218</f>
        <v>706666.65910000005</v>
      </c>
      <c r="F25" s="125">
        <f>'1) Budget Table'!G218</f>
        <v>311666.67</v>
      </c>
      <c r="G25" s="125">
        <f>'1) Budget Table'!H218</f>
        <v>311963.34148</v>
      </c>
      <c r="H25" s="125">
        <f>'1) Budget Table'!I218</f>
        <v>311370</v>
      </c>
      <c r="I25" s="125">
        <f>'1) Budget Table'!J218</f>
        <v>311654.27</v>
      </c>
      <c r="J25" s="125">
        <f>'1) Budget Table'!K218</f>
        <v>311661.33600000001</v>
      </c>
      <c r="K25" s="125">
        <f>'1) Budget Table'!L218</f>
        <v>311684.39809999999</v>
      </c>
      <c r="L25" s="127">
        <f>'1) Budget Table'!M218</f>
        <v>3199999.9994200002</v>
      </c>
      <c r="M25" s="128"/>
    </row>
  </sheetData>
  <sheetProtection formatCells="0" formatColumns="0" formatRows="0"/>
  <mergeCells count="25">
    <mergeCell ref="K20:K21"/>
    <mergeCell ref="I6:I7"/>
    <mergeCell ref="J6:J7"/>
    <mergeCell ref="F6:F7"/>
    <mergeCell ref="G6:G7"/>
    <mergeCell ref="H6:H7"/>
    <mergeCell ref="F20:F21"/>
    <mergeCell ref="G20:G21"/>
    <mergeCell ref="H20:H21"/>
    <mergeCell ref="M20:M21"/>
    <mergeCell ref="B2:L3"/>
    <mergeCell ref="C6:C7"/>
    <mergeCell ref="D6:D7"/>
    <mergeCell ref="E6:E7"/>
    <mergeCell ref="C20:C21"/>
    <mergeCell ref="D20:D21"/>
    <mergeCell ref="E20:E21"/>
    <mergeCell ref="B19:L19"/>
    <mergeCell ref="B5:L5"/>
    <mergeCell ref="L6:L7"/>
    <mergeCell ref="B20:B21"/>
    <mergeCell ref="L20:L21"/>
    <mergeCell ref="K6:K7"/>
    <mergeCell ref="I20:I21"/>
    <mergeCell ref="J20:J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20:E21"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5"/>
  <sheetData>
    <row r="1" spans="1:1">
      <c r="A1" s="101">
        <v>0</v>
      </c>
    </row>
    <row r="2" spans="1:1">
      <c r="A2" s="101">
        <v>0.2</v>
      </c>
    </row>
    <row r="3" spans="1:1">
      <c r="A3" s="101">
        <v>0.4</v>
      </c>
    </row>
    <row r="4" spans="1:1">
      <c r="A4" s="101">
        <v>0.6</v>
      </c>
    </row>
    <row r="5" spans="1:1">
      <c r="A5" s="101">
        <v>0.8</v>
      </c>
    </row>
    <row r="6" spans="1:1">
      <c r="A6" s="101">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sheetData>
    <row r="1" spans="1:2">
      <c r="A1" s="56" t="s">
        <v>393</v>
      </c>
      <c r="B1" s="57" t="s">
        <v>394</v>
      </c>
    </row>
    <row r="2" spans="1:2">
      <c r="A2" s="58" t="s">
        <v>395</v>
      </c>
      <c r="B2" s="59" t="s">
        <v>396</v>
      </c>
    </row>
    <row r="3" spans="1:2">
      <c r="A3" s="58" t="s">
        <v>397</v>
      </c>
      <c r="B3" s="59" t="s">
        <v>398</v>
      </c>
    </row>
    <row r="4" spans="1:2">
      <c r="A4" s="58" t="s">
        <v>399</v>
      </c>
      <c r="B4" s="59" t="s">
        <v>400</v>
      </c>
    </row>
    <row r="5" spans="1:2">
      <c r="A5" s="58" t="s">
        <v>401</v>
      </c>
      <c r="B5" s="59" t="s">
        <v>402</v>
      </c>
    </row>
    <row r="6" spans="1:2">
      <c r="A6" s="58" t="s">
        <v>403</v>
      </c>
      <c r="B6" s="59" t="s">
        <v>404</v>
      </c>
    </row>
    <row r="7" spans="1:2">
      <c r="A7" s="58" t="s">
        <v>405</v>
      </c>
      <c r="B7" s="59" t="s">
        <v>406</v>
      </c>
    </row>
    <row r="8" spans="1:2">
      <c r="A8" s="58" t="s">
        <v>407</v>
      </c>
      <c r="B8" s="59" t="s">
        <v>408</v>
      </c>
    </row>
    <row r="9" spans="1:2">
      <c r="A9" s="58" t="s">
        <v>409</v>
      </c>
      <c r="B9" s="59" t="s">
        <v>410</v>
      </c>
    </row>
    <row r="10" spans="1:2">
      <c r="A10" s="58" t="s">
        <v>411</v>
      </c>
      <c r="B10" s="59" t="s">
        <v>412</v>
      </c>
    </row>
    <row r="11" spans="1:2">
      <c r="A11" s="58" t="s">
        <v>413</v>
      </c>
      <c r="B11" s="59" t="s">
        <v>414</v>
      </c>
    </row>
    <row r="12" spans="1:2">
      <c r="A12" s="58" t="s">
        <v>415</v>
      </c>
      <c r="B12" s="59" t="s">
        <v>416</v>
      </c>
    </row>
    <row r="13" spans="1:2">
      <c r="A13" s="58" t="s">
        <v>417</v>
      </c>
      <c r="B13" s="59" t="s">
        <v>418</v>
      </c>
    </row>
    <row r="14" spans="1:2">
      <c r="A14" s="58" t="s">
        <v>419</v>
      </c>
      <c r="B14" s="59" t="s">
        <v>420</v>
      </c>
    </row>
    <row r="15" spans="1:2">
      <c r="A15" s="58" t="s">
        <v>421</v>
      </c>
      <c r="B15" s="59" t="s">
        <v>422</v>
      </c>
    </row>
    <row r="16" spans="1:2">
      <c r="A16" s="58" t="s">
        <v>423</v>
      </c>
      <c r="B16" s="59" t="s">
        <v>424</v>
      </c>
    </row>
    <row r="17" spans="1:2">
      <c r="A17" s="58" t="s">
        <v>425</v>
      </c>
      <c r="B17" s="59" t="s">
        <v>426</v>
      </c>
    </row>
    <row r="18" spans="1:2">
      <c r="A18" s="58" t="s">
        <v>427</v>
      </c>
      <c r="B18" s="59" t="s">
        <v>428</v>
      </c>
    </row>
    <row r="19" spans="1:2">
      <c r="A19" s="58" t="s">
        <v>429</v>
      </c>
      <c r="B19" s="59" t="s">
        <v>430</v>
      </c>
    </row>
    <row r="20" spans="1:2">
      <c r="A20" s="58" t="s">
        <v>431</v>
      </c>
      <c r="B20" s="59" t="s">
        <v>432</v>
      </c>
    </row>
    <row r="21" spans="1:2">
      <c r="A21" s="58" t="s">
        <v>433</v>
      </c>
      <c r="B21" s="59" t="s">
        <v>434</v>
      </c>
    </row>
    <row r="22" spans="1:2">
      <c r="A22" s="58" t="s">
        <v>435</v>
      </c>
      <c r="B22" s="59" t="s">
        <v>436</v>
      </c>
    </row>
    <row r="23" spans="1:2">
      <c r="A23" s="58" t="s">
        <v>437</v>
      </c>
      <c r="B23" s="59" t="s">
        <v>438</v>
      </c>
    </row>
    <row r="24" spans="1:2">
      <c r="A24" s="58" t="s">
        <v>439</v>
      </c>
      <c r="B24" s="59" t="s">
        <v>440</v>
      </c>
    </row>
    <row r="25" spans="1:2">
      <c r="A25" s="58" t="s">
        <v>441</v>
      </c>
      <c r="B25" s="59" t="s">
        <v>442</v>
      </c>
    </row>
    <row r="26" spans="1:2">
      <c r="A26" s="58" t="s">
        <v>443</v>
      </c>
      <c r="B26" s="59" t="s">
        <v>444</v>
      </c>
    </row>
    <row r="27" spans="1:2">
      <c r="A27" s="58" t="s">
        <v>445</v>
      </c>
      <c r="B27" s="59" t="s">
        <v>446</v>
      </c>
    </row>
    <row r="28" spans="1:2">
      <c r="A28" s="58" t="s">
        <v>447</v>
      </c>
      <c r="B28" s="59" t="s">
        <v>448</v>
      </c>
    </row>
    <row r="29" spans="1:2">
      <c r="A29" s="58" t="s">
        <v>449</v>
      </c>
      <c r="B29" s="59" t="s">
        <v>450</v>
      </c>
    </row>
    <row r="30" spans="1:2">
      <c r="A30" s="58" t="s">
        <v>451</v>
      </c>
      <c r="B30" s="59" t="s">
        <v>452</v>
      </c>
    </row>
    <row r="31" spans="1:2">
      <c r="A31" s="58" t="s">
        <v>453</v>
      </c>
      <c r="B31" s="59" t="s">
        <v>454</v>
      </c>
    </row>
    <row r="32" spans="1:2">
      <c r="A32" s="58" t="s">
        <v>455</v>
      </c>
      <c r="B32" s="59" t="s">
        <v>456</v>
      </c>
    </row>
    <row r="33" spans="1:2">
      <c r="A33" s="58" t="s">
        <v>457</v>
      </c>
      <c r="B33" s="59" t="s">
        <v>458</v>
      </c>
    </row>
    <row r="34" spans="1:2">
      <c r="A34" s="58" t="s">
        <v>459</v>
      </c>
      <c r="B34" s="59" t="s">
        <v>460</v>
      </c>
    </row>
    <row r="35" spans="1:2">
      <c r="A35" s="58" t="s">
        <v>461</v>
      </c>
      <c r="B35" s="59" t="s">
        <v>462</v>
      </c>
    </row>
    <row r="36" spans="1:2">
      <c r="A36" s="58" t="s">
        <v>463</v>
      </c>
      <c r="B36" s="59" t="s">
        <v>464</v>
      </c>
    </row>
    <row r="37" spans="1:2">
      <c r="A37" s="58" t="s">
        <v>465</v>
      </c>
      <c r="B37" s="59" t="s">
        <v>466</v>
      </c>
    </row>
    <row r="38" spans="1:2">
      <c r="A38" s="58" t="s">
        <v>467</v>
      </c>
      <c r="B38" s="59" t="s">
        <v>468</v>
      </c>
    </row>
    <row r="39" spans="1:2">
      <c r="A39" s="58" t="s">
        <v>469</v>
      </c>
      <c r="B39" s="59" t="s">
        <v>470</v>
      </c>
    </row>
    <row r="40" spans="1:2">
      <c r="A40" s="58" t="s">
        <v>471</v>
      </c>
      <c r="B40" s="59" t="s">
        <v>472</v>
      </c>
    </row>
    <row r="41" spans="1:2">
      <c r="A41" s="58" t="s">
        <v>473</v>
      </c>
      <c r="B41" s="59" t="s">
        <v>474</v>
      </c>
    </row>
    <row r="42" spans="1:2">
      <c r="A42" s="58" t="s">
        <v>475</v>
      </c>
      <c r="B42" s="59" t="s">
        <v>476</v>
      </c>
    </row>
    <row r="43" spans="1:2">
      <c r="A43" s="58" t="s">
        <v>477</v>
      </c>
      <c r="B43" s="59" t="s">
        <v>478</v>
      </c>
    </row>
    <row r="44" spans="1:2">
      <c r="A44" s="58" t="s">
        <v>479</v>
      </c>
      <c r="B44" s="59" t="s">
        <v>480</v>
      </c>
    </row>
    <row r="45" spans="1:2">
      <c r="A45" s="58" t="s">
        <v>481</v>
      </c>
      <c r="B45" s="59" t="s">
        <v>482</v>
      </c>
    </row>
    <row r="46" spans="1:2">
      <c r="A46" s="58" t="s">
        <v>483</v>
      </c>
      <c r="B46" s="59" t="s">
        <v>484</v>
      </c>
    </row>
    <row r="47" spans="1:2">
      <c r="A47" s="58" t="s">
        <v>485</v>
      </c>
      <c r="B47" s="59" t="s">
        <v>486</v>
      </c>
    </row>
    <row r="48" spans="1:2">
      <c r="A48" s="58" t="s">
        <v>487</v>
      </c>
      <c r="B48" s="59" t="s">
        <v>488</v>
      </c>
    </row>
    <row r="49" spans="1:2">
      <c r="A49" s="58" t="s">
        <v>489</v>
      </c>
      <c r="B49" s="59" t="s">
        <v>490</v>
      </c>
    </row>
    <row r="50" spans="1:2">
      <c r="A50" s="58" t="s">
        <v>491</v>
      </c>
      <c r="B50" s="59" t="s">
        <v>492</v>
      </c>
    </row>
    <row r="51" spans="1:2">
      <c r="A51" s="58" t="s">
        <v>493</v>
      </c>
      <c r="B51" s="59" t="s">
        <v>494</v>
      </c>
    </row>
    <row r="52" spans="1:2">
      <c r="A52" s="58" t="s">
        <v>495</v>
      </c>
      <c r="B52" s="59" t="s">
        <v>496</v>
      </c>
    </row>
    <row r="53" spans="1:2">
      <c r="A53" s="58" t="s">
        <v>497</v>
      </c>
      <c r="B53" s="59" t="s">
        <v>498</v>
      </c>
    </row>
    <row r="54" spans="1:2">
      <c r="A54" s="58" t="s">
        <v>499</v>
      </c>
      <c r="B54" s="59" t="s">
        <v>500</v>
      </c>
    </row>
    <row r="55" spans="1:2">
      <c r="A55" s="58" t="s">
        <v>501</v>
      </c>
      <c r="B55" s="59" t="s">
        <v>502</v>
      </c>
    </row>
    <row r="56" spans="1:2">
      <c r="A56" s="58" t="s">
        <v>503</v>
      </c>
      <c r="B56" s="59" t="s">
        <v>504</v>
      </c>
    </row>
    <row r="57" spans="1:2">
      <c r="A57" s="58" t="s">
        <v>505</v>
      </c>
      <c r="B57" s="59" t="s">
        <v>506</v>
      </c>
    </row>
    <row r="58" spans="1:2">
      <c r="A58" s="58" t="s">
        <v>507</v>
      </c>
      <c r="B58" s="59" t="s">
        <v>508</v>
      </c>
    </row>
    <row r="59" spans="1:2">
      <c r="A59" s="58" t="s">
        <v>509</v>
      </c>
      <c r="B59" s="59" t="s">
        <v>510</v>
      </c>
    </row>
    <row r="60" spans="1:2">
      <c r="A60" s="58" t="s">
        <v>511</v>
      </c>
      <c r="B60" s="59" t="s">
        <v>512</v>
      </c>
    </row>
    <row r="61" spans="1:2">
      <c r="A61" s="58" t="s">
        <v>513</v>
      </c>
      <c r="B61" s="59" t="s">
        <v>514</v>
      </c>
    </row>
    <row r="62" spans="1:2">
      <c r="A62" s="58" t="s">
        <v>515</v>
      </c>
      <c r="B62" s="59" t="s">
        <v>516</v>
      </c>
    </row>
    <row r="63" spans="1:2">
      <c r="A63" s="58" t="s">
        <v>517</v>
      </c>
      <c r="B63" s="59" t="s">
        <v>518</v>
      </c>
    </row>
    <row r="64" spans="1:2">
      <c r="A64" s="58" t="s">
        <v>519</v>
      </c>
      <c r="B64" s="59" t="s">
        <v>520</v>
      </c>
    </row>
    <row r="65" spans="1:2">
      <c r="A65" s="58" t="s">
        <v>521</v>
      </c>
      <c r="B65" s="59" t="s">
        <v>522</v>
      </c>
    </row>
    <row r="66" spans="1:2">
      <c r="A66" s="58" t="s">
        <v>523</v>
      </c>
      <c r="B66" s="59" t="s">
        <v>524</v>
      </c>
    </row>
    <row r="67" spans="1:2">
      <c r="A67" s="58" t="s">
        <v>525</v>
      </c>
      <c r="B67" s="59" t="s">
        <v>526</v>
      </c>
    </row>
    <row r="68" spans="1:2">
      <c r="A68" s="58" t="s">
        <v>527</v>
      </c>
      <c r="B68" s="59" t="s">
        <v>528</v>
      </c>
    </row>
    <row r="69" spans="1:2">
      <c r="A69" s="58" t="s">
        <v>529</v>
      </c>
      <c r="B69" s="59" t="s">
        <v>530</v>
      </c>
    </row>
    <row r="70" spans="1:2">
      <c r="A70" s="58" t="s">
        <v>531</v>
      </c>
      <c r="B70" s="59" t="s">
        <v>532</v>
      </c>
    </row>
    <row r="71" spans="1:2">
      <c r="A71" s="58" t="s">
        <v>533</v>
      </c>
      <c r="B71" s="59" t="s">
        <v>534</v>
      </c>
    </row>
    <row r="72" spans="1:2">
      <c r="A72" s="58" t="s">
        <v>535</v>
      </c>
      <c r="B72" s="59" t="s">
        <v>536</v>
      </c>
    </row>
    <row r="73" spans="1:2">
      <c r="A73" s="58" t="s">
        <v>537</v>
      </c>
      <c r="B73" s="59" t="s">
        <v>538</v>
      </c>
    </row>
    <row r="74" spans="1:2">
      <c r="A74" s="58" t="s">
        <v>539</v>
      </c>
      <c r="B74" s="59" t="s">
        <v>540</v>
      </c>
    </row>
    <row r="75" spans="1:2">
      <c r="A75" s="58" t="s">
        <v>541</v>
      </c>
      <c r="B75" s="60" t="s">
        <v>542</v>
      </c>
    </row>
    <row r="76" spans="1:2">
      <c r="A76" s="58" t="s">
        <v>543</v>
      </c>
      <c r="B76" s="60" t="s">
        <v>544</v>
      </c>
    </row>
    <row r="77" spans="1:2">
      <c r="A77" s="58" t="s">
        <v>545</v>
      </c>
      <c r="B77" s="60" t="s">
        <v>546</v>
      </c>
    </row>
    <row r="78" spans="1:2">
      <c r="A78" s="58" t="s">
        <v>547</v>
      </c>
      <c r="B78" s="60" t="s">
        <v>548</v>
      </c>
    </row>
    <row r="79" spans="1:2">
      <c r="A79" s="58" t="s">
        <v>549</v>
      </c>
      <c r="B79" s="60" t="s">
        <v>550</v>
      </c>
    </row>
    <row r="80" spans="1:2">
      <c r="A80" s="58" t="s">
        <v>551</v>
      </c>
      <c r="B80" s="60" t="s">
        <v>552</v>
      </c>
    </row>
    <row r="81" spans="1:2">
      <c r="A81" s="58" t="s">
        <v>553</v>
      </c>
      <c r="B81" s="60" t="s">
        <v>554</v>
      </c>
    </row>
    <row r="82" spans="1:2">
      <c r="A82" s="58" t="s">
        <v>555</v>
      </c>
      <c r="B82" s="60" t="s">
        <v>556</v>
      </c>
    </row>
    <row r="83" spans="1:2">
      <c r="A83" s="58" t="s">
        <v>557</v>
      </c>
      <c r="B83" s="60" t="s">
        <v>558</v>
      </c>
    </row>
    <row r="84" spans="1:2">
      <c r="A84" s="58" t="s">
        <v>559</v>
      </c>
      <c r="B84" s="60" t="s">
        <v>560</v>
      </c>
    </row>
    <row r="85" spans="1:2">
      <c r="A85" s="58" t="s">
        <v>561</v>
      </c>
      <c r="B85" s="60" t="s">
        <v>562</v>
      </c>
    </row>
    <row r="86" spans="1:2">
      <c r="A86" s="58" t="s">
        <v>563</v>
      </c>
      <c r="B86" s="60" t="s">
        <v>564</v>
      </c>
    </row>
    <row r="87" spans="1:2">
      <c r="A87" s="58" t="s">
        <v>565</v>
      </c>
      <c r="B87" s="60" t="s">
        <v>566</v>
      </c>
    </row>
    <row r="88" spans="1:2">
      <c r="A88" s="58" t="s">
        <v>567</v>
      </c>
      <c r="B88" s="60" t="s">
        <v>568</v>
      </c>
    </row>
    <row r="89" spans="1:2">
      <c r="A89" s="58" t="s">
        <v>569</v>
      </c>
      <c r="B89" s="60" t="s">
        <v>570</v>
      </c>
    </row>
    <row r="90" spans="1:2">
      <c r="A90" s="58" t="s">
        <v>571</v>
      </c>
      <c r="B90" s="60" t="s">
        <v>572</v>
      </c>
    </row>
    <row r="91" spans="1:2">
      <c r="A91" s="58" t="s">
        <v>573</v>
      </c>
      <c r="B91" s="60" t="s">
        <v>574</v>
      </c>
    </row>
    <row r="92" spans="1:2">
      <c r="A92" s="58" t="s">
        <v>575</v>
      </c>
      <c r="B92" s="60" t="s">
        <v>576</v>
      </c>
    </row>
    <row r="93" spans="1:2">
      <c r="A93" s="58" t="s">
        <v>577</v>
      </c>
      <c r="B93" s="60" t="s">
        <v>578</v>
      </c>
    </row>
    <row r="94" spans="1:2">
      <c r="A94" s="58" t="s">
        <v>579</v>
      </c>
      <c r="B94" s="60" t="s">
        <v>580</v>
      </c>
    </row>
    <row r="95" spans="1:2">
      <c r="A95" s="58" t="s">
        <v>581</v>
      </c>
      <c r="B95" s="60" t="s">
        <v>582</v>
      </c>
    </row>
    <row r="96" spans="1:2">
      <c r="A96" s="58" t="s">
        <v>583</v>
      </c>
      <c r="B96" s="60" t="s">
        <v>584</v>
      </c>
    </row>
    <row r="97" spans="1:2">
      <c r="A97" s="58" t="s">
        <v>585</v>
      </c>
      <c r="B97" s="60" t="s">
        <v>586</v>
      </c>
    </row>
    <row r="98" spans="1:2">
      <c r="A98" s="58" t="s">
        <v>587</v>
      </c>
      <c r="B98" s="60" t="s">
        <v>588</v>
      </c>
    </row>
    <row r="99" spans="1:2">
      <c r="A99" s="58" t="s">
        <v>589</v>
      </c>
      <c r="B99" s="60" t="s">
        <v>590</v>
      </c>
    </row>
    <row r="100" spans="1:2">
      <c r="A100" s="58" t="s">
        <v>591</v>
      </c>
      <c r="B100" s="60" t="s">
        <v>592</v>
      </c>
    </row>
    <row r="101" spans="1:2">
      <c r="A101" s="58" t="s">
        <v>593</v>
      </c>
      <c r="B101" s="60" t="s">
        <v>594</v>
      </c>
    </row>
    <row r="102" spans="1:2">
      <c r="A102" s="58" t="s">
        <v>595</v>
      </c>
      <c r="B102" s="60" t="s">
        <v>596</v>
      </c>
    </row>
    <row r="103" spans="1:2">
      <c r="A103" s="58" t="s">
        <v>597</v>
      </c>
      <c r="B103" s="60" t="s">
        <v>598</v>
      </c>
    </row>
    <row r="104" spans="1:2">
      <c r="A104" s="58" t="s">
        <v>599</v>
      </c>
      <c r="B104" s="60" t="s">
        <v>600</v>
      </c>
    </row>
    <row r="105" spans="1:2">
      <c r="A105" s="58" t="s">
        <v>601</v>
      </c>
      <c r="B105" s="60" t="s">
        <v>602</v>
      </c>
    </row>
    <row r="106" spans="1:2">
      <c r="A106" s="58" t="s">
        <v>603</v>
      </c>
      <c r="B106" s="60" t="s">
        <v>604</v>
      </c>
    </row>
    <row r="107" spans="1:2">
      <c r="A107" s="58" t="s">
        <v>605</v>
      </c>
      <c r="B107" s="60" t="s">
        <v>606</v>
      </c>
    </row>
    <row r="108" spans="1:2">
      <c r="A108" s="58" t="s">
        <v>607</v>
      </c>
      <c r="B108" s="60" t="s">
        <v>608</v>
      </c>
    </row>
    <row r="109" spans="1:2">
      <c r="A109" s="58" t="s">
        <v>609</v>
      </c>
      <c r="B109" s="60" t="s">
        <v>610</v>
      </c>
    </row>
    <row r="110" spans="1:2">
      <c r="A110" s="58" t="s">
        <v>611</v>
      </c>
      <c r="B110" s="60" t="s">
        <v>612</v>
      </c>
    </row>
    <row r="111" spans="1:2">
      <c r="A111" s="58" t="s">
        <v>613</v>
      </c>
      <c r="B111" s="60" t="s">
        <v>614</v>
      </c>
    </row>
    <row r="112" spans="1:2">
      <c r="A112" s="58" t="s">
        <v>615</v>
      </c>
      <c r="B112" s="60" t="s">
        <v>616</v>
      </c>
    </row>
    <row r="113" spans="1:2">
      <c r="A113" s="58" t="s">
        <v>617</v>
      </c>
      <c r="B113" s="60" t="s">
        <v>618</v>
      </c>
    </row>
    <row r="114" spans="1:2">
      <c r="A114" s="58" t="s">
        <v>619</v>
      </c>
      <c r="B114" s="60" t="s">
        <v>620</v>
      </c>
    </row>
    <row r="115" spans="1:2">
      <c r="A115" s="58" t="s">
        <v>621</v>
      </c>
      <c r="B115" s="60" t="s">
        <v>622</v>
      </c>
    </row>
    <row r="116" spans="1:2">
      <c r="A116" s="58" t="s">
        <v>623</v>
      </c>
      <c r="B116" s="60" t="s">
        <v>624</v>
      </c>
    </row>
    <row r="117" spans="1:2">
      <c r="A117" s="58" t="s">
        <v>625</v>
      </c>
      <c r="B117" s="60" t="s">
        <v>626</v>
      </c>
    </row>
    <row r="118" spans="1:2">
      <c r="A118" s="58" t="s">
        <v>627</v>
      </c>
      <c r="B118" s="60" t="s">
        <v>628</v>
      </c>
    </row>
    <row r="119" spans="1:2">
      <c r="A119" s="58" t="s">
        <v>629</v>
      </c>
      <c r="B119" s="60" t="s">
        <v>630</v>
      </c>
    </row>
    <row r="120" spans="1:2">
      <c r="A120" s="58" t="s">
        <v>631</v>
      </c>
      <c r="B120" s="60" t="s">
        <v>632</v>
      </c>
    </row>
    <row r="121" spans="1:2">
      <c r="A121" s="58" t="s">
        <v>633</v>
      </c>
      <c r="B121" s="60" t="s">
        <v>634</v>
      </c>
    </row>
    <row r="122" spans="1:2">
      <c r="A122" s="58" t="s">
        <v>635</v>
      </c>
      <c r="B122" s="60" t="s">
        <v>636</v>
      </c>
    </row>
    <row r="123" spans="1:2">
      <c r="A123" s="58" t="s">
        <v>637</v>
      </c>
      <c r="B123" s="60" t="s">
        <v>638</v>
      </c>
    </row>
    <row r="124" spans="1:2">
      <c r="A124" s="58" t="s">
        <v>639</v>
      </c>
      <c r="B124" s="60" t="s">
        <v>640</v>
      </c>
    </row>
    <row r="125" spans="1:2">
      <c r="A125" s="58" t="s">
        <v>641</v>
      </c>
      <c r="B125" s="60" t="s">
        <v>642</v>
      </c>
    </row>
    <row r="126" spans="1:2">
      <c r="A126" s="58" t="s">
        <v>643</v>
      </c>
      <c r="B126" s="60" t="s">
        <v>644</v>
      </c>
    </row>
    <row r="127" spans="1:2">
      <c r="A127" s="58" t="s">
        <v>645</v>
      </c>
      <c r="B127" s="60" t="s">
        <v>646</v>
      </c>
    </row>
    <row r="128" spans="1:2">
      <c r="A128" s="58" t="s">
        <v>647</v>
      </c>
      <c r="B128" s="60" t="s">
        <v>648</v>
      </c>
    </row>
    <row r="129" spans="1:2">
      <c r="A129" s="58" t="s">
        <v>649</v>
      </c>
      <c r="B129" s="60" t="s">
        <v>650</v>
      </c>
    </row>
    <row r="130" spans="1:2">
      <c r="A130" s="58" t="s">
        <v>651</v>
      </c>
      <c r="B130" s="60" t="s">
        <v>652</v>
      </c>
    </row>
    <row r="131" spans="1:2">
      <c r="A131" s="58" t="s">
        <v>653</v>
      </c>
      <c r="B131" s="60" t="s">
        <v>654</v>
      </c>
    </row>
    <row r="132" spans="1:2">
      <c r="A132" s="58" t="s">
        <v>655</v>
      </c>
      <c r="B132" s="60" t="s">
        <v>656</v>
      </c>
    </row>
    <row r="133" spans="1:2">
      <c r="A133" s="58" t="s">
        <v>657</v>
      </c>
      <c r="B133" s="60" t="s">
        <v>658</v>
      </c>
    </row>
    <row r="134" spans="1:2">
      <c r="A134" s="58" t="s">
        <v>659</v>
      </c>
      <c r="B134" s="60" t="s">
        <v>660</v>
      </c>
    </row>
    <row r="135" spans="1:2">
      <c r="A135" s="58" t="s">
        <v>661</v>
      </c>
      <c r="B135" s="60" t="s">
        <v>662</v>
      </c>
    </row>
    <row r="136" spans="1:2">
      <c r="A136" s="58" t="s">
        <v>663</v>
      </c>
      <c r="B136" s="60" t="s">
        <v>664</v>
      </c>
    </row>
    <row r="137" spans="1:2">
      <c r="A137" s="58" t="s">
        <v>665</v>
      </c>
      <c r="B137" s="60" t="s">
        <v>666</v>
      </c>
    </row>
    <row r="138" spans="1:2">
      <c r="A138" s="58" t="s">
        <v>667</v>
      </c>
      <c r="B138" s="60" t="s">
        <v>668</v>
      </c>
    </row>
    <row r="139" spans="1:2">
      <c r="A139" s="58" t="s">
        <v>669</v>
      </c>
      <c r="B139" s="60" t="s">
        <v>670</v>
      </c>
    </row>
    <row r="140" spans="1:2">
      <c r="A140" s="58" t="s">
        <v>671</v>
      </c>
      <c r="B140" s="60" t="s">
        <v>672</v>
      </c>
    </row>
    <row r="141" spans="1:2">
      <c r="A141" s="58" t="s">
        <v>673</v>
      </c>
      <c r="B141" s="60" t="s">
        <v>674</v>
      </c>
    </row>
    <row r="142" spans="1:2">
      <c r="A142" s="58" t="s">
        <v>675</v>
      </c>
      <c r="B142" s="60" t="s">
        <v>676</v>
      </c>
    </row>
    <row r="143" spans="1:2">
      <c r="A143" s="58" t="s">
        <v>677</v>
      </c>
      <c r="B143" s="60" t="s">
        <v>678</v>
      </c>
    </row>
    <row r="144" spans="1:2">
      <c r="A144" s="58" t="s">
        <v>679</v>
      </c>
      <c r="B144" s="61" t="s">
        <v>680</v>
      </c>
    </row>
    <row r="145" spans="1:2">
      <c r="A145" s="58" t="s">
        <v>681</v>
      </c>
      <c r="B145" s="60" t="s">
        <v>682</v>
      </c>
    </row>
    <row r="146" spans="1:2">
      <c r="A146" s="58" t="s">
        <v>683</v>
      </c>
      <c r="B146" s="60" t="s">
        <v>684</v>
      </c>
    </row>
    <row r="147" spans="1:2">
      <c r="A147" s="58" t="s">
        <v>685</v>
      </c>
      <c r="B147" s="60" t="s">
        <v>686</v>
      </c>
    </row>
    <row r="148" spans="1:2">
      <c r="A148" s="58" t="s">
        <v>687</v>
      </c>
      <c r="B148" s="60" t="s">
        <v>688</v>
      </c>
    </row>
    <row r="149" spans="1:2">
      <c r="A149" s="58" t="s">
        <v>689</v>
      </c>
      <c r="B149" s="60" t="s">
        <v>690</v>
      </c>
    </row>
    <row r="150" spans="1:2">
      <c r="A150" s="58" t="s">
        <v>691</v>
      </c>
      <c r="B150" s="60" t="s">
        <v>692</v>
      </c>
    </row>
    <row r="151" spans="1:2">
      <c r="A151" s="58" t="s">
        <v>693</v>
      </c>
      <c r="B151" s="60" t="s">
        <v>694</v>
      </c>
    </row>
    <row r="152" spans="1:2">
      <c r="A152" s="58" t="s">
        <v>695</v>
      </c>
      <c r="B152" s="60" t="s">
        <v>696</v>
      </c>
    </row>
    <row r="153" spans="1:2">
      <c r="A153" s="58" t="s">
        <v>697</v>
      </c>
      <c r="B153" s="60" t="s">
        <v>698</v>
      </c>
    </row>
    <row r="154" spans="1:2">
      <c r="A154" s="58" t="s">
        <v>699</v>
      </c>
      <c r="B154" s="60" t="s">
        <v>700</v>
      </c>
    </row>
    <row r="155" spans="1:2">
      <c r="A155" s="58" t="s">
        <v>701</v>
      </c>
      <c r="B155" s="60" t="s">
        <v>702</v>
      </c>
    </row>
    <row r="156" spans="1:2">
      <c r="A156" s="58" t="s">
        <v>703</v>
      </c>
      <c r="B156" s="60" t="s">
        <v>704</v>
      </c>
    </row>
    <row r="157" spans="1:2">
      <c r="A157" s="58" t="s">
        <v>705</v>
      </c>
      <c r="B157" s="60" t="s">
        <v>706</v>
      </c>
    </row>
    <row r="158" spans="1:2">
      <c r="A158" s="58" t="s">
        <v>707</v>
      </c>
      <c r="B158" s="60" t="s">
        <v>708</v>
      </c>
    </row>
    <row r="159" spans="1:2">
      <c r="A159" s="58" t="s">
        <v>709</v>
      </c>
      <c r="B159" s="60" t="s">
        <v>710</v>
      </c>
    </row>
    <row r="160" spans="1:2">
      <c r="A160" s="58" t="s">
        <v>711</v>
      </c>
      <c r="B160" s="60" t="s">
        <v>712</v>
      </c>
    </row>
    <row r="161" spans="1:2">
      <c r="A161" s="58" t="s">
        <v>713</v>
      </c>
      <c r="B161" s="60" t="s">
        <v>714</v>
      </c>
    </row>
    <row r="162" spans="1:2">
      <c r="A162" s="58" t="s">
        <v>715</v>
      </c>
      <c r="B162" s="60" t="s">
        <v>716</v>
      </c>
    </row>
    <row r="163" spans="1:2">
      <c r="A163" s="58" t="s">
        <v>717</v>
      </c>
      <c r="B163" s="60" t="s">
        <v>718</v>
      </c>
    </row>
    <row r="164" spans="1:2">
      <c r="A164" s="58" t="s">
        <v>719</v>
      </c>
      <c r="B164" s="60" t="s">
        <v>720</v>
      </c>
    </row>
    <row r="165" spans="1:2">
      <c r="A165" s="58" t="s">
        <v>721</v>
      </c>
      <c r="B165" s="60" t="s">
        <v>722</v>
      </c>
    </row>
    <row r="166" spans="1:2">
      <c r="A166" s="58" t="s">
        <v>723</v>
      </c>
      <c r="B166" s="60" t="s">
        <v>724</v>
      </c>
    </row>
    <row r="167" spans="1:2">
      <c r="A167" s="58" t="s">
        <v>725</v>
      </c>
      <c r="B167" s="60" t="s">
        <v>726</v>
      </c>
    </row>
    <row r="168" spans="1:2">
      <c r="A168" s="58" t="s">
        <v>727</v>
      </c>
      <c r="B168" s="60" t="s">
        <v>728</v>
      </c>
    </row>
    <row r="169" spans="1:2">
      <c r="A169" s="58" t="s">
        <v>729</v>
      </c>
      <c r="B169" s="60" t="s">
        <v>730</v>
      </c>
    </row>
    <row r="170" spans="1:2">
      <c r="A170" s="58" t="s">
        <v>731</v>
      </c>
      <c r="B170" s="60" t="s">
        <v>732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64e9e09d-43a3-4192-b712-27f685b813c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B27205978DAE34B9F52D660454E7374" ma:contentTypeVersion="13" ma:contentTypeDescription="Create a new document." ma:contentTypeScope="" ma:versionID="483a80495f3dae0f4920604ed68d51ae">
  <xsd:schema xmlns:xsd="http://www.w3.org/2001/XMLSchema" xmlns:xs="http://www.w3.org/2001/XMLSchema" xmlns:p="http://schemas.microsoft.com/office/2006/metadata/properties" xmlns:ns2="64e9e09d-43a3-4192-b712-27f685b813ca" xmlns:ns3="b844176a-2e1e-4910-88cf-c2e4bfcd214e" targetNamespace="http://schemas.microsoft.com/office/2006/metadata/properties" ma:root="true" ma:fieldsID="80a383137dcd5e175467cd6df94911d7" ns2:_="" ns3:_="">
    <xsd:import namespace="64e9e09d-43a3-4192-b712-27f685b813ca"/>
    <xsd:import namespace="b844176a-2e1e-4910-88cf-c2e4bfcd214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_Flow_SignoffStatus"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e9e09d-43a3-4192-b712-27f685b813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_Flow_SignoffStatus" ma:index="17" nillable="true" ma:displayName="Sign-off status" ma:internalName="Sign_x002d_off_x0020_status">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844176a-2e1e-4910-88cf-c2e4bfcd214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3710F683-3ED7-4623-ADFA-8921435CC572}"/>
</file>

<file path=customXml/itemProps2.xml><?xml version="1.0" encoding="utf-8"?>
<ds:datastoreItem xmlns:ds="http://schemas.openxmlformats.org/officeDocument/2006/customXml" ds:itemID="{D148285B-CA72-4B03-89DA-3104A4CB8F67}"/>
</file>

<file path=customXml/itemProps3.xml><?xml version="1.0" encoding="utf-8"?>
<ds:datastoreItem xmlns:ds="http://schemas.openxmlformats.org/officeDocument/2006/customXml" ds:itemID="{704D02A0-2D3A-4F8D-9A49-583B07354C9A}"/>
</file>

<file path=customXml/itemProps4.xml><?xml version="1.0" encoding="utf-8"?>
<ds:datastoreItem xmlns:ds="http://schemas.openxmlformats.org/officeDocument/2006/customXml" ds:itemID="{B60485C7-A6B0-43F9-8447-2F5A7BFE2DB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Olga Romanovskaya</cp:lastModifiedBy>
  <cp:revision/>
  <dcterms:created xsi:type="dcterms:W3CDTF">2017-11-15T21:17:43Z</dcterms:created>
  <dcterms:modified xsi:type="dcterms:W3CDTF">2021-03-19T16:51:08Z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0x0101008B27205978DAE34B9F52D660454E7374</vt:lpwstr>
  </property>
</Properties>
</file>