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final\Projet Lac\"/>
    </mc:Choice>
  </mc:AlternateContent>
  <xr:revisionPtr revIDLastSave="0" documentId="8_{ED371B73-BA78-4AD2-8738-2BDFF09DBAA4}" xr6:coauthVersionLast="46" xr6:coauthVersionMax="46" xr10:uidLastSave="{00000000-0000-0000-0000-000000000000}"/>
  <bookViews>
    <workbookView xWindow="-110" yWindow="-110" windowWidth="19420" windowHeight="10420" activeTab="1"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PBF Lac" sheetId="9" state="hidden" r:id="rId6"/>
    <sheet name="Dropdowns" sheetId="8" state="hidden" r:id="rId7"/>
    <sheet name="Sheet2" sheetId="7"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__Pax2">#REF!</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1">'[6]MOR-10'!#REF!</definedName>
    <definedName name="_106_921CO1">#REF!</definedName>
    <definedName name="_106_921CR1">#REF!</definedName>
    <definedName name="_106_921EC1">#REF!</definedName>
    <definedName name="_BQ4.1" hidden="1">#REF!</definedName>
    <definedName name="_BQ4.2" hidden="1">#REF!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[7]Sheet2!$M$1:$M$132</definedName>
    <definedName name="aaaa">[8]Officials!#REF!</definedName>
    <definedName name="Account_codes1">#REF!</definedName>
    <definedName name="ACHATS">[9]PARAMETERS!$AE$4:$AE$5</definedName>
    <definedName name="Active">[10]P1!$D$15:$D$16</definedName>
    <definedName name="Active1">[10]P1!$D$15:$D$16</definedName>
    <definedName name="adc">'[11]ZLI MA.0428 upto Mar19 '!#REF!</definedName>
    <definedName name="ADVANCE">[12]P1!$J$15:$J$28</definedName>
    <definedName name="ADVANCEBOOK">[13]BK3!$A$4:$Q$400</definedName>
    <definedName name="alma">[14]Sheet1!#REF!</definedName>
    <definedName name="AMORT">[9]PARAMETERS!$AE$6</definedName>
    <definedName name="ANNEE">[15]Paramétrages!$F$9</definedName>
    <definedName name="AnnéeCivile">[16]Août!$AM$1</definedName>
    <definedName name="Areas">[10]P1!$AH$15:$AH$30</definedName>
    <definedName name="Areas2">[10]P1!$AH$15:$AH$30</definedName>
    <definedName name="arrete">[17]renvoi!$A$56</definedName>
    <definedName name="ath">[18]P1!$H$15:$H$20</definedName>
    <definedName name="AUSTRIA">#REF!</definedName>
    <definedName name="base">#REF!</definedName>
    <definedName name="Base2">[10]P1!$H$15:$H$18</definedName>
    <definedName name="BELGRADE">#REF!</definedName>
    <definedName name="BRX">[19]PARAMETERS!$AE$3</definedName>
    <definedName name="BSalaryPSalary">[20]SalarySheet!$B$34:$C$165</definedName>
    <definedName name="Budget">#REF!</definedName>
    <definedName name="Budgets">#REF!</definedName>
    <definedName name="BudgetType">#REF!</definedName>
    <definedName name="BUREAU">[19]PARAMETERS!$AB$3:$AB$8</definedName>
    <definedName name="ByCity">#REF!</definedName>
    <definedName name="C_">'[6]MOR-10'!#REF!</definedName>
    <definedName name="CAIRO">#REF!</definedName>
    <definedName name="Camp_Area">'[21]FBM Results'!#REF!</definedName>
    <definedName name="Cat">#REF!</definedName>
    <definedName name="CATCOMPTA">[9]PARAMETERS!$AK$3:$AK$6</definedName>
    <definedName name="Category">[22]DP1125_Allocation!$B$1:$C$65536</definedName>
    <definedName name="cedsa">[23]ZCJI3!#REF!</definedName>
    <definedName name="Code1">[16]Août!$D$3</definedName>
    <definedName name="Code2">[16]Août!$H$3</definedName>
    <definedName name="Code3">[16]Août!$L$3</definedName>
    <definedName name="Code4">[16]Août!$P$3</definedName>
    <definedName name="Code5">[16]Août!$T$3</definedName>
    <definedName name="CoM_Appr.?">#REF!</definedName>
    <definedName name="COMPTABUREAU">[19]PARAMETERS!$AM$3</definedName>
    <definedName name="COMPUT">[9]PARAMETERS!$AB$15:$AB$18</definedName>
    <definedName name="Conso">[24]consolidation!$A:$IV</definedName>
    <definedName name="COST">[25]Sheet2!$M$1:$M$141</definedName>
    <definedName name="cost2">[26]Sheet2!$M$1:$M$134</definedName>
    <definedName name="Cost3">[27]Sheet2!$M$1:$M$134</definedName>
    <definedName name="Costs_covered?">#REF!</definedName>
    <definedName name="cprojet">[15]Paramétrages!$G$12</definedName>
    <definedName name="CVGSTH">[28]P1!$H$15:$H$20</definedName>
    <definedName name="D">[29]P1!$D$15:$D$16</definedName>
    <definedName name="DATA">'[30]June 08 Payroll'!$T$2:$T$134</definedName>
    <definedName name="DATA1">[31]ZCJI3!#REF!</definedName>
    <definedName name="DATA10">[31]ZCJI3!#REF!</definedName>
    <definedName name="data10a">#REF!</definedName>
    <definedName name="DATA11">[31]ZCJI3!#REF!</definedName>
    <definedName name="data11a">#REF!</definedName>
    <definedName name="DATA12">[31]ZCJI3!#REF!</definedName>
    <definedName name="data12a">#REF!</definedName>
    <definedName name="DATA13">[31]ZCJI3!#REF!</definedName>
    <definedName name="DATA14">[31]ZCJI3!#REF!</definedName>
    <definedName name="DATA15">[31]ZCJI3!#REF!</definedName>
    <definedName name="DATA16">[31]ZCJI3!#REF!</definedName>
    <definedName name="DATA17">[31]ZCJI3!#REF!</definedName>
    <definedName name="DATA18">[31]ZCJI3!#REF!</definedName>
    <definedName name="DATA19">[31]ZCJI3!#REF!</definedName>
    <definedName name="Data1a">#REF!</definedName>
    <definedName name="DATA2">[31]ZCJI3!#REF!</definedName>
    <definedName name="DATA20">[31]ZCJI3!#REF!</definedName>
    <definedName name="DATA21">[31]ZCJI3!#REF!</definedName>
    <definedName name="DATA22">[31]ZCJI3!#REF!</definedName>
    <definedName name="DATA23">[31]ZCJI3!#REF!</definedName>
    <definedName name="DATA24">[31]ZCJI3!#REF!</definedName>
    <definedName name="DATA25">[31]ZCJI3!#REF!</definedName>
    <definedName name="DATA26">#REF!</definedName>
    <definedName name="DATA27">#REF!</definedName>
    <definedName name="DATA28">#REF!</definedName>
    <definedName name="DATA29">#REF!</definedName>
    <definedName name="DATA3">[31]ZCJI3!#REF!</definedName>
    <definedName name="DATA30">#REF!</definedName>
    <definedName name="DATA31">#REF!</definedName>
    <definedName name="DATA32">#REF!</definedName>
    <definedName name="DATA33">[8]Officials!#REF!</definedName>
    <definedName name="DATA34">[8]Officials!#REF!</definedName>
    <definedName name="DATA35">[8]Officials!#REF!</definedName>
    <definedName name="DATA36">[8]Officials!#REF!</definedName>
    <definedName name="DATA37">[8]Officials!#REF!</definedName>
    <definedName name="DATA38">[8]Officials!#REF!</definedName>
    <definedName name="DATA39">[8]Officials!#REF!</definedName>
    <definedName name="DATA4">[31]ZCJI3!#REF!</definedName>
    <definedName name="DATA40">[8]Officials!#REF!</definedName>
    <definedName name="DATA41">[8]Officials!#REF!</definedName>
    <definedName name="DATA42">[8]Officials!#REF!</definedName>
    <definedName name="DATA43">[8]Officials!#REF!</definedName>
    <definedName name="DATA44">#REF!</definedName>
    <definedName name="DATA45">#REF!</definedName>
    <definedName name="DATA46">#REF!</definedName>
    <definedName name="DATA47">#REF!</definedName>
    <definedName name="DATA48">#REF!</definedName>
    <definedName name="DATA49">#REF!</definedName>
    <definedName name="DATA5">[31]ZCJI3!#REF!</definedName>
    <definedName name="DATA50">[32]Sheet1!#REF!</definedName>
    <definedName name="DATA51">[32]Sheet1!#REF!</definedName>
    <definedName name="DATA52">[32]Sheet1!#REF!</definedName>
    <definedName name="DATA53">[32]Sheet1!#REF!</definedName>
    <definedName name="DATA54">[32]Sheet1!#REF!</definedName>
    <definedName name="DATA55">[8]Officials!#REF!</definedName>
    <definedName name="DATA56">[32]Sheet1!#REF!</definedName>
    <definedName name="DATA57">[32]Sheet1!#REF!</definedName>
    <definedName name="DATA58">[32]Sheet1!#REF!</definedName>
    <definedName name="DATA59">[32]Sheet1!#REF!</definedName>
    <definedName name="DATA6">[31]ZCJI3!#REF!</definedName>
    <definedName name="DATA60">[32]Sheet1!#REF!</definedName>
    <definedName name="DATA61">[32]Sheet1!#REF!</definedName>
    <definedName name="DATA62">[32]Sheet1!#REF!</definedName>
    <definedName name="DATA63">[32]Sheet1!#REF!</definedName>
    <definedName name="DATA64">[32]Sheet1!#REF!</definedName>
    <definedName name="DATA65">[32]Sheet1!#REF!</definedName>
    <definedName name="DATA66">[32]Sheet1!#REF!</definedName>
    <definedName name="DATA67">[32]Sheet1!#REF!</definedName>
    <definedName name="DATA68">[32]Sheet1!#REF!</definedName>
    <definedName name="DATA69">[32]Sheet1!#REF!</definedName>
    <definedName name="DATA7">[31]ZCJI3!#REF!</definedName>
    <definedName name="DATA70">[32]Sheet1!#REF!</definedName>
    <definedName name="DATA71">[32]Sheet1!#REF!</definedName>
    <definedName name="DATA72">[32]Sheet1!#REF!</definedName>
    <definedName name="DATA73">[32]Sheet1!#REF!</definedName>
    <definedName name="DATA74">[32]Sheet1!#REF!</definedName>
    <definedName name="DATA75">[32]Sheet1!#REF!</definedName>
    <definedName name="DATA76">[32]Sheet1!#REF!</definedName>
    <definedName name="DATA77">[32]Sheet1!#REF!</definedName>
    <definedName name="DATA78">[32]Sheet1!#REF!</definedName>
    <definedName name="DATA79">[32]Sheet1!#REF!</definedName>
    <definedName name="DATA8">[31]ZCJI3!#REF!</definedName>
    <definedName name="DATA80">[32]Sheet1!#REF!</definedName>
    <definedName name="DATA81">[32]Sheet1!#REF!</definedName>
    <definedName name="DATA82">[32]Sheet1!#REF!</definedName>
    <definedName name="DATA83">[32]Sheet1!#REF!</definedName>
    <definedName name="DATA84">[32]Sheet1!#REF!</definedName>
    <definedName name="DATA85">[32]Sheet1!#REF!</definedName>
    <definedName name="DATA86">[32]Sheet1!#REF!</definedName>
    <definedName name="DATA87">[32]Sheet1!#REF!</definedName>
    <definedName name="DATA88">[32]Sheet1!#REF!</definedName>
    <definedName name="DATA89">[32]Sheet1!#REF!</definedName>
    <definedName name="DATA9">[31]ZCJI3!#REF!</definedName>
    <definedName name="DATA90">[32]Sheet1!#REF!</definedName>
    <definedName name="DATA91">[32]Sheet1!#REF!</definedName>
    <definedName name="DATA92">[32]Sheet1!#REF!</definedName>
    <definedName name="_xlnm.Database">#REF!</definedName>
    <definedName name="DATE__">#N/A</definedName>
    <definedName name="DCible">#REF!</definedName>
    <definedName name="DD">[33]D1!$A$5:$A$400</definedName>
    <definedName name="del">[34]MI.0001!#REF!</definedName>
    <definedName name="dele">[34]MI.0001!#REF!</definedName>
    <definedName name="DÉlevé">#REF!</definedName>
    <definedName name="Department">[10]P1!$J$15:$J$20</definedName>
    <definedName name="DEVISES">[9]PARAMETERS!$X$3:$X$14</definedName>
    <definedName name="dini">[5]Original!$G$2:$G$138</definedName>
    <definedName name="DR_Training_District">#REF!</definedName>
    <definedName name="DRM_Approval?">#REF!</definedName>
    <definedName name="Duraiton">[35]P1!$AF$15:$AF$17</definedName>
    <definedName name="Duration">#REF!</definedName>
    <definedName name="ecxr">[23]ZCJI3!#REF!</definedName>
    <definedName name="EGCost">#REF!</definedName>
    <definedName name="eldouma">#REF!</definedName>
    <definedName name="eq">#REF!</definedName>
    <definedName name="EQUIPEMENT">[9]PARAMETERS!$AB$3:$AB$18</definedName>
    <definedName name="err">[36]P1!$P$15:$P$24</definedName>
    <definedName name="Established?">#REF!</definedName>
    <definedName name="Existing_Staff?">#REF!</definedName>
    <definedName name="EXP">'[37]US Proj'!$A$2:$J$219</definedName>
    <definedName name="expQ4">'[38]Q4 Exp'!$A$3:$K$262</definedName>
    <definedName name="EXTRAPAYBOOK">[13]BK6!$A$4:$L$400</definedName>
    <definedName name="ff">'[39]7.Bdg. LA9-CAU'!#REF!</definedName>
    <definedName name="fhom">#REF!</definedName>
    <definedName name="FRANC">[15]Paramétrages!$D$17</definedName>
    <definedName name="Frd">[40]Text!$G$1:$H$11</definedName>
    <definedName name="frfert6">[23]ZCJI3!#REF!</definedName>
    <definedName name="fs">#REF!</definedName>
    <definedName name="Fst">[40]Text!$A$1:$B$11</definedName>
    <definedName name="fv">#REF!</definedName>
    <definedName name="FY13_actual">'[41]FY2013 Exp'!$A$5:$K$266</definedName>
    <definedName name="FY13B_location">'[41]FY2013 budget'!$D$3:$T$238</definedName>
    <definedName name="FY13B_TRANSPO">'[41]Mvmnts 2013'!$A$67:$I$195</definedName>
    <definedName name="FY14_budget_location">'[41]FY2014 Budget'!$D$2:$U$241</definedName>
    <definedName name="FY14_transport_budget">'[41]FY2014 Movement'!$A$2:$K$64</definedName>
    <definedName name="GÉlevé">#REF!</definedName>
    <definedName name="GFaible">#REF!</definedName>
    <definedName name="GNormal">#REF!</definedName>
    <definedName name="Grade">[10]P1!$AJ$15:$AJ$41</definedName>
    <definedName name="GRADE3">[7]Data!$G$118:$G$136</definedName>
    <definedName name="GRADES">'[42]Salary &amp; job scale'!$B$5:$B$18</definedName>
    <definedName name="GRAND_TOTAL___Location_Expenses">#REF!</definedName>
    <definedName name="Hanoi">#REF!</definedName>
    <definedName name="Hello">#REF!</definedName>
    <definedName name="HQ_or_Local?">#REF!</definedName>
    <definedName name="HYA_UNICEF">#REF!</definedName>
    <definedName name="IDÉtudiant">#REF!</definedName>
    <definedName name="IL">#REF!</definedName>
    <definedName name="IncomeTaxe">#REF!</definedName>
    <definedName name="ind">#REF!</definedName>
    <definedName name="inde">#REF!</definedName>
    <definedName name="index">#REF!</definedName>
    <definedName name="Inflation">'[43]Detail-1'!$J$2</definedName>
    <definedName name="jfdhfdsbfuyi">#REF!</definedName>
    <definedName name="jfsihfiuhf">[23]ZCJI3!#REF!</definedName>
    <definedName name="LEAVESYNTHESIS">[13]F1!$A$4:$Q$504</definedName>
    <definedName name="Legend">#REF!</definedName>
    <definedName name="lieu">[9]PARAMETERS!$AH$4:$AH$5</definedName>
    <definedName name="List">[36]P1!$X$15:$X$20</definedName>
    <definedName name="ListA1T">[44]P1!$P$15:$P$24</definedName>
    <definedName name="ListA1U">[10]P1!$T$15:$T$17</definedName>
    <definedName name="ListA1V">[10]P1!$X$15:$X$20</definedName>
    <definedName name="ListA3A">[44]P1!$R$15:$R$20</definedName>
    <definedName name="ListA3B">[44]P1!$V$15:$V$27</definedName>
    <definedName name="ListB2K">[10]P1!$Z$15:$Z$28</definedName>
    <definedName name="ListB2L">[44]P1!$T$15:$T$25</definedName>
    <definedName name="ListContract">[10]P1!$D$19:$D$20</definedName>
    <definedName name="ListD4C">[10]P1!$V$15:$V$17</definedName>
    <definedName name="ListF1G">[44]P1!$N$15:$N$20</definedName>
    <definedName name="ListF1H">[44]P1!$X$15:$X$20</definedName>
    <definedName name="ListMonth">[10]P1!#REF!</definedName>
    <definedName name="ListRelocation">[10]P1!$AL$15:$AL$20</definedName>
    <definedName name="ListZ1J">[10]P1!$AB$15:$AB$16</definedName>
    <definedName name="LOABOOK">#REF!</definedName>
    <definedName name="LOANBOOK">[13]BK4!$A$4:$AA$400</definedName>
    <definedName name="location_name">'[41]Mis-Name'!$A$1:$C$126</definedName>
    <definedName name="LOCATIONS__Prism">#REF!</definedName>
    <definedName name="Look">[45]OPE!$A:$IV</definedName>
    <definedName name="MCWH">#REF!</definedName>
    <definedName name="MEDCOST">[13]BK5!$L$4:$L$55</definedName>
    <definedName name="MEDICAL">[46]Data!$B$27:$B$42</definedName>
    <definedName name="MEDSTAFFCODE">[13]BK5!$B$4:$B$55</definedName>
    <definedName name="Merit">#REF!</definedName>
    <definedName name="MH.0023">#REF!</definedName>
    <definedName name="Mission3">'[47]promnote total'!$B$3:$G$59</definedName>
    <definedName name="moislettre">[17]renvoi!$A$52</definedName>
    <definedName name="MonthsDays">[48]SalarySheet!$F$41:$H$52</definedName>
    <definedName name="Mosaic">#REF!</definedName>
    <definedName name="MOSAIC2">#REF!</definedName>
    <definedName name="MVMTS">#REF!</definedName>
    <definedName name="NAME">'[37]Mis-Name'!$A$1:$C$124</definedName>
    <definedName name="Names">[49]Names!$A:$IV</definedName>
    <definedName name="Nature_of_Report">#REF!</definedName>
    <definedName name="NICO">#N/A</definedName>
    <definedName name="NonPrj">#REF!</definedName>
    <definedName name="Nov">'[50]July''10'!$K$2:$K$15</definedName>
    <definedName name="NPRJ">#REF!</definedName>
    <definedName name="NS_Training_District">#REF!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PEexp">#REF!</definedName>
    <definedName name="opsMin">MIN(#REF!)</definedName>
    <definedName name="OVERBOOK">[13]BK2!$A$6:$M$400</definedName>
    <definedName name="overhead">#REF!</definedName>
    <definedName name="OVERMAX">#REF!</definedName>
    <definedName name="OVERTEX">#REF!</definedName>
    <definedName name="pax">#REF!</definedName>
    <definedName name="PAYMENT">#REF!</definedName>
    <definedName name="PAYS">[15]Paramétrages!$F$8</definedName>
    <definedName name="PERSONALDATA">[13]D2!$A$4:$AF$400</definedName>
    <definedName name="Phases">'[51]-Values-'!$B$4:$B$15</definedName>
    <definedName name="pjydbsbspahdguhfd">[23]ZCJI3!#REF!</definedName>
    <definedName name="POSTE">[52]PARAMETERS!$AA$3:$AA$60</definedName>
    <definedName name="_xlnm.Print_Area" localSheetId="0">'1) Tableau budgétaire 1'!$B$1:$M$221</definedName>
    <definedName name="_xlnm.Print_Area" localSheetId="1">'2) Tableau budgétaire 2'!$A$1:$G$217</definedName>
    <definedName name="_xlnm.Print_Area" localSheetId="5">'PBF Lac'!$A$1:$K$32</definedName>
    <definedName name="_xlnm.Print_Area">#REF!</definedName>
    <definedName name="Print_Area_MI">#REF!</definedName>
    <definedName name="Print_Titles_MI">#REF!</definedName>
    <definedName name="PRISM">[49]prism!$A:$IV</definedName>
    <definedName name="PROCESSING">[46]Data!$B$20:$B$25</definedName>
    <definedName name="Procurement">#REF!</definedName>
    <definedName name="Profit_Center">#REF!</definedName>
    <definedName name="Projectcode">[10]P1!$A$15:$B$37</definedName>
    <definedName name="projet">[15]Paramétrages!$B$12</definedName>
    <definedName name="PROJETS">[52]PARAMETERS!$E$4:$E$54</definedName>
    <definedName name="ProjName">#REF!</definedName>
    <definedName name="PromNote">[53]Cosol!$C$4:$F$83</definedName>
    <definedName name="Promnotes">[54]Sheet2!$B$2:$D$83</definedName>
    <definedName name="PromNoteTtl">[55]PromNoteTtl!$B$5:$F$72</definedName>
    <definedName name="prsMin">MIN(#REF!)</definedName>
    <definedName name="qeq">#REF!</definedName>
    <definedName name="Query1">#REF!</definedName>
    <definedName name="radadadadada">#REF!</definedName>
    <definedName name="reasonterminationcontract">[10]P1!$AV$15:$AV$22</definedName>
    <definedName name="Received?">#REF!</definedName>
    <definedName name="RechercheÉtudiant">#REF!</definedName>
    <definedName name="Ref">#REF!</definedName>
    <definedName name="Reference">#REF!</definedName>
    <definedName name="REINTEGRATION_ASSISTANCE___GRANTS">[46]Data!$B$44:$B$65</definedName>
    <definedName name="RUCost">'[1]163-OPE'!$G$8:$G$339</definedName>
    <definedName name="s">#REF!</definedName>
    <definedName name="sa">[35]P2!$A$10:$AA$37</definedName>
    <definedName name="SALAIRE">#REF!</definedName>
    <definedName name="Salary">#REF!</definedName>
    <definedName name="SALARYSCALE">#REF!</definedName>
    <definedName name="SalarySheet">[20]SalarySheet!$B$19:$M$30</definedName>
    <definedName name="SalGrid">#REF!</definedName>
    <definedName name="SAPBEXhrIndnt" hidden="1">"Wide"</definedName>
    <definedName name="SAPsysID" hidden="1">"708C5W7SBKP804JT78WJ0JNKI"</definedName>
    <definedName name="SAPwbID" hidden="1">"ARS"</definedName>
    <definedName name="SCALE">'[42]Salary &amp; job scale'!$B$5:$D$18</definedName>
    <definedName name="SCible">#REF!</definedName>
    <definedName name="sdhbsftafqtqyquqf">#REF!</definedName>
    <definedName name="Select">#REF!</definedName>
    <definedName name="Select_Billing_rule">#REF!</definedName>
    <definedName name="Select_Classification_Donor">'[56]Data Menu'!$C$27:$C$33</definedName>
    <definedName name="Select_Country">'[56]Data Menu'!$E$2:$E$251</definedName>
    <definedName name="Select_Currency">'[56]Data Menu'!$C$44:$C$246</definedName>
    <definedName name="Select_from_List">#REF!</definedName>
    <definedName name="Select_here">#REF!</definedName>
    <definedName name="Select_IOM_Strategies">#REF!</definedName>
    <definedName name="Select_Language">'[56]Data Menu'!$C$270:$C$308</definedName>
    <definedName name="Select_List">'[56]Data Menu'!$A$95:$A$116</definedName>
    <definedName name="Select_Location">'[56]Data Menu'!$A$118:$A$506</definedName>
    <definedName name="Select_Nature_of_Report">#REF!</definedName>
    <definedName name="Select_Payment">'[56]Data Menu'!$C$259:$C$260</definedName>
    <definedName name="Select_rate">#REF!</definedName>
    <definedName name="Select_Region">'[56]Data Menu'!$C$311:$C$317</definedName>
    <definedName name="Select_Report">'[56]Data Menu'!$C$264:$C$267</definedName>
    <definedName name="Select_SA">'[56]Data Menu'!$A$57:$A$88</definedName>
    <definedName name="Select_Service_Classification__Project_Type">#REF!</definedName>
    <definedName name="Select_Service_Division">#REF!</definedName>
    <definedName name="Select_the_nature_of_report">#REF!</definedName>
    <definedName name="Select_YesNo">'[56]Data Menu'!$C$22:$C$23</definedName>
    <definedName name="SÉlevé">#REF!</definedName>
    <definedName name="SENTEX">#REF!</definedName>
    <definedName name="sigledev1">[57]renvoi!$A$5</definedName>
    <definedName name="sigledev4">[57]renvoi!$A$8</definedName>
    <definedName name="Snd">[40]Text!$C$1:$D$11</definedName>
    <definedName name="spo">'[58]IMM5293E PAGE 1'!#REF!</definedName>
    <definedName name="srsxxsdfdsg">[23]ZCJI3!#REF!</definedName>
    <definedName name="ss">[59]Sheet2!$M$1:$M$135</definedName>
    <definedName name="STAFFCODE">#REF!</definedName>
    <definedName name="STAFFDATA">[13]D2!$A$4:$AF$400</definedName>
    <definedName name="Staffingpivot">#REF!</definedName>
    <definedName name="StaffList">[60]D1!$A$5:$A$175</definedName>
    <definedName name="STATUTEXP">[52]PARAMETERS!$AD$3:$AD$4</definedName>
    <definedName name="Sugandha">#REF!</definedName>
    <definedName name="Supplier">#REF!</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ux">[61]Parameters!$AP$5:$AR$28</definedName>
    <definedName name="test">'[30]June 08 Payroll'!$A$1:$F$1</definedName>
    <definedName name="TEST0">#REF!</definedName>
    <definedName name="TEST1">[31]ZCJI3!#REF!</definedName>
    <definedName name="TEST10">'[62]RE.0015 det'!#REF!</definedName>
    <definedName name="TEST11">'[63]RE.0015 det'!#REF!</definedName>
    <definedName name="TEST12">'[63]RE.0015 det'!#REF!</definedName>
    <definedName name="TEST13">#REF!</definedName>
    <definedName name="TEST14">#REF!</definedName>
    <definedName name="TEST15">#REF!</definedName>
    <definedName name="TEST16">#REF!</definedName>
    <definedName name="TEST17">#REF!</definedName>
    <definedName name="TEST18">#REF!</definedName>
    <definedName name="TEST2">[31]ZCJI3!#REF!</definedName>
    <definedName name="TEST20">[64]ZCJI3!#REF!</definedName>
    <definedName name="TEST26">[32]Sheet1!#REF!</definedName>
    <definedName name="TEST3">#REF!</definedName>
    <definedName name="TEST4">#REF!</definedName>
    <definedName name="TEST5">#REF!</definedName>
    <definedName name="TEST6">#REF!</definedName>
    <definedName name="TEST7">#REF!</definedName>
    <definedName name="TEST8">#REF!</definedName>
    <definedName name="TEST9">'[62]RE.0015 det'!#REF!</definedName>
    <definedName name="TESTHKEY">#REF!</definedName>
    <definedName name="testkey">#REF!</definedName>
    <definedName name="TESTKEYS">[31]ZCJI3!#REF!</definedName>
    <definedName name="TESTVKEY">#REF!</definedName>
    <definedName name="tiraba">[65]Sheet1!#REF!</definedName>
    <definedName name="TMP">#REF!</definedName>
    <definedName name="TOTAL">#REF!</definedName>
    <definedName name="TotalCost">#REF!</definedName>
    <definedName name="TRANSPORTATION">[46]Data!$B$3:$B$18</definedName>
    <definedName name="Trd">[40]Text!$E$1:$F$11</definedName>
    <definedName name="TypeOfHours">[10]P1!$AX$15:$AX$17</definedName>
    <definedName name="UnderGrade">[20]SalarySheet!$G$37:$R$37</definedName>
    <definedName name="UNIT">[25]Sheet3!$F$1:$F$8</definedName>
    <definedName name="UNIT2">[27]Sheet3!$F$1:$F$8</definedName>
    <definedName name="UNITE">[9]PARAMETERS!$A$10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'[66]expat140-141'!#REF!</definedName>
    <definedName name="VEHICLE">#REF!</definedName>
    <definedName name="Verdana">'[67]471'!$F$6,'[67]471'!$F$1:$F$65536</definedName>
    <definedName name="VNCost">#REF!</definedName>
    <definedName name="VOLO">[68]paramètres!$B$5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YES_NO">#REF!</definedName>
    <definedName name="YU">'[1]499-OPE '!$A$9:$A$71</definedName>
    <definedName name="YUCost">'[1]499-OPE '!$H$9:$H$71</definedName>
    <definedName name="Zone_impres_MI">#REF!</definedName>
    <definedName name="ZONE_IMPRESSION">#REF!</definedName>
    <definedName name="ふぇ">#REF!</definedName>
    <definedName name="ふじい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6" i="1" l="1"/>
  <c r="I185" i="1"/>
  <c r="I184" i="1"/>
  <c r="I183" i="1"/>
  <c r="I60" i="1"/>
  <c r="I59" i="1"/>
  <c r="I58" i="1"/>
  <c r="I37" i="1"/>
  <c r="I36" i="1"/>
  <c r="I27" i="1"/>
  <c r="I26" i="1"/>
  <c r="I17" i="1"/>
  <c r="I16" i="1"/>
  <c r="H30" i="9" l="1"/>
  <c r="H28" i="9"/>
  <c r="H27" i="9"/>
  <c r="E26" i="9"/>
  <c r="D26" i="9"/>
  <c r="H25" i="9"/>
  <c r="C25" i="9"/>
  <c r="H24" i="9"/>
  <c r="F24" i="9"/>
  <c r="C24" i="9" s="1"/>
  <c r="H23" i="9"/>
  <c r="C23" i="9"/>
  <c r="I20" i="9"/>
  <c r="F20" i="9"/>
  <c r="D20" i="9"/>
  <c r="D29" i="9" s="1"/>
  <c r="H18" i="9"/>
  <c r="C18" i="9"/>
  <c r="H17" i="9"/>
  <c r="C17" i="9"/>
  <c r="C16" i="9"/>
  <c r="C15" i="9"/>
  <c r="H14" i="9"/>
  <c r="C14" i="9"/>
  <c r="H13" i="9"/>
  <c r="E13" i="9"/>
  <c r="E20" i="9" s="1"/>
  <c r="C12" i="9"/>
  <c r="H11" i="9"/>
  <c r="C11" i="9"/>
  <c r="H10" i="9"/>
  <c r="C10" i="9"/>
  <c r="I28" i="9"/>
  <c r="I24" i="9"/>
  <c r="I27" i="9"/>
  <c r="I23" i="9"/>
  <c r="I30" i="9"/>
  <c r="F26" i="9" l="1"/>
  <c r="F29" i="9" s="1"/>
  <c r="F30" i="9" s="1"/>
  <c r="F31" i="9" s="1"/>
  <c r="C26" i="9"/>
  <c r="H26" i="9"/>
  <c r="C13" i="9"/>
  <c r="C20" i="9" s="1"/>
  <c r="H20" i="9"/>
  <c r="H29" i="9" s="1"/>
  <c r="H31" i="9" s="1"/>
  <c r="E29" i="9"/>
  <c r="E30" i="9" s="1"/>
  <c r="D30" i="9"/>
  <c r="D31" i="9" s="1"/>
  <c r="I25" i="9"/>
  <c r="C29" i="9" l="1"/>
  <c r="C30" i="9" s="1"/>
  <c r="C31" i="9" s="1"/>
  <c r="E31" i="9"/>
  <c r="I33" i="9" s="1"/>
  <c r="I26" i="9"/>
  <c r="I29" i="9" s="1"/>
  <c r="I31" i="9" s="1"/>
  <c r="I35" i="9" l="1"/>
  <c r="I34" i="9"/>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C24" i="4" s="1"/>
  <c r="D207" i="1"/>
  <c r="D206" i="1"/>
  <c r="C22" i="4" s="1"/>
  <c r="G208" i="1" l="1"/>
  <c r="D209" i="1"/>
  <c r="G207" i="1"/>
  <c r="C23" i="4"/>
  <c r="G206" i="1"/>
  <c r="G209" i="1" l="1"/>
</calcChain>
</file>

<file path=xl/sharedStrings.xml><?xml version="1.0" encoding="utf-8"?>
<sst xmlns="http://schemas.openxmlformats.org/spreadsheetml/2006/main" count="877" uniqueCount="665">
  <si>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</si>
  <si>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</si>
  <si>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</si>
  <si>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</si>
  <si>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</si>
  <si>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</si>
  <si>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</si>
  <si>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</si>
  <si>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</si>
  <si>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</si>
  <si>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</si>
  <si>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</si>
  <si>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</si>
  <si>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</si>
  <si>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</si>
  <si>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</si>
  <si>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</si>
  <si>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</si>
  <si>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</si>
  <si>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</si>
  <si>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</si>
  <si>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</si>
  <si>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</si>
  <si>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</si>
  <si>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</si>
  <si>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</si>
  <si>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</si>
  <si>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</si>
  <si>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</si>
  <si>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</si>
  <si>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</si>
  <si>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</si>
  <si>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</si>
  <si>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</si>
  <si>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</si>
  <si>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</si>
  <si>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</si>
  <si>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</si>
  <si>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</si>
  <si>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</si>
  <si>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</si>
  <si>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</si>
  <si>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</si>
  <si>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</si>
  <si>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</si>
  <si>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</si>
  <si>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</si>
  <si>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</si>
  <si>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</si>
  <si>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</si>
  <si>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</si>
  <si>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</si>
  <si>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</si>
  <si>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</si>
  <si>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</si>
  <si>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</si>
  <si>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</si>
  <si>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</si>
  <si>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</si>
  <si>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</si>
  <si>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</si>
  <si>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</si>
  <si>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</si>
  <si>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</si>
  <si>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</si>
  <si>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</si>
  <si>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</si>
  <si>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</si>
  <si>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</si>
  <si>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</si>
  <si>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</si>
  <si>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</si>
  <si>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</si>
  <si>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</si>
  <si>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</si>
  <si>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</si>
  <si>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</si>
  <si>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</si>
  <si>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</si>
  <si>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</si>
  <si>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</si>
  <si>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</si>
  <si>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</si>
  <si>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</si>
  <si>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</si>
  <si>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</si>
  <si>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</si>
  <si>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</si>
  <si>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</si>
  <si>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</si>
  <si>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</si>
  <si>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</si>
  <si>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</si>
  <si>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</si>
  <si>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</si>
  <si>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</si>
  <si>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</si>
  <si>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</si>
  <si>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</si>
  <si>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</si>
  <si>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</si>
  <si>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</si>
  <si>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</si>
  <si>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</si>
  <si>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</si>
  <si>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</si>
  <si>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</si>
  <si>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</si>
  <si>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</si>
  <si>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</si>
  <si>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</si>
  <si>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</si>
  <si>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</si>
  <si>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</si>
  <si>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</si>
  <si>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</si>
  <si>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</si>
  <si>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</si>
  <si>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</si>
  <si>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</si>
  <si>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</si>
  <si>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</si>
  <si>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</si>
  <si>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</si>
  <si>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</si>
  <si>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</si>
  <si>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</si>
  <si>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</si>
  <si>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</si>
  <si>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</si>
  <si>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</si>
  <si>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</si>
  <si>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</si>
  <si>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</si>
  <si>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</si>
  <si>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</si>
  <si>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</si>
  <si>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</si>
  <si>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</si>
  <si>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</si>
  <si>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</si>
  <si>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</si>
  <si>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</si>
  <si>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</si>
  <si>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</si>
  <si>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</si>
  <si>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</si>
  <si>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</si>
  <si>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</si>
  <si>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</si>
  <si>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</si>
  <si>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</si>
  <si>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</si>
  <si>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</si>
  <si>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</si>
  <si>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</si>
  <si>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</si>
  <si>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</si>
  <si>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</si>
  <si>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</si>
  <si>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</si>
  <si>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</si>
  <si>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</si>
  <si>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</si>
  <si>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</si>
  <si>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</si>
  <si>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</si>
  <si>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</si>
  <si>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</si>
  <si>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</si>
  <si>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</si>
  <si>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</si>
  <si>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</si>
  <si>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</si>
  <si>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</si>
  <si>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</si>
  <si>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</si>
  <si>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</si>
  <si>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</si>
  <si>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</si>
  <si>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</si>
  <si>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</si>
  <si>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</si>
  <si>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</si>
  <si>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</si>
  <si>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</si>
  <si>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</si>
  <si>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</si>
  <si>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</si>
  <si>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</si>
  <si>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</si>
  <si>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</si>
  <si>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</si>
  <si>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</si>
  <si>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</si>
  <si>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</si>
  <si>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</si>
  <si>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</si>
  <si>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</si>
  <si>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</si>
  <si>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</si>
  <si>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</si>
  <si>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</si>
  <si>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</si>
  <si>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</si>
  <si>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</si>
  <si>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</si>
  <si>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</si>
  <si>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</si>
  <si>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</si>
  <si>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</si>
  <si>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</si>
  <si>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</si>
  <si>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</si>
  <si>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</si>
  <si>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</si>
  <si>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</si>
  <si>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</si>
  <si>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</si>
  <si>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</si>
  <si>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</si>
  <si>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</si>
  <si>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</si>
  <si>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</si>
  <si>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</si>
  <si>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</si>
  <si>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</si>
  <si>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</si>
  <si>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</si>
  <si>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</si>
  <si>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</si>
  <si>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</si>
  <si>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</si>
  <si>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</si>
  <si>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</si>
  <si>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</si>
  <si>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</si>
  <si>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</si>
  <si>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</si>
  <si>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</si>
  <si>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</si>
  <si>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</si>
  <si>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</si>
  <si>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</si>
  <si>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</si>
  <si>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</si>
  <si>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</si>
  <si>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</si>
  <si>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</si>
  <si>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</si>
  <si>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</si>
  <si>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</si>
  <si>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</si>
  <si>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</si>
  <si>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</si>
  <si>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</si>
  <si>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</si>
  <si>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</si>
  <si>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</si>
  <si>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</si>
  <si>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</si>
  <si>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</si>
  <si>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</si>
  <si>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</si>
  <si>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</si>
  <si>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</si>
  <si>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</si>
  <si>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</si>
  <si>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</si>
  <si>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</si>
  <si>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</si>
  <si>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</si>
  <si>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</si>
  <si>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</si>
  <si>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</si>
  <si>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</si>
  <si>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</si>
  <si>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</si>
  <si>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</si>
  <si>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</si>
  <si>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</si>
  <si>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</si>
  <si>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</si>
  <si>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</si>
  <si>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</si>
  <si>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</si>
  <si>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</si>
  <si>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</si>
  <si>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</si>
  <si>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</si>
  <si>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</si>
  <si>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</si>
  <si>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</si>
  <si>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</si>
  <si>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</si>
  <si>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</si>
  <si>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</si>
  <si>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</si>
  <si>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</si>
  <si>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</si>
  <si>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</si>
  <si>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</si>
  <si>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</si>
  <si>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</si>
  <si>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</si>
  <si>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</si>
  <si>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</si>
  <si>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</si>
  <si>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</si>
  <si>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</si>
  <si>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</si>
  <si>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</si>
  <si>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</si>
  <si>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</si>
  <si>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</si>
  <si>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</si>
  <si>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</si>
  <si>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</si>
  <si>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</si>
  <si>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</si>
  <si>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</si>
  <si>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</si>
  <si>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</si>
  <si>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</si>
  <si>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</si>
  <si>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</si>
  <si>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</si>
  <si>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</si>
  <si>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</si>
  <si>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</si>
  <si>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</si>
  <si>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</si>
  <si>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</si>
  <si>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</si>
  <si>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</si>
  <si>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</si>
  <si>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</si>
  <si>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</si>
  <si>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</si>
  <si>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</si>
  <si>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</si>
  <si>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</si>
  <si>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</si>
  <si>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</si>
  <si>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</si>
  <si>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</si>
  <si>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</si>
  <si>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</si>
  <si>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</si>
  <si>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</si>
  <si>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</si>
  <si>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</si>
  <si>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</si>
  <si>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</si>
  <si>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</si>
  <si>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</si>
  <si>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</si>
  <si>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</si>
  <si>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</si>
  <si>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</si>
  <si>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</si>
  <si>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</si>
  <si>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</si>
  <si>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</si>
  <si>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</si>
  <si>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</si>
  <si>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</si>
  <si>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</si>
  <si>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</si>
  <si>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</si>
  <si>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</si>
  <si>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</si>
  <si>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</si>
  <si>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</si>
  <si>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</si>
  <si>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</si>
  <si>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</si>
  <si>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</si>
  <si>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</si>
  <si>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</si>
  <si>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</si>
  <si>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</si>
  <si>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</si>
  <si>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</si>
  <si>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</si>
  <si>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</si>
  <si>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</si>
  <si>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</si>
  <si>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</si>
  <si>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</si>
  <si>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</si>
  <si>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</si>
  <si>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</si>
  <si>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</si>
  <si>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</si>
  <si>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</si>
  <si>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</si>
  <si>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</si>
  <si>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</si>
  <si>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</si>
  <si>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</si>
  <si>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</si>
  <si>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</si>
  <si>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</si>
  <si>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</si>
  <si>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</si>
  <si>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</si>
  <si>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</si>
  <si>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</si>
  <si>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</si>
  <si>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</si>
  <si>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</si>
  <si>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</si>
  <si>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</si>
  <si>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</si>
  <si>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</si>
  <si>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</si>
  <si>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</si>
  <si>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</si>
  <si>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</si>
  <si>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</si>
  <si>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</si>
  <si>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</si>
  <si>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</si>
  <si>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</si>
  <si>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</si>
  <si>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</si>
  <si>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</si>
  <si>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</si>
  <si>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</si>
  <si>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</si>
  <si>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</si>
  <si>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</si>
  <si>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</si>
  <si>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</si>
  <si>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</si>
  <si>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</si>
  <si>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</si>
  <si>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</si>
  <si>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</si>
  <si>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</si>
  <si>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</si>
  <si>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</si>
  <si>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</si>
  <si>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</si>
  <si>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</si>
  <si>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</si>
  <si>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</si>
  <si>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</si>
  <si>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</si>
  <si>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</si>
  <si>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</si>
  <si>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</si>
  <si>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</si>
  <si>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</si>
  <si>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</si>
  <si>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</si>
  <si>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</si>
  <si>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</si>
  <si>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</si>
  <si>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</si>
  <si>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</si>
  <si>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</si>
  <si>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</si>
  <si>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</si>
  <si>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</si>
  <si>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</si>
  <si>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</si>
  <si>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</si>
  <si>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</si>
  <si>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</si>
  <si>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</si>
  <si>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</si>
  <si>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</si>
  <si>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</si>
  <si>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</si>
  <si>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</si>
  <si>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</si>
  <si>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</si>
  <si>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</si>
  <si>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</si>
  <si>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</si>
  <si>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</si>
  <si>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</si>
  <si>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</si>
  <si>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</si>
  <si>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</si>
  <si>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</si>
  <si>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</si>
  <si>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</si>
  <si>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</si>
  <si>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</si>
  <si>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</si>
  <si>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</si>
  <si>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</si>
  <si>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</si>
  <si>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</si>
  <si>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</si>
  <si>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</si>
  <si>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</si>
  <si>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</si>
  <si>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</si>
  <si>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</si>
  <si>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</si>
  <si>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</si>
  <si>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</si>
  <si>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</si>
  <si>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</si>
  <si>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</si>
  <si>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</si>
  <si>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</si>
  <si>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</si>
  <si>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</si>
  <si>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</si>
  <si>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</si>
  <si>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</si>
  <si>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</si>
  <si>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</si>
  <si>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</si>
  <si>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</si>
  <si>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</si>
  <si>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</si>
  <si>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</si>
  <si>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</si>
  <si>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</si>
  <si>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</si>
  <si>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</si>
  <si>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</si>
  <si>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</si>
  <si>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</si>
  <si>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</si>
  <si>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</si>
  <si>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</si>
  <si>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</si>
  <si>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</si>
  <si>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</si>
  <si>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</si>
  <si>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</si>
  <si>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</si>
  <si>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</si>
  <si>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</si>
  <si>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</si>
  <si>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</si>
  <si>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</si>
  <si>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</si>
  <si>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</si>
  <si>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</si>
  <si>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</si>
  <si>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</si>
  <si>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</si>
  <si>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</si>
  <si>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</si>
  <si>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</si>
  <si>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</si>
  <si>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</si>
  <si>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</si>
  <si>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</si>
  <si>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</si>
  <si>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</si>
  <si>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</si>
  <si>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</si>
  <si>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</si>
  <si>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</si>
  <si>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</si>
  <si>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</si>
  <si>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</si>
  <si>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</si>
  <si>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</si>
  <si>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</si>
  <si>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</si>
  <si>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</si>
  <si>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</si>
  <si>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</si>
  <si>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</si>
  <si>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</si>
  <si>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</si>
  <si>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</si>
  <si>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</si>
  <si>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</si>
  <si>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</si>
  <si>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</si>
  <si>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</si>
  <si>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</si>
  <si>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</si>
  <si>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</si>
  <si>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</si>
  <si>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</si>
  <si>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</si>
  <si>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</si>
  <si>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</si>
  <si>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</si>
  <si>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</si>
  <si>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</si>
  <si>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</si>
  <si>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</si>
  <si>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</si>
  <si>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</si>
  <si>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</si>
  <si>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</si>
  <si>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</si>
  <si>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</si>
  <si>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</si>
  <si>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</si>
  <si>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Analyse participative et inclusive de chaque type de conflits en particulier ceux liés à l’utilisation des ressources naturelles et aux conflits sociaux. </t>
  </si>
  <si>
    <t xml:space="preserve">La création de comités pour analyser les conflits et pour évaluer la capacité de gestion pour ces conflits incluant différentes communautés (populations hôtes, réfugiés, personnes déplacées internes, PDI retournés et retournés) ainsi qu'avec les autorités locales ; </t>
  </si>
  <si>
    <t>Définition avec les communautés des mécanismes et plans d’action pour prévenir et résoudre les conflits d’une manière juste et équitable.</t>
  </si>
  <si>
    <t xml:space="preserve">Processus de dialogue de paix et de renforcement de capacité dans les 10 communautés cibles. </t>
  </si>
  <si>
    <t>Engager 1500 jeunes et femmes y compris les populations hôtes, personnes déplacée internes, PDI retournés et retournés, des leaders religieux et communautaires et les radios communautaires par la création et formation de 20 associations de clubs d’écoute (soit 2 clubs par communautés) pour la prévention des conflits potentiels à travers la formations dans la médiation des différents types de conflits, l’utilisation d’un langage non-violente, des activités pour la sensibilisation des communautés, les causeries éducatives, le recueil des plaintes, l’accompagnement des associations pendant les premiers mois par des experts.</t>
  </si>
  <si>
    <t>Création et formation des associations de clubs d’écoute pour la prévention des conflits potentiels à travers la sensibilisation, les causeries éducatives, recueil des plaintes, orientation, etc.</t>
  </si>
  <si>
    <t>Création et formation en méthode de la médiation et l’utilisation d’un langage non-violent de 20 conseils communautaires incluant des membres des populations hôtes, des réfugiés et personnes déplacées internes, des PDI retournés et des retournés ainsi que les autorités locales ainsi que les représentants des ministères concernés</t>
  </si>
  <si>
    <r>
      <t>Création et formation de 1 conseil intercommunautaire</t>
    </r>
    <r>
      <rPr>
        <sz val="11"/>
        <color indexed="8"/>
        <rFont val="Calibri"/>
        <family val="2"/>
      </rPr>
      <t xml:space="preserve"> (y compris les populations hôtes, réfugiés, personnes déplacées internes, PDI retournés et retournés)</t>
    </r>
  </si>
  <si>
    <r>
      <rPr>
        <sz val="11"/>
        <color indexed="8"/>
        <rFont val="Times New Roman"/>
        <family val="1"/>
      </rPr>
      <t>Création et formation de x conseil régional</t>
    </r>
  </si>
  <si>
    <t>Accroitre les capacités des communautés à développer des moyens d’existence durables tout en réduisant les risques de conflits inter et intracommunautaires à travers la formation communautaire sur la promotion des initiatives productives liées la pêche, l’élevage et l’agriculture, et l’appui technique et financier.</t>
  </si>
  <si>
    <t>Renforcement des initiatives productives sur l’agriculture durable (production agricole, élevage et pêche)</t>
  </si>
  <si>
    <t xml:space="preserve">Appuyer les communautés et les femmes à travers une dotation financière, l’épargne et l’accès aux services financiers pour la réalisation d’activités génératrices de revenus; les activités suivantes seront mises en œuvre </t>
  </si>
  <si>
    <t>Renforcement des capacités des communautés et associations de jeunes dans la gestion des ressources naturelles et de l’énergie</t>
  </si>
  <si>
    <t>1500 jeunes hommes et femmes contribuent à la mise œuvre d’un système de prévention et des gestions des conflits communautaires et permet la réduction et la gestion pacifique des conflits communautaires et intercommunautaires dans les 10 communautés cibles.</t>
  </si>
  <si>
    <t>Établissement de conseils communautaires et intercommunautaire de médiation pour la prévention et la résolution des conflits pour le maintien de la paix.</t>
  </si>
  <si>
    <t>OIM</t>
  </si>
  <si>
    <t>Développer des moyens d’existence alternatifs durables pour adapter les 10 communautés cibles y compris les autochtones, les réfugiés et les PDI retournés et des retournés au changement environnemental, promouvant la cohésion sociale et la pérennisation de la paix.</t>
  </si>
  <si>
    <t>FAO</t>
  </si>
  <si>
    <t>UNHCR</t>
  </si>
  <si>
    <t>Annex D - PBF project budget</t>
  </si>
  <si>
    <t>Note: If this is a budget revision, insert extra columns to show budget changes.</t>
  </si>
  <si>
    <t>Table 1 - PBF project budget by Outcome, output and activity</t>
  </si>
  <si>
    <t>Outcome/ Output number</t>
  </si>
  <si>
    <t>Outcome/ output/ activity formulation:</t>
  </si>
  <si>
    <t>TOTAL BUDGET</t>
  </si>
  <si>
    <r>
      <rPr>
        <b/>
        <sz val="12"/>
        <color indexed="8"/>
        <rFont val="Times New Roman"/>
        <family val="1"/>
      </rPr>
      <t>IOM Budget</t>
    </r>
    <r>
      <rPr>
        <sz val="12"/>
        <color indexed="8"/>
        <rFont val="Times New Roman"/>
        <family val="1"/>
      </rPr>
      <t xml:space="preserve">  (not including staff, general operating costs and indirect fee) </t>
    </r>
  </si>
  <si>
    <r>
      <rPr>
        <b/>
        <sz val="12"/>
        <color indexed="8"/>
        <rFont val="Times New Roman"/>
        <family val="1"/>
      </rPr>
      <t xml:space="preserve">FAO Budget </t>
    </r>
    <r>
      <rPr>
        <sz val="12"/>
        <color indexed="8"/>
        <rFont val="Times New Roman"/>
        <family val="1"/>
      </rPr>
      <t xml:space="preserve"> (not including staff, general operating costs and indirect fee)</t>
    </r>
  </si>
  <si>
    <r>
      <rPr>
        <b/>
        <sz val="12"/>
        <color indexed="8"/>
        <rFont val="Times New Roman"/>
        <family val="1"/>
      </rPr>
      <t xml:space="preserve">UNHCR Budget  </t>
    </r>
    <r>
      <rPr>
        <sz val="12"/>
        <color indexed="8"/>
        <rFont val="Times New Roman"/>
        <family val="1"/>
      </rPr>
      <t>(not including staff, general operating costs and indirect fee)</t>
    </r>
  </si>
  <si>
    <t>Percent of budget for each output reserved for direct action on gender equality (if any):</t>
  </si>
  <si>
    <t>Dépenses IOM au 31/12/2019</t>
  </si>
  <si>
    <t>Dépenses FAO au 31/12/2019</t>
  </si>
  <si>
    <t>Dépenses UNHCR au 31/12/2019</t>
  </si>
  <si>
    <r>
      <rPr>
        <b/>
        <sz val="12"/>
        <color indexed="8"/>
        <rFont val="Times New Roman"/>
        <family val="1"/>
      </rPr>
      <t>OUTCOME 1: 1500</t>
    </r>
    <r>
      <rPr>
        <b/>
        <sz val="12"/>
        <color indexed="12"/>
        <rFont val="Calibri"/>
        <family val="2"/>
      </rPr>
      <t xml:space="preserve"> </t>
    </r>
    <r>
      <rPr>
        <b/>
        <sz val="12"/>
        <color indexed="8"/>
        <rFont val="Calibri"/>
        <family val="2"/>
      </rPr>
      <t>jeunes hommes et femmes contribuent à la mise œuvre d’un système de prévention et des gestions des conflits communautaires et permet la réduction et la gestion pacifique des conflits communautaires et intercommunautaires dans les 10 communautés cibles.</t>
    </r>
  </si>
  <si>
    <t>Output 1.1:</t>
  </si>
  <si>
    <t>Activity 1.1.1:</t>
  </si>
  <si>
    <t>Activity 1.1.2:</t>
  </si>
  <si>
    <t>Output 1.2:</t>
  </si>
  <si>
    <t>Activity 1.2.1:</t>
  </si>
  <si>
    <t>Activity 1.2.2:</t>
  </si>
  <si>
    <t>Activity 1.2.3:</t>
  </si>
  <si>
    <t>Output 1.3:</t>
  </si>
  <si>
    <r>
      <rPr>
        <b/>
        <sz val="11"/>
        <color indexed="8"/>
        <rFont val="Calibri"/>
        <family val="2"/>
      </rPr>
      <t>Établissement de conseils communautaires et intercommunautaire de médiation pour la prévention et la résolution des conflits pour le maintien de la paix.</t>
    </r>
  </si>
  <si>
    <t>Activity 1.3.1:</t>
  </si>
  <si>
    <t>Activity 1.3.2:</t>
  </si>
  <si>
    <t>Activity 1.3.3:</t>
  </si>
  <si>
    <t xml:space="preserve">TOTAL $ FOR OUTCOME 1: </t>
  </si>
  <si>
    <r>
      <t>OUTCOME 2: Développer des moyens d’existence alternatifs durables pour adapter les 10 communautés cibles y compris les autochtones, les réfugiés et les PDI retournés et des retournés au changement environnemental, promouvant la cohésion sociale et la pérennisation de la paix.</t>
    </r>
    <r>
      <rPr>
        <b/>
        <sz val="12"/>
        <color indexed="8"/>
        <rFont val="Calibri"/>
        <family val="2"/>
      </rPr>
      <t xml:space="preserve">
</t>
    </r>
  </si>
  <si>
    <t>Output 2.1:</t>
  </si>
  <si>
    <t>Activity 2.1.1:</t>
  </si>
  <si>
    <t>Activity 2.1.2:</t>
  </si>
  <si>
    <t>Activity 2.1.3:</t>
  </si>
  <si>
    <t xml:space="preserve">TOTAL $ FOR OUTCOME 2:  </t>
  </si>
  <si>
    <t>Project personnel costs if not included in activities above (15%)</t>
  </si>
  <si>
    <t>Project M&amp;E budget</t>
  </si>
  <si>
    <t xml:space="preserve"> </t>
  </si>
  <si>
    <t xml:space="preserve">SUB-TOTAL PROJECT BUDGET: </t>
  </si>
  <si>
    <t>Indirect support costs (7%):                                                                  168,000.00</t>
  </si>
  <si>
    <t xml:space="preserve">TOTAL PROJECT BUDGET:                            </t>
  </si>
  <si>
    <t>TOTAL PAR AGENCE</t>
  </si>
  <si>
    <t>FAO CHAD</t>
  </si>
  <si>
    <t xml:space="preserve">Delivery on received funds </t>
  </si>
  <si>
    <t>Delivery on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</si>
</sst>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_(&quot;$&quot;* \(#,##0.00\);_(&quot;$&quot;* &quot;-&quot;??_);_(@_)"/>
    <numFmt numFmtId="165" formatCode="[$$-409]#,##0.00"/>
    <numFmt numFmtId="166" formatCode="#,##0%"/>
    <numFmt numFmtId="167" formatCode="&quot; &quot;[$£-809]* #,##0.00&quot; &quot;;&quot;-&quot;[$£-809]* #,##0.00&quot; &quot;;&quot; &quot;[$£-809]* &quot;-&quot;??&quot; &quot;"/>
    <numFmt numFmtId="168" formatCode="&quot; &quot;[$$-409]* #,##0.00&quot; &quot;;&quot; &quot;[$$-409]* \(#,##0.00\);&quot; &quot;[$$-409]* &quot;-&quot;??&quot; &quot;"/>
  </numFmts>
  <fonts count="38">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indexed="8"/>
      <name val="Times New Roman"/>
      <family val="1"/>
    </font>
    <font>
      <sz val="11"/>
      <color indexed="8"/>
      <name val="Times New Roman"/>
      <family val="1"/>
    </font>
    <font>
      <sz val="11"/>
      <color indexed="8"/>
      <name val="Calibri"/>
      <family val="2"/>
    </font>
    <font>
      <sz val="12"/>
      <color indexed="8"/>
      <name val="Calibri"/>
      <family val="2"/>
    </font>
    <font>
      <b/>
      <sz val="16"/>
      <color indexed="8"/>
      <name val="Calibri"/>
      <family val="2"/>
    </font>
    <font>
      <b/>
      <sz val="11"/>
      <color indexed="8"/>
      <name val="Calibri"/>
      <family val="2"/>
    </font>
    <font>
      <b/>
      <sz val="14"/>
      <color indexed="8"/>
      <name val="Calibri"/>
      <family val="2"/>
    </font>
    <font>
      <b/>
      <sz val="12"/>
      <color indexed="8"/>
      <name val="Calibri"/>
      <family val="2"/>
    </font>
    <font>
      <b/>
      <sz val="12"/>
      <color indexed="8"/>
      <name val="Times New Roman"/>
      <family val="1"/>
    </font>
    <font>
      <b/>
      <sz val="11"/>
      <color indexed="8"/>
      <name val="Times New Roman"/>
      <family val="1"/>
    </font>
    <font>
      <b/>
      <sz val="12"/>
      <color indexed="12"/>
      <name val="Calibri"/>
      <family val="2"/>
    </font>
    <font>
      <b/>
      <u/>
      <sz val="12"/>
      <color indexed="8"/>
      <name val="Times New Roman"/>
      <family val="1"/>
    </font>
    <font>
      <sz val="11"/>
      <color rgb="FF000000"/>
      <name val="Calibri"/>
      <family val="2"/>
      <scheme val="minor"/>
    </font>
    <font>
      <b/>
      <sz val="11"/>
      <color rgb="FFFF0000"/>
      <name val="Calibri"/>
      <family val="2"/>
      <scheme val="minor"/>
    </font>
    <font>
      <sz val="10"/>
      <name val="Arial"/>
      <family val="2"/>
    </font>
    <font>
      <sz val="11"/>
      <color theme="1"/>
      <name val="ZapfHumnst BT"/>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9"/>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10"/>
      </top>
      <bottom/>
      <diagonal/>
    </border>
  </borders>
  <cellStyleXfs count="8">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34" fillId="0" borderId="0"/>
    <xf numFmtId="0" fontId="5" fillId="0" borderId="0"/>
    <xf numFmtId="43" fontId="36" fillId="0" borderId="0" applyFont="0" applyFill="0" applyBorder="0" applyAlignment="0" applyProtection="0"/>
    <xf numFmtId="9" fontId="37" fillId="0" borderId="0" applyFont="0" applyFill="0" applyBorder="0" applyAlignment="0" applyProtection="0"/>
  </cellStyleXfs>
  <cellXfs count="37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0" fontId="1" fillId="0" borderId="3" xfId="0" applyFont="1" applyBorder="1" applyAlignment="1" applyProtection="1">
      <alignment horizontal="left" vertical="top" wrapText="1"/>
      <protection locked="0"/>
    </xf>
    <xf numFmtId="49" fontId="23" fillId="9" borderId="3" xfId="0" applyNumberFormat="1" applyFont="1" applyFill="1" applyBorder="1" applyAlignment="1" applyProtection="1">
      <alignment horizontal="left" vertical="center" wrapText="1"/>
      <protection locked="0"/>
    </xf>
    <xf numFmtId="49" fontId="25" fillId="9" borderId="3" xfId="0" applyNumberFormat="1" applyFont="1" applyFill="1" applyBorder="1" applyAlignment="1" applyProtection="1">
      <alignment horizontal="left" vertical="center" wrapText="1"/>
      <protection locked="0"/>
    </xf>
    <xf numFmtId="165" fontId="22" fillId="3" borderId="3" xfId="0" applyNumberFormat="1" applyFont="1" applyFill="1" applyBorder="1" applyAlignment="1" applyProtection="1">
      <alignment horizontal="right" vertical="center" wrapText="1"/>
      <protection locked="0"/>
    </xf>
    <xf numFmtId="49" fontId="26" fillId="9" borderId="0" xfId="3" applyNumberFormat="1" applyFont="1" applyFill="1"/>
    <xf numFmtId="0" fontId="27" fillId="9" borderId="0" xfId="3" applyFont="1" applyFill="1"/>
    <xf numFmtId="0" fontId="28" fillId="9" borderId="0" xfId="3" applyFont="1" applyFill="1" applyAlignment="1">
      <alignment horizontal="center"/>
    </xf>
    <xf numFmtId="0" fontId="5" fillId="9" borderId="0" xfId="3" applyFill="1" applyAlignment="1">
      <alignment horizontal="center"/>
    </xf>
    <xf numFmtId="9" fontId="5" fillId="9" borderId="0" xfId="3" applyNumberFormat="1" applyFill="1" applyAlignment="1">
      <alignment horizontal="center"/>
    </xf>
    <xf numFmtId="4" fontId="5" fillId="9" borderId="0" xfId="3" applyNumberFormat="1" applyFill="1" applyAlignment="1">
      <alignment horizontal="right"/>
    </xf>
    <xf numFmtId="0" fontId="5" fillId="9" borderId="0" xfId="3" applyFill="1"/>
    <xf numFmtId="0" fontId="5" fillId="9" borderId="55" xfId="3" applyFill="1" applyBorder="1"/>
    <xf numFmtId="0" fontId="5" fillId="0" borderId="0" xfId="3"/>
    <xf numFmtId="0" fontId="29" fillId="9" borderId="0" xfId="3" applyFont="1" applyFill="1"/>
    <xf numFmtId="0" fontId="29" fillId="9" borderId="0" xfId="3" applyFont="1" applyFill="1" applyAlignment="1">
      <alignment horizontal="center"/>
    </xf>
    <xf numFmtId="49" fontId="29" fillId="9" borderId="0" xfId="3" applyNumberFormat="1" applyFont="1" applyFill="1"/>
    <xf numFmtId="49" fontId="30" fillId="9" borderId="3" xfId="3" applyNumberFormat="1" applyFont="1" applyFill="1" applyBorder="1" applyAlignment="1">
      <alignment horizontal="center" vertical="center" wrapText="1"/>
    </xf>
    <xf numFmtId="49" fontId="31" fillId="9" borderId="3" xfId="3" applyNumberFormat="1" applyFont="1" applyFill="1" applyBorder="1" applyAlignment="1">
      <alignment horizontal="center" vertical="center" wrapText="1"/>
    </xf>
    <xf numFmtId="49" fontId="22" fillId="10" borderId="3" xfId="3" applyNumberFormat="1" applyFont="1" applyFill="1" applyBorder="1" applyAlignment="1">
      <alignment horizontal="center" vertical="center" wrapText="1"/>
    </xf>
    <xf numFmtId="49" fontId="22" fillId="9" borderId="3" xfId="3" applyNumberFormat="1" applyFont="1" applyFill="1" applyBorder="1" applyAlignment="1">
      <alignment horizontal="center" vertical="center" wrapText="1"/>
    </xf>
    <xf numFmtId="4" fontId="30" fillId="10" borderId="3" xfId="3" applyNumberFormat="1" applyFont="1" applyFill="1" applyBorder="1" applyAlignment="1">
      <alignment horizontal="center" vertical="center" wrapText="1"/>
    </xf>
    <xf numFmtId="49" fontId="22" fillId="9" borderId="3" xfId="3" applyNumberFormat="1" applyFont="1" applyFill="1" applyBorder="1" applyAlignment="1">
      <alignment vertical="center" wrapText="1"/>
    </xf>
    <xf numFmtId="49" fontId="33" fillId="9" borderId="3" xfId="3" applyNumberFormat="1" applyFont="1" applyFill="1" applyBorder="1" applyAlignment="1">
      <alignment vertical="center" wrapText="1"/>
    </xf>
    <xf numFmtId="49" fontId="27" fillId="9" borderId="3" xfId="3" applyNumberFormat="1" applyFont="1" applyFill="1" applyBorder="1" applyAlignment="1">
      <alignment horizontal="left" vertical="center" wrapText="1"/>
    </xf>
    <xf numFmtId="165" fontId="29" fillId="9" borderId="3" xfId="3" applyNumberFormat="1" applyFont="1" applyFill="1" applyBorder="1" applyAlignment="1">
      <alignment horizontal="center" vertical="center" wrapText="1"/>
    </xf>
    <xf numFmtId="165" fontId="30" fillId="10" borderId="3" xfId="3" applyNumberFormat="1" applyFont="1" applyFill="1" applyBorder="1" applyAlignment="1">
      <alignment horizontal="center" vertical="center" wrapText="1"/>
    </xf>
    <xf numFmtId="165" fontId="22" fillId="9" borderId="3" xfId="3" applyNumberFormat="1" applyFont="1" applyFill="1" applyBorder="1" applyAlignment="1">
      <alignment horizontal="center" vertical="center" wrapText="1"/>
    </xf>
    <xf numFmtId="166" fontId="22" fillId="9" borderId="3" xfId="3" applyNumberFormat="1" applyFont="1" applyFill="1" applyBorder="1" applyAlignment="1">
      <alignment horizontal="center" vertical="center" wrapText="1"/>
    </xf>
    <xf numFmtId="4" fontId="22" fillId="10" borderId="3" xfId="3" applyNumberFormat="1" applyFont="1" applyFill="1" applyBorder="1" applyAlignment="1">
      <alignment horizontal="right" vertical="center" wrapText="1"/>
    </xf>
    <xf numFmtId="165" fontId="22" fillId="9" borderId="3" xfId="3" applyNumberFormat="1" applyFont="1" applyFill="1" applyBorder="1" applyAlignment="1">
      <alignment vertical="center" wrapText="1"/>
    </xf>
    <xf numFmtId="49" fontId="23" fillId="9" borderId="3" xfId="3" applyNumberFormat="1" applyFont="1" applyFill="1" applyBorder="1" applyAlignment="1">
      <alignment horizontal="left" vertical="center" wrapText="1"/>
    </xf>
    <xf numFmtId="165" fontId="22" fillId="9" borderId="3" xfId="3" applyNumberFormat="1" applyFont="1" applyFill="1" applyBorder="1" applyAlignment="1">
      <alignment horizontal="right" vertical="center" wrapText="1"/>
    </xf>
    <xf numFmtId="165" fontId="22" fillId="10" borderId="3" xfId="3" applyNumberFormat="1" applyFont="1" applyFill="1" applyBorder="1" applyAlignment="1">
      <alignment horizontal="right" vertical="center" wrapText="1"/>
    </xf>
    <xf numFmtId="165" fontId="30" fillId="10" borderId="3" xfId="3" applyNumberFormat="1" applyFont="1" applyFill="1" applyBorder="1" applyAlignment="1">
      <alignment horizontal="right" vertical="center" wrapText="1"/>
    </xf>
    <xf numFmtId="167" fontId="22" fillId="10" borderId="3" xfId="3" applyNumberFormat="1" applyFont="1" applyFill="1" applyBorder="1" applyAlignment="1">
      <alignment horizontal="right" vertical="center" wrapText="1"/>
    </xf>
    <xf numFmtId="0" fontId="22" fillId="9" borderId="3" xfId="3" applyFont="1" applyFill="1" applyBorder="1" applyAlignment="1">
      <alignment horizontal="right" vertical="center" wrapText="1"/>
    </xf>
    <xf numFmtId="9" fontId="22" fillId="9" borderId="3" xfId="3" applyNumberFormat="1" applyFont="1" applyFill="1" applyBorder="1" applyAlignment="1">
      <alignment horizontal="center" vertical="center" wrapText="1"/>
    </xf>
    <xf numFmtId="0" fontId="22" fillId="9" borderId="3" xfId="3" applyFont="1" applyFill="1" applyBorder="1" applyAlignment="1">
      <alignment vertical="center" wrapText="1"/>
    </xf>
    <xf numFmtId="49" fontId="31" fillId="9" borderId="3" xfId="3" applyNumberFormat="1" applyFont="1" applyFill="1" applyBorder="1" applyAlignment="1">
      <alignment horizontal="left" vertical="center" wrapText="1"/>
    </xf>
    <xf numFmtId="165" fontId="30" fillId="9" borderId="3" xfId="3" applyNumberFormat="1" applyFont="1" applyFill="1" applyBorder="1" applyAlignment="1">
      <alignment horizontal="right" vertical="center" wrapText="1"/>
    </xf>
    <xf numFmtId="166" fontId="30" fillId="9" borderId="3" xfId="3" applyNumberFormat="1" applyFont="1" applyFill="1" applyBorder="1" applyAlignment="1">
      <alignment horizontal="center" vertical="center" wrapText="1"/>
    </xf>
    <xf numFmtId="4" fontId="30" fillId="10" borderId="3" xfId="3" applyNumberFormat="1" applyFont="1" applyFill="1" applyBorder="1" applyAlignment="1">
      <alignment horizontal="right" vertical="center" wrapText="1"/>
    </xf>
    <xf numFmtId="165" fontId="22" fillId="10" borderId="3" xfId="3" applyNumberFormat="1" applyFont="1" applyFill="1" applyBorder="1" applyAlignment="1">
      <alignment horizontal="right" wrapText="1"/>
    </xf>
    <xf numFmtId="165" fontId="5" fillId="9" borderId="0" xfId="3" applyNumberFormat="1" applyFill="1"/>
    <xf numFmtId="0" fontId="31" fillId="9" borderId="3" xfId="3" applyFont="1" applyFill="1" applyBorder="1" applyAlignment="1">
      <alignment vertical="center" wrapText="1"/>
    </xf>
    <xf numFmtId="165" fontId="30" fillId="10" borderId="3" xfId="3" applyNumberFormat="1" applyFont="1" applyFill="1" applyBorder="1" applyAlignment="1">
      <alignment horizontal="right" vertical="center"/>
    </xf>
    <xf numFmtId="165" fontId="30" fillId="9" borderId="3" xfId="3" applyNumberFormat="1" applyFont="1" applyFill="1" applyBorder="1" applyAlignment="1">
      <alignment horizontal="right" vertical="center"/>
    </xf>
    <xf numFmtId="168" fontId="22" fillId="9" borderId="3" xfId="3" applyNumberFormat="1" applyFont="1" applyFill="1" applyBorder="1" applyAlignment="1">
      <alignment horizontal="center" vertical="center" wrapText="1"/>
    </xf>
    <xf numFmtId="49" fontId="23" fillId="9" borderId="3" xfId="3" applyNumberFormat="1" applyFont="1" applyFill="1" applyBorder="1" applyAlignment="1">
      <alignment vertical="center" wrapText="1"/>
    </xf>
    <xf numFmtId="165" fontId="30" fillId="9" borderId="3" xfId="3" applyNumberFormat="1" applyFont="1" applyFill="1" applyBorder="1" applyAlignment="1">
      <alignment vertical="center" wrapText="1"/>
    </xf>
    <xf numFmtId="0" fontId="30" fillId="9" borderId="3" xfId="3" applyFont="1" applyFill="1" applyBorder="1" applyAlignment="1">
      <alignment horizontal="center" vertical="center" wrapText="1"/>
    </xf>
    <xf numFmtId="4" fontId="30" fillId="9" borderId="3" xfId="3" applyNumberFormat="1" applyFont="1" applyFill="1" applyBorder="1" applyAlignment="1">
      <alignment horizontal="right" vertical="center" wrapText="1"/>
    </xf>
    <xf numFmtId="9" fontId="30" fillId="9" borderId="3" xfId="3" applyNumberFormat="1" applyFont="1" applyFill="1" applyBorder="1" applyAlignment="1">
      <alignment horizontal="center" vertical="center" wrapText="1"/>
    </xf>
    <xf numFmtId="49" fontId="30" fillId="9" borderId="3" xfId="3" applyNumberFormat="1" applyFont="1" applyFill="1" applyBorder="1" applyAlignment="1">
      <alignment vertical="center" wrapText="1"/>
    </xf>
    <xf numFmtId="165" fontId="30" fillId="9" borderId="3" xfId="3" applyNumberFormat="1" applyFont="1" applyFill="1" applyBorder="1" applyAlignment="1">
      <alignment horizontal="center" vertical="center" wrapText="1"/>
    </xf>
    <xf numFmtId="0" fontId="5" fillId="0" borderId="0" xfId="3" applyAlignment="1">
      <alignment horizontal="center"/>
    </xf>
    <xf numFmtId="4" fontId="5" fillId="0" borderId="0" xfId="3" applyNumberFormat="1" applyAlignment="1">
      <alignment horizontal="right"/>
    </xf>
    <xf numFmtId="9" fontId="5" fillId="0" borderId="0" xfId="2" applyFont="1" applyAlignment="1">
      <alignment horizontal="right"/>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2" fillId="0"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49" fontId="0" fillId="0" borderId="3" xfId="0" applyNumberFormat="1" applyFont="1" applyBorder="1" applyAlignment="1" applyProtection="1">
      <alignment horizontal="left" wrapText="1"/>
      <protection locked="0"/>
    </xf>
    <xf numFmtId="164" fontId="35" fillId="3" borderId="0" xfId="1" applyFont="1" applyFill="1" applyBorder="1" applyAlignment="1" applyProtection="1">
      <alignment vertical="center" wrapText="1"/>
      <protection locked="0"/>
    </xf>
    <xf numFmtId="49" fontId="10" fillId="0" borderId="3" xfId="0" applyNumberFormat="1" applyFont="1" applyBorder="1" applyAlignment="1" applyProtection="1">
      <alignment horizontal="left"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164" fontId="6" fillId="0" borderId="3" xfId="1" applyFont="1" applyFill="1" applyBorder="1" applyAlignment="1" applyProtection="1">
      <alignment vertical="center" wrapText="1"/>
      <protection locked="0"/>
    </xf>
    <xf numFmtId="164" fontId="3" fillId="2" borderId="16" xfId="1" applyFont="1" applyFill="1" applyBorder="1" applyAlignment="1">
      <alignment vertical="center" wrapText="1"/>
    </xf>
    <xf numFmtId="9" fontId="35" fillId="2" borderId="14" xfId="2" applyFont="1" applyFill="1" applyBorder="1" applyAlignment="1">
      <alignment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9" fontId="30" fillId="9" borderId="3" xfId="3" applyNumberFormat="1" applyFont="1" applyFill="1" applyBorder="1" applyAlignment="1">
      <alignment horizontal="left" vertical="center" wrapText="1"/>
    </xf>
    <xf numFmtId="0" fontId="5" fillId="0" borderId="0" xfId="3" applyAlignment="1">
      <alignment horizontal="center" vertical="center"/>
    </xf>
    <xf numFmtId="49" fontId="30" fillId="9" borderId="3" xfId="3" applyNumberFormat="1" applyFont="1" applyFill="1" applyBorder="1" applyAlignment="1">
      <alignment vertical="center" wrapText="1"/>
    </xf>
    <xf numFmtId="0" fontId="30" fillId="9" borderId="3" xfId="3" applyFont="1" applyFill="1" applyBorder="1" applyAlignment="1">
      <alignment vertical="center" wrapText="1"/>
    </xf>
    <xf numFmtId="49" fontId="30" fillId="9" borderId="3" xfId="3" applyNumberFormat="1" applyFont="1" applyFill="1" applyBorder="1" applyAlignment="1">
      <alignment horizontal="center" vertical="center" wrapText="1"/>
    </xf>
    <xf numFmtId="49" fontId="22" fillId="9" borderId="3" xfId="3" applyNumberFormat="1" applyFont="1" applyFill="1" applyBorder="1" applyAlignment="1">
      <alignment horizontal="left" vertical="center" wrapText="1"/>
    </xf>
  </cellXfs>
  <cellStyles count="8">
    <cellStyle name="Comma 10" xfId="6" xr:uid="{B3EAD682-122C-4573-A06C-52630C9E8674}"/>
    <cellStyle name="Currency" xfId="1" builtinId="4"/>
    <cellStyle name="Normal" xfId="0" builtinId="0"/>
    <cellStyle name="Normal 2" xfId="4" xr:uid="{00000000-0005-0000-0000-000002000000}"/>
    <cellStyle name="Normal 3" xfId="3" xr:uid="{00000000-0005-0000-0000-000003000000}"/>
    <cellStyle name="Normal 3 2 2 2 2 2" xfId="5" xr:uid="{B7152145-7D65-4BD6-BEF2-07705471FE80}"/>
    <cellStyle name="Percent" xfId="2" builtinId="5"/>
    <cellStyle name="Percent 2" xfId="7" xr:uid="{4B93474B-1026-480C-A2B9-1E6A18784E7D}"/>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CC"/>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84" Type="http://schemas.openxmlformats.org/officeDocument/2006/relationships/sharedStrings" Target="sharedStrings.xml"/><Relationship Id="rId16" Type="http://schemas.openxmlformats.org/officeDocument/2006/relationships/externalLink" Target="externalLinks/externalLink8.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5" Type="http://schemas.openxmlformats.org/officeDocument/2006/relationships/worksheet" Target="worksheets/sheet5.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77" Type="http://schemas.openxmlformats.org/officeDocument/2006/relationships/externalLink" Target="externalLinks/externalLink69.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80" Type="http://schemas.openxmlformats.org/officeDocument/2006/relationships/externalLink" Target="externalLinks/externalLink72.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externalLink" Target="externalLinks/externalLink59.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81" Type="http://schemas.openxmlformats.org/officeDocument/2006/relationships/externalLink" Target="externalLinks/externalLink73.xml"/><Relationship Id="rId4" Type="http://schemas.openxmlformats.org/officeDocument/2006/relationships/worksheet" Target="worksheets/sheet4.xml"/><Relationship Id="rId9" Type="http://schemas.openxmlformats.org/officeDocument/2006/relationships/externalLink" Target="externalLinks/externalLink1.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7" Type="http://schemas.openxmlformats.org/officeDocument/2006/relationships/worksheet" Target="worksheets/sheet7.xml"/><Relationship Id="rId71" Type="http://schemas.openxmlformats.org/officeDocument/2006/relationships/externalLink" Target="externalLinks/externalLink63.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61" Type="http://schemas.openxmlformats.org/officeDocument/2006/relationships/externalLink" Target="externalLinks/externalLink53.xml"/><Relationship Id="rId8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mjrivas/Documents/MA.0428/ZLI%20MA.0428%20upto%20Mar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dministration\03_HR\2.Staff%20Data%20Base%20El%20Fasher\06%2011%20NOVEMBER%2006\New%20EFStaffData%20Base%20November%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DMINISTRATION%20DARFUR\03.%20HUMAN%20RESSOURCES\1.%20SUDANESE%20EMPLOYEES\1.%20DATABASES\2007\EFStaffData%20Base-%20june-%202007%20DE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minolad.IOMTIRANA\Local%20Settings\Temporary%20Internet%20Files\OLK1\2008\Project\SAP%20rep\AL10%20Project%20structure%2018%2006%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evi\Local%20Settings\Temp\@Yann\MSF\Capita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6AB76F5\TRES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dministration\HR\Database\2007%20DATABASE%20EF\07%2006%20June%2007\EFStaffData%20Base-%20june-%202007%20DEF.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Reetu\salary\2009\September%202009%20Salary%2009_To%20Send%20MailLate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DLGUTIERREZ%20BACKUP_05Dec2015\Financial%20Reports\DP1125\DP1125%20Final%20Financial%20Repor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lobas/Desktop/CERF%20TEMPLAT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Personal%20Files\Documents%20and%20Settings\sdiamante\My%20Documents\Sali%20files\FY%202009\2nd%20Quarter%202009\Q2%2009%20conso\USRP%20Total%20conso%20Q2%2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amjrivas\AppData\Local\Microsoft\Windows\INetCache\Content.Outlook\R0CTB8OZ\BNP%20CS0996%20PBF%20LAC%20ing.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mcolisao\AppData\Local\Microsoft\Windows\Temporary%20Internet%20Files\Content.Outlook\2PT1MUGZ\DP%2001007%20BNP%2031%20Mar%20to%2031%20Dec%202014%20ver%201%20(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Users\mcolisao\AppData\Local\Microsoft\Windows\Temporary%20Internet%20Files\Content.Outlook\2PT1MUGZ\DP%201042%20BN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DMINISTRATION%20DARFUR\HUMAN%20RESSOURCES\1-SUDANESE%20EMPLOYEES\1-BasesMonthlyDATABASE\2006%2008\New%20EFStaffData%20Base%20August%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nts%20and%20Settings\jdini.AS\Local%20Settings\Temporary%20Internet%20Files\OLK1\IOM%20Staff%20PRISM%20Payroll%20June%202008%20with%20jurnal%20entr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Users\mlobas\Desktop\CERF%20TEMPLAT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PRISM%20Master%20data\WBS%20Element\S86-CAU%20TC%20013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dministration\03_HR\2.Staff%20Data%20Base%20El%20Fasher\2007%20DATABASE%20EF\07%2006%20June%2007\EFStaffData%20Base-%20april-%202007%20MEDICAL%20COST-DE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lseymour\Local%20Settings\Temporary%20Internet%20Files\OLK172\LTI%20Budget%20FY09%20by%20PBL%202009022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8470CDEB\07%2004%20April%200"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20and%20Settings\cramos\Local%20Settings\Temporary%20Internet%20Files\OLK11\USRP%20Main%20Report%20Q1%202011%20(mavs%2001.28.1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USRP\FY2013%20Budget\Evie\Budget%20revision\Final%20Revision\approved%20budget\USRP%20Budget%20FY2013-final%20(03.12.201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nts%20and%20Settings\minolad.IOMTIRANA\Local%20Settings\Temporary%20Internet%20Files\OLK1\2%20April%2008%20Project%20Master%20Data-AL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jdini.AS\Local%20Settings\Temporary%20Internet%20Files\OLK1\PRISM%20SAP%20Payroll%20Sept'08%20with%20journal%20entr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pmu\USRP\FY2014%20BUDGET\FY14%20Budget%20vs.%20FY13%20Actual\FY14%20Budget%20vs.%20FY13%20Actual.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ocuments%20and%20Settings\lmendoza\My%20Documents\Donor%20Reports\EUROPE\21.)%20CE.0112\from%20Mission\Documents%20and%20Settings\kmcnally\Local%20Settings\Temporary%20Internet%20Files\OLKD6\Pact%20Proposal%20Budget%20Template%20-%20v1%2030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mbaccay\Desktop\Mavelle\USRP-Mavelle\USRP\2010\Q4\Reports\USRP%20OPE%20Q4%202010%20final%20(10.25.1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U:\SAP%20FI\BNP%20with%20updated%20account%20cod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Personal%20Files\Cynthia's%20Files\USRP%20Budget%202006\PromNotes\PromNotes%202006%20Budge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Reetu\salary\2009\October%202009%20Salary%2009_To%20Send%20MailLates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Documents%20and%20Settings\cranao\My%20Documents\Officials%20&amp;%20geneva\Names%20for%20check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jdini.AS\My%20Documents\Payroll\National%20staff\2008\SAP%20PRISM%20Payroll%20AUG'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Users\finance\Documents\Fin%20reports\CT.0435%20KZ%20INL\Final%20report\CT.0435%20Apr-Sep'10%20utiliz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nts%20and%20Settings\lseymour\Local%20Settings\Temporary%20Internet%20Files\OLK172\PMO%20Register%20Ongoing%20Projects%20MAU%202009062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DOCUME~1\Admindr\LOCALS~1\Temp\Financial%20Plans%20Update%20Mars\PLAN%20FI%20EXPATS%20SU%202007%20draft%20JU%20reduit%20070219%20vct.xls"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PromNoteLevels.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TranspCost20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Personal%20Files\Documents%20and%20Settings\mtan\My%20Documents\Budget%202004\USRP\Documents%20and%20Settings\mtan\My%20Documents\Budget%202004\USRP\PromNotes\PromNoteLevelsFY2004%20ver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dminKit\kitcompt\Missions\WINDOWS\TEMP\MULTIBUD\CHANGE9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My%20Documents\New%20Finance\Budget\Afghan-reintegration%20skilled%20&amp;%20semi%20Skilled%20afghans%20from%20Iran%20RARSA\RARQA-Necessary%20doc.%20for%20project%20code\RARQA%20-%20REQUEST%20FOR%20PROJECT%20CODE\BNPforRQ002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Documents%20and%20Settings\ACF\Desktop\ADMIN%20DARFUR\02.%20FINANCE\01.%20BUDGET\Z2\2008\07%2008\Salary%20increase%20impact\HR%20Database%20ACF%20JA%202008%2002%20with%20increase.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Documents%20and%20Settings\ACF\Local%20Settings\Temporary%20Internet%20Files\OLK2D5\Z2\B%20-%20BUDGET%20SRI%20LANKA%202005\BUDGET%20STRUCTURE%202005\version%20du%20080405\BUDGET%20SRI%20LANKA%202005%20revised%20NG%20v18%2008040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Documents%20and%20Settings\nsuwaty\Local%20Settings\Temporary%20Internet%20Files\OLK3A3\Project%20summary%20for%20NP10%20-%20May%2009%20(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DOCUME~1\nsuwaty\LOCALS~1\Temp\Rar$DI00.750\Project%20summary%20for%20NP10%20-%20May%2009%20Revision.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Rba8fserver\rmu\Users\tcunanan\Documents\Africa%20-%20Donor%20Reports\a.%20July%202016\DP.0964\RAS%20WPs_Final%20Financial%20Report%20DP.0964-TD10.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Minola%20docs\2008\Project\SAP%20rep\AL10%20Project%20structure%2018%2006%2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GMCA\GESTION%20MISSION\A.Burkina%20Faso\Budgets\A1%20-%20ECHO\A1A\Amendment\SUIVI%20BUD%20A1A%20PROJECTION%20AMENDEMENT%20V10%202%20du%2021%2011%20ok%20desk.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bsdiallo/Desktop/CS.0996/Rap%20Final%20Endoss&#233;/Annex%20D-%20PBF%20Lake%20CS%200996%20FFR%20Donateur%2014.06.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01%20Donor%20Report%20Status%20(DFRs)\Donor%20Reports%20WPs\TC%20Projects%20(Technical%20Cooperation%20and)\TC.0638\FROM%20INTRANET\BNP%20for%20TC.063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Users/bsdiallo/Desktop/NGLAHA/Contribution%20FAO%20Rapport%20fin%20Annuel%20UNJP-CHD-047-PBF-07-09-202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Users/bsdiallo/Desktop/NGLAHA/Matrice%20de%20Suivi-Evaluation%20PBF-Tc%20(v.f)%20HCR.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adembele/Desktop/Alassane/OIM/PBF/PBF%20Lac/Budget/Monitoring/PBF%20Lac/INTERIM%20FINANCIAL%20REPORT%20CS%200996%20au%2031.12.2019%20AD.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BORSO/Desktop/Rapports%20financiers%20PBF/047/047%20Rapport%20financier%20au%2031.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RP%20Nepal\Budget\Budget%202011\2011%20Cost%20of%20Officials%20based%20on%202010%20April%20Payroll%20FINAL%20by%20Duty%20S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osave\FP\ALO\PLAN%20FI%20EQ%20SOUDAN%202007%200703151%20A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OPE"/>
      <sheetName val="163-OPE"/>
      <sheetName val="169-OPE"/>
      <sheetName val="499-OPE "/>
      <sheetName val="OPE"/>
      <sheetName val="Index"/>
      <sheetName val="192-CUS"/>
      <sheetName val="CIS"/>
      <sheetName val="cis Summary"/>
      <sheetName val="DATA"/>
      <sheetName val="Lookup"/>
    </sheetNames>
    <sheetDataSet>
      <sheetData sheetId="0">
        <row r="8">
          <cell r="A8" t="str">
            <v>o</v>
          </cell>
        </row>
      </sheetData>
      <sheetData sheetId="1"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2"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3"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TO_DO"/>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15">
          <cell r="A15" t="str">
            <v>ElFasherAdmin</v>
          </cell>
          <cell r="B15" t="str">
            <v>EFC01</v>
          </cell>
          <cell r="D15" t="str">
            <v>Active</v>
          </cell>
          <cell r="H15" t="str">
            <v>ELFASHER</v>
          </cell>
          <cell r="J15" t="str">
            <v>ADMIN</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Z20" t="str">
            <v>AB05</v>
          </cell>
          <cell r="AH20" t="str">
            <v>Nut survey</v>
          </cell>
          <cell r="AJ20" t="str">
            <v>B2</v>
          </cell>
          <cell r="AL20" t="str">
            <v>Not relocated</v>
          </cell>
          <cell r="AV20" t="str">
            <v>Sickness</v>
          </cell>
        </row>
        <row r="21">
          <cell r="A21" t="str">
            <v>ElFasherWS</v>
          </cell>
          <cell r="B21" t="str">
            <v>EFH01</v>
          </cell>
          <cell r="Z21" t="str">
            <v>AC01</v>
          </cell>
          <cell r="AH21" t="str">
            <v>Psy</v>
          </cell>
          <cell r="AJ21" t="str">
            <v>C</v>
          </cell>
          <cell r="AV21" t="str">
            <v>Death</v>
          </cell>
        </row>
        <row r="22">
          <cell r="A22" t="str">
            <v>KebkabiyaAdmin</v>
          </cell>
          <cell r="B22" t="str">
            <v>KKC01</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LI MA.0428 upto Mar19 "/>
      <sheetName val="ZLI MA.0428 upto Mar19  (2)"/>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 val="renvoi"/>
      <sheetName val="P1"/>
      <sheetName val="FBM_Results"/>
      <sheetName val="Summary"/>
      <sheetName val="How_to_use_NutVal"/>
      <sheetName val="Help_on_Screen_view"/>
      <sheetName val="Help_on_Macros"/>
      <sheetName val="Help_on_Calc__and_Planning"/>
      <sheetName val="Help_on_Refs__and_figures"/>
      <sheetName val="Help_on_OSDM"/>
      <sheetName val="Help_on_tracking"/>
      <sheetName val="Extra_Help_for_Calc_sheet_1"/>
      <sheetName val="Extra_help_for_calc_sheet_2"/>
      <sheetName val="Calculation_Sheet"/>
      <sheetName val="FOB_Prices"/>
      <sheetName val="Nutrient_Graph_1"/>
      <sheetName val="Macronutrient_Pie_Chart"/>
      <sheetName val="Nutrient_Tracking_Data"/>
      <sheetName val="Graph_of_Tracking_Data"/>
      <sheetName val="Food_Basket_Monitoring_"/>
      <sheetName val="FBM_Data_Collection_Sheet"/>
      <sheetName val="FBM_Result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_DP1125 "/>
      <sheetName val="January 2016 Transactions"/>
      <sheetName val="For ADJ_Jan16 transactions"/>
      <sheetName val="DP1208"/>
      <sheetName val="DP1313"/>
      <sheetName val="Jan16 transactions after ADJ"/>
      <sheetName val="ZLI_DP1125_31Dec2015"/>
      <sheetName val="DP1125_Allocation"/>
      <sheetName val="Summary_WASH Final Financial"/>
      <sheetName val="WASH_Final Financial Report"/>
      <sheetName val="Summary_NFI Final Financial"/>
      <sheetName val="NFI_Final Financial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sheetData>
      <sheetData sheetId="8"/>
      <sheetData sheetId="9"/>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FINAL FINANCIAL REPORT"/>
      <sheetName val="2 - RECONCILIATION"/>
      <sheetName val="3 - ZCJI3 SUMMARY"/>
      <sheetName val=" 4 - ZCJI3"/>
      <sheetName val="5 - REVENUE"/>
      <sheetName val="6 - ZDSR"/>
      <sheetName val="CN43N"/>
      <sheetName val="BUDGET"/>
      <sheetName val="ZCJI3"/>
      <sheetName val="reconciliation"/>
      <sheetName val="MISSION'S DRAFT (V2)"/>
      <sheetName val="7 - CHECKLIST"/>
      <sheetName val="CE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sheetData>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 val="Costing sheet"/>
    </sheetNames>
    <sheetDataSet>
      <sheetData sheetId="0"/>
      <sheetData sheetId="1"/>
      <sheetData sheetId="2"/>
      <sheetData sheetId="3"/>
      <sheetData sheetId="4"/>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300330 Overtime - employees</v>
          </cell>
        </row>
        <row r="21">
          <cell r="M21" t="str">
            <v>300340 Interns and all-inclusive contracts</v>
          </cell>
        </row>
        <row r="22">
          <cell r="M22" t="str">
            <v>300350 Hazard Pay - employees</v>
          </cell>
        </row>
        <row r="23">
          <cell r="M23" t="str">
            <v>300360 Miscellaneous other staff costs - employ</v>
          </cell>
        </row>
        <row r="24">
          <cell r="M24" t="str">
            <v>301030 Representation (refer to GI No. 601/Rev.</v>
          </cell>
        </row>
        <row r="25">
          <cell r="M25" t="str">
            <v>301040 Conference/Meetings registration fee</v>
          </cell>
        </row>
        <row r="26">
          <cell r="M26" t="str">
            <v>301050 Subsistence and other</v>
          </cell>
        </row>
        <row r="27">
          <cell r="M27" t="str">
            <v>301060 Staff Travel (air transportation)</v>
          </cell>
        </row>
        <row r="28">
          <cell r="M28" t="str">
            <v>301190 Other travel costs</v>
          </cell>
        </row>
        <row r="29">
          <cell r="M29" t="str">
            <v>301191 Reimbursement of accomodation + meals</v>
          </cell>
        </row>
        <row r="30">
          <cell r="M30" t="str">
            <v>303010 Communications</v>
          </cell>
        </row>
        <row r="31">
          <cell r="M31" t="str">
            <v>303020 Postage</v>
          </cell>
        </row>
        <row r="32">
          <cell r="M32" t="str">
            <v>303030 E-Mail / Internet/dataline charges</v>
          </cell>
        </row>
        <row r="33">
          <cell r="M33" t="str">
            <v>303090 Other communication cost</v>
          </cell>
        </row>
        <row r="34">
          <cell r="M34" t="str">
            <v>303110 Building Maintenance</v>
          </cell>
        </row>
        <row r="35">
          <cell r="M35" t="str">
            <v>303120 Building Rental</v>
          </cell>
        </row>
        <row r="36">
          <cell r="M36" t="str">
            <v>303130 Building Insurance</v>
          </cell>
        </row>
        <row r="37">
          <cell r="M37" t="str">
            <v>303140 Utilities (e.g. gas water electricity</v>
          </cell>
        </row>
        <row r="38">
          <cell r="M38" t="str">
            <v>303190 Other Premises costs</v>
          </cell>
        </row>
        <row r="39">
          <cell r="M39" t="str">
            <v>303210 Vehicle Maint.</v>
          </cell>
        </row>
        <row r="40">
          <cell r="M40" t="str">
            <v>303220 Vehicle running costs (fuel oil)</v>
          </cell>
        </row>
        <row r="41">
          <cell r="M41" t="str">
            <v>303230 Rental of vehicles (including taxis)</v>
          </cell>
        </row>
        <row r="42">
          <cell r="M42" t="str">
            <v>303250 Vehicle insurance</v>
          </cell>
        </row>
        <row r="43">
          <cell r="M43" t="str">
            <v>303290 Other Vehicle costs</v>
          </cell>
        </row>
        <row r="44">
          <cell r="M44" t="str">
            <v>303310 Furnit &amp; Equipm. Maintenance</v>
          </cell>
        </row>
        <row r="45">
          <cell r="M45" t="str">
            <v>303320 Furnit &amp; Equipm Rental</v>
          </cell>
        </row>
        <row r="46">
          <cell r="M46" t="str">
            <v>303390 Other Furn &amp; Equ cost</v>
          </cell>
        </row>
        <row r="47">
          <cell r="M47" t="str">
            <v>303410 Office supplies</v>
          </cell>
        </row>
        <row r="48">
          <cell r="M48" t="str">
            <v>303430 Reference/manual/books/periodicals</v>
          </cell>
        </row>
        <row r="49">
          <cell r="M49" t="str">
            <v>303460 Other supplies</v>
          </cell>
        </row>
        <row r="50">
          <cell r="M50" t="str">
            <v>303510 I.T. Maintenance</v>
          </cell>
        </row>
        <row r="51">
          <cell r="M51" t="str">
            <v>303520 I.T. Rental</v>
          </cell>
        </row>
        <row r="52">
          <cell r="M52" t="str">
            <v>303530 I.T. Software  License fee</v>
          </cell>
        </row>
        <row r="53">
          <cell r="M53" t="str">
            <v>303540 I.T. Supplies Purchases</v>
          </cell>
        </row>
        <row r="54">
          <cell r="M54" t="str">
            <v>303550 I.T. Software Services (develop)</v>
          </cell>
        </row>
        <row r="55">
          <cell r="M55" t="str">
            <v>303590 Other IT costs</v>
          </cell>
        </row>
        <row r="56">
          <cell r="M56" t="str">
            <v>303610 Bank charges</v>
          </cell>
        </row>
        <row r="57">
          <cell r="M57" t="str">
            <v>305010 Legal Counselling and Assist</v>
          </cell>
        </row>
        <row r="58">
          <cell r="M58" t="str">
            <v>305110 Audit &amp; Evaluation Services</v>
          </cell>
        </row>
        <row r="59">
          <cell r="M59" t="str">
            <v>305210 Services on Training &amp; Education</v>
          </cell>
        </row>
        <row r="60">
          <cell r="M60" t="str">
            <v>305214 Language training</v>
          </cell>
        </row>
        <row r="61">
          <cell r="M61" t="str">
            <v>305215 Computer training</v>
          </cell>
        </row>
        <row r="62">
          <cell r="M62" t="str">
            <v>305216 Gral training &amp; develop</v>
          </cell>
        </row>
        <row r="63">
          <cell r="M63" t="str">
            <v>305217 Gral training &amp; Dev - Medical</v>
          </cell>
        </row>
        <row r="64">
          <cell r="M64" t="str">
            <v>305310 Advertisment/Public./Marketing</v>
          </cell>
        </row>
        <row r="65">
          <cell r="M65" t="str">
            <v>305320 Identification &amp; promotinal IOM items</v>
          </cell>
        </row>
        <row r="66">
          <cell r="M66" t="str">
            <v>305330 Services on Information (printing distr</v>
          </cell>
        </row>
        <row r="67">
          <cell r="M67" t="str">
            <v>305340 Contractors - Medical</v>
          </cell>
        </row>
        <row r="68">
          <cell r="M68" t="str">
            <v>305350 Construction services</v>
          </cell>
        </row>
        <row r="69">
          <cell r="M69" t="str">
            <v>305390 Contractors others</v>
          </cell>
        </row>
        <row r="70">
          <cell r="M70" t="str">
            <v>305610 Consultants - Migration matters</v>
          </cell>
        </row>
        <row r="71">
          <cell r="M71" t="str">
            <v>305620 Consultants - Administration matters</v>
          </cell>
        </row>
        <row r="72">
          <cell r="M72" t="str">
            <v>305630 Consultants - Training and Education mat</v>
          </cell>
        </row>
        <row r="73">
          <cell r="M73" t="str">
            <v>305640 Consultants - Medical matters</v>
          </cell>
        </row>
        <row r="74">
          <cell r="M74" t="str">
            <v>305690 Other Consultants</v>
          </cell>
        </row>
        <row r="75">
          <cell r="M75" t="str">
            <v>305710 General  Insurance</v>
          </cell>
        </row>
        <row r="76">
          <cell r="M76" t="str">
            <v>305720 Security</v>
          </cell>
        </row>
        <row r="77">
          <cell r="M77" t="str">
            <v>305730 Translations/Interpreter</v>
          </cell>
        </row>
        <row r="78">
          <cell r="M78" t="str">
            <v>305740 Other services</v>
          </cell>
        </row>
        <row r="79">
          <cell r="M79" t="str">
            <v>305741 Cleaning</v>
          </cell>
        </row>
        <row r="80">
          <cell r="M80" t="str">
            <v>305742 Sanitation/waste disposal</v>
          </cell>
        </row>
        <row r="81">
          <cell r="M81" t="str">
            <v>305750 Registration/conference/training fees</v>
          </cell>
        </row>
        <row r="82">
          <cell r="M82" t="str">
            <v>305810 Sub-contracted services w/Partner</v>
          </cell>
        </row>
        <row r="83">
          <cell r="M83" t="str">
            <v>305830 Consortium coord.- Subcontracted partner</v>
          </cell>
        </row>
        <row r="84">
          <cell r="M84" t="str">
            <v>305850 IP transfers - UN agencies</v>
          </cell>
        </row>
        <row r="85">
          <cell r="M85" t="str">
            <v>305860 IP transfers - Intergovernmental Orgs (non-UN)</v>
          </cell>
        </row>
        <row r="86">
          <cell r="M86" t="str">
            <v>305870 IP transfers – International CSOs</v>
          </cell>
        </row>
        <row r="87">
          <cell r="M87" t="str">
            <v>305880 IP transfers – National CSOs</v>
          </cell>
        </row>
        <row r="88">
          <cell r="M88" t="str">
            <v>305890 IP transfers – National Gov Entities</v>
          </cell>
        </row>
        <row r="89">
          <cell r="M89" t="str">
            <v>306010 Air transportation - tickets</v>
          </cell>
        </row>
        <row r="90">
          <cell r="M90" t="str">
            <v>306040 Transport of household goods &amp; baggage a</v>
          </cell>
        </row>
        <row r="91">
          <cell r="M91" t="str">
            <v>306050 Transport / Freight of equipment</v>
          </cell>
        </row>
        <row r="92">
          <cell r="M92" t="str">
            <v>306060 Surface transportation</v>
          </cell>
        </row>
        <row r="93">
          <cell r="M93" t="str">
            <v>306070 Maritime Transportation (boat)</v>
          </cell>
        </row>
        <row r="94">
          <cell r="M94" t="str">
            <v>306090 Unrecoverable transport costs</v>
          </cell>
        </row>
        <row r="95">
          <cell r="M95" t="str">
            <v>306210 Visas and Documentation</v>
          </cell>
        </row>
        <row r="96">
          <cell r="M96" t="str">
            <v>306220 Embarkation airport taxes handling</v>
          </cell>
        </row>
        <row r="97">
          <cell r="M97" t="str">
            <v>306230 Reception assistance</v>
          </cell>
        </row>
        <row r="98">
          <cell r="M98" t="str">
            <v>306240 Costs in transit (Board lodging assist</v>
          </cell>
        </row>
        <row r="99">
          <cell r="M99" t="str">
            <v>306260 Escorts service</v>
          </cell>
        </row>
        <row r="100">
          <cell r="M100" t="str">
            <v>306270 Subsistence for non-IOM staff</v>
          </cell>
        </row>
        <row r="101">
          <cell r="M101" t="str">
            <v>306280 Travel for non-IOM Staff</v>
          </cell>
        </row>
        <row r="102">
          <cell r="M102" t="str">
            <v>306520 Medical Services</v>
          </cell>
        </row>
        <row r="103">
          <cell r="M103" t="str">
            <v>306560 Medical supplies</v>
          </cell>
        </row>
        <row r="104">
          <cell r="M104" t="str">
            <v>306610 Purchase equipm for 3rd party</v>
          </cell>
        </row>
        <row r="105">
          <cell r="M105" t="str">
            <v>306620 Food  &amp; beverages</v>
          </cell>
        </row>
        <row r="106">
          <cell r="M106" t="str">
            <v>306630 Non food items (e.g clothing kits)</v>
          </cell>
        </row>
        <row r="107">
          <cell r="M107" t="str">
            <v>306640 Construction Materials &amp; tools</v>
          </cell>
        </row>
        <row r="108">
          <cell r="M108" t="str">
            <v>306650 Agriculture and livestock</v>
          </cell>
        </row>
        <row r="109">
          <cell r="M109" t="str">
            <v>307011 Supplementary payments</v>
          </cell>
        </row>
        <row r="110">
          <cell r="M110" t="str">
            <v>307020 Reintegration allowance</v>
          </cell>
        </row>
        <row r="111">
          <cell r="M111" t="str">
            <v>307030 Pocket money</v>
          </cell>
        </row>
        <row r="112">
          <cell r="M112" t="str">
            <v>307040 Equipment Allowance</v>
          </cell>
        </row>
        <row r="113">
          <cell r="M113" t="str">
            <v>307050 Training allowance</v>
          </cell>
        </row>
        <row r="114">
          <cell r="M114" t="str">
            <v>307060 Board lodging &amp; subs. Allow</v>
          </cell>
        </row>
        <row r="115">
          <cell r="M115" t="str">
            <v>307070 Housing allowance</v>
          </cell>
        </row>
        <row r="116">
          <cell r="M116" t="str">
            <v>307080 Family allowance</v>
          </cell>
        </row>
        <row r="117">
          <cell r="M117" t="str">
            <v>307090 Clothing allowance</v>
          </cell>
        </row>
        <row r="118">
          <cell r="M118" t="str">
            <v>307110 Misc. expenses in emigration country</v>
          </cell>
        </row>
        <row r="119">
          <cell r="M119" t="str">
            <v>307120 Misc. expenses in immigration country</v>
          </cell>
        </row>
        <row r="120">
          <cell r="M120" t="str">
            <v>307140 Emergency Assistance</v>
          </cell>
        </row>
        <row r="121">
          <cell r="M121" t="str">
            <v>307210 Cost of medical and accident insurance</v>
          </cell>
        </row>
        <row r="122">
          <cell r="M122" t="str">
            <v>307220 Premiums paid to Insurance Co. for MMI</v>
          </cell>
        </row>
        <row r="123">
          <cell r="M123" t="str">
            <v>307230 Premiums paid to Insurance Co. for MCI</v>
          </cell>
        </row>
        <row r="124">
          <cell r="M124" t="str">
            <v>307520 Micro enterprise loans granted</v>
          </cell>
        </row>
        <row r="125">
          <cell r="M125" t="str">
            <v>307530 Micro enterprise loans repaid</v>
          </cell>
        </row>
        <row r="126">
          <cell r="M126" t="str">
            <v>307540 Micro credit grants</v>
          </cell>
        </row>
        <row r="127">
          <cell r="M127" t="str">
            <v>307910 Miscellaneous other expenses</v>
          </cell>
        </row>
        <row r="128">
          <cell r="M128" t="str">
            <v>308010 Per capita service fees paid to governme</v>
          </cell>
        </row>
        <row r="129">
          <cell r="M129" t="str">
            <v>308020 Per capita administration costs paid to</v>
          </cell>
        </row>
        <row r="130">
          <cell r="M130" t="str">
            <v>308030 Per capita miscellaneous costs paid to g</v>
          </cell>
        </row>
        <row r="131">
          <cell r="M131" t="str">
            <v>502110 Cap oly-Build Purch-Depr 01-100%</v>
          </cell>
        </row>
        <row r="132">
          <cell r="M132" t="str">
            <v>502111 Cap oly-Bldg (Mobile Structure) Purch-De</v>
          </cell>
        </row>
        <row r="133">
          <cell r="M133" t="str">
            <v>502120 Cap oly-Veh Purch-Depr 01-100%</v>
          </cell>
        </row>
        <row r="134">
          <cell r="M134" t="str">
            <v>502130 Cap oly-IT Eq Purch-Depr 01-100%</v>
          </cell>
        </row>
        <row r="135">
          <cell r="M135" t="str">
            <v>502140 Cap oly-FurEq Purch-Depr 01-100%</v>
          </cell>
        </row>
        <row r="136">
          <cell r="M136" t="str">
            <v>305840 Consortium coord./no OH</v>
          </cell>
        </row>
        <row r="137">
          <cell r="M137" t="str">
            <v>502150 Cap oly-Low Value Assets-Depr 01-100%</v>
          </cell>
        </row>
        <row r="138">
          <cell r="M138" t="str">
            <v>502160 Cap oly-Beneficiary Asset - Depr 01-100%</v>
          </cell>
        </row>
        <row r="139">
          <cell r="M139" t="str">
            <v>502180 Cap oly-Leasehold Improv -Depr 01-100%</v>
          </cell>
        </row>
        <row r="140">
          <cell r="M140" t="str">
            <v>502190 Cap oly-Intangible Assets Purch-Depr 01-</v>
          </cell>
        </row>
        <row r="141">
          <cell r="M141" t="str">
            <v>302230 Communications and IT Depreciation</v>
          </cell>
        </row>
      </sheetData>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 val="BOARD"/>
      <sheetName val="TO_DO"/>
      <sheetName val="SHEET_2"/>
      <sheetName val="Data"/>
      <sheetName val="FBM Results"/>
      <sheetName val="TO_DO1"/>
      <sheetName val="SHEET_21"/>
      <sheetName val="FBM_Result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row r="2">
          <cell r="T2">
            <v>0</v>
          </cell>
        </row>
        <row r="3">
          <cell r="T3">
            <v>0</v>
          </cell>
        </row>
        <row r="4">
          <cell r="T4">
            <v>0</v>
          </cell>
        </row>
        <row r="5">
          <cell r="T5">
            <v>0</v>
          </cell>
        </row>
        <row r="6">
          <cell r="T6">
            <v>0</v>
          </cell>
        </row>
        <row r="7">
          <cell r="T7">
            <v>0</v>
          </cell>
        </row>
        <row r="8">
          <cell r="T8">
            <v>0</v>
          </cell>
        </row>
        <row r="9">
          <cell r="T9">
            <v>0</v>
          </cell>
        </row>
        <row r="10">
          <cell r="T10">
            <v>0</v>
          </cell>
        </row>
        <row r="11">
          <cell r="T11">
            <v>0</v>
          </cell>
        </row>
        <row r="12">
          <cell r="T12">
            <v>0</v>
          </cell>
        </row>
        <row r="13">
          <cell r="T13">
            <v>0</v>
          </cell>
        </row>
        <row r="14">
          <cell r="T14">
            <v>0</v>
          </cell>
        </row>
        <row r="15">
          <cell r="T15">
            <v>0</v>
          </cell>
        </row>
        <row r="16">
          <cell r="T16">
            <v>0</v>
          </cell>
        </row>
        <row r="17">
          <cell r="T17">
            <v>0</v>
          </cell>
        </row>
        <row r="18">
          <cell r="T18">
            <v>0</v>
          </cell>
        </row>
        <row r="19">
          <cell r="T19">
            <v>0</v>
          </cell>
        </row>
        <row r="20">
          <cell r="T20">
            <v>0</v>
          </cell>
        </row>
        <row r="21">
          <cell r="T21">
            <v>0</v>
          </cell>
        </row>
        <row r="22">
          <cell r="T22">
            <v>0</v>
          </cell>
        </row>
        <row r="23">
          <cell r="T23">
            <v>0</v>
          </cell>
        </row>
        <row r="24">
          <cell r="T24">
            <v>0</v>
          </cell>
        </row>
        <row r="25">
          <cell r="T25">
            <v>0</v>
          </cell>
        </row>
        <row r="26">
          <cell r="T26">
            <v>0</v>
          </cell>
        </row>
        <row r="27">
          <cell r="T27">
            <v>0</v>
          </cell>
        </row>
        <row r="28">
          <cell r="T28">
            <v>0</v>
          </cell>
        </row>
        <row r="29">
          <cell r="T29">
            <v>0</v>
          </cell>
        </row>
        <row r="30">
          <cell r="T30">
            <v>0</v>
          </cell>
        </row>
        <row r="31">
          <cell r="T31">
            <v>0</v>
          </cell>
        </row>
        <row r="32">
          <cell r="T32">
            <v>0</v>
          </cell>
        </row>
        <row r="33">
          <cell r="T33">
            <v>0</v>
          </cell>
        </row>
        <row r="34">
          <cell r="T34">
            <v>0</v>
          </cell>
        </row>
        <row r="35">
          <cell r="T35">
            <v>0</v>
          </cell>
        </row>
        <row r="36">
          <cell r="T36">
            <v>0</v>
          </cell>
        </row>
        <row r="37">
          <cell r="T37">
            <v>0</v>
          </cell>
        </row>
        <row r="38">
          <cell r="T38">
            <v>0</v>
          </cell>
        </row>
        <row r="39">
          <cell r="T39">
            <v>0</v>
          </cell>
        </row>
        <row r="40">
          <cell r="T40">
            <v>0</v>
          </cell>
        </row>
        <row r="41">
          <cell r="T41">
            <v>0</v>
          </cell>
        </row>
        <row r="42">
          <cell r="T42">
            <v>0</v>
          </cell>
        </row>
        <row r="43">
          <cell r="T43">
            <v>0</v>
          </cell>
        </row>
        <row r="44">
          <cell r="T44">
            <v>0</v>
          </cell>
        </row>
        <row r="45">
          <cell r="T45">
            <v>0</v>
          </cell>
        </row>
        <row r="46">
          <cell r="T46">
            <v>0</v>
          </cell>
        </row>
        <row r="47">
          <cell r="T47">
            <v>0</v>
          </cell>
        </row>
        <row r="48">
          <cell r="T48">
            <v>0</v>
          </cell>
        </row>
        <row r="49">
          <cell r="T49">
            <v>0</v>
          </cell>
        </row>
        <row r="50">
          <cell r="T50">
            <v>0</v>
          </cell>
        </row>
        <row r="51">
          <cell r="T51">
            <v>0</v>
          </cell>
        </row>
        <row r="52">
          <cell r="T52">
            <v>0</v>
          </cell>
        </row>
        <row r="53">
          <cell r="T53">
            <v>0</v>
          </cell>
        </row>
        <row r="54">
          <cell r="T54">
            <v>0</v>
          </cell>
        </row>
        <row r="55">
          <cell r="T55">
            <v>0</v>
          </cell>
        </row>
        <row r="56">
          <cell r="T56">
            <v>0</v>
          </cell>
        </row>
        <row r="57">
          <cell r="T57">
            <v>0</v>
          </cell>
        </row>
        <row r="58">
          <cell r="T58">
            <v>0</v>
          </cell>
        </row>
        <row r="59">
          <cell r="T59">
            <v>0</v>
          </cell>
        </row>
        <row r="60">
          <cell r="T60">
            <v>0</v>
          </cell>
        </row>
        <row r="61">
          <cell r="T61">
            <v>0</v>
          </cell>
        </row>
        <row r="62">
          <cell r="T62">
            <v>0</v>
          </cell>
        </row>
        <row r="63">
          <cell r="T63">
            <v>0</v>
          </cell>
        </row>
        <row r="64">
          <cell r="T64">
            <v>0</v>
          </cell>
        </row>
        <row r="65">
          <cell r="T65">
            <v>0</v>
          </cell>
        </row>
        <row r="66">
          <cell r="T66">
            <v>0</v>
          </cell>
        </row>
        <row r="67">
          <cell r="T67">
            <v>0</v>
          </cell>
        </row>
        <row r="68">
          <cell r="T68">
            <v>0</v>
          </cell>
        </row>
        <row r="69">
          <cell r="T69">
            <v>0</v>
          </cell>
        </row>
        <row r="70">
          <cell r="T70">
            <v>0</v>
          </cell>
        </row>
        <row r="71">
          <cell r="T71">
            <v>0</v>
          </cell>
        </row>
        <row r="72">
          <cell r="T72">
            <v>0</v>
          </cell>
        </row>
        <row r="73">
          <cell r="T73">
            <v>0</v>
          </cell>
        </row>
        <row r="74">
          <cell r="T74">
            <v>0</v>
          </cell>
        </row>
        <row r="75">
          <cell r="T75">
            <v>0</v>
          </cell>
        </row>
        <row r="76">
          <cell r="T76">
            <v>0</v>
          </cell>
        </row>
        <row r="77">
          <cell r="T77">
            <v>0</v>
          </cell>
        </row>
        <row r="78">
          <cell r="T78">
            <v>0</v>
          </cell>
        </row>
        <row r="79">
          <cell r="T79">
            <v>0</v>
          </cell>
        </row>
        <row r="80">
          <cell r="T80">
            <v>0</v>
          </cell>
        </row>
        <row r="81">
          <cell r="T81">
            <v>0</v>
          </cell>
        </row>
        <row r="82">
          <cell r="T82">
            <v>0</v>
          </cell>
        </row>
        <row r="83">
          <cell r="T83">
            <v>0</v>
          </cell>
        </row>
        <row r="84">
          <cell r="T84">
            <v>0</v>
          </cell>
        </row>
        <row r="85">
          <cell r="T85">
            <v>0</v>
          </cell>
        </row>
        <row r="86">
          <cell r="T86">
            <v>0</v>
          </cell>
        </row>
        <row r="87">
          <cell r="T87">
            <v>0</v>
          </cell>
        </row>
        <row r="88">
          <cell r="T88">
            <v>0</v>
          </cell>
        </row>
        <row r="89">
          <cell r="T89">
            <v>0</v>
          </cell>
        </row>
        <row r="90">
          <cell r="T90">
            <v>0</v>
          </cell>
        </row>
        <row r="91">
          <cell r="T91">
            <v>0</v>
          </cell>
        </row>
        <row r="92">
          <cell r="T92">
            <v>0</v>
          </cell>
        </row>
        <row r="93">
          <cell r="T93">
            <v>0</v>
          </cell>
        </row>
        <row r="94">
          <cell r="T94">
            <v>0</v>
          </cell>
        </row>
        <row r="95">
          <cell r="T95">
            <v>0</v>
          </cell>
        </row>
        <row r="96">
          <cell r="T96">
            <v>0</v>
          </cell>
        </row>
        <row r="97">
          <cell r="T97">
            <v>0</v>
          </cell>
        </row>
        <row r="98">
          <cell r="T98">
            <v>0</v>
          </cell>
        </row>
        <row r="99">
          <cell r="T99">
            <v>0</v>
          </cell>
        </row>
        <row r="100">
          <cell r="T100">
            <v>0</v>
          </cell>
        </row>
        <row r="101">
          <cell r="T101">
            <v>0</v>
          </cell>
        </row>
        <row r="102">
          <cell r="T102">
            <v>0</v>
          </cell>
        </row>
        <row r="103">
          <cell r="T103">
            <v>0</v>
          </cell>
        </row>
        <row r="104">
          <cell r="T104">
            <v>0</v>
          </cell>
        </row>
        <row r="105">
          <cell r="T105">
            <v>0</v>
          </cell>
        </row>
        <row r="106">
          <cell r="T106">
            <v>0</v>
          </cell>
        </row>
        <row r="107">
          <cell r="T107">
            <v>0</v>
          </cell>
        </row>
        <row r="108">
          <cell r="T108">
            <v>0</v>
          </cell>
        </row>
        <row r="109">
          <cell r="T109">
            <v>0</v>
          </cell>
        </row>
        <row r="110">
          <cell r="T110">
            <v>0</v>
          </cell>
        </row>
        <row r="111">
          <cell r="T111">
            <v>0</v>
          </cell>
        </row>
        <row r="112">
          <cell r="T112">
            <v>0</v>
          </cell>
        </row>
        <row r="113">
          <cell r="T113">
            <v>0</v>
          </cell>
        </row>
        <row r="114">
          <cell r="T114">
            <v>0</v>
          </cell>
        </row>
        <row r="115">
          <cell r="T115">
            <v>0</v>
          </cell>
        </row>
        <row r="116">
          <cell r="T116">
            <v>0</v>
          </cell>
        </row>
        <row r="117">
          <cell r="T117">
            <v>0</v>
          </cell>
        </row>
        <row r="118">
          <cell r="T118">
            <v>0</v>
          </cell>
        </row>
        <row r="119">
          <cell r="T119">
            <v>0</v>
          </cell>
        </row>
        <row r="120">
          <cell r="T120">
            <v>0</v>
          </cell>
        </row>
        <row r="121">
          <cell r="T121">
            <v>0</v>
          </cell>
        </row>
        <row r="122">
          <cell r="T122">
            <v>0</v>
          </cell>
        </row>
        <row r="123">
          <cell r="T123">
            <v>0</v>
          </cell>
        </row>
        <row r="124">
          <cell r="T124">
            <v>0</v>
          </cell>
        </row>
        <row r="125">
          <cell r="T125">
            <v>0</v>
          </cell>
        </row>
        <row r="126">
          <cell r="T126">
            <v>0</v>
          </cell>
        </row>
        <row r="127">
          <cell r="T127">
            <v>0</v>
          </cell>
        </row>
        <row r="128">
          <cell r="T128">
            <v>0</v>
          </cell>
        </row>
        <row r="129">
          <cell r="T129">
            <v>0</v>
          </cell>
        </row>
        <row r="130">
          <cell r="T130">
            <v>0</v>
          </cell>
        </row>
        <row r="131">
          <cell r="T131">
            <v>0</v>
          </cell>
        </row>
        <row r="132">
          <cell r="T132">
            <v>0</v>
          </cell>
        </row>
        <row r="133">
          <cell r="T133">
            <v>0</v>
          </cell>
        </row>
        <row r="134">
          <cell r="T134">
            <v>0</v>
          </cell>
        </row>
      </sheetData>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FINAL FINANCIAL REPORT"/>
      <sheetName val="2 - RECONCILIATION"/>
      <sheetName val="3 - ZCJI3 SUMMARY"/>
      <sheetName val=" 4 - ZCJI3"/>
      <sheetName val="5 - REVENUE"/>
      <sheetName val="6 - ZDSR"/>
      <sheetName val="CN43N"/>
      <sheetName val="BUDGET"/>
      <sheetName val="ZCJI3"/>
      <sheetName val="reconciliation"/>
      <sheetName val="MISSION'S DRAFT (V2)"/>
      <sheetName val="7 - CHECK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Jul 07-Jun 08"/>
      <sheetName val="TC structure"/>
      <sheetName val="Sheet1"/>
    </sheetNames>
    <sheetDataSet>
      <sheetData sheetId="0" refreshError="1"/>
      <sheetData sheetId="1" refreshError="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Proposal Info"/>
      <sheetName val="FX rate"/>
      <sheetName val="Inflation"/>
      <sheetName val="TO_DO"/>
      <sheetName val="Proposal_Info"/>
      <sheetName val="FX_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s>
    <sheetDataSet>
      <sheetData sheetId="0"/>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 val="Social_Insurance_list"/>
      <sheetName val="S_I__Odyssee"/>
      <sheetName val="Income_Tax_list"/>
      <sheetName val="I_T__Odyssee"/>
      <sheetName val="Salary_&amp;_job_scale"/>
      <sheetName val="Former_employees"/>
      <sheetName val="Advance sheet"/>
      <sheetName val="PaySheet "/>
      <sheetName val="FTC"/>
      <sheetName val="END CONTRACT"/>
      <sheetName val="FORMER EMPLOYEE"/>
      <sheetName val="New Scale"/>
      <sheetName val="WORK CERTIFICATE"/>
      <sheetName val="Old"/>
      <sheetName val="WARNING"/>
      <sheetName val="budget forecast apr 06"/>
      <sheetName val="BANK NOTES (Jared)"/>
      <sheetName val="Previous Staff"/>
      <sheetName val="FTC (2)"/>
      <sheetName val="P1"/>
      <sheetName val="Advance_sheet"/>
      <sheetName val="PaySheet_"/>
      <sheetName val="END_CONTRACT"/>
      <sheetName val="FORMER_EMPLOYEE"/>
      <sheetName val="New_Scale"/>
      <sheetName val="WORK_CERTIFICATE"/>
      <sheetName val="budget_forecast_apr_06"/>
      <sheetName val="BANK_NOTES_(Jared)"/>
      <sheetName val="Previous_Staff"/>
      <sheetName val="FTC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s>
    <sheetDataSet>
      <sheetData sheetId="0"/>
      <sheetData sheetId="1"/>
      <sheetData sheetId="2">
        <row r="2">
          <cell r="J2">
            <v>1.0349999999999999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 val="PARAMETERS"/>
      <sheetName val="1 Parameters"/>
      <sheetName val="2 Assumptions"/>
      <sheetName val="3 STAFF LIST"/>
      <sheetName val="4.1 SALARY SCALE"/>
      <sheetName val="4.2 NEW SALARY SCALE"/>
      <sheetName val="4.3 Grille MSP"/>
      <sheetName val="4.4 Primes delocalisés"/>
      <sheetName val="5 RECAP CONTRAT"/>
      <sheetName val="6 RECAP Z1"/>
      <sheetName val="7 ReadMe"/>
      <sheetName val="PARAMETRES"/>
      <sheetName val="TO_DO"/>
      <sheetName val="Salary_&amp;_job_scale"/>
      <sheetName val="Lists"/>
      <sheetName val="data1"/>
      <sheetName val="TO_DO1"/>
      <sheetName val="Salary_&amp;_job_scale1"/>
      <sheetName val="1_Parameters"/>
      <sheetName val="2_Assumptions"/>
      <sheetName val="3_STAFF_LIST"/>
      <sheetName val="4_1_SALARY_SCALE"/>
      <sheetName val="4_2_NEW_SALARY_SCALE"/>
      <sheetName val="4_3_Grille_MSP"/>
      <sheetName val="4_4_Primes_delocalisés"/>
      <sheetName val="5_RECAP_CONTRAT"/>
      <sheetName val="6_RECAP_Z1"/>
      <sheetName val="7_Read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II"/>
      <sheetName val="Report"/>
      <sheetName val="OPE"/>
      <sheetName val="UP"/>
    </sheetNames>
    <sheetDataSet>
      <sheetData sheetId="0"/>
      <sheetData sheetId="1" refreshError="1"/>
      <sheetData sheetId="2">
        <row r="1">
          <cell r="A1" t="str">
            <v>Index</v>
          </cell>
          <cell r="B1" t="str">
            <v>Project</v>
          </cell>
          <cell r="C1" t="str">
            <v>Table E</v>
          </cell>
          <cell r="D1" t="str">
            <v>USD</v>
          </cell>
        </row>
        <row r="2">
          <cell r="A2" t="str">
            <v>OP.0001Allocation of HQ Overhead</v>
          </cell>
          <cell r="B2" t="str">
            <v>OP.0001</v>
          </cell>
          <cell r="C2" t="str">
            <v>Allocation of HQ Overhead</v>
          </cell>
          <cell r="D2">
            <v>276064</v>
          </cell>
        </row>
        <row r="3">
          <cell r="A3" t="str">
            <v>OP.0001Communications</v>
          </cell>
          <cell r="B3" t="str">
            <v>OP.0001</v>
          </cell>
          <cell r="C3" t="str">
            <v>Communications</v>
          </cell>
          <cell r="D3">
            <v>104370.37</v>
          </cell>
        </row>
        <row r="4">
          <cell r="A4" t="str">
            <v>OP.0001Computer Equipment</v>
          </cell>
          <cell r="B4" t="str">
            <v>OP.0001</v>
          </cell>
          <cell r="C4" t="str">
            <v>Computer Equipment</v>
          </cell>
          <cell r="D4">
            <v>60306.02</v>
          </cell>
        </row>
        <row r="5">
          <cell r="A5" t="str">
            <v>OP.0001International Officials</v>
          </cell>
          <cell r="B5" t="str">
            <v>OP.0001</v>
          </cell>
          <cell r="C5" t="str">
            <v>International Officials</v>
          </cell>
          <cell r="D5">
            <v>639833.01</v>
          </cell>
        </row>
        <row r="6">
          <cell r="A6" t="str">
            <v>OP.0001Local Employees</v>
          </cell>
          <cell r="B6" t="str">
            <v>OP.0001</v>
          </cell>
          <cell r="C6" t="str">
            <v>Local Employees</v>
          </cell>
          <cell r="D6">
            <v>901681</v>
          </cell>
        </row>
        <row r="7">
          <cell r="A7" t="str">
            <v>OP.0001Non-edp Equipment</v>
          </cell>
          <cell r="B7" t="str">
            <v>OP.0001</v>
          </cell>
          <cell r="C7" t="str">
            <v>Non-edp Equipment</v>
          </cell>
          <cell r="D7">
            <v>52430.86</v>
          </cell>
        </row>
        <row r="8">
          <cell r="A8" t="str">
            <v>OP.0001Office Premises</v>
          </cell>
          <cell r="B8" t="str">
            <v>OP.0001</v>
          </cell>
          <cell r="C8" t="str">
            <v>Office Premises</v>
          </cell>
          <cell r="D8">
            <v>166233.37</v>
          </cell>
        </row>
        <row r="9">
          <cell r="A9" t="str">
            <v>OP.0001Other, including contractual services</v>
          </cell>
          <cell r="B9" t="str">
            <v>OP.0001</v>
          </cell>
          <cell r="C9" t="str">
            <v>Other, including contractual services</v>
          </cell>
          <cell r="D9">
            <v>65741.23</v>
          </cell>
        </row>
        <row r="10">
          <cell r="A10" t="str">
            <v>OP.0001Processing &amp; Other ("Refugee Processing")</v>
          </cell>
          <cell r="B10" t="str">
            <v>OP.0001</v>
          </cell>
          <cell r="C10" t="str">
            <v>Processing &amp; Other ("Refugee Processing")</v>
          </cell>
          <cell r="D10">
            <v>198515.92</v>
          </cell>
        </row>
        <row r="11">
          <cell r="A11" t="str">
            <v>OP.0001Supplies</v>
          </cell>
          <cell r="B11" t="str">
            <v>OP.0001</v>
          </cell>
          <cell r="C11" t="str">
            <v>Supplies</v>
          </cell>
          <cell r="D11">
            <v>24134.6</v>
          </cell>
        </row>
        <row r="12">
          <cell r="A12" t="str">
            <v>OP.0001Terminal emoluments</v>
          </cell>
          <cell r="B12" t="str">
            <v>OP.0001</v>
          </cell>
          <cell r="C12" t="str">
            <v>Terminal emoluments</v>
          </cell>
          <cell r="D12">
            <v>117358.65</v>
          </cell>
        </row>
        <row r="13">
          <cell r="A13" t="str">
            <v>OP.0001Training</v>
          </cell>
          <cell r="B13" t="str">
            <v>OP.0001</v>
          </cell>
          <cell r="C13" t="str">
            <v>Training</v>
          </cell>
          <cell r="D13">
            <v>8990.0400000000009</v>
          </cell>
        </row>
        <row r="14">
          <cell r="A14" t="str">
            <v>OP.0001Travel</v>
          </cell>
          <cell r="B14" t="str">
            <v>OP.0001</v>
          </cell>
          <cell r="C14" t="str">
            <v>Travel</v>
          </cell>
          <cell r="D14">
            <v>120873.01</v>
          </cell>
        </row>
        <row r="15">
          <cell r="A15" t="str">
            <v>OP.0001Vehicle</v>
          </cell>
          <cell r="B15" t="str">
            <v>OP.0001</v>
          </cell>
          <cell r="C15" t="str">
            <v>Vehicle</v>
          </cell>
          <cell r="D15">
            <v>38583.879999999997</v>
          </cell>
          <cell r="E15">
            <v>2775116.23</v>
          </cell>
        </row>
        <row r="16">
          <cell r="A16" t="str">
            <v>OP.0002Allocation of HQ Overhead</v>
          </cell>
          <cell r="B16" t="str">
            <v>OP.0002</v>
          </cell>
          <cell r="C16" t="str">
            <v>Allocation of HQ Overhead</v>
          </cell>
          <cell r="D16">
            <v>89060</v>
          </cell>
        </row>
        <row r="17">
          <cell r="A17" t="str">
            <v>OP.0002Communications</v>
          </cell>
          <cell r="B17" t="str">
            <v>OP.0002</v>
          </cell>
          <cell r="C17" t="str">
            <v>Communications</v>
          </cell>
          <cell r="D17">
            <v>16301.08</v>
          </cell>
        </row>
        <row r="18">
          <cell r="A18" t="str">
            <v>OP.0002Computer Equipment</v>
          </cell>
          <cell r="B18" t="str">
            <v>OP.0002</v>
          </cell>
          <cell r="C18" t="str">
            <v>Computer Equipment</v>
          </cell>
          <cell r="D18">
            <v>3008.43</v>
          </cell>
        </row>
        <row r="19">
          <cell r="A19" t="str">
            <v>OP.0002International Officials</v>
          </cell>
          <cell r="B19" t="str">
            <v>OP.0002</v>
          </cell>
          <cell r="C19" t="str">
            <v>International Officials</v>
          </cell>
          <cell r="D19">
            <v>113278</v>
          </cell>
        </row>
        <row r="20">
          <cell r="A20" t="str">
            <v>OP.0002Local Employees</v>
          </cell>
          <cell r="B20" t="str">
            <v>OP.0002</v>
          </cell>
          <cell r="C20" t="str">
            <v>Local Employees</v>
          </cell>
          <cell r="D20">
            <v>359346</v>
          </cell>
        </row>
        <row r="21">
          <cell r="A21" t="str">
            <v>OP.0002Non-edp Equipment</v>
          </cell>
          <cell r="B21" t="str">
            <v>OP.0002</v>
          </cell>
          <cell r="C21" t="str">
            <v>Non-edp Equipment</v>
          </cell>
          <cell r="D21">
            <v>2876.01</v>
          </cell>
        </row>
        <row r="22">
          <cell r="A22" t="str">
            <v>OP.0002Office Premises</v>
          </cell>
          <cell r="B22" t="str">
            <v>OP.0002</v>
          </cell>
          <cell r="C22" t="str">
            <v>Office Premises</v>
          </cell>
          <cell r="D22">
            <v>105015.12</v>
          </cell>
        </row>
        <row r="23">
          <cell r="A23" t="str">
            <v>OP.0002Other, including contractual services</v>
          </cell>
          <cell r="B23" t="str">
            <v>OP.0002</v>
          </cell>
          <cell r="C23" t="str">
            <v>Other, including contractual services</v>
          </cell>
          <cell r="D23">
            <v>2928.57</v>
          </cell>
        </row>
        <row r="24">
          <cell r="A24" t="str">
            <v>OP.0002Processing &amp; Other ("Refugee Processing")</v>
          </cell>
          <cell r="B24" t="str">
            <v>OP.0002</v>
          </cell>
          <cell r="C24" t="str">
            <v>Processing &amp; Other ("Refugee Processing")</v>
          </cell>
          <cell r="D24">
            <v>24121.15</v>
          </cell>
        </row>
        <row r="25">
          <cell r="A25" t="str">
            <v>OP.0002Supplies</v>
          </cell>
          <cell r="B25" t="str">
            <v>OP.0002</v>
          </cell>
          <cell r="C25" t="str">
            <v>Supplies</v>
          </cell>
          <cell r="D25">
            <v>6605.01</v>
          </cell>
        </row>
        <row r="26">
          <cell r="A26" t="str">
            <v>OP.0002Terminal emoluments</v>
          </cell>
          <cell r="B26" t="str">
            <v>OP.0002</v>
          </cell>
          <cell r="C26" t="str">
            <v>Terminal emoluments</v>
          </cell>
          <cell r="D26">
            <v>38416.47</v>
          </cell>
        </row>
        <row r="27">
          <cell r="A27" t="str">
            <v>OP.0002Training</v>
          </cell>
          <cell r="B27" t="str">
            <v>OP.0002</v>
          </cell>
          <cell r="C27" t="str">
            <v>Training</v>
          </cell>
          <cell r="D27">
            <v>560.95000000000005</v>
          </cell>
        </row>
        <row r="28">
          <cell r="A28" t="str">
            <v>OP.0002Travel</v>
          </cell>
          <cell r="B28" t="str">
            <v>OP.0002</v>
          </cell>
          <cell r="C28" t="str">
            <v>Travel</v>
          </cell>
          <cell r="D28">
            <v>87234.75</v>
          </cell>
        </row>
        <row r="29">
          <cell r="A29" t="str">
            <v>OP.0002Vehicle</v>
          </cell>
          <cell r="B29" t="str">
            <v>OP.0002</v>
          </cell>
          <cell r="C29" t="str">
            <v>Vehicle</v>
          </cell>
          <cell r="D29">
            <v>6599.83</v>
          </cell>
          <cell r="E29">
            <v>855351.37</v>
          </cell>
        </row>
        <row r="30">
          <cell r="A30" t="str">
            <v>OP.0003Allocation of HQ Overhead</v>
          </cell>
          <cell r="B30" t="str">
            <v>OP.0003</v>
          </cell>
          <cell r="C30" t="str">
            <v>Allocation of HQ Overhead</v>
          </cell>
          <cell r="D30">
            <v>92695</v>
          </cell>
        </row>
        <row r="31">
          <cell r="A31" t="str">
            <v>OP.0003Communications</v>
          </cell>
          <cell r="B31" t="str">
            <v>OP.0003</v>
          </cell>
          <cell r="C31" t="str">
            <v>Communications</v>
          </cell>
          <cell r="D31">
            <v>21706.959999999999</v>
          </cell>
          <cell r="I31">
            <v>21706.959999999999</v>
          </cell>
        </row>
        <row r="32">
          <cell r="A32" t="str">
            <v>OP.0003Computer Equipment</v>
          </cell>
          <cell r="B32" t="str">
            <v>OP.0003</v>
          </cell>
          <cell r="C32" t="str">
            <v>Computer Equipment</v>
          </cell>
          <cell r="D32">
            <v>-40003</v>
          </cell>
          <cell r="I32">
            <v>-40003</v>
          </cell>
        </row>
        <row r="33">
          <cell r="A33" t="str">
            <v>OP.0003International Officials</v>
          </cell>
          <cell r="B33" t="str">
            <v>OP.0003</v>
          </cell>
          <cell r="C33" t="str">
            <v>International Officials</v>
          </cell>
          <cell r="D33">
            <v>329277</v>
          </cell>
        </row>
        <row r="34">
          <cell r="A34" t="str">
            <v>OP.0003Local Employees</v>
          </cell>
          <cell r="B34" t="str">
            <v>OP.0003</v>
          </cell>
          <cell r="C34" t="str">
            <v>Local Employees</v>
          </cell>
          <cell r="D34">
            <v>316936</v>
          </cell>
        </row>
        <row r="35">
          <cell r="A35" t="str">
            <v>OP.0003Non-edp Equipment</v>
          </cell>
          <cell r="B35" t="str">
            <v>OP.0003</v>
          </cell>
          <cell r="C35" t="str">
            <v>Non-edp Equipment</v>
          </cell>
          <cell r="D35">
            <v>10383</v>
          </cell>
          <cell r="I35">
            <v>10383.57</v>
          </cell>
        </row>
        <row r="36">
          <cell r="A36" t="str">
            <v>OP.0003Office Premises</v>
          </cell>
          <cell r="B36" t="str">
            <v>OP.0003</v>
          </cell>
          <cell r="C36" t="str">
            <v>Office Premises</v>
          </cell>
          <cell r="D36">
            <v>29305</v>
          </cell>
          <cell r="I36">
            <v>29304.78</v>
          </cell>
        </row>
        <row r="37">
          <cell r="A37" t="str">
            <v>OP.0003Other, including contractual services</v>
          </cell>
          <cell r="B37" t="str">
            <v>OP.0003</v>
          </cell>
          <cell r="C37" t="str">
            <v>Other, including contractual services</v>
          </cell>
          <cell r="D37">
            <v>13351.06</v>
          </cell>
          <cell r="I37">
            <v>13351.06</v>
          </cell>
        </row>
        <row r="38">
          <cell r="A38" t="str">
            <v>OP.0003Processing &amp; Other ("Refugee Processing")</v>
          </cell>
          <cell r="B38" t="str">
            <v>OP.0003</v>
          </cell>
          <cell r="C38" t="str">
            <v>Processing &amp; Other ("Refugee Processing")</v>
          </cell>
          <cell r="D38">
            <v>133209.87</v>
          </cell>
        </row>
        <row r="39">
          <cell r="A39" t="str">
            <v>OP.0003Supplies</v>
          </cell>
          <cell r="B39" t="str">
            <v>OP.0003</v>
          </cell>
          <cell r="C39" t="str">
            <v>Supplies</v>
          </cell>
          <cell r="D39">
            <v>18746</v>
          </cell>
          <cell r="I39">
            <v>18746</v>
          </cell>
        </row>
        <row r="40">
          <cell r="A40" t="str">
            <v>OP.0003Terminal emoluments</v>
          </cell>
          <cell r="B40" t="str">
            <v>OP.0003</v>
          </cell>
          <cell r="C40" t="str">
            <v>Terminal emoluments</v>
          </cell>
          <cell r="D40">
            <v>49126</v>
          </cell>
          <cell r="I40">
            <v>49126</v>
          </cell>
        </row>
        <row r="41">
          <cell r="A41" t="str">
            <v>OP.0003Training</v>
          </cell>
          <cell r="B41" t="str">
            <v>OP.0003</v>
          </cell>
          <cell r="C41" t="str">
            <v>Training</v>
          </cell>
        </row>
        <row r="42">
          <cell r="A42" t="str">
            <v>OP.0003Travel</v>
          </cell>
          <cell r="B42" t="str">
            <v>OP.0003</v>
          </cell>
          <cell r="C42" t="str">
            <v>Travel</v>
          </cell>
          <cell r="D42">
            <v>23675</v>
          </cell>
          <cell r="I42">
            <v>23675</v>
          </cell>
        </row>
        <row r="43">
          <cell r="A43" t="str">
            <v>OP.0003Vehicle</v>
          </cell>
          <cell r="B43" t="str">
            <v>OP.0003</v>
          </cell>
          <cell r="C43" t="str">
            <v>Vehicle</v>
          </cell>
          <cell r="D43">
            <v>-44</v>
          </cell>
          <cell r="E43">
            <v>998364</v>
          </cell>
          <cell r="I43">
            <v>-44</v>
          </cell>
        </row>
        <row r="44">
          <cell r="B44" t="str">
            <v>Grand Total</v>
          </cell>
          <cell r="E44">
            <v>4628832</v>
          </cell>
        </row>
      </sheetData>
      <sheetData sheetId="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roject_Information1"/>
      <sheetName val="Operational_Costs1"/>
      <sheetName val="Staff_Costs1"/>
      <sheetName val="Office_Costs1"/>
      <sheetName val="S&amp;O_by_Location1"/>
      <sheetName val="Yearly_Distribution1"/>
      <sheetName val="Reporting_Page_(1)1"/>
      <sheetName val="Reporting_Page_(2)1"/>
      <sheetName val="Yearly_Distribution_(2)1"/>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Project_Information2"/>
      <sheetName val="Operational_Costs2"/>
      <sheetName val="Staff_Costs2"/>
      <sheetName val="Office_Costs2"/>
      <sheetName val="S&amp;O_by_Location2"/>
      <sheetName val="Yearly_Distribution2"/>
      <sheetName val="Reporting_Page_(1)2"/>
      <sheetName val="Reporting_Page_(2)2"/>
      <sheetName val="Yearly_Distribution_(2)2"/>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 val="Lists"/>
      <sheetName val="Basic Info"/>
      <sheetName val="Basic_Info"/>
      <sheetName val="Range Page"/>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 sheetId="5" refreshError="1"/>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TrCost"/>
      <sheetName val="MvmtPiv"/>
      <sheetName val="Mvmts"/>
      <sheetName val="Cosol"/>
      <sheetName val="All"/>
      <sheetName val="Africa"/>
      <sheetName val="Europe"/>
      <sheetName val="Asia"/>
      <sheetName val="mIDDLE-EAST"/>
      <sheetName val="cis"/>
      <sheetName val="promnote total"/>
    </sheetNames>
    <sheetDataSet>
      <sheetData sheetId="0" refreshError="1"/>
      <sheetData sheetId="1" refreshError="1"/>
      <sheetData sheetId="2" refreshError="1"/>
      <sheetData sheetId="3" refreshError="1"/>
      <sheetData sheetId="4"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Sheet2"/>
      <sheetName val="MvmtsByProject (2)"/>
      <sheetName val="Sheet1"/>
      <sheetName val="MvmtsByProject"/>
      <sheetName val="SalarySheet"/>
    </sheetNames>
    <sheetDataSet>
      <sheetData sheetId="0">
        <row r="2">
          <cell r="B2" t="str">
            <v>AO1</v>
          </cell>
        </row>
      </sheetData>
      <sheetData sheetId="1"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2"/>
      <sheetData sheetId="3"/>
      <sheetData sheetId="4"/>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 val="TC.1075 "/>
      <sheetName val="Final Revised budget"/>
      <sheetName val="ZDSR "/>
      <sheetName val="Revised budget"/>
      <sheetName val="Budget"/>
      <sheetName val="T&amp;E"/>
      <sheetName val="Recon"/>
      <sheetName val="FF19.430 TC.1075"/>
      <sheetName val="RECON (R)"/>
      <sheetName val="SUMMARY"/>
      <sheetName val="CJI3"/>
      <sheetName val="FOR CONFIRMATION"/>
      <sheetName val="ZMPR Budget"/>
      <sheetName val="SCREENSHOT"/>
      <sheetName val="CHECKLIST"/>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sheetData sheetId="1"/>
      <sheetData sheetId="2"/>
      <sheetData sheetId="3"/>
      <sheetData sheetId="4"/>
      <sheetData sheetId="5">
        <row r="1">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per sub budget "/>
      <sheetName val="Summary"/>
      <sheetName val="RE.0015"/>
      <sheetName val="RE.0016"/>
      <sheetName val="RE.0017"/>
      <sheetName val="MH.0023"/>
      <sheetName val="MH.0039"/>
      <sheetName val="BNP MH.0023"/>
      <sheetName val="BNP MH.0039"/>
      <sheetName val="BNP RE.0015"/>
      <sheetName val="BNP RE.0016"/>
      <sheetName val="BNP RE.0017"/>
      <sheetName val="RE.0015 det"/>
      <sheetName val="RE.0016 det"/>
      <sheetName val="RE.0017 det"/>
      <sheetName val="MH.0023 det"/>
      <sheetName val="MH.0039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row r="65536">
          <cell r="F65536" t="str">
            <v>Exclusivity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CS.0996"/>
      <sheetName val="2) Tableau budgétaire 2"/>
      <sheetName val="3) Notes d'explication"/>
      <sheetName val="4) Pour utilisation par PBSO"/>
      <sheetName val="5) Pour utilisation par MPTFO"/>
      <sheetName val="ZLI Expens"/>
      <sheetName val="ZDSR"/>
      <sheetName val="PBF Lac"/>
      <sheetName val="Dropdowns"/>
      <sheetName val="Sheet2"/>
    </sheetNames>
    <sheetDataSet>
      <sheetData sheetId="0">
        <row r="16">
          <cell r="I16">
            <v>47050.680000000008</v>
          </cell>
        </row>
        <row r="17">
          <cell r="I17">
            <v>53619.179999999978</v>
          </cell>
        </row>
        <row r="26">
          <cell r="I26">
            <v>32154.079999999994</v>
          </cell>
        </row>
        <row r="27">
          <cell r="I27">
            <v>86987.86000000003</v>
          </cell>
        </row>
        <row r="36">
          <cell r="I36">
            <v>54929.209999999992</v>
          </cell>
        </row>
        <row r="37">
          <cell r="I37">
            <v>20407.609999999993</v>
          </cell>
        </row>
        <row r="58">
          <cell r="I58">
            <v>107602.43999999997</v>
          </cell>
        </row>
        <row r="59">
          <cell r="I59">
            <v>69874.97</v>
          </cell>
        </row>
        <row r="60">
          <cell r="I60">
            <v>109599.55999999997</v>
          </cell>
        </row>
        <row r="183">
          <cell r="I183">
            <v>88390.310000000012</v>
          </cell>
        </row>
        <row r="185">
          <cell r="I185">
            <v>184564.25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PBF Lac"/>
      <sheetName val="OPERATIONAL BUDGET"/>
      <sheetName val="Pivot "/>
      <sheetName val="UNJP-CHD-047-14-11"/>
      <sheetName val="Dropdowns"/>
      <sheetName val="Sheet2"/>
    </sheetNames>
    <sheetDataSet>
      <sheetData sheetId="0">
        <row r="16">
          <cell r="I16">
            <v>0</v>
          </cell>
        </row>
        <row r="17">
          <cell r="I17">
            <v>0</v>
          </cell>
        </row>
        <row r="26">
          <cell r="I26">
            <v>0</v>
          </cell>
        </row>
        <row r="27">
          <cell r="I27">
            <v>0</v>
          </cell>
        </row>
        <row r="36">
          <cell r="I36">
            <v>0</v>
          </cell>
        </row>
        <row r="37">
          <cell r="I37">
            <v>0</v>
          </cell>
        </row>
        <row r="58">
          <cell r="I58">
            <v>125359.38</v>
          </cell>
        </row>
        <row r="59">
          <cell r="I59">
            <v>377540.45</v>
          </cell>
        </row>
        <row r="60">
          <cell r="I60">
            <v>9503.6</v>
          </cell>
        </row>
        <row r="183">
          <cell r="I183">
            <v>106335</v>
          </cell>
        </row>
        <row r="184">
          <cell r="I184">
            <v>85751</v>
          </cell>
        </row>
        <row r="185">
          <cell r="I185">
            <v>32199</v>
          </cell>
        </row>
        <row r="186">
          <cell r="I186">
            <v>11468.98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6">
          <cell r="I16">
            <v>50096.07</v>
          </cell>
        </row>
        <row r="17">
          <cell r="I17">
            <v>44903.93</v>
          </cell>
        </row>
        <row r="26">
          <cell r="I26">
            <v>19175.66</v>
          </cell>
        </row>
        <row r="27">
          <cell r="I27">
            <v>102714.03</v>
          </cell>
        </row>
        <row r="36">
          <cell r="I36">
            <v>49757.03</v>
          </cell>
        </row>
        <row r="37">
          <cell r="I37">
            <v>12742.97</v>
          </cell>
        </row>
        <row r="58">
          <cell r="I58">
            <v>101348.31</v>
          </cell>
        </row>
        <row r="59">
          <cell r="I59">
            <v>53329.48</v>
          </cell>
        </row>
        <row r="60">
          <cell r="I60">
            <v>110322.21</v>
          </cell>
        </row>
        <row r="183">
          <cell r="I183">
            <v>75604.259999999995</v>
          </cell>
        </row>
        <row r="185">
          <cell r="I185">
            <v>33006.050000000003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0996 TD10"/>
      <sheetName val="Rapp Bailleur"/>
      <sheetName val="ZDSR"/>
      <sheetName val="ZCJI3"/>
      <sheetName val="ZLI 12-2019"/>
      <sheetName val="FOR CONFIRMATION"/>
      <sheetName val="ZLI 12-2019 Commit"/>
      <sheetName val="OPE Budget"/>
      <sheetName val="Agencies Intern Cost Budget"/>
      <sheetName val="Activities"/>
      <sheetName val="Budget"/>
      <sheetName val="FF20.XXX CS.0996"/>
      <sheetName val="RECON"/>
      <sheetName val="CJI3"/>
      <sheetName val="ZPMR"/>
      <sheetName val="SCREENSHOT"/>
      <sheetName val="Checklist"/>
      <sheetName val="ZLI from Mission (updated)"/>
      <sheetName val="MAP"/>
    </sheetNames>
    <sheetDataSet>
      <sheetData sheetId="0">
        <row r="89">
          <cell r="L89">
            <v>8078.54</v>
          </cell>
        </row>
        <row r="90">
          <cell r="L90">
            <v>4226.66</v>
          </cell>
          <cell r="M90">
            <v>0</v>
          </cell>
        </row>
        <row r="91">
          <cell r="L91">
            <v>35453.040000000008</v>
          </cell>
          <cell r="M91">
            <v>2688</v>
          </cell>
        </row>
        <row r="92">
          <cell r="L92">
            <v>16406.97</v>
          </cell>
          <cell r="M92">
            <v>0</v>
          </cell>
        </row>
        <row r="93">
          <cell r="L93">
            <v>28379.06</v>
          </cell>
          <cell r="M93">
            <v>3696</v>
          </cell>
        </row>
        <row r="94">
          <cell r="L94">
            <v>39393.189999999995</v>
          </cell>
          <cell r="M94">
            <v>6720</v>
          </cell>
        </row>
        <row r="95">
          <cell r="L95">
            <v>28860.029999999995</v>
          </cell>
          <cell r="M95">
            <v>3696</v>
          </cell>
        </row>
        <row r="96">
          <cell r="L96">
            <v>13533.369999999995</v>
          </cell>
          <cell r="M96">
            <v>0</v>
          </cell>
        </row>
        <row r="97">
          <cell r="L97">
            <v>34080.599999999991</v>
          </cell>
          <cell r="M97">
            <v>2958.18</v>
          </cell>
        </row>
        <row r="98">
          <cell r="L98">
            <v>41821.040000000001</v>
          </cell>
          <cell r="M98">
            <v>0</v>
          </cell>
        </row>
        <row r="99">
          <cell r="L99">
            <v>94821.449999999968</v>
          </cell>
          <cell r="M99">
            <v>0</v>
          </cell>
        </row>
        <row r="100">
          <cell r="N100">
            <v>0</v>
          </cell>
        </row>
        <row r="101">
          <cell r="L101">
            <v>24153.7765</v>
          </cell>
          <cell r="M101">
            <v>1383.0726000000002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7-TF ETL_17.03.2020 (1)"/>
      <sheetName val="047-TF ETL_17.03.2020 (2)"/>
      <sheetName val="Pivot"/>
      <sheetName val="Pivot 2019 only"/>
      <sheetName val="PBF Lac"/>
      <sheetName val="Format Bailleur"/>
      <sheetName val="par categorie pk"/>
    </sheetNames>
    <sheetDataSet>
      <sheetData sheetId="0" refreshError="1"/>
      <sheetData sheetId="1"/>
      <sheetData sheetId="2" refreshError="1"/>
      <sheetData sheetId="3">
        <row r="3">
          <cell r="A3" t="str">
            <v>Étiquettes de lignes</v>
          </cell>
        </row>
      </sheetData>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X3" t="str">
            <v>USD</v>
          </cell>
          <cell r="AB3" t="str">
            <v>TELSAT</v>
          </cell>
          <cell r="AK3">
            <v>6510</v>
          </cell>
        </row>
        <row r="4">
          <cell r="X4" t="str">
            <v>EUR</v>
          </cell>
          <cell r="AB4" t="str">
            <v>TELMOB</v>
          </cell>
          <cell r="AE4" t="str">
            <v>PUR 100%</v>
          </cell>
          <cell r="AH4" t="str">
            <v xml:space="preserve"> HQ</v>
          </cell>
          <cell r="AK4">
            <v>6511</v>
          </cell>
        </row>
        <row r="5">
          <cell r="X5" t="str">
            <v>GBP</v>
          </cell>
          <cell r="AB5" t="str">
            <v>TELFIX</v>
          </cell>
          <cell r="AE5" t="str">
            <v>PUR DEP</v>
          </cell>
          <cell r="AH5" t="str">
            <v>FIELD</v>
          </cell>
          <cell r="AK5">
            <v>6512</v>
          </cell>
        </row>
        <row r="6">
          <cell r="X6" t="str">
            <v>SDP</v>
          </cell>
          <cell r="AB6" t="str">
            <v>FAX</v>
          </cell>
          <cell r="AE6" t="str">
            <v>OLD DEP</v>
          </cell>
          <cell r="AK6">
            <v>6513</v>
          </cell>
        </row>
        <row r="7">
          <cell r="AB7" t="str">
            <v>NET</v>
          </cell>
        </row>
        <row r="8">
          <cell r="AB8" t="str">
            <v>HF FIXE</v>
          </cell>
        </row>
        <row r="9">
          <cell r="AB9" t="str">
            <v>HF MOB</v>
          </cell>
        </row>
        <row r="10">
          <cell r="A10">
            <v>1</v>
          </cell>
          <cell r="AB10" t="str">
            <v>VHF</v>
          </cell>
        </row>
        <row r="11">
          <cell r="AB11" t="str">
            <v>HANDSET</v>
          </cell>
        </row>
        <row r="12">
          <cell r="AB12" t="str">
            <v>RADDIV</v>
          </cell>
        </row>
        <row r="13">
          <cell r="X13" t="str">
            <v>EUR</v>
          </cell>
          <cell r="AB13" t="str">
            <v>GENE</v>
          </cell>
        </row>
        <row r="14">
          <cell r="X14" t="str">
            <v>ND</v>
          </cell>
          <cell r="AB14" t="str">
            <v>EQDIV</v>
          </cell>
        </row>
        <row r="15">
          <cell r="AB15" t="str">
            <v>DESKTOP</v>
          </cell>
        </row>
        <row r="16">
          <cell r="AB16" t="str">
            <v>LAPTOP</v>
          </cell>
        </row>
        <row r="17">
          <cell r="AB17" t="str">
            <v>PRINTER</v>
          </cell>
        </row>
        <row r="18">
          <cell r="AB18" t="str">
            <v>COMPUTDIV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opLeftCell="B12" zoomScale="66" zoomScaleNormal="66" workbookViewId="0">
      <pane xSplit="7" ySplit="1" topLeftCell="I209" activePane="bottomRight" state="frozen"/>
      <selection activeCell="B12" sqref="B12"/>
      <selection pane="topRight" activeCell="I12" sqref="I12"/>
      <selection pane="bottomLeft" activeCell="B13" sqref="B13"/>
      <selection pane="bottomRight" activeCell="O12" sqref="O12"/>
    </sheetView>
  </sheetViews>
  <sheetFormatPr defaultColWidth="9.26953125" defaultRowHeight="14.5"/>
  <cols>
    <col min="1" max="1" width="9.26953125" style="45"/>
    <col min="2" max="2" width="30.7265625" style="45" customWidth="1"/>
    <col min="3" max="3" width="51.54296875" style="45" customWidth="1"/>
    <col min="4" max="7" width="23.26953125" style="45" customWidth="1"/>
    <col min="8" max="8" width="22.453125" style="45" customWidth="1"/>
    <col min="9" max="9" width="25.26953125" style="197" customWidth="1"/>
    <col min="10" max="10" width="25.26953125" style="45" customWidth="1"/>
    <col min="11" max="11" width="18.7265625" style="45" customWidth="1"/>
    <col min="12" max="12" width="9.26953125" style="45"/>
    <col min="13" max="13" width="17.7265625" style="45" customWidth="1"/>
    <col min="14" max="14" width="26.453125" style="45" customWidth="1"/>
    <col min="15" max="15" width="22.453125" style="45" customWidth="1"/>
    <col min="16" max="16" width="29.7265625" style="45" customWidth="1"/>
    <col min="17" max="17" width="23.453125" style="45" customWidth="1"/>
    <col min="18" max="18" width="18.453125" style="45" customWidth="1"/>
    <col min="19" max="19" width="17.453125" style="45" customWidth="1"/>
    <col min="20" max="20" width="25.26953125" style="45" customWidth="1"/>
    <col min="21" max="16384" width="9.26953125" style="45"/>
  </cols>
  <sheetData>
    <row r="2" spans="2:13" ht="47.25" customHeight="1">
      <c r="B2" s="297" t="s">
        <v>527</v>
      </c>
      <c r="C2" s="297"/>
      <c r="D2" s="297"/>
      <c r="E2" s="297"/>
      <c r="F2" s="43"/>
      <c r="G2" s="43"/>
      <c r="H2" s="44"/>
      <c r="I2" s="204"/>
      <c r="J2" s="44"/>
    </row>
    <row r="3" spans="2:13" ht="15.5">
      <c r="B3" s="166"/>
    </row>
    <row r="4" spans="2:13" ht="16" thickBot="1">
      <c r="B4" s="48"/>
    </row>
    <row r="5" spans="2:13" ht="36.75" customHeight="1">
      <c r="B5" s="134" t="s">
        <v>5</v>
      </c>
      <c r="C5" s="167"/>
      <c r="D5" s="167"/>
      <c r="E5" s="167"/>
      <c r="F5" s="167"/>
      <c r="G5" s="167"/>
      <c r="H5" s="167"/>
      <c r="I5" s="205"/>
      <c r="J5" s="167"/>
      <c r="K5" s="167"/>
      <c r="L5" s="167"/>
      <c r="M5" s="168"/>
    </row>
    <row r="6" spans="2:13" ht="174" customHeight="1" thickBot="1">
      <c r="B6" s="293" t="s">
        <v>587</v>
      </c>
      <c r="C6" s="294"/>
      <c r="D6" s="294"/>
      <c r="E6" s="294"/>
      <c r="F6" s="294"/>
      <c r="G6" s="294"/>
      <c r="H6" s="294"/>
      <c r="I6" s="295"/>
      <c r="J6" s="294"/>
      <c r="K6" s="294"/>
      <c r="L6" s="294"/>
      <c r="M6" s="296"/>
    </row>
    <row r="7" spans="2:13">
      <c r="B7" s="49"/>
    </row>
    <row r="8" spans="2:13" ht="15" thickBot="1"/>
    <row r="9" spans="2:13" ht="27" customHeight="1" thickBot="1">
      <c r="B9" s="298" t="s">
        <v>373</v>
      </c>
      <c r="C9" s="299"/>
      <c r="D9" s="299"/>
      <c r="E9" s="299"/>
      <c r="F9" s="299"/>
      <c r="G9" s="299"/>
      <c r="H9" s="300"/>
      <c r="I9" s="206"/>
    </row>
    <row r="11" spans="2:13" ht="25.5" customHeight="1">
      <c r="D11" s="50"/>
      <c r="E11" s="50"/>
      <c r="F11" s="50"/>
      <c r="G11" s="50"/>
      <c r="H11" s="47"/>
      <c r="I11" s="203"/>
      <c r="J11" s="46"/>
      <c r="K11" s="46"/>
    </row>
    <row r="12" spans="2:13" ht="213.75" customHeight="1">
      <c r="B12" s="119" t="s">
        <v>374</v>
      </c>
      <c r="C12" s="119" t="s">
        <v>528</v>
      </c>
      <c r="D12" s="119" t="s">
        <v>529</v>
      </c>
      <c r="E12" s="119" t="s">
        <v>530</v>
      </c>
      <c r="F12" s="119" t="s">
        <v>531</v>
      </c>
      <c r="G12" s="119" t="s">
        <v>13</v>
      </c>
      <c r="H12" s="119" t="s">
        <v>532</v>
      </c>
      <c r="I12" s="119" t="s">
        <v>597</v>
      </c>
      <c r="J12" s="119" t="s">
        <v>533</v>
      </c>
      <c r="K12" s="56"/>
    </row>
    <row r="13" spans="2:13" ht="18.75" customHeight="1">
      <c r="B13" s="57"/>
      <c r="C13" s="57"/>
      <c r="D13" s="270" t="s">
        <v>618</v>
      </c>
      <c r="E13" s="86" t="s">
        <v>620</v>
      </c>
      <c r="F13" s="86" t="s">
        <v>621</v>
      </c>
      <c r="G13" s="119"/>
      <c r="H13" s="271"/>
      <c r="I13" s="192"/>
      <c r="J13" s="57"/>
      <c r="K13" s="56"/>
    </row>
    <row r="14" spans="2:13" ht="30.4" customHeight="1">
      <c r="B14" s="114" t="s">
        <v>375</v>
      </c>
      <c r="C14" s="290" t="s">
        <v>616</v>
      </c>
      <c r="D14" s="290"/>
      <c r="E14" s="290"/>
      <c r="F14" s="290"/>
      <c r="G14" s="290"/>
      <c r="H14" s="290"/>
      <c r="I14" s="291"/>
      <c r="J14" s="290"/>
      <c r="K14" s="20"/>
    </row>
    <row r="15" spans="2:13" ht="19.5" customHeight="1">
      <c r="B15" s="114" t="s">
        <v>376</v>
      </c>
      <c r="C15" s="301" t="s">
        <v>603</v>
      </c>
      <c r="D15" s="301"/>
      <c r="E15" s="301"/>
      <c r="F15" s="301"/>
      <c r="G15" s="301"/>
      <c r="H15" s="301"/>
      <c r="I15" s="289"/>
      <c r="J15" s="301"/>
      <c r="K15" s="59"/>
    </row>
    <row r="16" spans="2:13" ht="79.900000000000006" customHeight="1">
      <c r="B16" s="115" t="s">
        <v>377</v>
      </c>
      <c r="C16" s="210" t="s">
        <v>604</v>
      </c>
      <c r="D16" s="21">
        <v>60000</v>
      </c>
      <c r="E16" s="21"/>
      <c r="F16" s="21">
        <v>50000</v>
      </c>
      <c r="G16" s="146">
        <f>SUM(D16:F16)</f>
        <v>110000</v>
      </c>
      <c r="H16" s="272">
        <v>0.5</v>
      </c>
      <c r="I16" s="193">
        <f>'[69]1) Tableau budgétaire 1'!$I$16+'[70]1) Tableau budgétaire 1'!$I$16+'[71]1) Tableau budgétaire 1'!$I$16</f>
        <v>97146.75</v>
      </c>
      <c r="J16" s="132"/>
      <c r="K16" s="60"/>
    </row>
    <row r="17" spans="1:11" ht="46.5">
      <c r="B17" s="115" t="s">
        <v>378</v>
      </c>
      <c r="C17" s="210" t="s">
        <v>605</v>
      </c>
      <c r="D17" s="21">
        <v>50000</v>
      </c>
      <c r="E17" s="21"/>
      <c r="F17" s="21">
        <v>45000</v>
      </c>
      <c r="G17" s="146">
        <f t="shared" ref="G17:G23" si="0">SUM(D17:F17)</f>
        <v>95000</v>
      </c>
      <c r="H17" s="272">
        <v>0.5</v>
      </c>
      <c r="I17" s="193">
        <f>'[69]1) Tableau budgétaire 1'!$I$17+'[70]1) Tableau budgétaire 1'!$I$17+'[71]1) Tableau budgétaire 1'!$I$17</f>
        <v>98523.109999999986</v>
      </c>
      <c r="J17" s="132"/>
      <c r="K17" s="60"/>
    </row>
    <row r="18" spans="1:11" ht="15.5">
      <c r="B18" s="115" t="s">
        <v>379</v>
      </c>
      <c r="C18" s="19"/>
      <c r="D18" s="21"/>
      <c r="E18" s="21"/>
      <c r="F18" s="21"/>
      <c r="G18" s="146">
        <f t="shared" si="0"/>
        <v>0</v>
      </c>
      <c r="H18" s="272"/>
      <c r="I18" s="193"/>
      <c r="J18" s="132"/>
      <c r="K18" s="60"/>
    </row>
    <row r="19" spans="1:11" ht="15.5">
      <c r="B19" s="115" t="s">
        <v>380</v>
      </c>
      <c r="C19" s="19"/>
      <c r="D19" s="21"/>
      <c r="E19" s="21"/>
      <c r="F19" s="21"/>
      <c r="G19" s="146">
        <f t="shared" si="0"/>
        <v>0</v>
      </c>
      <c r="H19" s="272"/>
      <c r="I19" s="193"/>
      <c r="J19" s="132"/>
      <c r="K19" s="60"/>
    </row>
    <row r="20" spans="1:11" ht="15.5">
      <c r="B20" s="115" t="s">
        <v>381</v>
      </c>
      <c r="C20" s="19"/>
      <c r="D20" s="21"/>
      <c r="E20" s="21"/>
      <c r="F20" s="21"/>
      <c r="G20" s="146">
        <f t="shared" si="0"/>
        <v>0</v>
      </c>
      <c r="H20" s="272"/>
      <c r="I20" s="193"/>
      <c r="J20" s="132"/>
      <c r="K20" s="60"/>
    </row>
    <row r="21" spans="1:11" ht="15.5">
      <c r="B21" s="115" t="s">
        <v>382</v>
      </c>
      <c r="C21" s="19"/>
      <c r="D21" s="21"/>
      <c r="E21" s="21"/>
      <c r="F21" s="21"/>
      <c r="G21" s="146">
        <f t="shared" si="0"/>
        <v>0</v>
      </c>
      <c r="H21" s="272"/>
      <c r="I21" s="193"/>
      <c r="J21" s="132"/>
      <c r="K21" s="60"/>
    </row>
    <row r="22" spans="1:11" ht="15.5">
      <c r="B22" s="115" t="s">
        <v>383</v>
      </c>
      <c r="C22" s="55"/>
      <c r="D22" s="22"/>
      <c r="E22" s="22"/>
      <c r="F22" s="22"/>
      <c r="G22" s="146">
        <f t="shared" si="0"/>
        <v>0</v>
      </c>
      <c r="H22" s="273"/>
      <c r="I22" s="194"/>
      <c r="J22" s="133"/>
      <c r="K22" s="60"/>
    </row>
    <row r="23" spans="1:11" ht="15.5">
      <c r="A23" s="46"/>
      <c r="B23" s="115" t="s">
        <v>384</v>
      </c>
      <c r="C23" s="55"/>
      <c r="D23" s="22"/>
      <c r="E23" s="22"/>
      <c r="F23" s="22"/>
      <c r="G23" s="146">
        <f t="shared" si="0"/>
        <v>0</v>
      </c>
      <c r="H23" s="273"/>
      <c r="I23" s="194"/>
      <c r="J23" s="133"/>
      <c r="K23" s="47"/>
    </row>
    <row r="24" spans="1:11" ht="15.5">
      <c r="A24" s="46"/>
      <c r="C24" s="116" t="s">
        <v>534</v>
      </c>
      <c r="D24" s="23">
        <f>SUM(D16:D23)</f>
        <v>110000</v>
      </c>
      <c r="E24" s="23">
        <f>SUM(E16:E23)</f>
        <v>0</v>
      </c>
      <c r="F24" s="23">
        <f>SUM(F16:F23)</f>
        <v>95000</v>
      </c>
      <c r="G24" s="23">
        <f>SUM(G16:G23)</f>
        <v>205000</v>
      </c>
      <c r="H24" s="135">
        <f>(H16*G16)+(H17*G17)+(H18*G18)+(H19*G19)+(H20*G20)+(H21*G21)+(H22*G22)+(H23*G23)</f>
        <v>102500</v>
      </c>
      <c r="I24" s="135">
        <f>SUM(I16:I23)</f>
        <v>195669.86</v>
      </c>
      <c r="J24" s="133"/>
      <c r="K24" s="62"/>
    </row>
    <row r="25" spans="1:11" ht="18.399999999999999" customHeight="1">
      <c r="A25" s="46"/>
      <c r="B25" s="114" t="s">
        <v>385</v>
      </c>
      <c r="C25" s="288" t="s">
        <v>606</v>
      </c>
      <c r="D25" s="288"/>
      <c r="E25" s="288"/>
      <c r="F25" s="288"/>
      <c r="G25" s="288"/>
      <c r="H25" s="288"/>
      <c r="I25" s="289"/>
      <c r="J25" s="288"/>
      <c r="K25" s="59"/>
    </row>
    <row r="26" spans="1:11" ht="214.9" customHeight="1">
      <c r="A26" s="46"/>
      <c r="B26" s="115" t="s">
        <v>386</v>
      </c>
      <c r="C26" s="212" t="s">
        <v>607</v>
      </c>
      <c r="D26" s="21">
        <v>28000</v>
      </c>
      <c r="E26" s="21"/>
      <c r="F26" s="21">
        <v>22500</v>
      </c>
      <c r="G26" s="146">
        <f>SUM(D26:F26)</f>
        <v>50500</v>
      </c>
      <c r="H26" s="272">
        <v>0.4</v>
      </c>
      <c r="I26" s="193">
        <f>'[69]1) Tableau budgétaire 1'!$I$26+'[70]1) Tableau budgétaire 1'!$I$26+'[71]1) Tableau budgétaire 1'!$I$26</f>
        <v>51329.739999999991</v>
      </c>
      <c r="J26" s="132"/>
      <c r="K26" s="60"/>
    </row>
    <row r="27" spans="1:11" ht="64.900000000000006" customHeight="1">
      <c r="A27" s="46"/>
      <c r="B27" s="115" t="s">
        <v>387</v>
      </c>
      <c r="C27" s="19" t="s">
        <v>608</v>
      </c>
      <c r="D27" s="21">
        <v>75000</v>
      </c>
      <c r="E27" s="21"/>
      <c r="F27" s="21">
        <v>75000</v>
      </c>
      <c r="G27" s="146">
        <f t="shared" ref="G27:G33" si="1">SUM(D27:F27)</f>
        <v>150000</v>
      </c>
      <c r="H27" s="272">
        <v>0.5</v>
      </c>
      <c r="I27" s="193">
        <f>'[69]1) Tableau budgétaire 1'!$I$27+'[70]1) Tableau budgétaire 1'!$I$27+'[71]1) Tableau budgétaire 1'!$I$27</f>
        <v>189701.89</v>
      </c>
      <c r="J27" s="132"/>
      <c r="K27" s="60"/>
    </row>
    <row r="28" spans="1:11" ht="15.5">
      <c r="A28" s="46"/>
      <c r="B28" s="115" t="s">
        <v>388</v>
      </c>
      <c r="C28" s="19"/>
      <c r="D28" s="21"/>
      <c r="E28" s="21"/>
      <c r="F28" s="21"/>
      <c r="G28" s="146">
        <f t="shared" si="1"/>
        <v>0</v>
      </c>
      <c r="H28" s="272"/>
      <c r="I28" s="193"/>
      <c r="J28" s="132"/>
      <c r="K28" s="60"/>
    </row>
    <row r="29" spans="1:11" ht="15.5">
      <c r="A29" s="46"/>
      <c r="B29" s="115" t="s">
        <v>389</v>
      </c>
      <c r="C29" s="19"/>
      <c r="D29" s="21"/>
      <c r="E29" s="21"/>
      <c r="F29" s="21"/>
      <c r="G29" s="146">
        <f t="shared" si="1"/>
        <v>0</v>
      </c>
      <c r="H29" s="272"/>
      <c r="I29" s="193"/>
      <c r="J29" s="132"/>
      <c r="K29" s="60"/>
    </row>
    <row r="30" spans="1:11" ht="15.5">
      <c r="A30" s="46"/>
      <c r="B30" s="115" t="s">
        <v>390</v>
      </c>
      <c r="C30" s="19"/>
      <c r="D30" s="21"/>
      <c r="E30" s="21"/>
      <c r="F30" s="21"/>
      <c r="G30" s="146">
        <f t="shared" si="1"/>
        <v>0</v>
      </c>
      <c r="H30" s="272"/>
      <c r="I30" s="193"/>
      <c r="J30" s="132"/>
      <c r="K30" s="60"/>
    </row>
    <row r="31" spans="1:11" ht="15.5">
      <c r="A31" s="46"/>
      <c r="B31" s="115" t="s">
        <v>391</v>
      </c>
      <c r="C31" s="19"/>
      <c r="D31" s="21"/>
      <c r="E31" s="21"/>
      <c r="F31" s="21"/>
      <c r="G31" s="146">
        <f t="shared" si="1"/>
        <v>0</v>
      </c>
      <c r="H31" s="272"/>
      <c r="I31" s="193"/>
      <c r="J31" s="132"/>
      <c r="K31" s="60"/>
    </row>
    <row r="32" spans="1:11" ht="15.5">
      <c r="A32" s="46"/>
      <c r="B32" s="115" t="s">
        <v>392</v>
      </c>
      <c r="C32" s="55"/>
      <c r="D32" s="22"/>
      <c r="E32" s="22"/>
      <c r="F32" s="22"/>
      <c r="G32" s="146">
        <f t="shared" si="1"/>
        <v>0</v>
      </c>
      <c r="H32" s="273"/>
      <c r="I32" s="194"/>
      <c r="J32" s="133"/>
      <c r="K32" s="60"/>
    </row>
    <row r="33" spans="1:11" ht="15.5">
      <c r="A33" s="46"/>
      <c r="B33" s="115" t="s">
        <v>393</v>
      </c>
      <c r="C33" s="55"/>
      <c r="D33" s="22"/>
      <c r="E33" s="22"/>
      <c r="F33" s="22"/>
      <c r="G33" s="146">
        <f t="shared" si="1"/>
        <v>0</v>
      </c>
      <c r="H33" s="273"/>
      <c r="I33" s="194"/>
      <c r="J33" s="133"/>
      <c r="K33" s="60"/>
    </row>
    <row r="34" spans="1:11" ht="15.5">
      <c r="A34" s="46"/>
      <c r="C34" s="116" t="s">
        <v>534</v>
      </c>
      <c r="D34" s="26">
        <f>SUM(D26:D33)</f>
        <v>103000</v>
      </c>
      <c r="E34" s="26">
        <f>SUM(E26:E33)</f>
        <v>0</v>
      </c>
      <c r="F34" s="26">
        <f>SUM(F26:F33)</f>
        <v>97500</v>
      </c>
      <c r="G34" s="26">
        <f>SUM(G26:G33)</f>
        <v>200500</v>
      </c>
      <c r="H34" s="135">
        <f>(H26*G26)+(H27*G27)+(H28*G28)+(H29*G29)+(H30*G30)+(H31*G31)+(H32*G32)+(H33*G33)</f>
        <v>95200</v>
      </c>
      <c r="I34" s="135">
        <f>SUM(I26:I33)</f>
        <v>241031.63</v>
      </c>
      <c r="J34" s="133"/>
      <c r="K34" s="62"/>
    </row>
    <row r="35" spans="1:11" ht="19.5" customHeight="1">
      <c r="A35" s="46"/>
      <c r="B35" s="114" t="s">
        <v>394</v>
      </c>
      <c r="C35" s="288" t="s">
        <v>617</v>
      </c>
      <c r="D35" s="288"/>
      <c r="E35" s="288"/>
      <c r="F35" s="288"/>
      <c r="G35" s="288"/>
      <c r="H35" s="288"/>
      <c r="I35" s="289"/>
      <c r="J35" s="288"/>
      <c r="K35" s="59"/>
    </row>
    <row r="36" spans="1:11" ht="84">
      <c r="A36" s="46"/>
      <c r="B36" s="115" t="s">
        <v>395</v>
      </c>
      <c r="C36" s="211" t="s">
        <v>609</v>
      </c>
      <c r="D36" s="21">
        <v>55000</v>
      </c>
      <c r="E36" s="21"/>
      <c r="F36" s="21">
        <v>50000</v>
      </c>
      <c r="G36" s="146">
        <f>SUM(D36:F36)</f>
        <v>105000</v>
      </c>
      <c r="H36" s="272">
        <v>0.5</v>
      </c>
      <c r="I36" s="193">
        <f>'[69]1) Tableau budgétaire 1'!$I$36+'[70]1) Tableau budgétaire 1'!$I$36+'[71]1) Tableau budgétaire 1'!$I$36</f>
        <v>104686.23999999999</v>
      </c>
      <c r="J36" s="132"/>
      <c r="K36" s="60"/>
    </row>
    <row r="37" spans="1:11" ht="43.5">
      <c r="A37" s="46"/>
      <c r="B37" s="115" t="s">
        <v>396</v>
      </c>
      <c r="C37" s="211" t="s">
        <v>610</v>
      </c>
      <c r="D37" s="21">
        <v>16500</v>
      </c>
      <c r="E37" s="21"/>
      <c r="F37" s="21">
        <v>12500</v>
      </c>
      <c r="G37" s="146">
        <f t="shared" ref="G37:G43" si="2">SUM(D37:F37)</f>
        <v>29000</v>
      </c>
      <c r="H37" s="272">
        <v>0.4</v>
      </c>
      <c r="I37" s="193">
        <f>'[69]1) Tableau budgétaire 1'!$I$37+'[70]1) Tableau budgétaire 1'!$I$37+'[71]1) Tableau budgétaire 1'!$I$37</f>
        <v>33150.579999999994</v>
      </c>
      <c r="J37" s="132"/>
      <c r="K37" s="60"/>
    </row>
    <row r="38" spans="1:11" ht="15.5">
      <c r="A38" s="46"/>
      <c r="B38" s="115" t="s">
        <v>397</v>
      </c>
      <c r="C38" s="211" t="s">
        <v>611</v>
      </c>
      <c r="D38" s="21"/>
      <c r="E38" s="21"/>
      <c r="F38" s="21"/>
      <c r="G38" s="146">
        <f t="shared" si="2"/>
        <v>0</v>
      </c>
      <c r="H38" s="272"/>
      <c r="I38" s="193"/>
      <c r="J38" s="132"/>
      <c r="K38" s="60"/>
    </row>
    <row r="39" spans="1:11" ht="15.5">
      <c r="A39" s="46"/>
      <c r="B39" s="115" t="s">
        <v>398</v>
      </c>
      <c r="C39" s="19"/>
      <c r="D39" s="21"/>
      <c r="E39" s="21"/>
      <c r="F39" s="21"/>
      <c r="G39" s="146">
        <f t="shared" si="2"/>
        <v>0</v>
      </c>
      <c r="H39" s="272"/>
      <c r="I39" s="193"/>
      <c r="J39" s="132"/>
      <c r="K39" s="60"/>
    </row>
    <row r="40" spans="1:11" s="46" customFormat="1" ht="15.5">
      <c r="B40" s="115" t="s">
        <v>399</v>
      </c>
      <c r="C40" s="19"/>
      <c r="D40" s="21"/>
      <c r="E40" s="21"/>
      <c r="F40" s="21"/>
      <c r="G40" s="146">
        <f t="shared" si="2"/>
        <v>0</v>
      </c>
      <c r="H40" s="272"/>
      <c r="I40" s="193"/>
      <c r="J40" s="132"/>
      <c r="K40" s="60"/>
    </row>
    <row r="41" spans="1:11" s="46" customFormat="1" ht="15.5">
      <c r="B41" s="115" t="s">
        <v>400</v>
      </c>
      <c r="C41" s="19"/>
      <c r="D41" s="21"/>
      <c r="E41" s="21"/>
      <c r="F41" s="21"/>
      <c r="G41" s="146">
        <f t="shared" si="2"/>
        <v>0</v>
      </c>
      <c r="H41" s="272"/>
      <c r="I41" s="193"/>
      <c r="J41" s="132"/>
      <c r="K41" s="60"/>
    </row>
    <row r="42" spans="1:11" s="46" customFormat="1" ht="15.5">
      <c r="A42" s="45"/>
      <c r="B42" s="115" t="s">
        <v>401</v>
      </c>
      <c r="C42" s="55"/>
      <c r="D42" s="22"/>
      <c r="E42" s="22"/>
      <c r="F42" s="22"/>
      <c r="G42" s="146">
        <f t="shared" si="2"/>
        <v>0</v>
      </c>
      <c r="H42" s="273"/>
      <c r="I42" s="194"/>
      <c r="J42" s="133"/>
      <c r="K42" s="60"/>
    </row>
    <row r="43" spans="1:11" ht="15.5">
      <c r="B43" s="115" t="s">
        <v>402</v>
      </c>
      <c r="C43" s="55"/>
      <c r="D43" s="22"/>
      <c r="E43" s="22"/>
      <c r="F43" s="22"/>
      <c r="G43" s="146">
        <f t="shared" si="2"/>
        <v>0</v>
      </c>
      <c r="H43" s="273"/>
      <c r="I43" s="194"/>
      <c r="J43" s="133"/>
      <c r="K43" s="60"/>
    </row>
    <row r="44" spans="1:11" ht="15.5">
      <c r="C44" s="116" t="s">
        <v>534</v>
      </c>
      <c r="D44" s="26">
        <f>SUM(D36:D43)</f>
        <v>71500</v>
      </c>
      <c r="E44" s="26">
        <f>SUM(E36:E43)</f>
        <v>0</v>
      </c>
      <c r="F44" s="26">
        <f>SUM(F36:F43)</f>
        <v>62500</v>
      </c>
      <c r="G44" s="26">
        <f>SUM(G36:G43)</f>
        <v>134000</v>
      </c>
      <c r="H44" s="135">
        <f>(H36*G36)+(H37*G37)+(H38*G38)+(H39*G39)+(H40*G40)+(H41*G41)+(H42*G42)+(H43*G43)</f>
        <v>64100</v>
      </c>
      <c r="I44" s="135">
        <f>SUM(I36:I43)</f>
        <v>137836.81999999998</v>
      </c>
      <c r="J44" s="133"/>
      <c r="K44" s="62"/>
    </row>
    <row r="45" spans="1:11" ht="51" customHeight="1">
      <c r="B45" s="114" t="s">
        <v>403</v>
      </c>
      <c r="C45" s="286"/>
      <c r="D45" s="286"/>
      <c r="E45" s="286"/>
      <c r="F45" s="286"/>
      <c r="G45" s="286"/>
      <c r="H45" s="286"/>
      <c r="I45" s="287"/>
      <c r="J45" s="286"/>
      <c r="K45" s="59"/>
    </row>
    <row r="46" spans="1:11" ht="15.5">
      <c r="B46" s="115" t="s">
        <v>404</v>
      </c>
      <c r="C46" s="19"/>
      <c r="D46" s="21"/>
      <c r="E46" s="21"/>
      <c r="F46" s="21"/>
      <c r="G46" s="146">
        <f>SUM(D46:F46)</f>
        <v>0</v>
      </c>
      <c r="H46" s="272"/>
      <c r="I46" s="193"/>
      <c r="J46" s="132"/>
      <c r="K46" s="60"/>
    </row>
    <row r="47" spans="1:11" ht="15.5">
      <c r="B47" s="115" t="s">
        <v>405</v>
      </c>
      <c r="C47" s="19"/>
      <c r="D47" s="21"/>
      <c r="E47" s="21"/>
      <c r="F47" s="21"/>
      <c r="G47" s="146">
        <f t="shared" ref="G47:G53" si="3">SUM(D47:F47)</f>
        <v>0</v>
      </c>
      <c r="H47" s="272"/>
      <c r="I47" s="193"/>
      <c r="J47" s="132"/>
      <c r="K47" s="60"/>
    </row>
    <row r="48" spans="1:11" ht="15.5">
      <c r="B48" s="115" t="s">
        <v>406</v>
      </c>
      <c r="C48" s="19"/>
      <c r="D48" s="21"/>
      <c r="E48" s="21"/>
      <c r="F48" s="21"/>
      <c r="G48" s="146">
        <f t="shared" si="3"/>
        <v>0</v>
      </c>
      <c r="H48" s="272"/>
      <c r="I48" s="193"/>
      <c r="J48" s="132"/>
      <c r="K48" s="60"/>
    </row>
    <row r="49" spans="1:11" ht="15.5">
      <c r="B49" s="115" t="s">
        <v>407</v>
      </c>
      <c r="C49" s="19"/>
      <c r="D49" s="21"/>
      <c r="E49" s="21"/>
      <c r="F49" s="21"/>
      <c r="G49" s="146">
        <f t="shared" si="3"/>
        <v>0</v>
      </c>
      <c r="H49" s="272"/>
      <c r="I49" s="193"/>
      <c r="J49" s="132"/>
      <c r="K49" s="60"/>
    </row>
    <row r="50" spans="1:11" ht="15.5">
      <c r="B50" s="115" t="s">
        <v>408</v>
      </c>
      <c r="C50" s="19"/>
      <c r="D50" s="21"/>
      <c r="E50" s="21"/>
      <c r="F50" s="21"/>
      <c r="G50" s="146">
        <f t="shared" si="3"/>
        <v>0</v>
      </c>
      <c r="H50" s="272"/>
      <c r="I50" s="193"/>
      <c r="J50" s="132"/>
      <c r="K50" s="60"/>
    </row>
    <row r="51" spans="1:11" ht="15.5">
      <c r="A51" s="46"/>
      <c r="B51" s="115" t="s">
        <v>409</v>
      </c>
      <c r="C51" s="19"/>
      <c r="D51" s="21"/>
      <c r="E51" s="21"/>
      <c r="F51" s="21"/>
      <c r="G51" s="146">
        <f t="shared" si="3"/>
        <v>0</v>
      </c>
      <c r="H51" s="272"/>
      <c r="I51" s="193"/>
      <c r="J51" s="132"/>
      <c r="K51" s="60"/>
    </row>
    <row r="52" spans="1:11" s="46" customFormat="1" ht="15.5">
      <c r="A52" s="45"/>
      <c r="B52" s="115" t="s">
        <v>410</v>
      </c>
      <c r="C52" s="55"/>
      <c r="D52" s="22"/>
      <c r="E52" s="22"/>
      <c r="F52" s="22"/>
      <c r="G52" s="146">
        <f t="shared" si="3"/>
        <v>0</v>
      </c>
      <c r="H52" s="273"/>
      <c r="I52" s="194"/>
      <c r="J52" s="133"/>
      <c r="K52" s="60"/>
    </row>
    <row r="53" spans="1:11" ht="15.5">
      <c r="B53" s="115" t="s">
        <v>411</v>
      </c>
      <c r="C53" s="55"/>
      <c r="D53" s="22"/>
      <c r="E53" s="22"/>
      <c r="F53" s="22"/>
      <c r="G53" s="146">
        <f t="shared" si="3"/>
        <v>0</v>
      </c>
      <c r="H53" s="273"/>
      <c r="I53" s="194"/>
      <c r="J53" s="133"/>
      <c r="K53" s="60"/>
    </row>
    <row r="54" spans="1:11" ht="15.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5">
      <c r="B55" s="13"/>
      <c r="C55" s="14"/>
      <c r="D55" s="12"/>
      <c r="E55" s="12"/>
      <c r="F55" s="12"/>
      <c r="G55" s="12"/>
      <c r="H55" s="274"/>
      <c r="I55" s="12"/>
      <c r="J55" s="12"/>
      <c r="K55" s="61"/>
    </row>
    <row r="56" spans="1:11" ht="34.5" customHeight="1">
      <c r="B56" s="116" t="s">
        <v>412</v>
      </c>
      <c r="C56" s="292" t="s">
        <v>619</v>
      </c>
      <c r="D56" s="292"/>
      <c r="E56" s="292"/>
      <c r="F56" s="292"/>
      <c r="G56" s="292"/>
      <c r="H56" s="292"/>
      <c r="I56" s="289"/>
      <c r="J56" s="292"/>
      <c r="K56" s="20"/>
    </row>
    <row r="57" spans="1:11" ht="34.5" customHeight="1">
      <c r="B57" s="114" t="s">
        <v>413</v>
      </c>
      <c r="C57" s="288" t="s">
        <v>612</v>
      </c>
      <c r="D57" s="288"/>
      <c r="E57" s="288"/>
      <c r="F57" s="288"/>
      <c r="G57" s="288"/>
      <c r="H57" s="288"/>
      <c r="I57" s="289"/>
      <c r="J57" s="288"/>
      <c r="K57" s="59"/>
    </row>
    <row r="58" spans="1:11" ht="49.15" customHeight="1">
      <c r="B58" s="115" t="s">
        <v>414</v>
      </c>
      <c r="C58" s="212" t="s">
        <v>613</v>
      </c>
      <c r="D58" s="213">
        <v>105000</v>
      </c>
      <c r="E58" s="21">
        <v>143249</v>
      </c>
      <c r="F58" s="21">
        <v>100000</v>
      </c>
      <c r="G58" s="146">
        <f>SUM(D58:F58)</f>
        <v>348249</v>
      </c>
      <c r="H58" s="272">
        <v>0.25</v>
      </c>
      <c r="I58" s="193">
        <f>'[69]1) Tableau budgétaire 1'!$I$58+'[70]1) Tableau budgétaire 1'!$I$58+'[71]1) Tableau budgétaire 1'!$I$58</f>
        <v>334310.13</v>
      </c>
      <c r="J58" s="132"/>
      <c r="K58" s="60"/>
    </row>
    <row r="59" spans="1:11" ht="81" customHeight="1">
      <c r="B59" s="115" t="s">
        <v>415</v>
      </c>
      <c r="C59" s="212" t="s">
        <v>614</v>
      </c>
      <c r="D59" s="213">
        <v>62000</v>
      </c>
      <c r="E59" s="21">
        <v>403727</v>
      </c>
      <c r="F59" s="21">
        <v>60000</v>
      </c>
      <c r="G59" s="146">
        <f t="shared" ref="G59:G65" si="4">SUM(D59:F59)</f>
        <v>525727</v>
      </c>
      <c r="H59" s="272">
        <v>0.7</v>
      </c>
      <c r="I59" s="193">
        <f>'[69]1) Tableau budgétaire 1'!$I$59+'[70]1) Tableau budgétaire 1'!$I$59+'[71]1) Tableau budgétaire 1'!$I$59</f>
        <v>500744.9</v>
      </c>
      <c r="J59" s="132"/>
      <c r="K59" s="60"/>
    </row>
    <row r="60" spans="1:11" ht="57" customHeight="1">
      <c r="B60" s="115" t="s">
        <v>416</v>
      </c>
      <c r="C60" s="212" t="s">
        <v>615</v>
      </c>
      <c r="D60" s="213">
        <v>110000</v>
      </c>
      <c r="E60" s="21">
        <v>18000</v>
      </c>
      <c r="F60" s="21">
        <v>105000</v>
      </c>
      <c r="G60" s="146">
        <f t="shared" si="4"/>
        <v>233000</v>
      </c>
      <c r="H60" s="272">
        <v>0.5</v>
      </c>
      <c r="I60" s="193">
        <f>'[69]1) Tableau budgétaire 1'!$I$60+'[70]1) Tableau budgétaire 1'!$I$60+'[71]1) Tableau budgétaire 1'!$I$60</f>
        <v>229425.37</v>
      </c>
      <c r="J60" s="132"/>
      <c r="K60" s="60"/>
    </row>
    <row r="61" spans="1:11" ht="15.5">
      <c r="B61" s="115" t="s">
        <v>417</v>
      </c>
      <c r="C61" s="19"/>
      <c r="D61" s="21"/>
      <c r="E61" s="21"/>
      <c r="F61" s="21"/>
      <c r="G61" s="146">
        <f t="shared" si="4"/>
        <v>0</v>
      </c>
      <c r="H61" s="272"/>
      <c r="I61" s="193"/>
      <c r="J61" s="132"/>
      <c r="K61" s="60"/>
    </row>
    <row r="62" spans="1:11" ht="15.5">
      <c r="B62" s="115" t="s">
        <v>418</v>
      </c>
      <c r="C62" s="19"/>
      <c r="D62" s="21"/>
      <c r="E62" s="21"/>
      <c r="F62" s="21"/>
      <c r="G62" s="146">
        <f t="shared" si="4"/>
        <v>0</v>
      </c>
      <c r="H62" s="272"/>
      <c r="I62" s="193"/>
      <c r="J62" s="132"/>
      <c r="K62" s="60"/>
    </row>
    <row r="63" spans="1:11" ht="15.5">
      <c r="B63" s="115" t="s">
        <v>419</v>
      </c>
      <c r="C63" s="19"/>
      <c r="D63" s="21"/>
      <c r="E63" s="21"/>
      <c r="F63" s="21"/>
      <c r="G63" s="146">
        <f t="shared" si="4"/>
        <v>0</v>
      </c>
      <c r="H63" s="272"/>
      <c r="I63" s="193"/>
      <c r="J63" s="132"/>
      <c r="K63" s="60"/>
    </row>
    <row r="64" spans="1:11" ht="15.5">
      <c r="A64" s="46"/>
      <c r="B64" s="115" t="s">
        <v>420</v>
      </c>
      <c r="C64" s="55"/>
      <c r="D64" s="22"/>
      <c r="E64" s="22"/>
      <c r="F64" s="22"/>
      <c r="G64" s="146">
        <f t="shared" si="4"/>
        <v>0</v>
      </c>
      <c r="H64" s="273"/>
      <c r="I64" s="194"/>
      <c r="J64" s="133"/>
      <c r="K64" s="60"/>
    </row>
    <row r="65" spans="1:11" s="46" customFormat="1" ht="15.5">
      <c r="B65" s="115" t="s">
        <v>421</v>
      </c>
      <c r="C65" s="55"/>
      <c r="D65" s="22"/>
      <c r="E65" s="22"/>
      <c r="F65" s="22"/>
      <c r="G65" s="146">
        <f t="shared" si="4"/>
        <v>0</v>
      </c>
      <c r="H65" s="273"/>
      <c r="I65" s="194"/>
      <c r="J65" s="133"/>
      <c r="K65" s="60"/>
    </row>
    <row r="66" spans="1:11" s="46" customFormat="1" ht="15.5">
      <c r="A66" s="45"/>
      <c r="B66" s="45"/>
      <c r="C66" s="116" t="s">
        <v>534</v>
      </c>
      <c r="D66" s="23">
        <f>SUM(D58:D65)</f>
        <v>277000</v>
      </c>
      <c r="E66" s="23">
        <f>SUM(E58:E65)</f>
        <v>564976</v>
      </c>
      <c r="F66" s="23">
        <f>SUM(F58:F65)</f>
        <v>265000</v>
      </c>
      <c r="G66" s="26">
        <f>SUM(G58:G65)</f>
        <v>1106976</v>
      </c>
      <c r="H66" s="135">
        <f>(H58*G58)+(H59*G59)+(H60*G60)+(H61*G61)+(H62*G62)+(H63*G63)+(H64*G64)+(H65*G65)</f>
        <v>571571.14999999991</v>
      </c>
      <c r="I66" s="135">
        <f>SUM(I58:I65)</f>
        <v>1064480.3999999999</v>
      </c>
      <c r="J66" s="133"/>
      <c r="K66" s="62"/>
    </row>
    <row r="67" spans="1:11" ht="51" customHeight="1">
      <c r="B67" s="114" t="s">
        <v>422</v>
      </c>
      <c r="C67" s="286"/>
      <c r="D67" s="286"/>
      <c r="E67" s="286"/>
      <c r="F67" s="286"/>
      <c r="G67" s="286"/>
      <c r="H67" s="286"/>
      <c r="I67" s="287"/>
      <c r="J67" s="286"/>
      <c r="K67" s="59"/>
    </row>
    <row r="68" spans="1:11" ht="15.5">
      <c r="B68" s="115" t="s">
        <v>423</v>
      </c>
      <c r="C68" s="19"/>
      <c r="D68" s="21"/>
      <c r="E68" s="21"/>
      <c r="F68" s="21"/>
      <c r="G68" s="146">
        <f>SUM(D68:F68)</f>
        <v>0</v>
      </c>
      <c r="H68" s="272"/>
      <c r="I68" s="193"/>
      <c r="J68" s="132"/>
      <c r="K68" s="60"/>
    </row>
    <row r="69" spans="1:11" ht="15.5">
      <c r="B69" s="115" t="s">
        <v>424</v>
      </c>
      <c r="C69" s="19"/>
      <c r="D69" s="21"/>
      <c r="E69" s="21"/>
      <c r="F69" s="21"/>
      <c r="G69" s="146">
        <f t="shared" ref="G69:G75" si="5">SUM(D69:F69)</f>
        <v>0</v>
      </c>
      <c r="H69" s="272"/>
      <c r="I69" s="193"/>
      <c r="J69" s="132"/>
      <c r="K69" s="60"/>
    </row>
    <row r="70" spans="1:11" ht="15.5">
      <c r="B70" s="115" t="s">
        <v>425</v>
      </c>
      <c r="C70" s="19"/>
      <c r="D70" s="21"/>
      <c r="E70" s="21"/>
      <c r="F70" s="21"/>
      <c r="G70" s="146">
        <f t="shared" si="5"/>
        <v>0</v>
      </c>
      <c r="H70" s="272"/>
      <c r="I70" s="193"/>
      <c r="J70" s="132"/>
      <c r="K70" s="60"/>
    </row>
    <row r="71" spans="1:11" ht="15.5">
      <c r="B71" s="115" t="s">
        <v>426</v>
      </c>
      <c r="C71" s="19"/>
      <c r="D71" s="21"/>
      <c r="E71" s="21"/>
      <c r="F71" s="21"/>
      <c r="G71" s="146">
        <f t="shared" si="5"/>
        <v>0</v>
      </c>
      <c r="H71" s="272"/>
      <c r="I71" s="193"/>
      <c r="J71" s="132"/>
      <c r="K71" s="60"/>
    </row>
    <row r="72" spans="1:11" ht="15.5">
      <c r="B72" s="115" t="s">
        <v>427</v>
      </c>
      <c r="C72" s="19"/>
      <c r="D72" s="21"/>
      <c r="E72" s="21"/>
      <c r="F72" s="21"/>
      <c r="G72" s="146">
        <f t="shared" si="5"/>
        <v>0</v>
      </c>
      <c r="H72" s="272"/>
      <c r="I72" s="193"/>
      <c r="J72" s="132"/>
      <c r="K72" s="60"/>
    </row>
    <row r="73" spans="1:11" ht="15.5">
      <c r="B73" s="115" t="s">
        <v>428</v>
      </c>
      <c r="C73" s="19"/>
      <c r="D73" s="21"/>
      <c r="E73" s="21"/>
      <c r="F73" s="21"/>
      <c r="G73" s="146">
        <f t="shared" si="5"/>
        <v>0</v>
      </c>
      <c r="H73" s="272"/>
      <c r="I73" s="193"/>
      <c r="J73" s="132"/>
      <c r="K73" s="60"/>
    </row>
    <row r="74" spans="1:11" ht="15.5">
      <c r="B74" s="115" t="s">
        <v>429</v>
      </c>
      <c r="C74" s="55"/>
      <c r="D74" s="22"/>
      <c r="E74" s="22"/>
      <c r="F74" s="22"/>
      <c r="G74" s="146">
        <f t="shared" si="5"/>
        <v>0</v>
      </c>
      <c r="H74" s="273"/>
      <c r="I74" s="194"/>
      <c r="J74" s="133"/>
      <c r="K74" s="60"/>
    </row>
    <row r="75" spans="1:11" ht="15.5">
      <c r="B75" s="115" t="s">
        <v>430</v>
      </c>
      <c r="C75" s="55"/>
      <c r="D75" s="22"/>
      <c r="E75" s="22"/>
      <c r="F75" s="22"/>
      <c r="G75" s="146">
        <f t="shared" si="5"/>
        <v>0</v>
      </c>
      <c r="H75" s="273"/>
      <c r="I75" s="194"/>
      <c r="J75" s="133"/>
      <c r="K75" s="60"/>
    </row>
    <row r="76" spans="1:11" ht="15.5">
      <c r="C76" s="116" t="s">
        <v>534</v>
      </c>
      <c r="D76" s="26">
        <f>SUM(D68:D75)</f>
        <v>0</v>
      </c>
      <c r="E76" s="26">
        <f>SUM(E68:E75)</f>
        <v>0</v>
      </c>
      <c r="F76" s="26">
        <f>SUM(F68:F75)</f>
        <v>0</v>
      </c>
      <c r="G76" s="26">
        <f>SUM(G68:G75)</f>
        <v>0</v>
      </c>
      <c r="H76" s="135">
        <f>(H68*G68)+(H69*G69)+(H70*G70)+(H71*G71)+(H72*G72)+(H73*G73)+(H74*G74)+(H75*G75)</f>
        <v>0</v>
      </c>
      <c r="I76" s="135">
        <f>SUM(I68:I75)</f>
        <v>0</v>
      </c>
      <c r="J76" s="133"/>
      <c r="K76" s="62"/>
    </row>
    <row r="77" spans="1:11" ht="51" customHeight="1">
      <c r="B77" s="114" t="s">
        <v>431</v>
      </c>
      <c r="C77" s="286"/>
      <c r="D77" s="286"/>
      <c r="E77" s="286"/>
      <c r="F77" s="286"/>
      <c r="G77" s="286"/>
      <c r="H77" s="286"/>
      <c r="I77" s="287"/>
      <c r="J77" s="286"/>
      <c r="K77" s="59"/>
    </row>
    <row r="78" spans="1:11" ht="15.5">
      <c r="B78" s="115" t="s">
        <v>432</v>
      </c>
      <c r="C78" s="19"/>
      <c r="D78" s="21"/>
      <c r="E78" s="21"/>
      <c r="F78" s="21"/>
      <c r="G78" s="146">
        <f>SUM(D78:F78)</f>
        <v>0</v>
      </c>
      <c r="H78" s="272"/>
      <c r="I78" s="193"/>
      <c r="J78" s="132"/>
      <c r="K78" s="60"/>
    </row>
    <row r="79" spans="1:11" ht="15.5">
      <c r="B79" s="115" t="s">
        <v>433</v>
      </c>
      <c r="C79" s="19"/>
      <c r="D79" s="21"/>
      <c r="E79" s="21"/>
      <c r="F79" s="21"/>
      <c r="G79" s="146">
        <f t="shared" ref="G79:G85" si="6">SUM(D79:F79)</f>
        <v>0</v>
      </c>
      <c r="H79" s="272"/>
      <c r="I79" s="193"/>
      <c r="J79" s="132"/>
      <c r="K79" s="60"/>
    </row>
    <row r="80" spans="1:11" ht="15.5">
      <c r="B80" s="115" t="s">
        <v>434</v>
      </c>
      <c r="C80" s="19"/>
      <c r="D80" s="21"/>
      <c r="E80" s="21"/>
      <c r="F80" s="21"/>
      <c r="G80" s="146">
        <f t="shared" si="6"/>
        <v>0</v>
      </c>
      <c r="H80" s="272"/>
      <c r="I80" s="193"/>
      <c r="J80" s="132"/>
      <c r="K80" s="60"/>
    </row>
    <row r="81" spans="1:11" ht="15.5">
      <c r="A81" s="46"/>
      <c r="B81" s="115" t="s">
        <v>435</v>
      </c>
      <c r="C81" s="19"/>
      <c r="D81" s="21"/>
      <c r="E81" s="21"/>
      <c r="F81" s="21"/>
      <c r="G81" s="146">
        <f t="shared" si="6"/>
        <v>0</v>
      </c>
      <c r="H81" s="272"/>
      <c r="I81" s="193"/>
      <c r="J81" s="132"/>
      <c r="K81" s="60"/>
    </row>
    <row r="82" spans="1:11" s="46" customFormat="1" ht="15.5">
      <c r="A82" s="45"/>
      <c r="B82" s="115" t="s">
        <v>436</v>
      </c>
      <c r="C82" s="19"/>
      <c r="D82" s="21"/>
      <c r="E82" s="21"/>
      <c r="F82" s="21"/>
      <c r="G82" s="146">
        <f t="shared" si="6"/>
        <v>0</v>
      </c>
      <c r="H82" s="272"/>
      <c r="I82" s="193"/>
      <c r="J82" s="132"/>
      <c r="K82" s="60"/>
    </row>
    <row r="83" spans="1:11" ht="15.5">
      <c r="B83" s="115" t="s">
        <v>437</v>
      </c>
      <c r="C83" s="19"/>
      <c r="D83" s="21"/>
      <c r="E83" s="21"/>
      <c r="F83" s="21"/>
      <c r="G83" s="146">
        <f t="shared" si="6"/>
        <v>0</v>
      </c>
      <c r="H83" s="272"/>
      <c r="I83" s="193"/>
      <c r="J83" s="132"/>
      <c r="K83" s="60"/>
    </row>
    <row r="84" spans="1:11" ht="15.5">
      <c r="B84" s="115" t="s">
        <v>438</v>
      </c>
      <c r="C84" s="55"/>
      <c r="D84" s="22"/>
      <c r="E84" s="22"/>
      <c r="F84" s="22"/>
      <c r="G84" s="146">
        <f t="shared" si="6"/>
        <v>0</v>
      </c>
      <c r="H84" s="273"/>
      <c r="I84" s="194"/>
      <c r="J84" s="133"/>
      <c r="K84" s="60"/>
    </row>
    <row r="85" spans="1:11" ht="15.5">
      <c r="B85" s="115" t="s">
        <v>439</v>
      </c>
      <c r="C85" s="55"/>
      <c r="D85" s="22"/>
      <c r="E85" s="22"/>
      <c r="F85" s="22"/>
      <c r="G85" s="146">
        <f t="shared" si="6"/>
        <v>0</v>
      </c>
      <c r="H85" s="273"/>
      <c r="I85" s="194"/>
      <c r="J85" s="133"/>
      <c r="K85" s="60"/>
    </row>
    <row r="86" spans="1:11" ht="15.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c r="B87" s="114" t="s">
        <v>440</v>
      </c>
      <c r="C87" s="286"/>
      <c r="D87" s="286"/>
      <c r="E87" s="286"/>
      <c r="F87" s="286"/>
      <c r="G87" s="286"/>
      <c r="H87" s="286"/>
      <c r="I87" s="287"/>
      <c r="J87" s="286"/>
      <c r="K87" s="59"/>
    </row>
    <row r="88" spans="1:11" ht="15.5">
      <c r="B88" s="115" t="s">
        <v>441</v>
      </c>
      <c r="C88" s="19"/>
      <c r="D88" s="21"/>
      <c r="E88" s="21"/>
      <c r="F88" s="21"/>
      <c r="G88" s="146">
        <f>SUM(D88:F88)</f>
        <v>0</v>
      </c>
      <c r="H88" s="272"/>
      <c r="I88" s="193"/>
      <c r="J88" s="132"/>
      <c r="K88" s="60"/>
    </row>
    <row r="89" spans="1:11" ht="15.5">
      <c r="B89" s="115" t="s">
        <v>442</v>
      </c>
      <c r="C89" s="19"/>
      <c r="D89" s="21"/>
      <c r="E89" s="21"/>
      <c r="F89" s="21"/>
      <c r="G89" s="146">
        <f t="shared" ref="G89:G95" si="7">SUM(D89:F89)</f>
        <v>0</v>
      </c>
      <c r="H89" s="272"/>
      <c r="I89" s="193"/>
      <c r="J89" s="132"/>
      <c r="K89" s="60"/>
    </row>
    <row r="90" spans="1:11" ht="15.5">
      <c r="B90" s="115" t="s">
        <v>443</v>
      </c>
      <c r="C90" s="19"/>
      <c r="D90" s="21"/>
      <c r="E90" s="21"/>
      <c r="F90" s="21"/>
      <c r="G90" s="146">
        <f t="shared" si="7"/>
        <v>0</v>
      </c>
      <c r="H90" s="272"/>
      <c r="I90" s="193"/>
      <c r="J90" s="132"/>
      <c r="K90" s="60"/>
    </row>
    <row r="91" spans="1:11" ht="15.5">
      <c r="B91" s="115" t="s">
        <v>444</v>
      </c>
      <c r="C91" s="19"/>
      <c r="D91" s="21"/>
      <c r="E91" s="21"/>
      <c r="F91" s="21"/>
      <c r="G91" s="146">
        <f t="shared" si="7"/>
        <v>0</v>
      </c>
      <c r="H91" s="272"/>
      <c r="I91" s="193"/>
      <c r="J91" s="132"/>
      <c r="K91" s="60"/>
    </row>
    <row r="92" spans="1:11" ht="15.5">
      <c r="B92" s="115" t="s">
        <v>445</v>
      </c>
      <c r="C92" s="19"/>
      <c r="D92" s="21"/>
      <c r="E92" s="21"/>
      <c r="F92" s="21"/>
      <c r="G92" s="146">
        <f t="shared" si="7"/>
        <v>0</v>
      </c>
      <c r="H92" s="272"/>
      <c r="I92" s="193"/>
      <c r="J92" s="132"/>
      <c r="K92" s="60"/>
    </row>
    <row r="93" spans="1:11" ht="15.5">
      <c r="B93" s="115" t="s">
        <v>446</v>
      </c>
      <c r="C93" s="19"/>
      <c r="D93" s="21"/>
      <c r="E93" s="21"/>
      <c r="F93" s="21"/>
      <c r="G93" s="146">
        <f t="shared" si="7"/>
        <v>0</v>
      </c>
      <c r="H93" s="272"/>
      <c r="I93" s="193"/>
      <c r="J93" s="132"/>
      <c r="K93" s="60"/>
    </row>
    <row r="94" spans="1:11" ht="15.5">
      <c r="B94" s="115" t="s">
        <v>447</v>
      </c>
      <c r="C94" s="55"/>
      <c r="D94" s="22"/>
      <c r="E94" s="22"/>
      <c r="F94" s="22"/>
      <c r="G94" s="146">
        <f t="shared" si="7"/>
        <v>0</v>
      </c>
      <c r="H94" s="273"/>
      <c r="I94" s="194"/>
      <c r="J94" s="133"/>
      <c r="K94" s="60"/>
    </row>
    <row r="95" spans="1:11" ht="15.5">
      <c r="B95" s="115" t="s">
        <v>448</v>
      </c>
      <c r="C95" s="55"/>
      <c r="D95" s="22"/>
      <c r="E95" s="22"/>
      <c r="F95" s="22"/>
      <c r="G95" s="146">
        <f t="shared" si="7"/>
        <v>0</v>
      </c>
      <c r="H95" s="273"/>
      <c r="I95" s="194"/>
      <c r="J95" s="133"/>
      <c r="K95" s="60"/>
    </row>
    <row r="96" spans="1:11" ht="15.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c r="B97" s="7"/>
      <c r="C97" s="13"/>
      <c r="D97" s="28"/>
      <c r="E97" s="28"/>
      <c r="F97" s="28"/>
      <c r="G97" s="28"/>
      <c r="H97" s="275"/>
      <c r="I97" s="28"/>
      <c r="J97" s="13"/>
      <c r="K97" s="4"/>
    </row>
    <row r="98" spans="2:11" ht="51" customHeight="1">
      <c r="B98" s="116" t="s">
        <v>449</v>
      </c>
      <c r="C98" s="288"/>
      <c r="D98" s="288"/>
      <c r="E98" s="288"/>
      <c r="F98" s="288"/>
      <c r="G98" s="288"/>
      <c r="H98" s="288"/>
      <c r="I98" s="289"/>
      <c r="J98" s="288"/>
      <c r="K98" s="20"/>
    </row>
    <row r="99" spans="2:11" ht="51" customHeight="1">
      <c r="B99" s="114" t="s">
        <v>450</v>
      </c>
      <c r="C99" s="286"/>
      <c r="D99" s="286"/>
      <c r="E99" s="286"/>
      <c r="F99" s="286"/>
      <c r="G99" s="286"/>
      <c r="H99" s="286"/>
      <c r="I99" s="287"/>
      <c r="J99" s="286"/>
      <c r="K99" s="59"/>
    </row>
    <row r="100" spans="2:11" ht="15.5">
      <c r="B100" s="115" t="s">
        <v>451</v>
      </c>
      <c r="C100" s="19"/>
      <c r="D100" s="21"/>
      <c r="E100" s="21"/>
      <c r="F100" s="21"/>
      <c r="G100" s="146">
        <f>SUM(D100:F100)</f>
        <v>0</v>
      </c>
      <c r="H100" s="272"/>
      <c r="I100" s="193"/>
      <c r="J100" s="132"/>
      <c r="K100" s="60"/>
    </row>
    <row r="101" spans="2:11" ht="15.5">
      <c r="B101" s="115" t="s">
        <v>452</v>
      </c>
      <c r="C101" s="19"/>
      <c r="D101" s="21"/>
      <c r="E101" s="21"/>
      <c r="F101" s="21"/>
      <c r="G101" s="146">
        <f t="shared" ref="G101:G107" si="8">SUM(D101:F101)</f>
        <v>0</v>
      </c>
      <c r="H101" s="272"/>
      <c r="I101" s="193"/>
      <c r="J101" s="132"/>
      <c r="K101" s="60"/>
    </row>
    <row r="102" spans="2:11" ht="15.5">
      <c r="B102" s="115" t="s">
        <v>453</v>
      </c>
      <c r="C102" s="19"/>
      <c r="D102" s="21"/>
      <c r="E102" s="21"/>
      <c r="F102" s="21"/>
      <c r="G102" s="146">
        <f t="shared" si="8"/>
        <v>0</v>
      </c>
      <c r="H102" s="272"/>
      <c r="I102" s="193"/>
      <c r="J102" s="132"/>
      <c r="K102" s="60"/>
    </row>
    <row r="103" spans="2:11" ht="15.5">
      <c r="B103" s="115" t="s">
        <v>454</v>
      </c>
      <c r="C103" s="19"/>
      <c r="D103" s="21"/>
      <c r="E103" s="21"/>
      <c r="F103" s="21"/>
      <c r="G103" s="146">
        <f t="shared" si="8"/>
        <v>0</v>
      </c>
      <c r="H103" s="272"/>
      <c r="I103" s="193"/>
      <c r="J103" s="132"/>
      <c r="K103" s="60"/>
    </row>
    <row r="104" spans="2:11" ht="15.5">
      <c r="B104" s="115" t="s">
        <v>455</v>
      </c>
      <c r="C104" s="19"/>
      <c r="D104" s="21"/>
      <c r="E104" s="21"/>
      <c r="F104" s="21"/>
      <c r="G104" s="146">
        <f t="shared" si="8"/>
        <v>0</v>
      </c>
      <c r="H104" s="272"/>
      <c r="I104" s="193"/>
      <c r="J104" s="132"/>
      <c r="K104" s="60"/>
    </row>
    <row r="105" spans="2:11" ht="15.5">
      <c r="B105" s="115" t="s">
        <v>456</v>
      </c>
      <c r="C105" s="19"/>
      <c r="D105" s="21"/>
      <c r="E105" s="21"/>
      <c r="F105" s="21"/>
      <c r="G105" s="146">
        <f t="shared" si="8"/>
        <v>0</v>
      </c>
      <c r="H105" s="272"/>
      <c r="I105" s="193"/>
      <c r="J105" s="132"/>
      <c r="K105" s="60"/>
    </row>
    <row r="106" spans="2:11" ht="15.5">
      <c r="B106" s="115" t="s">
        <v>457</v>
      </c>
      <c r="C106" s="55"/>
      <c r="D106" s="22"/>
      <c r="E106" s="22"/>
      <c r="F106" s="22"/>
      <c r="G106" s="146">
        <f t="shared" si="8"/>
        <v>0</v>
      </c>
      <c r="H106" s="273"/>
      <c r="I106" s="194"/>
      <c r="J106" s="133"/>
      <c r="K106" s="60"/>
    </row>
    <row r="107" spans="2:11" ht="15.5">
      <c r="B107" s="115" t="s">
        <v>458</v>
      </c>
      <c r="C107" s="55"/>
      <c r="D107" s="22"/>
      <c r="E107" s="22"/>
      <c r="F107" s="22"/>
      <c r="G107" s="146">
        <f t="shared" si="8"/>
        <v>0</v>
      </c>
      <c r="H107" s="273"/>
      <c r="I107" s="194"/>
      <c r="J107" s="133"/>
      <c r="K107" s="60"/>
    </row>
    <row r="108" spans="2:11" ht="15.5">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c r="B109" s="114" t="s">
        <v>459</v>
      </c>
      <c r="C109" s="286"/>
      <c r="D109" s="286"/>
      <c r="E109" s="286"/>
      <c r="F109" s="286"/>
      <c r="G109" s="286"/>
      <c r="H109" s="286"/>
      <c r="I109" s="287"/>
      <c r="J109" s="286"/>
      <c r="K109" s="59"/>
    </row>
    <row r="110" spans="2:11" ht="15.5">
      <c r="B110" s="115" t="s">
        <v>460</v>
      </c>
      <c r="C110" s="19"/>
      <c r="D110" s="21"/>
      <c r="E110" s="21"/>
      <c r="F110" s="21"/>
      <c r="G110" s="146">
        <f>SUM(D110:F110)</f>
        <v>0</v>
      </c>
      <c r="H110" s="272"/>
      <c r="I110" s="193"/>
      <c r="J110" s="132"/>
      <c r="K110" s="60"/>
    </row>
    <row r="111" spans="2:11" ht="15.5">
      <c r="B111" s="115" t="s">
        <v>461</v>
      </c>
      <c r="C111" s="19"/>
      <c r="D111" s="21"/>
      <c r="E111" s="21"/>
      <c r="F111" s="21"/>
      <c r="G111" s="146">
        <f t="shared" ref="G111:G117" si="9">SUM(D111:F111)</f>
        <v>0</v>
      </c>
      <c r="H111" s="272"/>
      <c r="I111" s="193"/>
      <c r="J111" s="132"/>
      <c r="K111" s="60"/>
    </row>
    <row r="112" spans="2:11" ht="15.5">
      <c r="B112" s="115" t="s">
        <v>462</v>
      </c>
      <c r="C112" s="19"/>
      <c r="D112" s="21"/>
      <c r="E112" s="21"/>
      <c r="F112" s="21"/>
      <c r="G112" s="146">
        <f t="shared" si="9"/>
        <v>0</v>
      </c>
      <c r="H112" s="272"/>
      <c r="I112" s="193"/>
      <c r="J112" s="132"/>
      <c r="K112" s="60"/>
    </row>
    <row r="113" spans="2:11" ht="15.5">
      <c r="B113" s="115" t="s">
        <v>463</v>
      </c>
      <c r="C113" s="19"/>
      <c r="D113" s="21"/>
      <c r="E113" s="21"/>
      <c r="F113" s="21"/>
      <c r="G113" s="146">
        <f t="shared" si="9"/>
        <v>0</v>
      </c>
      <c r="H113" s="272"/>
      <c r="I113" s="193"/>
      <c r="J113" s="132"/>
      <c r="K113" s="60"/>
    </row>
    <row r="114" spans="2:11" ht="15.5">
      <c r="B114" s="115" t="s">
        <v>464</v>
      </c>
      <c r="C114" s="19"/>
      <c r="D114" s="21"/>
      <c r="E114" s="21"/>
      <c r="F114" s="21"/>
      <c r="G114" s="146">
        <f t="shared" si="9"/>
        <v>0</v>
      </c>
      <c r="H114" s="272"/>
      <c r="I114" s="193"/>
      <c r="J114" s="132"/>
      <c r="K114" s="60"/>
    </row>
    <row r="115" spans="2:11" ht="15.5">
      <c r="B115" s="115" t="s">
        <v>465</v>
      </c>
      <c r="C115" s="19"/>
      <c r="D115" s="21"/>
      <c r="E115" s="21"/>
      <c r="F115" s="21"/>
      <c r="G115" s="146">
        <f t="shared" si="9"/>
        <v>0</v>
      </c>
      <c r="H115" s="272"/>
      <c r="I115" s="193"/>
      <c r="J115" s="132"/>
      <c r="K115" s="60"/>
    </row>
    <row r="116" spans="2:11" ht="15.5">
      <c r="B116" s="115" t="s">
        <v>466</v>
      </c>
      <c r="C116" s="55"/>
      <c r="D116" s="22"/>
      <c r="E116" s="22"/>
      <c r="F116" s="22"/>
      <c r="G116" s="146">
        <f t="shared" si="9"/>
        <v>0</v>
      </c>
      <c r="H116" s="273"/>
      <c r="I116" s="194"/>
      <c r="J116" s="133"/>
      <c r="K116" s="60"/>
    </row>
    <row r="117" spans="2:11" ht="15.5">
      <c r="B117" s="115" t="s">
        <v>467</v>
      </c>
      <c r="C117" s="55"/>
      <c r="D117" s="22"/>
      <c r="E117" s="22"/>
      <c r="F117" s="22"/>
      <c r="G117" s="146">
        <f t="shared" si="9"/>
        <v>0</v>
      </c>
      <c r="H117" s="273"/>
      <c r="I117" s="194"/>
      <c r="J117" s="133"/>
      <c r="K117" s="60"/>
    </row>
    <row r="118" spans="2:11" ht="15.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c r="B119" s="178" t="s">
        <v>468</v>
      </c>
      <c r="C119" s="286"/>
      <c r="D119" s="286"/>
      <c r="E119" s="286"/>
      <c r="F119" s="286"/>
      <c r="G119" s="286"/>
      <c r="H119" s="286"/>
      <c r="I119" s="287"/>
      <c r="J119" s="286"/>
      <c r="K119" s="59"/>
    </row>
    <row r="120" spans="2:11" ht="15.5">
      <c r="B120" s="115" t="s">
        <v>469</v>
      </c>
      <c r="C120" s="19"/>
      <c r="D120" s="21"/>
      <c r="E120" s="21"/>
      <c r="F120" s="21"/>
      <c r="G120" s="146">
        <f>SUM(D120:F120)</f>
        <v>0</v>
      </c>
      <c r="H120" s="272"/>
      <c r="I120" s="193"/>
      <c r="J120" s="132"/>
      <c r="K120" s="60"/>
    </row>
    <row r="121" spans="2:11" ht="15.5">
      <c r="B121" s="115" t="s">
        <v>470</v>
      </c>
      <c r="C121" s="19"/>
      <c r="D121" s="21"/>
      <c r="E121" s="21"/>
      <c r="F121" s="21"/>
      <c r="G121" s="146">
        <f t="shared" ref="G121:G127" si="10">SUM(D121:F121)</f>
        <v>0</v>
      </c>
      <c r="H121" s="272"/>
      <c r="I121" s="193"/>
      <c r="J121" s="132"/>
      <c r="K121" s="60"/>
    </row>
    <row r="122" spans="2:11" ht="15.5">
      <c r="B122" s="115" t="s">
        <v>471</v>
      </c>
      <c r="C122" s="19"/>
      <c r="D122" s="21"/>
      <c r="E122" s="21"/>
      <c r="F122" s="21"/>
      <c r="G122" s="146">
        <f t="shared" si="10"/>
        <v>0</v>
      </c>
      <c r="H122" s="272"/>
      <c r="I122" s="193"/>
      <c r="J122" s="132"/>
      <c r="K122" s="60"/>
    </row>
    <row r="123" spans="2:11" ht="15.5">
      <c r="B123" s="115" t="s">
        <v>472</v>
      </c>
      <c r="C123" s="19"/>
      <c r="D123" s="21"/>
      <c r="E123" s="21"/>
      <c r="F123" s="21"/>
      <c r="G123" s="146">
        <f t="shared" si="10"/>
        <v>0</v>
      </c>
      <c r="H123" s="272"/>
      <c r="I123" s="193"/>
      <c r="J123" s="132"/>
      <c r="K123" s="60"/>
    </row>
    <row r="124" spans="2:11" ht="15.5">
      <c r="B124" s="115" t="s">
        <v>473</v>
      </c>
      <c r="C124" s="19"/>
      <c r="D124" s="21"/>
      <c r="E124" s="21"/>
      <c r="F124" s="21"/>
      <c r="G124" s="146">
        <f t="shared" si="10"/>
        <v>0</v>
      </c>
      <c r="H124" s="272"/>
      <c r="I124" s="193"/>
      <c r="J124" s="132"/>
      <c r="K124" s="60"/>
    </row>
    <row r="125" spans="2:11" ht="15.5">
      <c r="B125" s="115" t="s">
        <v>474</v>
      </c>
      <c r="C125" s="19"/>
      <c r="D125" s="21"/>
      <c r="E125" s="21"/>
      <c r="F125" s="21"/>
      <c r="G125" s="146">
        <f t="shared" si="10"/>
        <v>0</v>
      </c>
      <c r="H125" s="272"/>
      <c r="I125" s="193"/>
      <c r="J125" s="132"/>
      <c r="K125" s="60"/>
    </row>
    <row r="126" spans="2:11" ht="15.5">
      <c r="B126" s="115" t="s">
        <v>475</v>
      </c>
      <c r="C126" s="55"/>
      <c r="D126" s="22"/>
      <c r="E126" s="22"/>
      <c r="F126" s="22"/>
      <c r="G126" s="146">
        <f t="shared" si="10"/>
        <v>0</v>
      </c>
      <c r="H126" s="273"/>
      <c r="I126" s="194"/>
      <c r="J126" s="133"/>
      <c r="K126" s="60"/>
    </row>
    <row r="127" spans="2:11" ht="15.5">
      <c r="B127" s="115" t="s">
        <v>476</v>
      </c>
      <c r="C127" s="55"/>
      <c r="D127" s="22"/>
      <c r="E127" s="22"/>
      <c r="F127" s="22"/>
      <c r="G127" s="146">
        <f t="shared" si="10"/>
        <v>0</v>
      </c>
      <c r="H127" s="273"/>
      <c r="I127" s="194"/>
      <c r="J127" s="133"/>
      <c r="K127" s="60"/>
    </row>
    <row r="128" spans="2:11" ht="15.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c r="B129" s="178" t="s">
        <v>477</v>
      </c>
      <c r="C129" s="286"/>
      <c r="D129" s="286"/>
      <c r="E129" s="286"/>
      <c r="F129" s="286"/>
      <c r="G129" s="286"/>
      <c r="H129" s="286"/>
      <c r="I129" s="287"/>
      <c r="J129" s="286"/>
      <c r="K129" s="59"/>
    </row>
    <row r="130" spans="2:11" ht="15.5">
      <c r="B130" s="115" t="s">
        <v>478</v>
      </c>
      <c r="C130" s="19"/>
      <c r="D130" s="21"/>
      <c r="E130" s="21"/>
      <c r="F130" s="21"/>
      <c r="G130" s="146">
        <f>SUM(D130:F130)</f>
        <v>0</v>
      </c>
      <c r="H130" s="272"/>
      <c r="I130" s="193"/>
      <c r="J130" s="132"/>
      <c r="K130" s="60"/>
    </row>
    <row r="131" spans="2:11" ht="15.5">
      <c r="B131" s="115" t="s">
        <v>479</v>
      </c>
      <c r="C131" s="19"/>
      <c r="D131" s="21"/>
      <c r="E131" s="21"/>
      <c r="F131" s="21"/>
      <c r="G131" s="146">
        <f t="shared" ref="G131:G137" si="11">SUM(D131:F131)</f>
        <v>0</v>
      </c>
      <c r="H131" s="272"/>
      <c r="I131" s="193"/>
      <c r="J131" s="132"/>
      <c r="K131" s="60"/>
    </row>
    <row r="132" spans="2:11" ht="15.5">
      <c r="B132" s="115" t="s">
        <v>480</v>
      </c>
      <c r="C132" s="19"/>
      <c r="D132" s="21"/>
      <c r="E132" s="21"/>
      <c r="F132" s="21"/>
      <c r="G132" s="146">
        <f t="shared" si="11"/>
        <v>0</v>
      </c>
      <c r="H132" s="272"/>
      <c r="I132" s="193"/>
      <c r="J132" s="132"/>
      <c r="K132" s="60"/>
    </row>
    <row r="133" spans="2:11" ht="15.5">
      <c r="B133" s="115" t="s">
        <v>481</v>
      </c>
      <c r="C133" s="19"/>
      <c r="D133" s="21"/>
      <c r="E133" s="21"/>
      <c r="F133" s="21"/>
      <c r="G133" s="146">
        <f t="shared" si="11"/>
        <v>0</v>
      </c>
      <c r="H133" s="272"/>
      <c r="I133" s="193"/>
      <c r="J133" s="132"/>
      <c r="K133" s="60"/>
    </row>
    <row r="134" spans="2:11" ht="15.5">
      <c r="B134" s="115" t="s">
        <v>482</v>
      </c>
      <c r="C134" s="19"/>
      <c r="D134" s="21"/>
      <c r="E134" s="21"/>
      <c r="F134" s="21"/>
      <c r="G134" s="146">
        <f t="shared" si="11"/>
        <v>0</v>
      </c>
      <c r="H134" s="272"/>
      <c r="I134" s="193"/>
      <c r="J134" s="132"/>
      <c r="K134" s="60"/>
    </row>
    <row r="135" spans="2:11" ht="15.5">
      <c r="B135" s="115" t="s">
        <v>483</v>
      </c>
      <c r="C135" s="19"/>
      <c r="D135" s="21"/>
      <c r="E135" s="21"/>
      <c r="F135" s="21"/>
      <c r="G135" s="146">
        <f t="shared" si="11"/>
        <v>0</v>
      </c>
      <c r="H135" s="272"/>
      <c r="I135" s="193"/>
      <c r="J135" s="132"/>
      <c r="K135" s="60"/>
    </row>
    <row r="136" spans="2:11" ht="15.5">
      <c r="B136" s="115" t="s">
        <v>484</v>
      </c>
      <c r="C136" s="55"/>
      <c r="D136" s="22"/>
      <c r="E136" s="22"/>
      <c r="F136" s="22"/>
      <c r="G136" s="146">
        <f t="shared" si="11"/>
        <v>0</v>
      </c>
      <c r="H136" s="273"/>
      <c r="I136" s="194"/>
      <c r="J136" s="133"/>
      <c r="K136" s="60"/>
    </row>
    <row r="137" spans="2:11" ht="15.5">
      <c r="B137" s="115" t="s">
        <v>485</v>
      </c>
      <c r="C137" s="55"/>
      <c r="D137" s="22"/>
      <c r="E137" s="22"/>
      <c r="F137" s="22"/>
      <c r="G137" s="146">
        <f t="shared" si="11"/>
        <v>0</v>
      </c>
      <c r="H137" s="273"/>
      <c r="I137" s="194"/>
      <c r="J137" s="133"/>
      <c r="K137" s="60"/>
    </row>
    <row r="138" spans="2:11" ht="15.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c r="B139" s="7"/>
      <c r="C139" s="13"/>
      <c r="D139" s="28"/>
      <c r="E139" s="28"/>
      <c r="F139" s="28"/>
      <c r="G139" s="28"/>
      <c r="H139" s="275"/>
      <c r="I139" s="28"/>
      <c r="J139" s="85"/>
      <c r="K139" s="4"/>
    </row>
    <row r="140" spans="2:11" ht="51" customHeight="1">
      <c r="B140" s="116" t="s">
        <v>486</v>
      </c>
      <c r="C140" s="288"/>
      <c r="D140" s="288"/>
      <c r="E140" s="288"/>
      <c r="F140" s="288"/>
      <c r="G140" s="288"/>
      <c r="H140" s="288"/>
      <c r="I140" s="289"/>
      <c r="J140" s="288"/>
      <c r="K140" s="20"/>
    </row>
    <row r="141" spans="2:11" ht="51" customHeight="1">
      <c r="B141" s="114" t="s">
        <v>487</v>
      </c>
      <c r="C141" s="286"/>
      <c r="D141" s="286"/>
      <c r="E141" s="286"/>
      <c r="F141" s="286"/>
      <c r="G141" s="286"/>
      <c r="H141" s="286"/>
      <c r="I141" s="287"/>
      <c r="J141" s="286"/>
      <c r="K141" s="59"/>
    </row>
    <row r="142" spans="2:11" ht="15.5">
      <c r="B142" s="115" t="s">
        <v>488</v>
      </c>
      <c r="C142" s="19"/>
      <c r="D142" s="21"/>
      <c r="E142" s="21"/>
      <c r="F142" s="21"/>
      <c r="G142" s="146">
        <f>SUM(D142:F142)</f>
        <v>0</v>
      </c>
      <c r="H142" s="272"/>
      <c r="I142" s="193"/>
      <c r="J142" s="132"/>
      <c r="K142" s="60"/>
    </row>
    <row r="143" spans="2:11" ht="15.5">
      <c r="B143" s="115" t="s">
        <v>489</v>
      </c>
      <c r="C143" s="19"/>
      <c r="D143" s="21"/>
      <c r="E143" s="21"/>
      <c r="F143" s="21"/>
      <c r="G143" s="146">
        <f t="shared" ref="G143:G149" si="12">SUM(D143:F143)</f>
        <v>0</v>
      </c>
      <c r="H143" s="272"/>
      <c r="I143" s="193"/>
      <c r="J143" s="132"/>
      <c r="K143" s="60"/>
    </row>
    <row r="144" spans="2:11" ht="15.5">
      <c r="B144" s="115" t="s">
        <v>490</v>
      </c>
      <c r="C144" s="19"/>
      <c r="D144" s="21"/>
      <c r="E144" s="21"/>
      <c r="F144" s="21"/>
      <c r="G144" s="146">
        <f t="shared" si="12"/>
        <v>0</v>
      </c>
      <c r="H144" s="272"/>
      <c r="I144" s="193"/>
      <c r="J144" s="132"/>
      <c r="K144" s="60"/>
    </row>
    <row r="145" spans="2:11" ht="15.5">
      <c r="B145" s="115" t="s">
        <v>491</v>
      </c>
      <c r="C145" s="19"/>
      <c r="D145" s="21"/>
      <c r="E145" s="21"/>
      <c r="F145" s="21"/>
      <c r="G145" s="146">
        <f t="shared" si="12"/>
        <v>0</v>
      </c>
      <c r="H145" s="272"/>
      <c r="I145" s="193"/>
      <c r="J145" s="132"/>
      <c r="K145" s="60"/>
    </row>
    <row r="146" spans="2:11" ht="15.5">
      <c r="B146" s="115" t="s">
        <v>492</v>
      </c>
      <c r="C146" s="19"/>
      <c r="D146" s="21"/>
      <c r="E146" s="21"/>
      <c r="F146" s="21"/>
      <c r="G146" s="146">
        <f t="shared" si="12"/>
        <v>0</v>
      </c>
      <c r="H146" s="272"/>
      <c r="I146" s="193"/>
      <c r="J146" s="132"/>
      <c r="K146" s="60"/>
    </row>
    <row r="147" spans="2:11" ht="15.5">
      <c r="B147" s="115" t="s">
        <v>493</v>
      </c>
      <c r="C147" s="19"/>
      <c r="D147" s="21"/>
      <c r="E147" s="21"/>
      <c r="F147" s="21"/>
      <c r="G147" s="146">
        <f t="shared" si="12"/>
        <v>0</v>
      </c>
      <c r="H147" s="272"/>
      <c r="I147" s="193"/>
      <c r="J147" s="132"/>
      <c r="K147" s="60"/>
    </row>
    <row r="148" spans="2:11" ht="15.5">
      <c r="B148" s="115" t="s">
        <v>494</v>
      </c>
      <c r="C148" s="55"/>
      <c r="D148" s="22"/>
      <c r="E148" s="22"/>
      <c r="F148" s="22"/>
      <c r="G148" s="146">
        <f t="shared" si="12"/>
        <v>0</v>
      </c>
      <c r="H148" s="273"/>
      <c r="I148" s="194"/>
      <c r="J148" s="133"/>
      <c r="K148" s="60"/>
    </row>
    <row r="149" spans="2:11" ht="15.5">
      <c r="B149" s="115" t="s">
        <v>495</v>
      </c>
      <c r="C149" s="55"/>
      <c r="D149" s="22"/>
      <c r="E149" s="22"/>
      <c r="F149" s="22"/>
      <c r="G149" s="146">
        <f t="shared" si="12"/>
        <v>0</v>
      </c>
      <c r="H149" s="273"/>
      <c r="I149" s="194"/>
      <c r="J149" s="133"/>
      <c r="K149" s="60"/>
    </row>
    <row r="150" spans="2:11" ht="15.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c r="B151" s="114" t="s">
        <v>496</v>
      </c>
      <c r="C151" s="286"/>
      <c r="D151" s="286"/>
      <c r="E151" s="286"/>
      <c r="F151" s="286"/>
      <c r="G151" s="286"/>
      <c r="H151" s="286"/>
      <c r="I151" s="287"/>
      <c r="J151" s="286"/>
      <c r="K151" s="59"/>
    </row>
    <row r="152" spans="2:11" ht="15.5">
      <c r="B152" s="115" t="s">
        <v>497</v>
      </c>
      <c r="C152" s="19"/>
      <c r="D152" s="21"/>
      <c r="E152" s="21"/>
      <c r="F152" s="21"/>
      <c r="G152" s="146">
        <f>SUM(D152:F152)</f>
        <v>0</v>
      </c>
      <c r="H152" s="272"/>
      <c r="I152" s="193"/>
      <c r="J152" s="132"/>
      <c r="K152" s="60"/>
    </row>
    <row r="153" spans="2:11" ht="15.5">
      <c r="B153" s="115" t="s">
        <v>498</v>
      </c>
      <c r="C153" s="19"/>
      <c r="D153" s="21"/>
      <c r="E153" s="21"/>
      <c r="F153" s="21"/>
      <c r="G153" s="146">
        <f t="shared" ref="G153:G159" si="13">SUM(D153:F153)</f>
        <v>0</v>
      </c>
      <c r="H153" s="272"/>
      <c r="I153" s="193"/>
      <c r="J153" s="132"/>
      <c r="K153" s="60"/>
    </row>
    <row r="154" spans="2:11" ht="15.5">
      <c r="B154" s="115" t="s">
        <v>499</v>
      </c>
      <c r="C154" s="19"/>
      <c r="D154" s="21"/>
      <c r="E154" s="21"/>
      <c r="F154" s="21"/>
      <c r="G154" s="146">
        <f t="shared" si="13"/>
        <v>0</v>
      </c>
      <c r="H154" s="272"/>
      <c r="I154" s="193"/>
      <c r="J154" s="132"/>
      <c r="K154" s="60"/>
    </row>
    <row r="155" spans="2:11" ht="15.5">
      <c r="B155" s="115" t="s">
        <v>500</v>
      </c>
      <c r="C155" s="19"/>
      <c r="D155" s="21"/>
      <c r="E155" s="21"/>
      <c r="F155" s="21"/>
      <c r="G155" s="146">
        <f t="shared" si="13"/>
        <v>0</v>
      </c>
      <c r="H155" s="272"/>
      <c r="I155" s="193"/>
      <c r="J155" s="132"/>
      <c r="K155" s="60"/>
    </row>
    <row r="156" spans="2:11" ht="15.5">
      <c r="B156" s="115" t="s">
        <v>501</v>
      </c>
      <c r="C156" s="19"/>
      <c r="D156" s="21"/>
      <c r="E156" s="21"/>
      <c r="F156" s="21"/>
      <c r="G156" s="146">
        <f t="shared" si="13"/>
        <v>0</v>
      </c>
      <c r="H156" s="272"/>
      <c r="I156" s="193"/>
      <c r="J156" s="132"/>
      <c r="K156" s="60"/>
    </row>
    <row r="157" spans="2:11" ht="15.5">
      <c r="B157" s="115" t="s">
        <v>502</v>
      </c>
      <c r="C157" s="19"/>
      <c r="D157" s="21"/>
      <c r="E157" s="21"/>
      <c r="F157" s="21"/>
      <c r="G157" s="146">
        <f t="shared" si="13"/>
        <v>0</v>
      </c>
      <c r="H157" s="272"/>
      <c r="I157" s="193"/>
      <c r="J157" s="132"/>
      <c r="K157" s="60"/>
    </row>
    <row r="158" spans="2:11" ht="15.5">
      <c r="B158" s="115" t="s">
        <v>503</v>
      </c>
      <c r="C158" s="55"/>
      <c r="D158" s="22"/>
      <c r="E158" s="22"/>
      <c r="F158" s="22"/>
      <c r="G158" s="146">
        <f t="shared" si="13"/>
        <v>0</v>
      </c>
      <c r="H158" s="273"/>
      <c r="I158" s="194"/>
      <c r="J158" s="133"/>
      <c r="K158" s="60"/>
    </row>
    <row r="159" spans="2:11" ht="15.5">
      <c r="B159" s="115" t="s">
        <v>504</v>
      </c>
      <c r="C159" s="55"/>
      <c r="D159" s="22"/>
      <c r="E159" s="22"/>
      <c r="F159" s="22"/>
      <c r="G159" s="146">
        <f t="shared" si="13"/>
        <v>0</v>
      </c>
      <c r="H159" s="273"/>
      <c r="I159" s="194"/>
      <c r="J159" s="133"/>
      <c r="K159" s="60"/>
    </row>
    <row r="160" spans="2:11" ht="15.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c r="B161" s="114" t="s">
        <v>505</v>
      </c>
      <c r="C161" s="286"/>
      <c r="D161" s="286"/>
      <c r="E161" s="286"/>
      <c r="F161" s="286"/>
      <c r="G161" s="286"/>
      <c r="H161" s="286"/>
      <c r="I161" s="287"/>
      <c r="J161" s="286"/>
      <c r="K161" s="59"/>
    </row>
    <row r="162" spans="2:11" ht="15.5">
      <c r="B162" s="115" t="s">
        <v>506</v>
      </c>
      <c r="C162" s="19"/>
      <c r="D162" s="21"/>
      <c r="E162" s="21"/>
      <c r="F162" s="21"/>
      <c r="G162" s="146">
        <f>SUM(D162:F162)</f>
        <v>0</v>
      </c>
      <c r="H162" s="272"/>
      <c r="I162" s="193"/>
      <c r="J162" s="132"/>
      <c r="K162" s="60"/>
    </row>
    <row r="163" spans="2:11" ht="15.5">
      <c r="B163" s="115" t="s">
        <v>507</v>
      </c>
      <c r="C163" s="19"/>
      <c r="D163" s="21"/>
      <c r="E163" s="21"/>
      <c r="F163" s="21"/>
      <c r="G163" s="146">
        <f t="shared" ref="G163:G169" si="14">SUM(D163:F163)</f>
        <v>0</v>
      </c>
      <c r="H163" s="272"/>
      <c r="I163" s="193"/>
      <c r="J163" s="132"/>
      <c r="K163" s="60"/>
    </row>
    <row r="164" spans="2:11" ht="15.5">
      <c r="B164" s="115" t="s">
        <v>508</v>
      </c>
      <c r="C164" s="19"/>
      <c r="D164" s="21"/>
      <c r="E164" s="21"/>
      <c r="F164" s="21"/>
      <c r="G164" s="146">
        <f t="shared" si="14"/>
        <v>0</v>
      </c>
      <c r="H164" s="272"/>
      <c r="I164" s="193"/>
      <c r="J164" s="132"/>
      <c r="K164" s="60"/>
    </row>
    <row r="165" spans="2:11" ht="15.5">
      <c r="B165" s="115" t="s">
        <v>509</v>
      </c>
      <c r="C165" s="19"/>
      <c r="D165" s="21"/>
      <c r="E165" s="21"/>
      <c r="F165" s="21"/>
      <c r="G165" s="146">
        <f t="shared" si="14"/>
        <v>0</v>
      </c>
      <c r="H165" s="272"/>
      <c r="I165" s="193"/>
      <c r="J165" s="132"/>
      <c r="K165" s="60"/>
    </row>
    <row r="166" spans="2:11" ht="15.5">
      <c r="B166" s="115" t="s">
        <v>510</v>
      </c>
      <c r="C166" s="19"/>
      <c r="D166" s="21"/>
      <c r="E166" s="21"/>
      <c r="F166" s="21"/>
      <c r="G166" s="146">
        <f t="shared" si="14"/>
        <v>0</v>
      </c>
      <c r="H166" s="272"/>
      <c r="I166" s="193"/>
      <c r="J166" s="132"/>
      <c r="K166" s="60"/>
    </row>
    <row r="167" spans="2:11" ht="15.5">
      <c r="B167" s="115" t="s">
        <v>511</v>
      </c>
      <c r="C167" s="19"/>
      <c r="D167" s="21"/>
      <c r="E167" s="21"/>
      <c r="F167" s="21"/>
      <c r="G167" s="146">
        <f t="shared" si="14"/>
        <v>0</v>
      </c>
      <c r="H167" s="272"/>
      <c r="I167" s="193"/>
      <c r="J167" s="132"/>
      <c r="K167" s="60"/>
    </row>
    <row r="168" spans="2:11" ht="15.5">
      <c r="B168" s="115" t="s">
        <v>512</v>
      </c>
      <c r="C168" s="55"/>
      <c r="D168" s="22"/>
      <c r="E168" s="22"/>
      <c r="F168" s="22"/>
      <c r="G168" s="146">
        <f t="shared" si="14"/>
        <v>0</v>
      </c>
      <c r="H168" s="273"/>
      <c r="I168" s="194"/>
      <c r="J168" s="133"/>
      <c r="K168" s="60"/>
    </row>
    <row r="169" spans="2:11" ht="15.5">
      <c r="B169" s="115" t="s">
        <v>513</v>
      </c>
      <c r="C169" s="55"/>
      <c r="D169" s="22"/>
      <c r="E169" s="22"/>
      <c r="F169" s="22"/>
      <c r="G169" s="146">
        <f t="shared" si="14"/>
        <v>0</v>
      </c>
      <c r="H169" s="273"/>
      <c r="I169" s="194"/>
      <c r="J169" s="133"/>
      <c r="K169" s="60"/>
    </row>
    <row r="170" spans="2:11" ht="15.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c r="B171" s="114" t="s">
        <v>514</v>
      </c>
      <c r="C171" s="286"/>
      <c r="D171" s="286"/>
      <c r="E171" s="286"/>
      <c r="F171" s="286"/>
      <c r="G171" s="286"/>
      <c r="H171" s="286"/>
      <c r="I171" s="287"/>
      <c r="J171" s="286"/>
      <c r="K171" s="59"/>
    </row>
    <row r="172" spans="2:11" ht="15.5">
      <c r="B172" s="115" t="s">
        <v>515</v>
      </c>
      <c r="C172" s="19"/>
      <c r="D172" s="21"/>
      <c r="E172" s="21"/>
      <c r="F172" s="21"/>
      <c r="G172" s="146">
        <f>SUM(D172:F172)</f>
        <v>0</v>
      </c>
      <c r="H172" s="272"/>
      <c r="I172" s="193"/>
      <c r="J172" s="132"/>
      <c r="K172" s="60"/>
    </row>
    <row r="173" spans="2:11" ht="15.5">
      <c r="B173" s="115" t="s">
        <v>516</v>
      </c>
      <c r="C173" s="19"/>
      <c r="D173" s="21"/>
      <c r="E173" s="21"/>
      <c r="F173" s="21"/>
      <c r="G173" s="146">
        <f t="shared" ref="G173:G179" si="15">SUM(D173:F173)</f>
        <v>0</v>
      </c>
      <c r="H173" s="272"/>
      <c r="I173" s="193"/>
      <c r="J173" s="132"/>
      <c r="K173" s="60"/>
    </row>
    <row r="174" spans="2:11" ht="15.5">
      <c r="B174" s="115" t="s">
        <v>517</v>
      </c>
      <c r="C174" s="19"/>
      <c r="D174" s="21"/>
      <c r="E174" s="21"/>
      <c r="F174" s="21"/>
      <c r="G174" s="146">
        <f t="shared" si="15"/>
        <v>0</v>
      </c>
      <c r="H174" s="272"/>
      <c r="I174" s="193"/>
      <c r="J174" s="132"/>
      <c r="K174" s="60"/>
    </row>
    <row r="175" spans="2:11" ht="15.5">
      <c r="B175" s="115" t="s">
        <v>518</v>
      </c>
      <c r="C175" s="19"/>
      <c r="D175" s="21"/>
      <c r="E175" s="21"/>
      <c r="F175" s="21"/>
      <c r="G175" s="146">
        <f t="shared" si="15"/>
        <v>0</v>
      </c>
      <c r="H175" s="272"/>
      <c r="I175" s="193"/>
      <c r="J175" s="132"/>
      <c r="K175" s="60"/>
    </row>
    <row r="176" spans="2:11" ht="15.5">
      <c r="B176" s="115" t="s">
        <v>519</v>
      </c>
      <c r="C176" s="19"/>
      <c r="D176" s="21"/>
      <c r="E176" s="21"/>
      <c r="F176" s="21"/>
      <c r="G176" s="146">
        <f>SUM(D176:F176)</f>
        <v>0</v>
      </c>
      <c r="H176" s="272"/>
      <c r="I176" s="193"/>
      <c r="J176" s="132"/>
      <c r="K176" s="60"/>
    </row>
    <row r="177" spans="2:11" ht="15.5">
      <c r="B177" s="115" t="s">
        <v>520</v>
      </c>
      <c r="C177" s="19"/>
      <c r="D177" s="21"/>
      <c r="E177" s="21"/>
      <c r="F177" s="21"/>
      <c r="G177" s="146">
        <f t="shared" si="15"/>
        <v>0</v>
      </c>
      <c r="H177" s="272"/>
      <c r="I177" s="193"/>
      <c r="J177" s="132"/>
      <c r="K177" s="60"/>
    </row>
    <row r="178" spans="2:11" ht="15.5">
      <c r="B178" s="115" t="s">
        <v>521</v>
      </c>
      <c r="C178" s="55"/>
      <c r="D178" s="22"/>
      <c r="E178" s="22"/>
      <c r="F178" s="22"/>
      <c r="G178" s="146">
        <f t="shared" si="15"/>
        <v>0</v>
      </c>
      <c r="H178" s="273"/>
      <c r="I178" s="194"/>
      <c r="J178" s="133"/>
      <c r="K178" s="60"/>
    </row>
    <row r="179" spans="2:11" ht="15.5">
      <c r="B179" s="115" t="s">
        <v>522</v>
      </c>
      <c r="C179" s="55"/>
      <c r="D179" s="22"/>
      <c r="E179" s="22"/>
      <c r="F179" s="22"/>
      <c r="G179" s="146">
        <f t="shared" si="15"/>
        <v>0</v>
      </c>
      <c r="H179" s="273"/>
      <c r="I179" s="194"/>
      <c r="J179" s="133"/>
      <c r="K179" s="60"/>
    </row>
    <row r="180" spans="2:11" ht="15.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c r="B181" s="7"/>
      <c r="C181" s="13"/>
      <c r="D181" s="28"/>
      <c r="E181" s="28"/>
      <c r="F181" s="28"/>
      <c r="G181" s="28"/>
      <c r="H181" s="275"/>
      <c r="I181" s="28"/>
      <c r="J181" s="13"/>
      <c r="K181" s="4"/>
    </row>
    <row r="182" spans="2:11" ht="15.75" customHeight="1">
      <c r="B182" s="7"/>
      <c r="C182" s="13"/>
      <c r="D182" s="28"/>
      <c r="E182" s="28"/>
      <c r="F182" s="28"/>
      <c r="G182" s="28"/>
      <c r="H182" s="275"/>
      <c r="I182" s="28"/>
      <c r="J182" s="13"/>
      <c r="K182" s="4"/>
    </row>
    <row r="183" spans="2:11" ht="63.75" customHeight="1">
      <c r="B183" s="116" t="s">
        <v>523</v>
      </c>
      <c r="C183" s="18"/>
      <c r="D183" s="36">
        <v>112725</v>
      </c>
      <c r="E183" s="36">
        <v>143575</v>
      </c>
      <c r="F183" s="36">
        <v>84000</v>
      </c>
      <c r="G183" s="136">
        <f>SUM(D183:F183)</f>
        <v>340300</v>
      </c>
      <c r="H183" s="272"/>
      <c r="I183" s="36">
        <f>'[69]1) Tableau budgétaire 1'!$I$183+'[70]1) Tableau budgétaire 1'!$I$183+'[71]1) Tableau budgétaire 1'!$I$183</f>
        <v>270329.57</v>
      </c>
      <c r="J183" s="140"/>
      <c r="K183" s="62"/>
    </row>
    <row r="184" spans="2:11" ht="69.75" customHeight="1">
      <c r="B184" s="116" t="s">
        <v>524</v>
      </c>
      <c r="C184" s="18"/>
      <c r="D184" s="36"/>
      <c r="E184" s="283">
        <v>84859</v>
      </c>
      <c r="F184" s="36"/>
      <c r="G184" s="136">
        <f>SUM(D184:F184)</f>
        <v>84859</v>
      </c>
      <c r="H184" s="272"/>
      <c r="I184" s="36">
        <f>'[69]1) Tableau budgétaire 1'!$I$184+'[70]1) Tableau budgétaire 1'!$I$184+'[71]1) Tableau budgétaire 1'!$I$184</f>
        <v>85751</v>
      </c>
      <c r="J184" s="278"/>
      <c r="K184" s="62"/>
    </row>
    <row r="185" spans="2:11" ht="57" customHeight="1">
      <c r="B185" s="116" t="s">
        <v>525</v>
      </c>
      <c r="C185" s="141"/>
      <c r="D185" s="36">
        <v>141000</v>
      </c>
      <c r="E185" s="36">
        <v>24445</v>
      </c>
      <c r="F185" s="36">
        <v>49000</v>
      </c>
      <c r="G185" s="136">
        <f>SUM(D185:F185)</f>
        <v>214445</v>
      </c>
      <c r="H185" s="272"/>
      <c r="I185" s="36">
        <f>'[69]1) Tableau budgétaire 1'!$I$185+'[70]1) Tableau budgétaire 1'!$I$185+'[71]1) Tableau budgétaire 1'!$I$185</f>
        <v>249769.3</v>
      </c>
      <c r="J185" s="140"/>
      <c r="K185" s="62"/>
    </row>
    <row r="186" spans="2:11" ht="65.25" customHeight="1">
      <c r="B186" s="142" t="s">
        <v>526</v>
      </c>
      <c r="C186" s="18"/>
      <c r="D186" s="281">
        <v>40000</v>
      </c>
      <c r="E186" s="281"/>
      <c r="F186" s="281"/>
      <c r="G186" s="282">
        <f>SUM(D186:F186)</f>
        <v>40000</v>
      </c>
      <c r="H186" s="272"/>
      <c r="I186" s="36">
        <f>'[69]1) Tableau budgétaire 1'!$I$186+'[70]1) Tableau budgétaire 1'!$I$186+'[71]1) Tableau budgétaire 1'!$I$186</f>
        <v>11468.98</v>
      </c>
      <c r="J186" s="280"/>
      <c r="K186" s="62"/>
    </row>
    <row r="187" spans="2:11" ht="38.25" customHeight="1">
      <c r="B187" s="7"/>
      <c r="C187" s="143" t="s">
        <v>535</v>
      </c>
      <c r="D187" s="147">
        <f>SUM(D183:D186)</f>
        <v>293725</v>
      </c>
      <c r="E187" s="147">
        <f>SUM(E183:E186)</f>
        <v>252879</v>
      </c>
      <c r="F187" s="147">
        <f>SUM(F183:F186)</f>
        <v>133000</v>
      </c>
      <c r="G187" s="147">
        <f>SUM(G183:G186)</f>
        <v>679604</v>
      </c>
      <c r="H187" s="135">
        <f>(H183*G183)+(H184*G184)+(H185*G185)+(H186*G186)</f>
        <v>0</v>
      </c>
      <c r="I187" s="135">
        <f>SUM(I183:I186)</f>
        <v>617318.85</v>
      </c>
      <c r="J187" s="18"/>
      <c r="K187" s="16"/>
    </row>
    <row r="188" spans="2:11" ht="15.75" customHeight="1">
      <c r="B188" s="7"/>
      <c r="C188" s="13"/>
      <c r="D188" s="28"/>
      <c r="E188" s="28"/>
      <c r="F188" s="28"/>
      <c r="G188" s="28"/>
      <c r="H188" s="275"/>
      <c r="I188" s="28"/>
      <c r="J188" s="13"/>
      <c r="K188" s="16"/>
    </row>
    <row r="189" spans="2:11" ht="15.75" customHeight="1">
      <c r="B189" s="7"/>
      <c r="C189" s="13"/>
      <c r="D189" s="28"/>
      <c r="E189" s="28"/>
      <c r="F189" s="28"/>
      <c r="G189" s="28"/>
      <c r="H189" s="275"/>
      <c r="I189" s="28"/>
      <c r="J189" s="13"/>
      <c r="K189" s="16"/>
    </row>
    <row r="190" spans="2:11" ht="15.75" customHeight="1">
      <c r="B190" s="7"/>
      <c r="C190" s="13"/>
      <c r="D190" s="28"/>
      <c r="E190" s="28"/>
      <c r="F190" s="28"/>
      <c r="G190" s="28"/>
      <c r="H190" s="275"/>
      <c r="I190" s="28"/>
      <c r="J190" s="13"/>
      <c r="K190" s="16"/>
    </row>
    <row r="191" spans="2:11" ht="15.75" customHeight="1">
      <c r="B191" s="7"/>
      <c r="C191" s="13"/>
      <c r="D191" s="28"/>
      <c r="E191" s="28"/>
      <c r="F191" s="28"/>
      <c r="G191" s="28"/>
      <c r="H191" s="275"/>
      <c r="I191" s="28"/>
      <c r="J191" s="13"/>
      <c r="K191" s="16"/>
    </row>
    <row r="192" spans="2:11" ht="15.75" customHeight="1">
      <c r="B192" s="7"/>
      <c r="C192" s="13"/>
      <c r="D192" s="28"/>
      <c r="E192" s="28"/>
      <c r="F192" s="28"/>
      <c r="G192" s="28"/>
      <c r="H192" s="275"/>
      <c r="I192" s="28"/>
      <c r="J192" s="13"/>
      <c r="K192" s="16"/>
    </row>
    <row r="193" spans="2:11" ht="15.75" customHeight="1">
      <c r="B193" s="7"/>
      <c r="C193" s="13"/>
      <c r="D193" s="28"/>
      <c r="E193" s="28"/>
      <c r="F193" s="28"/>
      <c r="G193" s="28"/>
      <c r="H193" s="275"/>
      <c r="I193" s="28"/>
      <c r="J193" s="13"/>
      <c r="K193" s="16"/>
    </row>
    <row r="194" spans="2:11" ht="15.75" customHeight="1" thickBot="1">
      <c r="B194" s="7"/>
      <c r="C194" s="13"/>
      <c r="D194" s="28"/>
      <c r="E194" s="28"/>
      <c r="F194" s="28"/>
      <c r="G194" s="28"/>
      <c r="H194" s="275"/>
      <c r="I194" s="28"/>
      <c r="J194" s="13"/>
      <c r="K194" s="16"/>
    </row>
    <row r="195" spans="2:11" ht="15.5">
      <c r="B195" s="7"/>
      <c r="C195" s="319" t="s">
        <v>547</v>
      </c>
      <c r="D195" s="320"/>
      <c r="E195" s="320"/>
      <c r="F195" s="320"/>
      <c r="G195" s="321"/>
      <c r="H195" s="16"/>
      <c r="I195" s="195"/>
      <c r="J195" s="16"/>
    </row>
    <row r="196" spans="2:11" ht="40.5" customHeight="1">
      <c r="B196" s="7"/>
      <c r="C196" s="309"/>
      <c r="D196" s="135" t="s">
        <v>538</v>
      </c>
      <c r="E196" s="135" t="s">
        <v>539</v>
      </c>
      <c r="F196" s="135" t="s">
        <v>540</v>
      </c>
      <c r="G196" s="311" t="s">
        <v>13</v>
      </c>
      <c r="H196" s="276"/>
      <c r="I196" s="28"/>
      <c r="J196" s="16"/>
    </row>
    <row r="197" spans="2:11" ht="24.75" customHeight="1">
      <c r="B197" s="7"/>
      <c r="C197" s="310"/>
      <c r="D197" s="128" t="str">
        <f>D13</f>
        <v>OIM</v>
      </c>
      <c r="E197" s="128" t="str">
        <f>E13</f>
        <v>FAO</v>
      </c>
      <c r="F197" s="128" t="str">
        <f>F13</f>
        <v>UNHCR</v>
      </c>
      <c r="G197" s="312"/>
      <c r="H197" s="276"/>
      <c r="I197" s="28"/>
      <c r="J197" s="16"/>
    </row>
    <row r="198" spans="2:11" ht="41.25" customHeight="1">
      <c r="B198" s="29"/>
      <c r="C198" s="137" t="s">
        <v>536</v>
      </c>
      <c r="D198" s="117">
        <f>SUM(D24,D34,D44,D54,D66,D76,D86,D96,D108,D118,D128,D138,D150,D160,D170,D180,D183,D184,D185,D186)</f>
        <v>855225</v>
      </c>
      <c r="E198" s="117">
        <f>SUM(E24,E34,E44,E54,E66,E76,E86,E96,E108,E118,E128,E138,E150,E160,E170,E180,E183,E184,E185,E186)</f>
        <v>817855</v>
      </c>
      <c r="F198" s="117">
        <f>SUM(F24,F34,F44,F54,F66,F76,F86,F96,F108,F118,F128,F138,F150,F160,F170,F180,F183,F184,F185,F186)</f>
        <v>653000</v>
      </c>
      <c r="G198" s="138">
        <f>SUM(D198:F198)</f>
        <v>2326080</v>
      </c>
      <c r="H198" s="276"/>
      <c r="I198" s="28"/>
      <c r="J198" s="17"/>
    </row>
    <row r="199" spans="2:11" ht="51.75" customHeight="1">
      <c r="B199" s="5"/>
      <c r="C199" s="207" t="s">
        <v>537</v>
      </c>
      <c r="D199" s="117">
        <f>D198*0.07</f>
        <v>59865.750000000007</v>
      </c>
      <c r="E199" s="117">
        <f>E198*0.07</f>
        <v>57249.850000000006</v>
      </c>
      <c r="F199" s="117">
        <f>F198*0.07</f>
        <v>45710.000000000007</v>
      </c>
      <c r="G199" s="138">
        <f>G198*0.07</f>
        <v>162825.60000000001</v>
      </c>
      <c r="H199" s="277"/>
      <c r="I199" s="196"/>
      <c r="J199" s="2"/>
    </row>
    <row r="200" spans="2:11" ht="51.75" customHeight="1" thickBot="1">
      <c r="B200" s="5"/>
      <c r="C200" s="38" t="s">
        <v>13</v>
      </c>
      <c r="D200" s="122">
        <f>SUM(D198:D199)</f>
        <v>915090.75</v>
      </c>
      <c r="E200" s="122">
        <f>SUM(E198:E199)</f>
        <v>875104.85</v>
      </c>
      <c r="F200" s="122">
        <f>SUM(F198:F199)</f>
        <v>698710</v>
      </c>
      <c r="G200" s="139">
        <f>SUM(G198:G199)</f>
        <v>2488905.6</v>
      </c>
      <c r="H200" s="277"/>
      <c r="I200" s="196"/>
      <c r="J200" s="2"/>
    </row>
    <row r="201" spans="2:11" ht="42" customHeight="1">
      <c r="B201" s="5"/>
      <c r="J201" s="4"/>
      <c r="K201" s="2"/>
    </row>
    <row r="202" spans="2:11" s="46" customFormat="1" ht="29.25" customHeight="1" thickBot="1">
      <c r="B202" s="13"/>
      <c r="C202" s="40"/>
      <c r="D202" s="41"/>
      <c r="E202" s="41"/>
      <c r="F202" s="41"/>
      <c r="G202" s="41"/>
      <c r="H202" s="41"/>
      <c r="I202" s="198"/>
      <c r="J202" s="16"/>
      <c r="K202" s="17"/>
    </row>
    <row r="203" spans="2:11" ht="23.25" customHeight="1">
      <c r="B203" s="2"/>
      <c r="C203" s="303" t="s">
        <v>541</v>
      </c>
      <c r="D203" s="304"/>
      <c r="E203" s="305"/>
      <c r="F203" s="305"/>
      <c r="G203" s="305"/>
      <c r="H203" s="306"/>
      <c r="I203" s="199"/>
      <c r="J203" s="2"/>
      <c r="K203" s="47"/>
    </row>
    <row r="204" spans="2:11" ht="41.25" customHeight="1">
      <c r="B204" s="2"/>
      <c r="C204" s="118"/>
      <c r="D204" s="135" t="s">
        <v>538</v>
      </c>
      <c r="E204" s="135" t="s">
        <v>539</v>
      </c>
      <c r="F204" s="135" t="s">
        <v>540</v>
      </c>
      <c r="G204" s="313" t="s">
        <v>13</v>
      </c>
      <c r="H204" s="315" t="s">
        <v>10</v>
      </c>
      <c r="I204" s="199"/>
      <c r="J204" s="2"/>
      <c r="K204" s="47"/>
    </row>
    <row r="205" spans="2:11" ht="27.75" customHeight="1">
      <c r="B205" s="2"/>
      <c r="C205" s="118"/>
      <c r="D205" s="119" t="str">
        <f>D13</f>
        <v>OIM</v>
      </c>
      <c r="E205" s="119" t="str">
        <f>E13</f>
        <v>FAO</v>
      </c>
      <c r="F205" s="119" t="str">
        <f>F13</f>
        <v>UNHCR</v>
      </c>
      <c r="G205" s="314"/>
      <c r="H205" s="316"/>
      <c r="I205" s="199"/>
      <c r="J205" s="2"/>
      <c r="K205" s="47"/>
    </row>
    <row r="206" spans="2:11" ht="55.5" customHeight="1">
      <c r="B206" s="2"/>
      <c r="C206" s="37" t="s">
        <v>542</v>
      </c>
      <c r="D206" s="120">
        <f>$D$200*H206</f>
        <v>640563.52499999991</v>
      </c>
      <c r="E206" s="121">
        <f>$E$200*H206</f>
        <v>612573.3949999999</v>
      </c>
      <c r="F206" s="121">
        <f>$F$200*H206</f>
        <v>489096.99999999994</v>
      </c>
      <c r="G206" s="121">
        <f>SUM(D206:F206)</f>
        <v>1742233.92</v>
      </c>
      <c r="H206" s="156">
        <v>0.7</v>
      </c>
      <c r="I206" s="279"/>
      <c r="J206" s="2"/>
      <c r="K206" s="47"/>
    </row>
    <row r="207" spans="2:11" ht="57.75" customHeight="1">
      <c r="B207" s="302"/>
      <c r="C207" s="144" t="s">
        <v>543</v>
      </c>
      <c r="D207" s="120">
        <f>$D$200*H207</f>
        <v>274527.22499999998</v>
      </c>
      <c r="E207" s="121">
        <f>$E$200*H207</f>
        <v>262531.45499999996</v>
      </c>
      <c r="F207" s="121">
        <f>$F$200*H207</f>
        <v>209613</v>
      </c>
      <c r="G207" s="145">
        <f>SUM(D207:F207)</f>
        <v>746671.67999999993</v>
      </c>
      <c r="H207" s="157">
        <v>0.3</v>
      </c>
      <c r="I207" s="195"/>
      <c r="J207" s="47"/>
      <c r="K207" s="47"/>
    </row>
    <row r="208" spans="2:11" ht="57.75" customHeight="1">
      <c r="B208" s="302"/>
      <c r="C208" s="144" t="s">
        <v>544</v>
      </c>
      <c r="D208" s="120">
        <f>$D$200*H208</f>
        <v>0</v>
      </c>
      <c r="E208" s="121">
        <f>$E$200*H208</f>
        <v>0</v>
      </c>
      <c r="F208" s="121">
        <f>$F$200*H208</f>
        <v>0</v>
      </c>
      <c r="G208" s="145">
        <f>SUM(D208:F208)</f>
        <v>0</v>
      </c>
      <c r="H208" s="158">
        <v>0</v>
      </c>
      <c r="I208" s="200"/>
      <c r="J208" s="47"/>
      <c r="K208" s="47"/>
    </row>
    <row r="209" spans="1:11" ht="38.25" customHeight="1" thickBot="1">
      <c r="B209" s="302"/>
      <c r="C209" s="38" t="s">
        <v>13</v>
      </c>
      <c r="D209" s="122">
        <f>SUM(D206:D208)</f>
        <v>915090.74999999988</v>
      </c>
      <c r="E209" s="122">
        <f>SUM(E206:E208)</f>
        <v>875104.84999999986</v>
      </c>
      <c r="F209" s="122">
        <f>SUM(F206:F208)</f>
        <v>698710</v>
      </c>
      <c r="G209" s="122">
        <f>SUM(G206:G208)</f>
        <v>2488905.5999999996</v>
      </c>
      <c r="H209" s="123">
        <f>SUM(H206:H208)</f>
        <v>1</v>
      </c>
      <c r="I209" s="201"/>
      <c r="J209" s="47"/>
      <c r="K209" s="47"/>
    </row>
    <row r="210" spans="1:11" ht="21.75" customHeight="1" thickBot="1">
      <c r="B210" s="302"/>
      <c r="C210" s="3"/>
      <c r="D210" s="8"/>
      <c r="E210" s="8"/>
      <c r="F210" s="8"/>
      <c r="G210" s="8"/>
      <c r="H210" s="8"/>
      <c r="I210" s="202"/>
      <c r="J210" s="47"/>
      <c r="K210" s="47"/>
    </row>
    <row r="211" spans="1:11" ht="49.5" customHeight="1">
      <c r="B211" s="302"/>
      <c r="C211" s="124" t="s">
        <v>598</v>
      </c>
      <c r="D211" s="125">
        <f>SUM(H24,H34,H44,H54,H66,H76,H86,H96,H108,H118,H128,H138,H150,H160,H170,H180,H187)*1.07</f>
        <v>891707.13049999997</v>
      </c>
      <c r="E211" s="41"/>
      <c r="F211" s="41"/>
      <c r="G211" s="41"/>
      <c r="H211" s="208" t="s">
        <v>600</v>
      </c>
      <c r="I211" s="284">
        <f>SUM(I187,I180,I170,I160,I150,I138,I128,I118,I108,I96,I86,I76,I66,I54,I44,I34,I24)</f>
        <v>2256337.56</v>
      </c>
      <c r="J211" s="47"/>
      <c r="K211" s="47"/>
    </row>
    <row r="212" spans="1:11" ht="28.5" customHeight="1" thickBot="1">
      <c r="B212" s="302"/>
      <c r="C212" s="126" t="s">
        <v>545</v>
      </c>
      <c r="D212" s="191">
        <f>D211/G200</f>
        <v>0.35827278081579306</v>
      </c>
      <c r="E212" s="52"/>
      <c r="F212" s="52"/>
      <c r="G212" s="52"/>
      <c r="H212" s="209" t="s">
        <v>601</v>
      </c>
      <c r="I212" s="285">
        <f>I211/G198</f>
        <v>0.97001717911679741</v>
      </c>
      <c r="J212" s="47"/>
      <c r="K212" s="47"/>
    </row>
    <row r="213" spans="1:11" ht="28.5" customHeight="1">
      <c r="B213" s="302"/>
      <c r="C213" s="317"/>
      <c r="D213" s="318"/>
      <c r="E213" s="53"/>
      <c r="F213" s="53"/>
      <c r="G213" s="53"/>
      <c r="J213" s="47"/>
      <c r="K213" s="47"/>
    </row>
    <row r="214" spans="1:11" ht="28.5" customHeight="1">
      <c r="B214" s="302"/>
      <c r="C214" s="126" t="s">
        <v>599</v>
      </c>
      <c r="D214" s="127">
        <f>SUM(D185:F186)*1.07</f>
        <v>272256.15000000002</v>
      </c>
      <c r="E214" s="54"/>
      <c r="F214" s="54"/>
      <c r="G214" s="54"/>
      <c r="J214" s="47"/>
      <c r="K214" s="47"/>
    </row>
    <row r="215" spans="1:11" ht="23.25" customHeight="1">
      <c r="B215" s="302"/>
      <c r="C215" s="126" t="s">
        <v>546</v>
      </c>
      <c r="D215" s="191">
        <f>D214/G200</f>
        <v>0.10938789723483286</v>
      </c>
      <c r="E215" s="54"/>
      <c r="F215" s="54"/>
      <c r="G215" s="54"/>
      <c r="J215" s="47"/>
      <c r="K215" s="47"/>
    </row>
    <row r="216" spans="1:11" ht="66.75" customHeight="1" thickBot="1">
      <c r="B216" s="302"/>
      <c r="C216" s="307" t="s">
        <v>588</v>
      </c>
      <c r="D216" s="308"/>
      <c r="E216" s="42"/>
      <c r="F216" s="42"/>
      <c r="G216" s="42"/>
      <c r="H216" s="47"/>
      <c r="I216" s="203"/>
      <c r="J216" s="47"/>
      <c r="K216" s="47"/>
    </row>
    <row r="217" spans="1:11" ht="55.5" customHeight="1">
      <c r="B217" s="302"/>
      <c r="K217" s="46"/>
    </row>
    <row r="218" spans="1:11" ht="42.75" customHeight="1">
      <c r="B218" s="302"/>
      <c r="J218" s="47"/>
    </row>
    <row r="219" spans="1:11" ht="21.75" customHeight="1">
      <c r="B219" s="302"/>
      <c r="J219" s="47"/>
    </row>
    <row r="220" spans="1:11" ht="21.75" customHeight="1">
      <c r="A220" s="47"/>
      <c r="B220" s="302"/>
    </row>
    <row r="221" spans="1:11" s="47" customFormat="1" ht="23.25" customHeight="1">
      <c r="A221" s="45"/>
      <c r="B221" s="302"/>
      <c r="C221" s="45"/>
      <c r="D221" s="45"/>
      <c r="E221" s="45"/>
      <c r="F221" s="45"/>
      <c r="G221" s="45"/>
      <c r="H221" s="45"/>
      <c r="I221" s="197"/>
      <c r="J221" s="45"/>
      <c r="K221" s="45"/>
    </row>
    <row r="222" spans="1:11" ht="23.25" customHeight="1"/>
    <row r="223" spans="1:11" ht="21.75" customHeight="1"/>
    <row r="224" spans="1:11" ht="16.5" customHeight="1"/>
    <row r="225" ht="29.25" customHeight="1"/>
    <row r="226" ht="24.75" customHeight="1"/>
    <row r="227" ht="33" customHeight="1"/>
    <row r="229" ht="15" customHeight="1"/>
    <row r="230" ht="25.5" customHeight="1"/>
    <row r="281" spans="1:1">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disablePrompts="1"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abSelected="1" topLeftCell="A210" zoomScale="89" zoomScaleNormal="89" workbookViewId="0">
      <selection activeCell="H198" sqref="H198"/>
    </sheetView>
  </sheetViews>
  <sheetFormatPr defaultColWidth="9.26953125" defaultRowHeight="15.5"/>
  <cols>
    <col min="1" max="1" width="4.453125" style="65" customWidth="1"/>
    <col min="2" max="2" width="3.26953125" style="65" customWidth="1"/>
    <col min="3" max="3" width="51.453125" style="65" customWidth="1"/>
    <col min="4" max="4" width="34.26953125" style="67" customWidth="1"/>
    <col min="5" max="5" width="35" style="67" customWidth="1"/>
    <col min="6" max="6" width="34" style="67" customWidth="1"/>
    <col min="7" max="7" width="25.7265625" style="65" customWidth="1"/>
    <col min="8" max="8" width="21.453125" style="65" customWidth="1"/>
    <col min="9" max="9" width="16.7265625" style="65" customWidth="1"/>
    <col min="10" max="10" width="19.453125" style="65" customWidth="1"/>
    <col min="11" max="11" width="19" style="65" customWidth="1"/>
    <col min="12" max="12" width="26" style="65" customWidth="1"/>
    <col min="13" max="13" width="21.26953125" style="65" customWidth="1"/>
    <col min="14" max="14" width="7" style="69" customWidth="1"/>
    <col min="15" max="15" width="24.26953125" style="65" customWidth="1"/>
    <col min="16" max="16" width="26.453125" style="65" customWidth="1"/>
    <col min="17" max="17" width="30.26953125" style="65" customWidth="1"/>
    <col min="18" max="18" width="33" style="65" customWidth="1"/>
    <col min="19" max="20" width="22.7265625" style="65" customWidth="1"/>
    <col min="21" max="21" width="23.453125" style="65" customWidth="1"/>
    <col min="22" max="22" width="32.26953125" style="65" customWidth="1"/>
    <col min="23" max="23" width="9.26953125" style="65"/>
    <col min="24" max="24" width="17.7265625" style="65" customWidth="1"/>
    <col min="25" max="25" width="26.453125" style="65" customWidth="1"/>
    <col min="26" max="26" width="22.453125" style="65" customWidth="1"/>
    <col min="27" max="27" width="29.7265625" style="65" customWidth="1"/>
    <col min="28" max="28" width="23.453125" style="65" customWidth="1"/>
    <col min="29" max="29" width="18.453125" style="65" customWidth="1"/>
    <col min="30" max="30" width="17.453125" style="65" customWidth="1"/>
    <col min="31" max="31" width="25.26953125" style="65" customWidth="1"/>
    <col min="32" max="16384" width="9.26953125" style="65"/>
  </cols>
  <sheetData>
    <row r="1" spans="2:14" ht="24" customHeight="1">
      <c r="L1" s="25"/>
      <c r="M1" s="6"/>
      <c r="N1" s="65"/>
    </row>
    <row r="2" spans="2:14" ht="46.5" customHeight="1">
      <c r="C2" s="297" t="s">
        <v>527</v>
      </c>
      <c r="D2" s="297"/>
      <c r="E2" s="297"/>
      <c r="F2" s="297"/>
      <c r="G2" s="43"/>
      <c r="H2" s="44"/>
      <c r="I2" s="44"/>
      <c r="L2" s="25"/>
      <c r="M2" s="6"/>
      <c r="N2" s="65"/>
    </row>
    <row r="3" spans="2:14" ht="24" customHeight="1">
      <c r="C3" s="48"/>
      <c r="D3" s="45"/>
      <c r="E3" s="45"/>
      <c r="F3" s="45"/>
      <c r="G3" s="45"/>
      <c r="H3" s="45"/>
      <c r="I3" s="45"/>
      <c r="L3" s="25"/>
      <c r="M3" s="6"/>
      <c r="N3" s="65"/>
    </row>
    <row r="4" spans="2:14" ht="24" customHeight="1" thickBot="1">
      <c r="C4" s="48"/>
      <c r="D4" s="45"/>
      <c r="E4" s="45"/>
      <c r="F4" s="45"/>
      <c r="G4" s="45"/>
      <c r="H4" s="45"/>
      <c r="I4" s="45"/>
      <c r="L4" s="25"/>
      <c r="M4" s="6"/>
      <c r="N4" s="65"/>
    </row>
    <row r="5" spans="2:14" ht="30" customHeight="1">
      <c r="C5" s="327" t="s">
        <v>5</v>
      </c>
      <c r="D5" s="328"/>
      <c r="E5" s="328"/>
      <c r="F5" s="328"/>
      <c r="G5" s="329"/>
      <c r="J5" s="25"/>
      <c r="K5" s="6"/>
      <c r="N5" s="65"/>
    </row>
    <row r="6" spans="2:14" ht="24" customHeight="1">
      <c r="C6" s="335" t="s">
        <v>589</v>
      </c>
      <c r="D6" s="336"/>
      <c r="E6" s="336"/>
      <c r="F6" s="336"/>
      <c r="G6" s="337"/>
      <c r="J6" s="25"/>
      <c r="K6" s="6"/>
      <c r="N6" s="65"/>
    </row>
    <row r="7" spans="2:14" ht="41.25" customHeight="1">
      <c r="C7" s="335"/>
      <c r="D7" s="336"/>
      <c r="E7" s="336"/>
      <c r="F7" s="336"/>
      <c r="G7" s="337"/>
      <c r="J7" s="25"/>
      <c r="K7" s="6"/>
      <c r="N7" s="65"/>
    </row>
    <row r="8" spans="2:14" ht="24" customHeight="1" thickBot="1">
      <c r="C8" s="338"/>
      <c r="D8" s="339"/>
      <c r="E8" s="339"/>
      <c r="F8" s="339"/>
      <c r="G8" s="340"/>
      <c r="J8" s="25"/>
      <c r="K8" s="6"/>
      <c r="N8" s="65"/>
    </row>
    <row r="9" spans="2:14" ht="24" customHeight="1" thickBot="1">
      <c r="C9" s="58"/>
      <c r="D9" s="58"/>
      <c r="E9" s="58"/>
      <c r="F9" s="58"/>
      <c r="L9" s="25"/>
      <c r="M9" s="6"/>
      <c r="N9" s="65"/>
    </row>
    <row r="10" spans="2:14" ht="25.5" customHeight="1" thickBot="1">
      <c r="C10" s="298" t="s">
        <v>590</v>
      </c>
      <c r="D10" s="299"/>
      <c r="E10" s="299"/>
      <c r="F10" s="300"/>
      <c r="L10" s="25"/>
      <c r="M10" s="6"/>
      <c r="N10" s="65"/>
    </row>
    <row r="11" spans="2:14" ht="24" customHeight="1">
      <c r="C11" s="58"/>
      <c r="D11" s="58"/>
      <c r="E11" s="58"/>
      <c r="F11" s="58"/>
      <c r="L11" s="25"/>
      <c r="M11" s="6"/>
      <c r="N11" s="65"/>
    </row>
    <row r="12" spans="2:14" ht="40.5" customHeight="1">
      <c r="C12" s="58"/>
      <c r="D12" s="135" t="s">
        <v>538</v>
      </c>
      <c r="E12" s="135" t="s">
        <v>539</v>
      </c>
      <c r="F12" s="135" t="s">
        <v>540</v>
      </c>
      <c r="G12" s="325" t="s">
        <v>13</v>
      </c>
      <c r="L12" s="25"/>
      <c r="M12" s="6"/>
      <c r="N12" s="65"/>
    </row>
    <row r="13" spans="2:14" ht="24" customHeight="1">
      <c r="C13" s="58"/>
      <c r="D13" s="128" t="str">
        <f>'1) Tableau budgétaire 1'!D13</f>
        <v>OIM</v>
      </c>
      <c r="E13" s="128" t="str">
        <f>'1) Tableau budgétaire 1'!E13</f>
        <v>FAO</v>
      </c>
      <c r="F13" s="128" t="str">
        <f>'1) Tableau budgétaire 1'!F13</f>
        <v>UNHCR</v>
      </c>
      <c r="G13" s="326"/>
      <c r="L13" s="25"/>
      <c r="M13" s="6"/>
      <c r="N13" s="65"/>
    </row>
    <row r="14" spans="2:14" ht="24" customHeight="1">
      <c r="B14" s="322" t="s">
        <v>548</v>
      </c>
      <c r="C14" s="323"/>
      <c r="D14" s="323"/>
      <c r="E14" s="323"/>
      <c r="F14" s="323"/>
      <c r="G14" s="324"/>
      <c r="L14" s="25"/>
      <c r="M14" s="6"/>
      <c r="N14" s="65"/>
    </row>
    <row r="15" spans="2:14" ht="22.5" customHeight="1">
      <c r="C15" s="322" t="s">
        <v>549</v>
      </c>
      <c r="D15" s="323"/>
      <c r="E15" s="323"/>
      <c r="F15" s="323"/>
      <c r="G15" s="324"/>
      <c r="L15" s="25"/>
      <c r="M15" s="6"/>
      <c r="N15" s="65"/>
    </row>
    <row r="16" spans="2:14" ht="24.75" customHeight="1" thickBot="1">
      <c r="C16" s="77" t="s">
        <v>550</v>
      </c>
      <c r="D16" s="78">
        <f>'1) Tableau budgétaire 1'!D24</f>
        <v>110000</v>
      </c>
      <c r="E16" s="78">
        <f>'1) Tableau budgétaire 1'!E24</f>
        <v>0</v>
      </c>
      <c r="F16" s="78">
        <f>'1) Tableau budgétaire 1'!F24</f>
        <v>95000</v>
      </c>
      <c r="G16" s="79">
        <f>SUM(D16:F16)</f>
        <v>205000</v>
      </c>
      <c r="L16" s="25"/>
      <c r="M16" s="6"/>
      <c r="N16" s="65"/>
    </row>
    <row r="17" spans="3:14" ht="21.75" customHeight="1">
      <c r="C17" s="75" t="s">
        <v>551</v>
      </c>
      <c r="D17" s="111">
        <v>2572.4224619252241</v>
      </c>
      <c r="E17" s="112"/>
      <c r="F17" s="112">
        <v>7509.47</v>
      </c>
      <c r="G17" s="76">
        <f t="shared" ref="G17:G24" si="0">SUM(D17:F17)</f>
        <v>10081.892461925225</v>
      </c>
      <c r="N17" s="65"/>
    </row>
    <row r="18" spans="3:14">
      <c r="C18" s="63" t="s">
        <v>552</v>
      </c>
      <c r="D18" s="113">
        <v>1509.3688795346254</v>
      </c>
      <c r="E18" s="22"/>
      <c r="F18" s="22">
        <v>984.34</v>
      </c>
      <c r="G18" s="74">
        <f t="shared" si="0"/>
        <v>2493.7088795346253</v>
      </c>
      <c r="N18" s="65"/>
    </row>
    <row r="19" spans="3:14" ht="15.75" customHeight="1">
      <c r="C19" s="63" t="s">
        <v>553</v>
      </c>
      <c r="D19" s="113">
        <v>8360.3730012569795</v>
      </c>
      <c r="E19" s="113"/>
      <c r="F19" s="113">
        <v>2182.2399999999998</v>
      </c>
      <c r="G19" s="74">
        <f t="shared" si="0"/>
        <v>10542.613001256979</v>
      </c>
      <c r="N19" s="65"/>
    </row>
    <row r="20" spans="3:14">
      <c r="C20" s="64" t="s">
        <v>554</v>
      </c>
      <c r="D20" s="113">
        <v>12.862112309626122</v>
      </c>
      <c r="E20" s="113"/>
      <c r="F20" s="113">
        <v>74.92</v>
      </c>
      <c r="G20" s="74">
        <f t="shared" si="0"/>
        <v>87.782112309626129</v>
      </c>
      <c r="N20" s="65"/>
    </row>
    <row r="21" spans="3:14">
      <c r="C21" s="63" t="s">
        <v>555</v>
      </c>
      <c r="D21" s="113">
        <v>2032.2137449209274</v>
      </c>
      <c r="E21" s="113"/>
      <c r="F21" s="113">
        <v>1382.08</v>
      </c>
      <c r="G21" s="74">
        <f t="shared" si="0"/>
        <v>3414.2937449209276</v>
      </c>
      <c r="N21" s="65"/>
    </row>
    <row r="22" spans="3:14" ht="21.75" customHeight="1">
      <c r="C22" s="63" t="s">
        <v>556</v>
      </c>
      <c r="D22" s="113">
        <v>11.575901078663509</v>
      </c>
      <c r="E22" s="113"/>
      <c r="F22" s="113">
        <v>87.47</v>
      </c>
      <c r="G22" s="74">
        <f t="shared" si="0"/>
        <v>99.045901078663505</v>
      </c>
      <c r="N22" s="65"/>
    </row>
    <row r="23" spans="3:14" ht="36.75" customHeight="1">
      <c r="C23" s="63" t="s">
        <v>557</v>
      </c>
      <c r="D23" s="113">
        <v>95501.183898973963</v>
      </c>
      <c r="E23" s="113"/>
      <c r="F23" s="113">
        <v>82779.48</v>
      </c>
      <c r="G23" s="74">
        <f t="shared" si="0"/>
        <v>178280.66389897396</v>
      </c>
      <c r="N23" s="65"/>
    </row>
    <row r="24" spans="3:14" ht="15.75" customHeight="1">
      <c r="C24" s="68" t="s">
        <v>21</v>
      </c>
      <c r="D24" s="80">
        <f>SUM(D17:D23)</f>
        <v>110000.00000000001</v>
      </c>
      <c r="E24" s="80">
        <f>SUM(E17:E23)</f>
        <v>0</v>
      </c>
      <c r="F24" s="80">
        <f>SUM(F17:F23)</f>
        <v>95000</v>
      </c>
      <c r="G24" s="148">
        <f t="shared" si="0"/>
        <v>205000</v>
      </c>
      <c r="N24" s="65"/>
    </row>
    <row r="25" spans="3:14" s="67" customFormat="1">
      <c r="C25" s="81"/>
      <c r="D25" s="82"/>
      <c r="E25" s="82"/>
      <c r="F25" s="82"/>
      <c r="G25" s="149"/>
    </row>
    <row r="26" spans="3:14">
      <c r="C26" s="322" t="s">
        <v>558</v>
      </c>
      <c r="D26" s="323"/>
      <c r="E26" s="323"/>
      <c r="F26" s="323"/>
      <c r="G26" s="324"/>
      <c r="N26" s="65"/>
    </row>
    <row r="27" spans="3:14" ht="27" customHeight="1" thickBot="1">
      <c r="C27" s="77" t="s">
        <v>559</v>
      </c>
      <c r="D27" s="78">
        <f>'1) Tableau budgétaire 1'!D34</f>
        <v>103000</v>
      </c>
      <c r="E27" s="78">
        <f>'1) Tableau budgétaire 1'!E34</f>
        <v>0</v>
      </c>
      <c r="F27" s="78">
        <f>'1) Tableau budgétaire 1'!F34</f>
        <v>97500</v>
      </c>
      <c r="G27" s="79">
        <f t="shared" ref="G27:G35" si="1">SUM(D27:F27)</f>
        <v>200500</v>
      </c>
      <c r="N27" s="65"/>
    </row>
    <row r="28" spans="3:14">
      <c r="C28" s="75" t="s">
        <v>551</v>
      </c>
      <c r="D28" s="111">
        <v>2408.7228507118011</v>
      </c>
      <c r="E28" s="112"/>
      <c r="F28" s="112">
        <v>7707.09</v>
      </c>
      <c r="G28" s="76">
        <f t="shared" si="1"/>
        <v>10115.812850711802</v>
      </c>
      <c r="N28" s="65"/>
    </row>
    <row r="29" spans="3:14">
      <c r="C29" s="63" t="s">
        <v>552</v>
      </c>
      <c r="D29" s="113">
        <v>1413.3181326551492</v>
      </c>
      <c r="E29" s="22"/>
      <c r="F29" s="22">
        <v>1010.24</v>
      </c>
      <c r="G29" s="74">
        <f t="shared" si="1"/>
        <v>2423.5581326551492</v>
      </c>
      <c r="N29" s="65"/>
    </row>
    <row r="30" spans="3:14" ht="31">
      <c r="C30" s="63" t="s">
        <v>553</v>
      </c>
      <c r="D30" s="113">
        <v>7828.3492648133542</v>
      </c>
      <c r="E30" s="113"/>
      <c r="F30" s="113">
        <v>2239.66</v>
      </c>
      <c r="G30" s="74">
        <f t="shared" si="1"/>
        <v>10068.009264813354</v>
      </c>
      <c r="N30" s="65"/>
    </row>
    <row r="31" spans="3:14">
      <c r="C31" s="64" t="s">
        <v>554</v>
      </c>
      <c r="D31" s="113">
        <v>12.043614253559005</v>
      </c>
      <c r="E31" s="113"/>
      <c r="F31" s="113">
        <v>76.900000000000006</v>
      </c>
      <c r="G31" s="74">
        <f t="shared" si="1"/>
        <v>88.943614253559005</v>
      </c>
      <c r="N31" s="65"/>
    </row>
    <row r="32" spans="3:14">
      <c r="C32" s="63" t="s">
        <v>555</v>
      </c>
      <c r="D32" s="113">
        <v>1902.8910520623228</v>
      </c>
      <c r="E32" s="113"/>
      <c r="F32" s="113">
        <v>1418.45</v>
      </c>
      <c r="G32" s="74">
        <f t="shared" si="1"/>
        <v>3321.3410520623229</v>
      </c>
      <c r="N32" s="65"/>
    </row>
    <row r="33" spans="3:14">
      <c r="C33" s="63" t="s">
        <v>556</v>
      </c>
      <c r="D33" s="113">
        <v>10.839252828203104</v>
      </c>
      <c r="E33" s="113"/>
      <c r="F33" s="113">
        <v>89.77</v>
      </c>
      <c r="G33" s="74">
        <f t="shared" si="1"/>
        <v>100.6092528282031</v>
      </c>
      <c r="N33" s="65"/>
    </row>
    <row r="34" spans="3:14" ht="31">
      <c r="C34" s="63" t="s">
        <v>557</v>
      </c>
      <c r="D34" s="113">
        <v>89423.835832675613</v>
      </c>
      <c r="E34" s="113"/>
      <c r="F34" s="113">
        <v>84957.89</v>
      </c>
      <c r="G34" s="74">
        <f t="shared" si="1"/>
        <v>174381.72583267561</v>
      </c>
      <c r="N34" s="65"/>
    </row>
    <row r="35" spans="3:14">
      <c r="C35" s="68" t="s">
        <v>21</v>
      </c>
      <c r="D35" s="80">
        <f>SUM(D28:D34)</f>
        <v>103000</v>
      </c>
      <c r="E35" s="80">
        <f>SUM(E28:E34)</f>
        <v>0</v>
      </c>
      <c r="F35" s="80">
        <f>SUM(F28:F34)</f>
        <v>97500</v>
      </c>
      <c r="G35" s="74">
        <f t="shared" si="1"/>
        <v>200500</v>
      </c>
      <c r="N35" s="65"/>
    </row>
    <row r="36" spans="3:14" s="67" customFormat="1">
      <c r="C36" s="81"/>
      <c r="D36" s="82"/>
      <c r="E36" s="82"/>
      <c r="F36" s="82"/>
      <c r="G36" s="83"/>
    </row>
    <row r="37" spans="3:14">
      <c r="C37" s="322" t="s">
        <v>560</v>
      </c>
      <c r="D37" s="323"/>
      <c r="E37" s="323"/>
      <c r="F37" s="323"/>
      <c r="G37" s="324"/>
      <c r="N37" s="65"/>
    </row>
    <row r="38" spans="3:14" ht="21.75" customHeight="1" thickBot="1">
      <c r="C38" s="77" t="s">
        <v>561</v>
      </c>
      <c r="D38" s="78">
        <f>'1) Tableau budgétaire 1'!D44</f>
        <v>71500</v>
      </c>
      <c r="E38" s="78">
        <f>'1) Tableau budgétaire 1'!E44</f>
        <v>0</v>
      </c>
      <c r="F38" s="78">
        <f>'1) Tableau budgétaire 1'!F44</f>
        <v>62500</v>
      </c>
      <c r="G38" s="79">
        <f t="shared" ref="G38:G46" si="2">SUM(D38:F38)</f>
        <v>134000</v>
      </c>
      <c r="N38" s="65"/>
    </row>
    <row r="39" spans="3:14">
      <c r="C39" s="75" t="s">
        <v>551</v>
      </c>
      <c r="D39" s="111">
        <v>1672.0746002513959</v>
      </c>
      <c r="E39" s="112"/>
      <c r="F39" s="112">
        <v>4940.4399999999996</v>
      </c>
      <c r="G39" s="76">
        <f t="shared" si="2"/>
        <v>6612.5146002513957</v>
      </c>
      <c r="N39" s="65"/>
    </row>
    <row r="40" spans="3:14" s="67" customFormat="1" ht="15.75" customHeight="1">
      <c r="C40" s="63" t="s">
        <v>552</v>
      </c>
      <c r="D40" s="113">
        <v>981.08977169750654</v>
      </c>
      <c r="E40" s="22"/>
      <c r="F40" s="22">
        <v>647.59</v>
      </c>
      <c r="G40" s="74">
        <f t="shared" si="2"/>
        <v>1628.6797716975066</v>
      </c>
    </row>
    <row r="41" spans="3:14" s="67" customFormat="1" ht="31">
      <c r="C41" s="63" t="s">
        <v>553</v>
      </c>
      <c r="D41" s="113">
        <v>5434.242450817037</v>
      </c>
      <c r="E41" s="113"/>
      <c r="F41" s="113">
        <v>1435.69</v>
      </c>
      <c r="G41" s="74">
        <f t="shared" si="2"/>
        <v>6869.9324508170375</v>
      </c>
    </row>
    <row r="42" spans="3:14" s="67" customFormat="1">
      <c r="C42" s="64" t="s">
        <v>554</v>
      </c>
      <c r="D42" s="113">
        <v>8.3603730012569795</v>
      </c>
      <c r="E42" s="113"/>
      <c r="F42" s="113">
        <v>49.29</v>
      </c>
      <c r="G42" s="74">
        <f t="shared" si="2"/>
        <v>57.65037300125698</v>
      </c>
    </row>
    <row r="43" spans="3:14">
      <c r="C43" s="63" t="s">
        <v>555</v>
      </c>
      <c r="D43" s="113">
        <v>1320.9389341986027</v>
      </c>
      <c r="E43" s="113"/>
      <c r="F43" s="113">
        <v>909.26</v>
      </c>
      <c r="G43" s="74">
        <f t="shared" si="2"/>
        <v>2230.1989341986027</v>
      </c>
      <c r="N43" s="65"/>
    </row>
    <row r="44" spans="3:14">
      <c r="C44" s="63" t="s">
        <v>556</v>
      </c>
      <c r="D44" s="113">
        <v>7.5243357011312817</v>
      </c>
      <c r="E44" s="113"/>
      <c r="F44" s="113">
        <v>57.55</v>
      </c>
      <c r="G44" s="74">
        <f t="shared" si="2"/>
        <v>65.074335701131275</v>
      </c>
      <c r="N44" s="65"/>
    </row>
    <row r="45" spans="3:14" ht="31">
      <c r="C45" s="63" t="s">
        <v>557</v>
      </c>
      <c r="D45" s="113">
        <v>62075.769534333071</v>
      </c>
      <c r="E45" s="113"/>
      <c r="F45" s="113">
        <v>54460.18</v>
      </c>
      <c r="G45" s="74">
        <f t="shared" si="2"/>
        <v>116535.94953433308</v>
      </c>
      <c r="N45" s="65"/>
    </row>
    <row r="46" spans="3:14">
      <c r="C46" s="160" t="s">
        <v>21</v>
      </c>
      <c r="D46" s="161">
        <f>SUM(D39:D45)</f>
        <v>71500</v>
      </c>
      <c r="E46" s="161">
        <f>SUM(E39:E45)</f>
        <v>0</v>
      </c>
      <c r="F46" s="161">
        <f>SUM(F39:F45)</f>
        <v>62500</v>
      </c>
      <c r="G46" s="162">
        <f t="shared" si="2"/>
        <v>134000</v>
      </c>
      <c r="N46" s="65"/>
    </row>
    <row r="47" spans="3:14">
      <c r="C47" s="163"/>
      <c r="D47" s="164"/>
      <c r="E47" s="164"/>
      <c r="F47" s="164"/>
      <c r="G47" s="165"/>
      <c r="N47" s="65"/>
    </row>
    <row r="48" spans="3:14" s="67" customFormat="1">
      <c r="C48" s="330" t="s">
        <v>562</v>
      </c>
      <c r="D48" s="331"/>
      <c r="E48" s="331"/>
      <c r="F48" s="331"/>
      <c r="G48" s="332"/>
    </row>
    <row r="49" spans="2:14" ht="20.25" customHeight="1" thickBot="1">
      <c r="C49" s="77" t="s">
        <v>563</v>
      </c>
      <c r="D49" s="78">
        <f>'1) Tableau budgétaire 1'!D54</f>
        <v>0</v>
      </c>
      <c r="E49" s="78">
        <f>'1) Tableau budgétaire 1'!E54</f>
        <v>0</v>
      </c>
      <c r="F49" s="78">
        <f>'1) Tableau budgétaire 1'!F54</f>
        <v>0</v>
      </c>
      <c r="G49" s="79">
        <f t="shared" ref="G49:G57" si="3">SUM(D49:F49)</f>
        <v>0</v>
      </c>
      <c r="N49" s="65"/>
    </row>
    <row r="50" spans="2:14">
      <c r="C50" s="75" t="s">
        <v>551</v>
      </c>
      <c r="D50" s="111"/>
      <c r="E50" s="112"/>
      <c r="F50" s="112"/>
      <c r="G50" s="76">
        <f t="shared" si="3"/>
        <v>0</v>
      </c>
      <c r="N50" s="65"/>
    </row>
    <row r="51" spans="2:14" ht="15.75" customHeight="1">
      <c r="C51" s="63" t="s">
        <v>552</v>
      </c>
      <c r="D51" s="113"/>
      <c r="E51" s="22"/>
      <c r="F51" s="22"/>
      <c r="G51" s="74">
        <f t="shared" si="3"/>
        <v>0</v>
      </c>
      <c r="N51" s="65"/>
    </row>
    <row r="52" spans="2:14" ht="32.25" customHeight="1">
      <c r="C52" s="63" t="s">
        <v>553</v>
      </c>
      <c r="D52" s="113"/>
      <c r="E52" s="113"/>
      <c r="F52" s="113"/>
      <c r="G52" s="74">
        <f t="shared" si="3"/>
        <v>0</v>
      </c>
      <c r="N52" s="65"/>
    </row>
    <row r="53" spans="2:14" s="67" customFormat="1">
      <c r="C53" s="64" t="s">
        <v>554</v>
      </c>
      <c r="D53" s="113"/>
      <c r="E53" s="113"/>
      <c r="F53" s="113"/>
      <c r="G53" s="74">
        <f t="shared" si="3"/>
        <v>0</v>
      </c>
    </row>
    <row r="54" spans="2:14">
      <c r="C54" s="63" t="s">
        <v>555</v>
      </c>
      <c r="D54" s="113"/>
      <c r="E54" s="113"/>
      <c r="F54" s="113"/>
      <c r="G54" s="74">
        <f t="shared" si="3"/>
        <v>0</v>
      </c>
      <c r="N54" s="65"/>
    </row>
    <row r="55" spans="2:14">
      <c r="C55" s="63" t="s">
        <v>556</v>
      </c>
      <c r="D55" s="113"/>
      <c r="E55" s="113"/>
      <c r="F55" s="113"/>
      <c r="G55" s="74">
        <f t="shared" si="3"/>
        <v>0</v>
      </c>
      <c r="N55" s="65"/>
    </row>
    <row r="56" spans="2:14" ht="31">
      <c r="C56" s="63" t="s">
        <v>557</v>
      </c>
      <c r="D56" s="113"/>
      <c r="E56" s="113"/>
      <c r="F56" s="113"/>
      <c r="G56" s="74">
        <f t="shared" si="3"/>
        <v>0</v>
      </c>
      <c r="N56" s="65"/>
    </row>
    <row r="57" spans="2:14" ht="21" customHeight="1">
      <c r="C57" s="68" t="s">
        <v>21</v>
      </c>
      <c r="D57" s="80">
        <f>SUM(D50:D56)</f>
        <v>0</v>
      </c>
      <c r="E57" s="80">
        <f>SUM(E50:E56)</f>
        <v>0</v>
      </c>
      <c r="F57" s="80">
        <f>SUM(F50:F56)</f>
        <v>0</v>
      </c>
      <c r="G57" s="74">
        <f t="shared" si="3"/>
        <v>0</v>
      </c>
      <c r="N57" s="65"/>
    </row>
    <row r="58" spans="2:14" s="67" customFormat="1" ht="22.5" customHeight="1">
      <c r="C58" s="84"/>
      <c r="D58" s="82"/>
      <c r="E58" s="82"/>
      <c r="F58" s="82"/>
      <c r="G58" s="83"/>
    </row>
    <row r="59" spans="2:14">
      <c r="B59" s="322" t="s">
        <v>564</v>
      </c>
      <c r="C59" s="323"/>
      <c r="D59" s="323"/>
      <c r="E59" s="323"/>
      <c r="F59" s="323"/>
      <c r="G59" s="324"/>
      <c r="N59" s="65"/>
    </row>
    <row r="60" spans="2:14">
      <c r="C60" s="322" t="s">
        <v>413</v>
      </c>
      <c r="D60" s="323"/>
      <c r="E60" s="323"/>
      <c r="F60" s="323"/>
      <c r="G60" s="324"/>
      <c r="N60" s="65"/>
    </row>
    <row r="61" spans="2:14" ht="24" customHeight="1" thickBot="1">
      <c r="C61" s="77" t="s">
        <v>565</v>
      </c>
      <c r="D61" s="78">
        <f>'1) Tableau budgétaire 1'!D66</f>
        <v>277000</v>
      </c>
      <c r="E61" s="78">
        <f>'1) Tableau budgétaire 1'!E66</f>
        <v>564976</v>
      </c>
      <c r="F61" s="78">
        <f>'1) Tableau budgétaire 1'!F66</f>
        <v>265000</v>
      </c>
      <c r="G61" s="79">
        <f>SUM(D61:F61)</f>
        <v>1106976</v>
      </c>
      <c r="N61" s="65"/>
    </row>
    <row r="62" spans="2:14" ht="15.75" customHeight="1">
      <c r="C62" s="75" t="s">
        <v>551</v>
      </c>
      <c r="D62" s="111">
        <v>6477.8274723026107</v>
      </c>
      <c r="E62" s="112">
        <v>0</v>
      </c>
      <c r="F62" s="112">
        <v>20947.47</v>
      </c>
      <c r="G62" s="76">
        <f t="shared" ref="G62:G69" si="4">SUM(D62:F62)</f>
        <v>27425.297472302613</v>
      </c>
      <c r="N62" s="65"/>
    </row>
    <row r="63" spans="2:14" ht="15.75" customHeight="1">
      <c r="C63" s="63" t="s">
        <v>552</v>
      </c>
      <c r="D63" s="113">
        <v>3800.8652693735567</v>
      </c>
      <c r="E63" s="268">
        <v>342355</v>
      </c>
      <c r="F63" s="22">
        <v>2745.77</v>
      </c>
      <c r="G63" s="74">
        <f t="shared" si="4"/>
        <v>348901.6352693736</v>
      </c>
      <c r="N63" s="65"/>
    </row>
    <row r="64" spans="2:14" ht="15.75" customHeight="1">
      <c r="C64" s="63" t="s">
        <v>553</v>
      </c>
      <c r="D64" s="113">
        <v>21052.939284983484</v>
      </c>
      <c r="E64" s="269">
        <v>18000</v>
      </c>
      <c r="F64" s="113">
        <v>6087.29</v>
      </c>
      <c r="G64" s="74">
        <f t="shared" si="4"/>
        <v>45140.229284983485</v>
      </c>
      <c r="N64" s="65"/>
    </row>
    <row r="65" spans="2:14" ht="18.75" customHeight="1">
      <c r="C65" s="64" t="s">
        <v>554</v>
      </c>
      <c r="D65" s="113">
        <v>32.38913736151305</v>
      </c>
      <c r="E65" s="269">
        <v>143249</v>
      </c>
      <c r="F65" s="113">
        <v>209.01</v>
      </c>
      <c r="G65" s="74">
        <f t="shared" si="4"/>
        <v>143490.39913736153</v>
      </c>
      <c r="N65" s="65"/>
    </row>
    <row r="66" spans="2:14">
      <c r="C66" s="63" t="s">
        <v>555</v>
      </c>
      <c r="D66" s="113">
        <v>5117.4837031190627</v>
      </c>
      <c r="E66" s="269"/>
      <c r="F66" s="113">
        <v>3855.28</v>
      </c>
      <c r="G66" s="74">
        <f t="shared" si="4"/>
        <v>8972.7637031190625</v>
      </c>
      <c r="N66" s="65"/>
    </row>
    <row r="67" spans="2:14" s="67" customFormat="1" ht="21.75" customHeight="1">
      <c r="B67" s="65"/>
      <c r="C67" s="63" t="s">
        <v>556</v>
      </c>
      <c r="D67" s="113">
        <v>29.150223625361747</v>
      </c>
      <c r="E67" s="269">
        <v>61372</v>
      </c>
      <c r="F67" s="113">
        <v>244</v>
      </c>
      <c r="G67" s="74">
        <f t="shared" si="4"/>
        <v>61645.150223625358</v>
      </c>
    </row>
    <row r="68" spans="2:14" s="67" customFormat="1" ht="31">
      <c r="B68" s="65"/>
      <c r="C68" s="63" t="s">
        <v>557</v>
      </c>
      <c r="D68" s="113">
        <v>240489.34490923441</v>
      </c>
      <c r="E68" s="269"/>
      <c r="F68" s="113">
        <v>230911.18</v>
      </c>
      <c r="G68" s="74">
        <f t="shared" si="4"/>
        <v>471400.52490923437</v>
      </c>
    </row>
    <row r="69" spans="2:14">
      <c r="C69" s="68" t="s">
        <v>21</v>
      </c>
      <c r="D69" s="80">
        <f>SUM(D62:D68)</f>
        <v>277000</v>
      </c>
      <c r="E69" s="80">
        <f>SUM(E62:E68)</f>
        <v>564976</v>
      </c>
      <c r="F69" s="80">
        <f>SUM(F62:F68)</f>
        <v>265000</v>
      </c>
      <c r="G69" s="74">
        <f t="shared" si="4"/>
        <v>1106976</v>
      </c>
      <c r="N69" s="65"/>
    </row>
    <row r="70" spans="2:14" s="67" customFormat="1">
      <c r="C70" s="81"/>
      <c r="D70" s="82"/>
      <c r="E70" s="82"/>
      <c r="F70" s="82"/>
      <c r="G70" s="83"/>
    </row>
    <row r="71" spans="2:14">
      <c r="B71" s="67"/>
      <c r="C71" s="322" t="s">
        <v>422</v>
      </c>
      <c r="D71" s="323"/>
      <c r="E71" s="323"/>
      <c r="F71" s="323"/>
      <c r="G71" s="324"/>
      <c r="N71" s="65"/>
    </row>
    <row r="72" spans="2:14" ht="21.75" customHeight="1" thickBot="1">
      <c r="C72" s="77" t="s">
        <v>566</v>
      </c>
      <c r="D72" s="78">
        <f>'1) Tableau budgétaire 1'!D76</f>
        <v>0</v>
      </c>
      <c r="E72" s="78">
        <f>'1) Tableau budgétaire 1'!E76</f>
        <v>0</v>
      </c>
      <c r="F72" s="78">
        <f>'1) Tableau budgétaire 1'!F76</f>
        <v>0</v>
      </c>
      <c r="G72" s="79">
        <f t="shared" ref="G72:G80" si="5">SUM(D72:F72)</f>
        <v>0</v>
      </c>
      <c r="N72" s="65"/>
    </row>
    <row r="73" spans="2:14" ht="15.75" customHeight="1">
      <c r="C73" s="75" t="s">
        <v>551</v>
      </c>
      <c r="D73" s="111"/>
      <c r="E73" s="112"/>
      <c r="F73" s="112"/>
      <c r="G73" s="76">
        <f t="shared" si="5"/>
        <v>0</v>
      </c>
      <c r="N73" s="65"/>
    </row>
    <row r="74" spans="2:14" ht="15.75" customHeight="1">
      <c r="C74" s="63" t="s">
        <v>552</v>
      </c>
      <c r="D74" s="113"/>
      <c r="E74" s="22"/>
      <c r="F74" s="22"/>
      <c r="G74" s="74">
        <f t="shared" si="5"/>
        <v>0</v>
      </c>
      <c r="N74" s="65"/>
    </row>
    <row r="75" spans="2:14" ht="15.75" customHeight="1">
      <c r="C75" s="63" t="s">
        <v>553</v>
      </c>
      <c r="D75" s="113"/>
      <c r="E75" s="113"/>
      <c r="F75" s="113"/>
      <c r="G75" s="74">
        <f t="shared" si="5"/>
        <v>0</v>
      </c>
      <c r="N75" s="65"/>
    </row>
    <row r="76" spans="2:14">
      <c r="C76" s="64" t="s">
        <v>554</v>
      </c>
      <c r="D76" s="113"/>
      <c r="E76" s="113"/>
      <c r="F76" s="113"/>
      <c r="G76" s="74">
        <f t="shared" si="5"/>
        <v>0</v>
      </c>
      <c r="N76" s="65"/>
    </row>
    <row r="77" spans="2:14">
      <c r="C77" s="63" t="s">
        <v>555</v>
      </c>
      <c r="D77" s="113"/>
      <c r="E77" s="113"/>
      <c r="F77" s="113"/>
      <c r="G77" s="74">
        <f t="shared" si="5"/>
        <v>0</v>
      </c>
      <c r="N77" s="65"/>
    </row>
    <row r="78" spans="2:14">
      <c r="C78" s="63" t="s">
        <v>556</v>
      </c>
      <c r="D78" s="113"/>
      <c r="E78" s="113"/>
      <c r="F78" s="113"/>
      <c r="G78" s="74">
        <f t="shared" si="5"/>
        <v>0</v>
      </c>
      <c r="N78" s="65"/>
    </row>
    <row r="79" spans="2:14" ht="31">
      <c r="C79" s="63" t="s">
        <v>557</v>
      </c>
      <c r="D79" s="113"/>
      <c r="E79" s="113"/>
      <c r="F79" s="113"/>
      <c r="G79" s="74">
        <f t="shared" si="5"/>
        <v>0</v>
      </c>
      <c r="N79" s="65"/>
    </row>
    <row r="80" spans="2:14">
      <c r="C80" s="68" t="s">
        <v>21</v>
      </c>
      <c r="D80" s="80">
        <f>SUM(D73:D79)</f>
        <v>0</v>
      </c>
      <c r="E80" s="80">
        <f>SUM(E73:E79)</f>
        <v>0</v>
      </c>
      <c r="F80" s="80">
        <f>SUM(F73:F79)</f>
        <v>0</v>
      </c>
      <c r="G80" s="74">
        <f t="shared" si="5"/>
        <v>0</v>
      </c>
      <c r="N80" s="65"/>
    </row>
    <row r="81" spans="2:14" s="67" customFormat="1">
      <c r="C81" s="81"/>
      <c r="D81" s="82"/>
      <c r="E81" s="82"/>
      <c r="F81" s="82"/>
      <c r="G81" s="83"/>
    </row>
    <row r="82" spans="2:14">
      <c r="C82" s="322" t="s">
        <v>431</v>
      </c>
      <c r="D82" s="323"/>
      <c r="E82" s="323"/>
      <c r="F82" s="323"/>
      <c r="G82" s="324"/>
      <c r="N82" s="65"/>
    </row>
    <row r="83" spans="2:14" ht="21.75" customHeight="1" thickBot="1">
      <c r="B83" s="67"/>
      <c r="C83" s="77" t="s">
        <v>567</v>
      </c>
      <c r="D83" s="78">
        <f>'1) Tableau budgétaire 1'!D86</f>
        <v>0</v>
      </c>
      <c r="E83" s="78">
        <f>'1) Tableau budgétaire 1'!E86</f>
        <v>0</v>
      </c>
      <c r="F83" s="78">
        <f>'1) Tableau budgétaire 1'!F86</f>
        <v>0</v>
      </c>
      <c r="G83" s="79">
        <f t="shared" ref="G83:G91" si="6">SUM(D83:F83)</f>
        <v>0</v>
      </c>
      <c r="N83" s="65"/>
    </row>
    <row r="84" spans="2:14" ht="18" customHeight="1">
      <c r="C84" s="75" t="s">
        <v>551</v>
      </c>
      <c r="D84" s="111"/>
      <c r="E84" s="112"/>
      <c r="F84" s="112"/>
      <c r="G84" s="76">
        <f t="shared" si="6"/>
        <v>0</v>
      </c>
      <c r="N84" s="65"/>
    </row>
    <row r="85" spans="2:14" ht="15.75" customHeight="1">
      <c r="C85" s="63" t="s">
        <v>552</v>
      </c>
      <c r="D85" s="113"/>
      <c r="E85" s="22"/>
      <c r="F85" s="22"/>
      <c r="G85" s="74">
        <f t="shared" si="6"/>
        <v>0</v>
      </c>
      <c r="N85" s="65"/>
    </row>
    <row r="86" spans="2:14" s="67" customFormat="1" ht="15.75" customHeight="1">
      <c r="B86" s="65"/>
      <c r="C86" s="63" t="s">
        <v>553</v>
      </c>
      <c r="D86" s="113"/>
      <c r="E86" s="113"/>
      <c r="F86" s="113"/>
      <c r="G86" s="74">
        <f t="shared" si="6"/>
        <v>0</v>
      </c>
    </row>
    <row r="87" spans="2:14">
      <c r="B87" s="67"/>
      <c r="C87" s="64" t="s">
        <v>554</v>
      </c>
      <c r="D87" s="113"/>
      <c r="E87" s="113"/>
      <c r="F87" s="113"/>
      <c r="G87" s="74">
        <f t="shared" si="6"/>
        <v>0</v>
      </c>
      <c r="N87" s="65"/>
    </row>
    <row r="88" spans="2:14">
      <c r="B88" s="67"/>
      <c r="C88" s="63" t="s">
        <v>555</v>
      </c>
      <c r="D88" s="113"/>
      <c r="E88" s="113"/>
      <c r="F88" s="113"/>
      <c r="G88" s="74">
        <f t="shared" si="6"/>
        <v>0</v>
      </c>
      <c r="N88" s="65"/>
    </row>
    <row r="89" spans="2:14">
      <c r="B89" s="67"/>
      <c r="C89" s="63" t="s">
        <v>556</v>
      </c>
      <c r="D89" s="113"/>
      <c r="E89" s="113"/>
      <c r="F89" s="113"/>
      <c r="G89" s="74">
        <f t="shared" si="6"/>
        <v>0</v>
      </c>
      <c r="N89" s="65"/>
    </row>
    <row r="90" spans="2:14" ht="31">
      <c r="C90" s="63" t="s">
        <v>557</v>
      </c>
      <c r="D90" s="113"/>
      <c r="E90" s="113"/>
      <c r="F90" s="113"/>
      <c r="G90" s="74">
        <f t="shared" si="6"/>
        <v>0</v>
      </c>
      <c r="N90" s="65"/>
    </row>
    <row r="91" spans="2:14">
      <c r="C91" s="68" t="s">
        <v>21</v>
      </c>
      <c r="D91" s="80">
        <f>SUM(D84:D90)</f>
        <v>0</v>
      </c>
      <c r="E91" s="80">
        <f>SUM(E84:E90)</f>
        <v>0</v>
      </c>
      <c r="F91" s="80">
        <f>SUM(F84:F90)</f>
        <v>0</v>
      </c>
      <c r="G91" s="74">
        <f t="shared" si="6"/>
        <v>0</v>
      </c>
      <c r="N91" s="65"/>
    </row>
    <row r="92" spans="2:14" s="67" customFormat="1">
      <c r="C92" s="81"/>
      <c r="D92" s="82"/>
      <c r="E92" s="82"/>
      <c r="F92" s="82"/>
      <c r="G92" s="83"/>
    </row>
    <row r="93" spans="2:14">
      <c r="C93" s="322" t="s">
        <v>440</v>
      </c>
      <c r="D93" s="323"/>
      <c r="E93" s="323"/>
      <c r="F93" s="323"/>
      <c r="G93" s="324"/>
      <c r="N93" s="65"/>
    </row>
    <row r="94" spans="2:14" ht="21.75" customHeight="1" thickBot="1">
      <c r="C94" s="77" t="s">
        <v>568</v>
      </c>
      <c r="D94" s="78">
        <f>'1) Tableau budgétaire 1'!D96</f>
        <v>0</v>
      </c>
      <c r="E94" s="78">
        <f>'1) Tableau budgétaire 1'!E96</f>
        <v>0</v>
      </c>
      <c r="F94" s="78">
        <f>'1) Tableau budgétaire 1'!F96</f>
        <v>0</v>
      </c>
      <c r="G94" s="79">
        <f t="shared" ref="G94:G102" si="7">SUM(D94:F94)</f>
        <v>0</v>
      </c>
      <c r="N94" s="65"/>
    </row>
    <row r="95" spans="2:14" ht="15.75" customHeight="1">
      <c r="C95" s="75" t="s">
        <v>551</v>
      </c>
      <c r="D95" s="111"/>
      <c r="E95" s="112"/>
      <c r="F95" s="112"/>
      <c r="G95" s="76">
        <f t="shared" si="7"/>
        <v>0</v>
      </c>
      <c r="N95" s="65"/>
    </row>
    <row r="96" spans="2:14" ht="15.75" customHeight="1">
      <c r="B96" s="67"/>
      <c r="C96" s="63" t="s">
        <v>552</v>
      </c>
      <c r="D96" s="113"/>
      <c r="E96" s="22"/>
      <c r="F96" s="22"/>
      <c r="G96" s="74">
        <f t="shared" si="7"/>
        <v>0</v>
      </c>
      <c r="N96" s="65"/>
    </row>
    <row r="97" spans="2:14" ht="15.75" customHeight="1">
      <c r="C97" s="63" t="s">
        <v>553</v>
      </c>
      <c r="D97" s="113"/>
      <c r="E97" s="113"/>
      <c r="F97" s="113"/>
      <c r="G97" s="74">
        <f t="shared" si="7"/>
        <v>0</v>
      </c>
      <c r="N97" s="65"/>
    </row>
    <row r="98" spans="2:14">
      <c r="C98" s="64" t="s">
        <v>554</v>
      </c>
      <c r="D98" s="113"/>
      <c r="E98" s="113"/>
      <c r="F98" s="113"/>
      <c r="G98" s="74">
        <f t="shared" si="7"/>
        <v>0</v>
      </c>
      <c r="N98" s="65"/>
    </row>
    <row r="99" spans="2:14">
      <c r="C99" s="63" t="s">
        <v>555</v>
      </c>
      <c r="D99" s="113"/>
      <c r="E99" s="113"/>
      <c r="F99" s="113"/>
      <c r="G99" s="74">
        <f t="shared" si="7"/>
        <v>0</v>
      </c>
      <c r="N99" s="65"/>
    </row>
    <row r="100" spans="2:14" ht="25.5" customHeight="1">
      <c r="C100" s="63" t="s">
        <v>556</v>
      </c>
      <c r="D100" s="113"/>
      <c r="E100" s="113"/>
      <c r="F100" s="113"/>
      <c r="G100" s="74">
        <f t="shared" si="7"/>
        <v>0</v>
      </c>
      <c r="N100" s="65"/>
    </row>
    <row r="101" spans="2:14" ht="31">
      <c r="B101" s="67"/>
      <c r="C101" s="63" t="s">
        <v>557</v>
      </c>
      <c r="D101" s="113"/>
      <c r="E101" s="113"/>
      <c r="F101" s="113"/>
      <c r="G101" s="74">
        <f t="shared" si="7"/>
        <v>0</v>
      </c>
      <c r="N101" s="65"/>
    </row>
    <row r="102" spans="2:14" ht="15.75" customHeight="1">
      <c r="C102" s="68" t="s">
        <v>21</v>
      </c>
      <c r="D102" s="80">
        <f>SUM(D95:D101)</f>
        <v>0</v>
      </c>
      <c r="E102" s="80">
        <f>SUM(E95:E101)</f>
        <v>0</v>
      </c>
      <c r="F102" s="80">
        <f>SUM(F95:F101)</f>
        <v>0</v>
      </c>
      <c r="G102" s="74">
        <f t="shared" si="7"/>
        <v>0</v>
      </c>
      <c r="N102" s="65"/>
    </row>
    <row r="103" spans="2:14" ht="25.5" customHeight="1">
      <c r="D103" s="69"/>
      <c r="E103" s="69"/>
      <c r="F103" s="69"/>
      <c r="G103" s="69"/>
      <c r="N103" s="65"/>
    </row>
    <row r="104" spans="2:14">
      <c r="B104" s="322" t="s">
        <v>569</v>
      </c>
      <c r="C104" s="323"/>
      <c r="D104" s="323"/>
      <c r="E104" s="323"/>
      <c r="F104" s="323"/>
      <c r="G104" s="324"/>
      <c r="N104" s="65"/>
    </row>
    <row r="105" spans="2:14">
      <c r="C105" s="322" t="s">
        <v>450</v>
      </c>
      <c r="D105" s="323"/>
      <c r="E105" s="323"/>
      <c r="F105" s="323"/>
      <c r="G105" s="324"/>
      <c r="N105" s="65"/>
    </row>
    <row r="106" spans="2:14" ht="22.5" customHeight="1" thickBot="1">
      <c r="C106" s="77" t="s">
        <v>570</v>
      </c>
      <c r="D106" s="78">
        <f>'1) Tableau budgétaire 1'!D108</f>
        <v>0</v>
      </c>
      <c r="E106" s="78">
        <f>'1) Tableau budgétaire 1'!E108</f>
        <v>0</v>
      </c>
      <c r="F106" s="78">
        <f>'1) Tableau budgétaire 1'!F108</f>
        <v>0</v>
      </c>
      <c r="G106" s="79">
        <f>SUM(D106:F106)</f>
        <v>0</v>
      </c>
      <c r="N106" s="65"/>
    </row>
    <row r="107" spans="2:14">
      <c r="C107" s="75" t="s">
        <v>551</v>
      </c>
      <c r="D107" s="111"/>
      <c r="E107" s="112"/>
      <c r="F107" s="112"/>
      <c r="G107" s="76">
        <f t="shared" ref="G107:G114" si="8">SUM(D107:F107)</f>
        <v>0</v>
      </c>
      <c r="N107" s="65"/>
    </row>
    <row r="108" spans="2:14">
      <c r="C108" s="63" t="s">
        <v>552</v>
      </c>
      <c r="D108" s="113"/>
      <c r="E108" s="22"/>
      <c r="F108" s="22"/>
      <c r="G108" s="74">
        <f t="shared" si="8"/>
        <v>0</v>
      </c>
      <c r="N108" s="65"/>
    </row>
    <row r="109" spans="2:14" ht="15.75" customHeight="1">
      <c r="C109" s="63" t="s">
        <v>553</v>
      </c>
      <c r="D109" s="113"/>
      <c r="E109" s="113"/>
      <c r="F109" s="113"/>
      <c r="G109" s="74">
        <f t="shared" si="8"/>
        <v>0</v>
      </c>
      <c r="N109" s="65"/>
    </row>
    <row r="110" spans="2:14">
      <c r="C110" s="64" t="s">
        <v>554</v>
      </c>
      <c r="D110" s="113"/>
      <c r="E110" s="113"/>
      <c r="F110" s="113"/>
      <c r="G110" s="74">
        <f t="shared" si="8"/>
        <v>0</v>
      </c>
      <c r="N110" s="65"/>
    </row>
    <row r="111" spans="2:14">
      <c r="C111" s="63" t="s">
        <v>555</v>
      </c>
      <c r="D111" s="113"/>
      <c r="E111" s="113"/>
      <c r="F111" s="113"/>
      <c r="G111" s="74">
        <f t="shared" si="8"/>
        <v>0</v>
      </c>
      <c r="N111" s="65"/>
    </row>
    <row r="112" spans="2:14">
      <c r="C112" s="63" t="s">
        <v>556</v>
      </c>
      <c r="D112" s="113"/>
      <c r="E112" s="113"/>
      <c r="F112" s="113"/>
      <c r="G112" s="74">
        <f t="shared" si="8"/>
        <v>0</v>
      </c>
      <c r="N112" s="65"/>
    </row>
    <row r="113" spans="3:14" ht="31">
      <c r="C113" s="63" t="s">
        <v>557</v>
      </c>
      <c r="D113" s="113"/>
      <c r="E113" s="113"/>
      <c r="F113" s="113"/>
      <c r="G113" s="74">
        <f t="shared" si="8"/>
        <v>0</v>
      </c>
      <c r="N113" s="65"/>
    </row>
    <row r="114" spans="3:14">
      <c r="C114" s="68" t="s">
        <v>21</v>
      </c>
      <c r="D114" s="80">
        <f>SUM(D107:D113)</f>
        <v>0</v>
      </c>
      <c r="E114" s="80">
        <f>SUM(E107:E113)</f>
        <v>0</v>
      </c>
      <c r="F114" s="80">
        <f>SUM(F107:F113)</f>
        <v>0</v>
      </c>
      <c r="G114" s="74">
        <f t="shared" si="8"/>
        <v>0</v>
      </c>
      <c r="N114" s="65"/>
    </row>
    <row r="115" spans="3:14" s="67" customFormat="1">
      <c r="C115" s="81"/>
      <c r="D115" s="82"/>
      <c r="E115" s="82"/>
      <c r="F115" s="82"/>
      <c r="G115" s="83"/>
    </row>
    <row r="116" spans="3:14" ht="15.75" customHeight="1">
      <c r="C116" s="322" t="s">
        <v>571</v>
      </c>
      <c r="D116" s="323"/>
      <c r="E116" s="323"/>
      <c r="F116" s="323"/>
      <c r="G116" s="324"/>
      <c r="N116" s="65"/>
    </row>
    <row r="117" spans="3:14" ht="21.75" customHeight="1" thickBot="1">
      <c r="C117" s="77" t="s">
        <v>572</v>
      </c>
      <c r="D117" s="78">
        <f>'1) Tableau budgétaire 1'!D118</f>
        <v>0</v>
      </c>
      <c r="E117" s="78">
        <f>'1) Tableau budgétaire 1'!E118</f>
        <v>0</v>
      </c>
      <c r="F117" s="78">
        <f>'1) Tableau budgétaire 1'!F118</f>
        <v>0</v>
      </c>
      <c r="G117" s="79">
        <f t="shared" ref="G117:G125" si="9">SUM(D117:F117)</f>
        <v>0</v>
      </c>
      <c r="N117" s="65"/>
    </row>
    <row r="118" spans="3:14">
      <c r="C118" s="75" t="s">
        <v>551</v>
      </c>
      <c r="D118" s="111"/>
      <c r="E118" s="112"/>
      <c r="F118" s="112"/>
      <c r="G118" s="76">
        <f t="shared" si="9"/>
        <v>0</v>
      </c>
      <c r="N118" s="65"/>
    </row>
    <row r="119" spans="3:14">
      <c r="C119" s="63" t="s">
        <v>552</v>
      </c>
      <c r="D119" s="113"/>
      <c r="E119" s="22"/>
      <c r="F119" s="22"/>
      <c r="G119" s="74">
        <f t="shared" si="9"/>
        <v>0</v>
      </c>
      <c r="N119" s="65"/>
    </row>
    <row r="120" spans="3:14" ht="31">
      <c r="C120" s="63" t="s">
        <v>553</v>
      </c>
      <c r="D120" s="113"/>
      <c r="E120" s="113"/>
      <c r="F120" s="113"/>
      <c r="G120" s="74">
        <f t="shared" si="9"/>
        <v>0</v>
      </c>
      <c r="N120" s="65"/>
    </row>
    <row r="121" spans="3:14">
      <c r="C121" s="64" t="s">
        <v>554</v>
      </c>
      <c r="D121" s="113"/>
      <c r="E121" s="113"/>
      <c r="F121" s="113"/>
      <c r="G121" s="74">
        <f t="shared" si="9"/>
        <v>0</v>
      </c>
      <c r="N121" s="65"/>
    </row>
    <row r="122" spans="3:14">
      <c r="C122" s="63" t="s">
        <v>555</v>
      </c>
      <c r="D122" s="113"/>
      <c r="E122" s="113"/>
      <c r="F122" s="113"/>
      <c r="G122" s="74">
        <f t="shared" si="9"/>
        <v>0</v>
      </c>
      <c r="N122" s="65"/>
    </row>
    <row r="123" spans="3:14">
      <c r="C123" s="63" t="s">
        <v>556</v>
      </c>
      <c r="D123" s="113"/>
      <c r="E123" s="113"/>
      <c r="F123" s="113"/>
      <c r="G123" s="74">
        <f t="shared" si="9"/>
        <v>0</v>
      </c>
      <c r="N123" s="65"/>
    </row>
    <row r="124" spans="3:14" ht="31">
      <c r="C124" s="63" t="s">
        <v>557</v>
      </c>
      <c r="D124" s="113"/>
      <c r="E124" s="113"/>
      <c r="F124" s="113"/>
      <c r="G124" s="74">
        <f t="shared" si="9"/>
        <v>0</v>
      </c>
      <c r="N124" s="65"/>
    </row>
    <row r="125" spans="3:14">
      <c r="C125" s="68" t="s">
        <v>21</v>
      </c>
      <c r="D125" s="80">
        <f>SUM(D118:D124)</f>
        <v>0</v>
      </c>
      <c r="E125" s="80">
        <f>SUM(E118:E124)</f>
        <v>0</v>
      </c>
      <c r="F125" s="80">
        <f>SUM(F118:F124)</f>
        <v>0</v>
      </c>
      <c r="G125" s="74">
        <f t="shared" si="9"/>
        <v>0</v>
      </c>
      <c r="N125" s="65"/>
    </row>
    <row r="126" spans="3:14" s="67" customFormat="1">
      <c r="C126" s="81"/>
      <c r="D126" s="82"/>
      <c r="E126" s="82"/>
      <c r="F126" s="82"/>
      <c r="G126" s="83"/>
    </row>
    <row r="127" spans="3:14">
      <c r="C127" s="322" t="s">
        <v>468</v>
      </c>
      <c r="D127" s="323"/>
      <c r="E127" s="323"/>
      <c r="F127" s="323"/>
      <c r="G127" s="324"/>
      <c r="N127" s="65"/>
    </row>
    <row r="128" spans="3:14" ht="21" customHeight="1" thickBot="1">
      <c r="C128" s="77" t="s">
        <v>573</v>
      </c>
      <c r="D128" s="78">
        <f>'1) Tableau budgétaire 1'!D128</f>
        <v>0</v>
      </c>
      <c r="E128" s="78">
        <f>'1) Tableau budgétaire 1'!E128</f>
        <v>0</v>
      </c>
      <c r="F128" s="78">
        <f>'1) Tableau budgétaire 1'!F128</f>
        <v>0</v>
      </c>
      <c r="G128" s="79">
        <f t="shared" ref="G128:G136" si="10">SUM(D128:F128)</f>
        <v>0</v>
      </c>
      <c r="N128" s="65"/>
    </row>
    <row r="129" spans="3:14">
      <c r="C129" s="75" t="s">
        <v>551</v>
      </c>
      <c r="D129" s="111"/>
      <c r="E129" s="112"/>
      <c r="F129" s="112"/>
      <c r="G129" s="76">
        <f t="shared" si="10"/>
        <v>0</v>
      </c>
      <c r="N129" s="65"/>
    </row>
    <row r="130" spans="3:14">
      <c r="C130" s="63" t="s">
        <v>552</v>
      </c>
      <c r="D130" s="113"/>
      <c r="E130" s="22"/>
      <c r="F130" s="22"/>
      <c r="G130" s="74">
        <f t="shared" si="10"/>
        <v>0</v>
      </c>
      <c r="N130" s="65"/>
    </row>
    <row r="131" spans="3:14" ht="31">
      <c r="C131" s="63" t="s">
        <v>553</v>
      </c>
      <c r="D131" s="113"/>
      <c r="E131" s="113"/>
      <c r="F131" s="113"/>
      <c r="G131" s="74">
        <f t="shared" si="10"/>
        <v>0</v>
      </c>
      <c r="N131" s="65"/>
    </row>
    <row r="132" spans="3:14">
      <c r="C132" s="64" t="s">
        <v>554</v>
      </c>
      <c r="D132" s="113"/>
      <c r="E132" s="113"/>
      <c r="F132" s="113"/>
      <c r="G132" s="74">
        <f t="shared" si="10"/>
        <v>0</v>
      </c>
      <c r="N132" s="65"/>
    </row>
    <row r="133" spans="3:14">
      <c r="C133" s="63" t="s">
        <v>555</v>
      </c>
      <c r="D133" s="113"/>
      <c r="E133" s="113"/>
      <c r="F133" s="113"/>
      <c r="G133" s="74">
        <f t="shared" si="10"/>
        <v>0</v>
      </c>
      <c r="N133" s="65"/>
    </row>
    <row r="134" spans="3:14">
      <c r="C134" s="63" t="s">
        <v>556</v>
      </c>
      <c r="D134" s="113"/>
      <c r="E134" s="113"/>
      <c r="F134" s="113"/>
      <c r="G134" s="74">
        <f t="shared" si="10"/>
        <v>0</v>
      </c>
      <c r="N134" s="65"/>
    </row>
    <row r="135" spans="3:14" ht="31">
      <c r="C135" s="63" t="s">
        <v>557</v>
      </c>
      <c r="D135" s="113"/>
      <c r="E135" s="113"/>
      <c r="F135" s="113"/>
      <c r="G135" s="74">
        <f t="shared" si="10"/>
        <v>0</v>
      </c>
      <c r="N135" s="65"/>
    </row>
    <row r="136" spans="3:14">
      <c r="C136" s="68" t="s">
        <v>21</v>
      </c>
      <c r="D136" s="80">
        <f>SUM(D129:D135)</f>
        <v>0</v>
      </c>
      <c r="E136" s="80">
        <f>SUM(E129:E135)</f>
        <v>0</v>
      </c>
      <c r="F136" s="80">
        <f>SUM(F129:F135)</f>
        <v>0</v>
      </c>
      <c r="G136" s="74">
        <f t="shared" si="10"/>
        <v>0</v>
      </c>
      <c r="N136" s="65"/>
    </row>
    <row r="137" spans="3:14" s="67" customFormat="1">
      <c r="C137" s="81"/>
      <c r="D137" s="82"/>
      <c r="E137" s="82"/>
      <c r="F137" s="82"/>
      <c r="G137" s="83"/>
    </row>
    <row r="138" spans="3:14">
      <c r="C138" s="322" t="s">
        <v>477</v>
      </c>
      <c r="D138" s="323"/>
      <c r="E138" s="323"/>
      <c r="F138" s="323"/>
      <c r="G138" s="324"/>
      <c r="N138" s="65"/>
    </row>
    <row r="139" spans="3:14" ht="24" customHeight="1" thickBot="1">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c r="C140" s="75" t="s">
        <v>551</v>
      </c>
      <c r="D140" s="111"/>
      <c r="E140" s="112"/>
      <c r="F140" s="112"/>
      <c r="G140" s="76">
        <f t="shared" si="11"/>
        <v>0</v>
      </c>
      <c r="N140" s="65"/>
    </row>
    <row r="141" spans="3:14" s="69" customFormat="1">
      <c r="C141" s="63" t="s">
        <v>552</v>
      </c>
      <c r="D141" s="113"/>
      <c r="E141" s="22"/>
      <c r="F141" s="22"/>
      <c r="G141" s="74">
        <f t="shared" si="11"/>
        <v>0</v>
      </c>
    </row>
    <row r="142" spans="3:14" s="69" customFormat="1" ht="15.75" customHeight="1">
      <c r="C142" s="63" t="s">
        <v>553</v>
      </c>
      <c r="D142" s="113"/>
      <c r="E142" s="113"/>
      <c r="F142" s="113"/>
      <c r="G142" s="74">
        <f t="shared" si="11"/>
        <v>0</v>
      </c>
    </row>
    <row r="143" spans="3:14" s="69" customFormat="1">
      <c r="C143" s="64" t="s">
        <v>554</v>
      </c>
      <c r="D143" s="113"/>
      <c r="E143" s="113"/>
      <c r="F143" s="113"/>
      <c r="G143" s="74">
        <f t="shared" si="11"/>
        <v>0</v>
      </c>
    </row>
    <row r="144" spans="3:14" s="69" customFormat="1">
      <c r="C144" s="63" t="s">
        <v>555</v>
      </c>
      <c r="D144" s="113"/>
      <c r="E144" s="113"/>
      <c r="F144" s="113"/>
      <c r="G144" s="74">
        <f t="shared" si="11"/>
        <v>0</v>
      </c>
    </row>
    <row r="145" spans="2:7" s="69" customFormat="1" ht="15.75" customHeight="1">
      <c r="C145" s="63" t="s">
        <v>556</v>
      </c>
      <c r="D145" s="113"/>
      <c r="E145" s="113"/>
      <c r="F145" s="113"/>
      <c r="G145" s="74">
        <f t="shared" si="11"/>
        <v>0</v>
      </c>
    </row>
    <row r="146" spans="2:7" s="69" customFormat="1" ht="31">
      <c r="C146" s="63" t="s">
        <v>557</v>
      </c>
      <c r="D146" s="113"/>
      <c r="E146" s="113"/>
      <c r="F146" s="113"/>
      <c r="G146" s="74">
        <f t="shared" si="11"/>
        <v>0</v>
      </c>
    </row>
    <row r="147" spans="2:7" s="69" customFormat="1">
      <c r="C147" s="68" t="s">
        <v>21</v>
      </c>
      <c r="D147" s="80">
        <f>SUM(D140:D146)</f>
        <v>0</v>
      </c>
      <c r="E147" s="80">
        <f>SUM(E140:E146)</f>
        <v>0</v>
      </c>
      <c r="F147" s="80">
        <f>SUM(F140:F146)</f>
        <v>0</v>
      </c>
      <c r="G147" s="74">
        <f t="shared" si="11"/>
        <v>0</v>
      </c>
    </row>
    <row r="148" spans="2:7" s="69" customFormat="1">
      <c r="C148" s="65"/>
      <c r="D148" s="67"/>
      <c r="E148" s="67"/>
      <c r="F148" s="67"/>
      <c r="G148" s="65"/>
    </row>
    <row r="149" spans="2:7" s="69" customFormat="1">
      <c r="B149" s="322" t="s">
        <v>575</v>
      </c>
      <c r="C149" s="323"/>
      <c r="D149" s="323"/>
      <c r="E149" s="323"/>
      <c r="F149" s="323"/>
      <c r="G149" s="324"/>
    </row>
    <row r="150" spans="2:7" s="69" customFormat="1">
      <c r="B150" s="65"/>
      <c r="C150" s="322" t="s">
        <v>487</v>
      </c>
      <c r="D150" s="323"/>
      <c r="E150" s="323"/>
      <c r="F150" s="323"/>
      <c r="G150" s="324"/>
    </row>
    <row r="151" spans="2:7" s="69" customFormat="1" ht="24" customHeight="1" thickBot="1">
      <c r="B151" s="65"/>
      <c r="C151" s="77" t="s">
        <v>576</v>
      </c>
      <c r="D151" s="78">
        <f>'1) Tableau budgétaire 1'!D150</f>
        <v>0</v>
      </c>
      <c r="E151" s="78">
        <f>'1) Tableau budgétaire 1'!E150</f>
        <v>0</v>
      </c>
      <c r="F151" s="78">
        <f>'1) Tableau budgétaire 1'!F150</f>
        <v>0</v>
      </c>
      <c r="G151" s="79">
        <f>SUM(D151:F151)</f>
        <v>0</v>
      </c>
    </row>
    <row r="152" spans="2:7" s="69" customFormat="1" ht="24.75" customHeight="1">
      <c r="B152" s="65"/>
      <c r="C152" s="75" t="s">
        <v>551</v>
      </c>
      <c r="D152" s="111"/>
      <c r="E152" s="112"/>
      <c r="F152" s="112"/>
      <c r="G152" s="76">
        <f t="shared" ref="G152:G159" si="12">SUM(D152:F152)</f>
        <v>0</v>
      </c>
    </row>
    <row r="153" spans="2:7" s="69" customFormat="1" ht="15.75" customHeight="1">
      <c r="B153" s="65"/>
      <c r="C153" s="63" t="s">
        <v>552</v>
      </c>
      <c r="D153" s="113"/>
      <c r="E153" s="22"/>
      <c r="F153" s="22"/>
      <c r="G153" s="74">
        <f t="shared" si="12"/>
        <v>0</v>
      </c>
    </row>
    <row r="154" spans="2:7" s="69" customFormat="1" ht="15.75" customHeight="1">
      <c r="B154" s="65"/>
      <c r="C154" s="63" t="s">
        <v>553</v>
      </c>
      <c r="D154" s="113"/>
      <c r="E154" s="113"/>
      <c r="F154" s="113"/>
      <c r="G154" s="74">
        <f t="shared" si="12"/>
        <v>0</v>
      </c>
    </row>
    <row r="155" spans="2:7" s="69" customFormat="1" ht="15.75" customHeight="1">
      <c r="B155" s="65"/>
      <c r="C155" s="64" t="s">
        <v>554</v>
      </c>
      <c r="D155" s="113"/>
      <c r="E155" s="113"/>
      <c r="F155" s="113"/>
      <c r="G155" s="74">
        <f t="shared" si="12"/>
        <v>0</v>
      </c>
    </row>
    <row r="156" spans="2:7" s="69" customFormat="1" ht="15.75" customHeight="1">
      <c r="B156" s="65"/>
      <c r="C156" s="63" t="s">
        <v>555</v>
      </c>
      <c r="D156" s="113"/>
      <c r="E156" s="113"/>
      <c r="F156" s="113"/>
      <c r="G156" s="74">
        <f t="shared" si="12"/>
        <v>0</v>
      </c>
    </row>
    <row r="157" spans="2:7" s="69" customFormat="1" ht="15.75" customHeight="1">
      <c r="B157" s="65"/>
      <c r="C157" s="63" t="s">
        <v>556</v>
      </c>
      <c r="D157" s="113"/>
      <c r="E157" s="113"/>
      <c r="F157" s="113"/>
      <c r="G157" s="74">
        <f t="shared" si="12"/>
        <v>0</v>
      </c>
    </row>
    <row r="158" spans="2:7" s="69" customFormat="1" ht="15.75" customHeight="1">
      <c r="B158" s="65"/>
      <c r="C158" s="63" t="s">
        <v>557</v>
      </c>
      <c r="D158" s="113"/>
      <c r="E158" s="113"/>
      <c r="F158" s="113"/>
      <c r="G158" s="74">
        <f t="shared" si="12"/>
        <v>0</v>
      </c>
    </row>
    <row r="159" spans="2:7" s="69" customFormat="1" ht="15.75" customHeight="1">
      <c r="B159" s="65"/>
      <c r="C159" s="68" t="s">
        <v>21</v>
      </c>
      <c r="D159" s="80">
        <f>SUM(D152:D158)</f>
        <v>0</v>
      </c>
      <c r="E159" s="80">
        <f>SUM(E152:E158)</f>
        <v>0</v>
      </c>
      <c r="F159" s="80">
        <f>SUM(F152:F158)</f>
        <v>0</v>
      </c>
      <c r="G159" s="74">
        <f t="shared" si="12"/>
        <v>0</v>
      </c>
    </row>
    <row r="160" spans="2:7" s="67" customFormat="1" ht="15.75" customHeight="1">
      <c r="C160" s="81"/>
      <c r="D160" s="82"/>
      <c r="E160" s="82"/>
      <c r="F160" s="82"/>
      <c r="G160" s="83"/>
    </row>
    <row r="161" spans="3:7" s="69" customFormat="1" ht="15.75" customHeight="1">
      <c r="C161" s="322" t="s">
        <v>496</v>
      </c>
      <c r="D161" s="323"/>
      <c r="E161" s="323"/>
      <c r="F161" s="323"/>
      <c r="G161" s="324"/>
    </row>
    <row r="162" spans="3:7" s="69" customFormat="1" ht="21" customHeight="1" thickBot="1">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c r="C163" s="75" t="s">
        <v>551</v>
      </c>
      <c r="D163" s="111"/>
      <c r="E163" s="112"/>
      <c r="F163" s="112"/>
      <c r="G163" s="76">
        <f t="shared" si="13"/>
        <v>0</v>
      </c>
    </row>
    <row r="164" spans="3:7" s="69" customFormat="1" ht="15.75" customHeight="1">
      <c r="C164" s="63" t="s">
        <v>552</v>
      </c>
      <c r="D164" s="113"/>
      <c r="E164" s="22"/>
      <c r="F164" s="22"/>
      <c r="G164" s="74">
        <f t="shared" si="13"/>
        <v>0</v>
      </c>
    </row>
    <row r="165" spans="3:7" s="69" customFormat="1" ht="15.75" customHeight="1">
      <c r="C165" s="63" t="s">
        <v>553</v>
      </c>
      <c r="D165" s="113"/>
      <c r="E165" s="113"/>
      <c r="F165" s="113"/>
      <c r="G165" s="74">
        <f t="shared" si="13"/>
        <v>0</v>
      </c>
    </row>
    <row r="166" spans="3:7" s="69" customFormat="1" ht="15.75" customHeight="1">
      <c r="C166" s="64" t="s">
        <v>554</v>
      </c>
      <c r="D166" s="113"/>
      <c r="E166" s="113"/>
      <c r="F166" s="113"/>
      <c r="G166" s="74">
        <f t="shared" si="13"/>
        <v>0</v>
      </c>
    </row>
    <row r="167" spans="3:7" s="69" customFormat="1" ht="15.75" customHeight="1">
      <c r="C167" s="63" t="s">
        <v>555</v>
      </c>
      <c r="D167" s="113"/>
      <c r="E167" s="113"/>
      <c r="F167" s="113"/>
      <c r="G167" s="74">
        <f t="shared" si="13"/>
        <v>0</v>
      </c>
    </row>
    <row r="168" spans="3:7" s="69" customFormat="1" ht="15.75" customHeight="1">
      <c r="C168" s="63" t="s">
        <v>556</v>
      </c>
      <c r="D168" s="113"/>
      <c r="E168" s="113"/>
      <c r="F168" s="113"/>
      <c r="G168" s="74">
        <f t="shared" si="13"/>
        <v>0</v>
      </c>
    </row>
    <row r="169" spans="3:7" s="69" customFormat="1" ht="15.75" customHeight="1">
      <c r="C169" s="63" t="s">
        <v>557</v>
      </c>
      <c r="D169" s="113"/>
      <c r="E169" s="113"/>
      <c r="F169" s="113"/>
      <c r="G169" s="74">
        <f t="shared" si="13"/>
        <v>0</v>
      </c>
    </row>
    <row r="170" spans="3:7" s="69" customFormat="1" ht="15.75" customHeight="1">
      <c r="C170" s="68" t="s">
        <v>21</v>
      </c>
      <c r="D170" s="80">
        <f>SUM(D163:D169)</f>
        <v>0</v>
      </c>
      <c r="E170" s="80">
        <f>SUM(E163:E169)</f>
        <v>0</v>
      </c>
      <c r="F170" s="80">
        <f>SUM(F163:F169)</f>
        <v>0</v>
      </c>
      <c r="G170" s="74">
        <f t="shared" si="13"/>
        <v>0</v>
      </c>
    </row>
    <row r="171" spans="3:7" s="67" customFormat="1" ht="15.75" customHeight="1">
      <c r="C171" s="81"/>
      <c r="D171" s="82"/>
      <c r="E171" s="82"/>
      <c r="F171" s="82"/>
      <c r="G171" s="83"/>
    </row>
    <row r="172" spans="3:7" s="69" customFormat="1" ht="15.75" customHeight="1">
      <c r="C172" s="322" t="s">
        <v>505</v>
      </c>
      <c r="D172" s="323"/>
      <c r="E172" s="323"/>
      <c r="F172" s="323"/>
      <c r="G172" s="324"/>
    </row>
    <row r="173" spans="3:7" s="69" customFormat="1" ht="19.5" customHeight="1" thickBot="1">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c r="C174" s="75" t="s">
        <v>551</v>
      </c>
      <c r="D174" s="111"/>
      <c r="E174" s="112"/>
      <c r="F174" s="112"/>
      <c r="G174" s="76">
        <f t="shared" si="14"/>
        <v>0</v>
      </c>
    </row>
    <row r="175" spans="3:7" s="69" customFormat="1" ht="15.75" customHeight="1">
      <c r="C175" s="63" t="s">
        <v>552</v>
      </c>
      <c r="D175" s="113"/>
      <c r="E175" s="22"/>
      <c r="F175" s="22"/>
      <c r="G175" s="74">
        <f t="shared" si="14"/>
        <v>0</v>
      </c>
    </row>
    <row r="176" spans="3:7" s="69" customFormat="1" ht="15.75" customHeight="1">
      <c r="C176" s="63" t="s">
        <v>553</v>
      </c>
      <c r="D176" s="113"/>
      <c r="E176" s="113"/>
      <c r="F176" s="113"/>
      <c r="G176" s="74">
        <f t="shared" si="14"/>
        <v>0</v>
      </c>
    </row>
    <row r="177" spans="3:7" s="69" customFormat="1" ht="15.75" customHeight="1">
      <c r="C177" s="64" t="s">
        <v>554</v>
      </c>
      <c r="D177" s="113"/>
      <c r="E177" s="113"/>
      <c r="F177" s="113"/>
      <c r="G177" s="74">
        <f t="shared" si="14"/>
        <v>0</v>
      </c>
    </row>
    <row r="178" spans="3:7" s="69" customFormat="1" ht="15.75" customHeight="1">
      <c r="C178" s="63" t="s">
        <v>555</v>
      </c>
      <c r="D178" s="113"/>
      <c r="E178" s="113"/>
      <c r="F178" s="113"/>
      <c r="G178" s="74">
        <f t="shared" si="14"/>
        <v>0</v>
      </c>
    </row>
    <row r="179" spans="3:7" s="69" customFormat="1" ht="15.75" customHeight="1">
      <c r="C179" s="63" t="s">
        <v>556</v>
      </c>
      <c r="D179" s="113"/>
      <c r="E179" s="113"/>
      <c r="F179" s="113"/>
      <c r="G179" s="74">
        <f t="shared" si="14"/>
        <v>0</v>
      </c>
    </row>
    <row r="180" spans="3:7" s="69" customFormat="1" ht="15.75" customHeight="1">
      <c r="C180" s="63" t="s">
        <v>557</v>
      </c>
      <c r="D180" s="113"/>
      <c r="E180" s="113"/>
      <c r="F180" s="113"/>
      <c r="G180" s="74">
        <f t="shared" si="14"/>
        <v>0</v>
      </c>
    </row>
    <row r="181" spans="3:7" s="69" customFormat="1" ht="15.75" customHeight="1">
      <c r="C181" s="68" t="s">
        <v>21</v>
      </c>
      <c r="D181" s="80">
        <f>SUM(D174:D180)</f>
        <v>0</v>
      </c>
      <c r="E181" s="80">
        <f>SUM(E174:E180)</f>
        <v>0</v>
      </c>
      <c r="F181" s="80">
        <f>SUM(F174:F180)</f>
        <v>0</v>
      </c>
      <c r="G181" s="74">
        <f t="shared" si="14"/>
        <v>0</v>
      </c>
    </row>
    <row r="182" spans="3:7" s="67" customFormat="1" ht="15.75" customHeight="1">
      <c r="C182" s="81"/>
      <c r="D182" s="82"/>
      <c r="E182" s="82"/>
      <c r="F182" s="82"/>
      <c r="G182" s="83"/>
    </row>
    <row r="183" spans="3:7" s="69" customFormat="1" ht="15.75" customHeight="1">
      <c r="C183" s="322" t="s">
        <v>514</v>
      </c>
      <c r="D183" s="323"/>
      <c r="E183" s="323"/>
      <c r="F183" s="323"/>
      <c r="G183" s="324"/>
    </row>
    <row r="184" spans="3:7" s="69" customFormat="1" ht="22.5" customHeight="1" thickBot="1">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c r="C185" s="75" t="s">
        <v>551</v>
      </c>
      <c r="D185" s="111"/>
      <c r="E185" s="112"/>
      <c r="F185" s="112"/>
      <c r="G185" s="76">
        <f t="shared" si="15"/>
        <v>0</v>
      </c>
    </row>
    <row r="186" spans="3:7" s="69" customFormat="1" ht="15.75" customHeight="1">
      <c r="C186" s="63" t="s">
        <v>552</v>
      </c>
      <c r="D186" s="113"/>
      <c r="E186" s="22"/>
      <c r="F186" s="22"/>
      <c r="G186" s="74">
        <f t="shared" si="15"/>
        <v>0</v>
      </c>
    </row>
    <row r="187" spans="3:7" s="69" customFormat="1" ht="15.75" customHeight="1">
      <c r="C187" s="63" t="s">
        <v>553</v>
      </c>
      <c r="D187" s="113"/>
      <c r="E187" s="113"/>
      <c r="F187" s="113"/>
      <c r="G187" s="74">
        <f t="shared" si="15"/>
        <v>0</v>
      </c>
    </row>
    <row r="188" spans="3:7" s="69" customFormat="1" ht="15.75" customHeight="1">
      <c r="C188" s="64" t="s">
        <v>554</v>
      </c>
      <c r="D188" s="113"/>
      <c r="E188" s="113"/>
      <c r="F188" s="113"/>
      <c r="G188" s="74">
        <f t="shared" si="15"/>
        <v>0</v>
      </c>
    </row>
    <row r="189" spans="3:7" s="69" customFormat="1" ht="15.75" customHeight="1">
      <c r="C189" s="63" t="s">
        <v>555</v>
      </c>
      <c r="D189" s="113"/>
      <c r="E189" s="113"/>
      <c r="F189" s="113"/>
      <c r="G189" s="74">
        <f t="shared" si="15"/>
        <v>0</v>
      </c>
    </row>
    <row r="190" spans="3:7" s="69" customFormat="1" ht="15.75" customHeight="1">
      <c r="C190" s="63" t="s">
        <v>556</v>
      </c>
      <c r="D190" s="113"/>
      <c r="E190" s="113"/>
      <c r="F190" s="113"/>
      <c r="G190" s="74">
        <f t="shared" si="15"/>
        <v>0</v>
      </c>
    </row>
    <row r="191" spans="3:7" s="69" customFormat="1" ht="15.75" customHeight="1">
      <c r="C191" s="63" t="s">
        <v>557</v>
      </c>
      <c r="D191" s="113"/>
      <c r="E191" s="113"/>
      <c r="F191" s="113"/>
      <c r="G191" s="74">
        <f t="shared" si="15"/>
        <v>0</v>
      </c>
    </row>
    <row r="192" spans="3:7" s="69" customFormat="1" ht="15.75" customHeight="1">
      <c r="C192" s="68" t="s">
        <v>21</v>
      </c>
      <c r="D192" s="80">
        <f>SUM(D185:D191)</f>
        <v>0</v>
      </c>
      <c r="E192" s="80">
        <f>SUM(E185:E191)</f>
        <v>0</v>
      </c>
      <c r="F192" s="80">
        <f>SUM(F185:F191)</f>
        <v>0</v>
      </c>
      <c r="G192" s="74">
        <f t="shared" si="15"/>
        <v>0</v>
      </c>
    </row>
    <row r="193" spans="3:7" s="69" customFormat="1" ht="15.75" customHeight="1">
      <c r="C193" s="65"/>
      <c r="D193" s="67"/>
      <c r="E193" s="67"/>
      <c r="F193" s="67"/>
      <c r="G193" s="65"/>
    </row>
    <row r="194" spans="3:7" s="69" customFormat="1" ht="15.75" customHeight="1">
      <c r="C194" s="322" t="s">
        <v>580</v>
      </c>
      <c r="D194" s="323"/>
      <c r="E194" s="323"/>
      <c r="F194" s="323"/>
      <c r="G194" s="324"/>
    </row>
    <row r="195" spans="3:7" s="69" customFormat="1" ht="36" customHeight="1" thickBot="1">
      <c r="C195" s="77" t="s">
        <v>581</v>
      </c>
      <c r="D195" s="78">
        <f>'1) Tableau budgétaire 1'!D187</f>
        <v>293725</v>
      </c>
      <c r="E195" s="78">
        <f>'1) Tableau budgétaire 1'!E187</f>
        <v>252879</v>
      </c>
      <c r="F195" s="78">
        <f>'1) Tableau budgétaire 1'!F187</f>
        <v>133000</v>
      </c>
      <c r="G195" s="79">
        <f t="shared" ref="G195:G203" si="16">SUM(D195:F195)</f>
        <v>679604</v>
      </c>
    </row>
    <row r="196" spans="3:7" s="69" customFormat="1" ht="15.75" customHeight="1">
      <c r="C196" s="75" t="s">
        <v>551</v>
      </c>
      <c r="D196" s="111">
        <v>6868.9526148089681</v>
      </c>
      <c r="E196" s="112">
        <v>143575</v>
      </c>
      <c r="F196" s="112">
        <v>10513.26</v>
      </c>
      <c r="G196" s="76">
        <f t="shared" si="16"/>
        <v>160957.21261480899</v>
      </c>
    </row>
    <row r="197" spans="3:7" s="69" customFormat="1" ht="15.75" customHeight="1">
      <c r="C197" s="63" t="s">
        <v>552</v>
      </c>
      <c r="D197" s="113">
        <v>4030.3579467391623</v>
      </c>
      <c r="E197" s="22"/>
      <c r="F197" s="22">
        <v>1378.07</v>
      </c>
      <c r="G197" s="74">
        <f t="shared" si="16"/>
        <v>5408.4279467391625</v>
      </c>
    </row>
    <row r="198" spans="3:7" s="69" customFormat="1" ht="15.75" customHeight="1">
      <c r="C198" s="63" t="s">
        <v>553</v>
      </c>
      <c r="D198" s="113">
        <v>22324.095998129149</v>
      </c>
      <c r="E198" s="113"/>
      <c r="F198" s="113">
        <v>3055.13</v>
      </c>
      <c r="G198" s="74">
        <f t="shared" si="16"/>
        <v>25379.22599812915</v>
      </c>
    </row>
    <row r="199" spans="3:7" s="69" customFormat="1" ht="15.75" customHeight="1">
      <c r="C199" s="64" t="s">
        <v>554</v>
      </c>
      <c r="D199" s="113">
        <v>34.344763074044842</v>
      </c>
      <c r="E199" s="113"/>
      <c r="F199" s="113">
        <v>104.89</v>
      </c>
      <c r="G199" s="74">
        <f t="shared" si="16"/>
        <v>139.23476307404485</v>
      </c>
    </row>
    <row r="200" spans="3:7" s="69" customFormat="1" ht="15.75" customHeight="1">
      <c r="C200" s="63" t="s">
        <v>555</v>
      </c>
      <c r="D200" s="113">
        <v>5426.4725656990859</v>
      </c>
      <c r="E200" s="113">
        <v>24445</v>
      </c>
      <c r="F200" s="113">
        <v>1934.92</v>
      </c>
      <c r="G200" s="74">
        <f t="shared" si="16"/>
        <v>31806.392565699083</v>
      </c>
    </row>
    <row r="201" spans="3:7" s="69" customFormat="1" ht="15.75" customHeight="1">
      <c r="C201" s="63" t="s">
        <v>556</v>
      </c>
      <c r="D201" s="113">
        <v>30.910286766640358</v>
      </c>
      <c r="E201" s="113">
        <v>0</v>
      </c>
      <c r="F201" s="113">
        <v>122.46</v>
      </c>
      <c r="G201" s="74">
        <f t="shared" si="16"/>
        <v>153.37028676664036</v>
      </c>
    </row>
    <row r="202" spans="3:7" s="69" customFormat="1" ht="15.75" customHeight="1">
      <c r="C202" s="63" t="s">
        <v>557</v>
      </c>
      <c r="D202" s="113">
        <v>255009.86582478296</v>
      </c>
      <c r="E202" s="113">
        <v>84859</v>
      </c>
      <c r="F202" s="113">
        <v>115891.27</v>
      </c>
      <c r="G202" s="74">
        <f t="shared" si="16"/>
        <v>455760.13582478301</v>
      </c>
    </row>
    <row r="203" spans="3:7" s="69" customFormat="1" ht="15.75" customHeight="1">
      <c r="C203" s="68" t="s">
        <v>21</v>
      </c>
      <c r="D203" s="80">
        <f>SUM(D196:D202)</f>
        <v>293725</v>
      </c>
      <c r="E203" s="80">
        <f>SUM(E196:E202)</f>
        <v>252879</v>
      </c>
      <c r="F203" s="80">
        <f>SUM(F196:F202)</f>
        <v>133000</v>
      </c>
      <c r="G203" s="74">
        <f t="shared" si="16"/>
        <v>679604</v>
      </c>
    </row>
    <row r="204" spans="3:7" s="69" customFormat="1" ht="15.75" customHeight="1" thickBot="1">
      <c r="C204" s="65"/>
      <c r="D204" s="67"/>
      <c r="E204" s="67"/>
      <c r="F204" s="67"/>
      <c r="G204" s="65"/>
    </row>
    <row r="205" spans="3:7" s="69" customFormat="1" ht="19.5" customHeight="1" thickBot="1">
      <c r="C205" s="341" t="s">
        <v>547</v>
      </c>
      <c r="D205" s="342"/>
      <c r="E205" s="342"/>
      <c r="F205" s="342"/>
      <c r="G205" s="343"/>
    </row>
    <row r="206" spans="3:7" s="69" customFormat="1" ht="42.75" customHeight="1">
      <c r="C206" s="89"/>
      <c r="D206" s="135" t="s">
        <v>538</v>
      </c>
      <c r="E206" s="135" t="s">
        <v>539</v>
      </c>
      <c r="F206" s="135" t="s">
        <v>540</v>
      </c>
      <c r="G206" s="333" t="s">
        <v>547</v>
      </c>
    </row>
    <row r="207" spans="3:7" s="69" customFormat="1" ht="19.5" customHeight="1">
      <c r="C207" s="172"/>
      <c r="D207" s="66" t="str">
        <f>'1) Tableau budgétaire 1'!D13</f>
        <v>OIM</v>
      </c>
      <c r="E207" s="66" t="str">
        <f>'1) Tableau budgétaire 1'!E13</f>
        <v>FAO</v>
      </c>
      <c r="F207" s="66" t="str">
        <f>'1) Tableau budgétaire 1'!F13</f>
        <v>UNHCR</v>
      </c>
      <c r="G207" s="334"/>
    </row>
    <row r="208" spans="3:7" s="69" customFormat="1" ht="19.5" customHeight="1">
      <c r="C208" s="169" t="s">
        <v>551</v>
      </c>
      <c r="D208" s="90">
        <f>SUM(D185,D174,D163,D152,D140,D129,D118,D107,D95,D84,D73,D62,D50,D39,D28,D17,D196)</f>
        <v>20000</v>
      </c>
      <c r="E208" s="90">
        <f>SUM(E185,E174,E163,E152,E140,E129,E118,E107,E95,E84,E73,E62,E50,E39,E28,E17,E196)</f>
        <v>143575</v>
      </c>
      <c r="F208" s="90">
        <f t="shared" ref="F208" si="17">SUM(F185,F174,F163,F152,F140,F129,F118,F107,F95,F84,F73,F62,F50,F39,F28,F17,F196)</f>
        <v>51617.73</v>
      </c>
      <c r="G208" s="87">
        <f t="shared" ref="G208:G215" si="18">SUM(D208:F208)</f>
        <v>215192.73</v>
      </c>
    </row>
    <row r="209" spans="3:14" s="69" customFormat="1" ht="34.5" customHeight="1">
      <c r="C209" s="170" t="s">
        <v>552</v>
      </c>
      <c r="D209" s="90">
        <f>SUM(D186,D175,D164,D153,D141,D130,D119,D108,D96,D85,D74,D63,D51,D40,D29,D18,D197)</f>
        <v>11735</v>
      </c>
      <c r="E209" s="90">
        <f t="shared" ref="E209:F209" si="19">SUM(E186,E175,E164,E153,E141,E130,E119,E108,E96,E85,E74,E63,E51,E40,E29,E18,E197)</f>
        <v>342355</v>
      </c>
      <c r="F209" s="90">
        <f t="shared" si="19"/>
        <v>6766.01</v>
      </c>
      <c r="G209" s="88">
        <f t="shared" si="18"/>
        <v>360856.01</v>
      </c>
    </row>
    <row r="210" spans="3:14" s="69" customFormat="1" ht="48" customHeight="1">
      <c r="C210" s="170" t="s">
        <v>553</v>
      </c>
      <c r="D210" s="90">
        <f t="shared" ref="D210:F214" si="20">SUM(D187,D176,D165,D154,D142,D131,D120,D109,D97,D86,D75,D64,D52,D41,D30,D19,D198)</f>
        <v>65000</v>
      </c>
      <c r="E210" s="90">
        <f t="shared" si="20"/>
        <v>18000</v>
      </c>
      <c r="F210" s="90">
        <f t="shared" si="20"/>
        <v>15000.009999999998</v>
      </c>
      <c r="G210" s="88">
        <f t="shared" si="18"/>
        <v>98000.01</v>
      </c>
    </row>
    <row r="211" spans="3:14" s="69" customFormat="1" ht="33" customHeight="1">
      <c r="C211" s="171" t="s">
        <v>554</v>
      </c>
      <c r="D211" s="90">
        <f t="shared" si="20"/>
        <v>100</v>
      </c>
      <c r="E211" s="90">
        <f t="shared" si="20"/>
        <v>143249</v>
      </c>
      <c r="F211" s="90">
        <f t="shared" si="20"/>
        <v>515.0100000000001</v>
      </c>
      <c r="G211" s="88">
        <f t="shared" si="18"/>
        <v>143864.01</v>
      </c>
    </row>
    <row r="212" spans="3:14" s="69" customFormat="1" ht="21" customHeight="1">
      <c r="C212" s="170" t="s">
        <v>555</v>
      </c>
      <c r="D212" s="90">
        <f t="shared" si="20"/>
        <v>15800</v>
      </c>
      <c r="E212" s="90">
        <f t="shared" si="20"/>
        <v>24445</v>
      </c>
      <c r="F212" s="90">
        <f t="shared" si="20"/>
        <v>9499.99</v>
      </c>
      <c r="G212" s="88">
        <f t="shared" si="18"/>
        <v>49744.99</v>
      </c>
      <c r="H212" s="28"/>
      <c r="I212" s="28"/>
      <c r="J212" s="28"/>
      <c r="K212" s="28"/>
      <c r="L212" s="28"/>
      <c r="M212" s="27"/>
    </row>
    <row r="213" spans="3:14" s="69" customFormat="1" ht="39.75" customHeight="1">
      <c r="C213" s="170" t="s">
        <v>556</v>
      </c>
      <c r="D213" s="90">
        <f t="shared" si="20"/>
        <v>89.999999999999986</v>
      </c>
      <c r="E213" s="90">
        <f t="shared" si="20"/>
        <v>61372</v>
      </c>
      <c r="F213" s="90">
        <f t="shared" si="20"/>
        <v>601.25</v>
      </c>
      <c r="G213" s="88">
        <f t="shared" si="18"/>
        <v>62063.25</v>
      </c>
      <c r="H213" s="28"/>
      <c r="I213" s="28"/>
      <c r="J213" s="28"/>
      <c r="K213" s="28"/>
      <c r="L213" s="28"/>
      <c r="M213" s="27"/>
    </row>
    <row r="214" spans="3:14" s="69" customFormat="1" ht="39.75" customHeight="1">
      <c r="C214" s="170" t="s">
        <v>557</v>
      </c>
      <c r="D214" s="150">
        <f t="shared" si="20"/>
        <v>742500</v>
      </c>
      <c r="E214" s="150">
        <f t="shared" si="20"/>
        <v>84859</v>
      </c>
      <c r="F214" s="150">
        <f t="shared" si="20"/>
        <v>569000</v>
      </c>
      <c r="G214" s="88">
        <f t="shared" si="18"/>
        <v>1396359</v>
      </c>
      <c r="H214" s="28"/>
      <c r="I214" s="28"/>
      <c r="J214" s="28"/>
      <c r="K214" s="28"/>
      <c r="L214" s="28"/>
      <c r="M214" s="27"/>
    </row>
    <row r="215" spans="3:14" s="69" customFormat="1" ht="22.5" customHeight="1">
      <c r="C215" s="137" t="s">
        <v>536</v>
      </c>
      <c r="D215" s="151">
        <f>SUM(D208:D214)</f>
        <v>855225</v>
      </c>
      <c r="E215" s="151">
        <f>SUM(E208:E214)</f>
        <v>817855</v>
      </c>
      <c r="F215" s="151">
        <f>SUM(F208:F214)</f>
        <v>653000</v>
      </c>
      <c r="G215" s="152">
        <f t="shared" si="18"/>
        <v>2326080</v>
      </c>
      <c r="H215" s="28"/>
      <c r="I215" s="28"/>
      <c r="J215" s="28"/>
      <c r="K215" s="28"/>
      <c r="L215" s="28"/>
      <c r="M215" s="27"/>
    </row>
    <row r="216" spans="3:14" s="69" customFormat="1" ht="26.25" customHeight="1" thickBot="1">
      <c r="C216" s="137" t="s">
        <v>537</v>
      </c>
      <c r="D216" s="92">
        <f>D215*0.07</f>
        <v>59865.750000000007</v>
      </c>
      <c r="E216" s="92">
        <f t="shared" ref="E216:G216" si="21">E215*0.07</f>
        <v>57249.850000000006</v>
      </c>
      <c r="F216" s="92">
        <f t="shared" si="21"/>
        <v>45710.000000000007</v>
      </c>
      <c r="G216" s="155">
        <f t="shared" si="21"/>
        <v>162825.60000000001</v>
      </c>
      <c r="H216" s="41"/>
      <c r="I216" s="41"/>
      <c r="J216" s="41"/>
      <c r="K216" s="41"/>
      <c r="L216" s="70"/>
      <c r="M216" s="67"/>
    </row>
    <row r="217" spans="3:14" s="69" customFormat="1" ht="23.25" customHeight="1" thickBot="1">
      <c r="C217" s="153" t="s">
        <v>371</v>
      </c>
      <c r="D217" s="154">
        <f>SUM(D215:D216)</f>
        <v>915090.75</v>
      </c>
      <c r="E217" s="154">
        <f t="shared" ref="E217:G217" si="22">SUM(E215:E216)</f>
        <v>875104.85</v>
      </c>
      <c r="F217" s="154">
        <f t="shared" si="22"/>
        <v>698710</v>
      </c>
      <c r="G217" s="91">
        <f t="shared" si="22"/>
        <v>2488905.6</v>
      </c>
      <c r="H217" s="41"/>
      <c r="I217" s="41"/>
      <c r="J217" s="41"/>
      <c r="K217" s="41"/>
      <c r="L217" s="70"/>
      <c r="M217" s="67"/>
    </row>
    <row r="218" spans="3:14" ht="15.75" customHeight="1">
      <c r="L218" s="71"/>
    </row>
    <row r="219" spans="3:14" ht="15.75" customHeight="1">
      <c r="H219" s="51"/>
      <c r="I219" s="51"/>
      <c r="L219" s="71"/>
    </row>
    <row r="220" spans="3:14" ht="15.75" customHeight="1">
      <c r="H220" s="51"/>
      <c r="I220" s="51"/>
      <c r="L220" s="69"/>
    </row>
    <row r="221" spans="3:14" ht="40.5" customHeight="1">
      <c r="H221" s="51"/>
      <c r="I221" s="51"/>
      <c r="L221" s="72"/>
    </row>
    <row r="222" spans="3:14" ht="24.75" customHeight="1">
      <c r="H222" s="51"/>
      <c r="I222" s="51"/>
      <c r="L222" s="72"/>
    </row>
    <row r="223" spans="3:14" ht="41.25" customHeight="1">
      <c r="H223" s="15"/>
      <c r="I223" s="51"/>
      <c r="L223" s="72"/>
    </row>
    <row r="224" spans="3:14" ht="51.75" customHeight="1">
      <c r="H224" s="15"/>
      <c r="I224" s="51"/>
      <c r="L224" s="72"/>
      <c r="N224" s="65"/>
    </row>
    <row r="225" spans="3:14" ht="42" customHeight="1">
      <c r="H225" s="51"/>
      <c r="I225" s="51"/>
      <c r="L225" s="72"/>
      <c r="N225" s="65"/>
    </row>
    <row r="226" spans="3:14" s="67" customFormat="1" ht="42" customHeight="1">
      <c r="C226" s="65"/>
      <c r="G226" s="65"/>
      <c r="H226" s="69"/>
      <c r="I226" s="51"/>
      <c r="J226" s="65"/>
      <c r="K226" s="65"/>
      <c r="L226" s="72"/>
      <c r="M226" s="65"/>
    </row>
    <row r="227" spans="3:14" s="67" customFormat="1" ht="42" customHeight="1">
      <c r="C227" s="65"/>
      <c r="G227" s="65"/>
      <c r="H227" s="65"/>
      <c r="I227" s="51"/>
      <c r="J227" s="65"/>
      <c r="K227" s="65"/>
      <c r="L227" s="65"/>
      <c r="M227" s="65"/>
    </row>
    <row r="228" spans="3:14" s="67" customFormat="1" ht="63.75" customHeight="1">
      <c r="C228" s="65"/>
      <c r="G228" s="65"/>
      <c r="H228" s="65"/>
      <c r="I228" s="71"/>
      <c r="J228" s="69"/>
      <c r="K228" s="69"/>
      <c r="L228" s="65"/>
      <c r="M228" s="65"/>
    </row>
    <row r="229" spans="3:14" s="67" customFormat="1" ht="42" customHeight="1">
      <c r="C229" s="65"/>
      <c r="G229" s="65"/>
      <c r="H229" s="65"/>
      <c r="I229" s="65"/>
      <c r="J229" s="65"/>
      <c r="K229" s="65"/>
      <c r="L229" s="65"/>
      <c r="M229" s="71"/>
    </row>
    <row r="230" spans="3:14" ht="23.25" customHeight="1">
      <c r="N230" s="65"/>
    </row>
    <row r="231" spans="3:14" ht="27.75" customHeight="1">
      <c r="L231" s="69"/>
      <c r="N231" s="65"/>
    </row>
    <row r="232" spans="3:14" ht="55.5" customHeight="1">
      <c r="N232" s="65"/>
    </row>
    <row r="233" spans="3:14" ht="57.75" customHeight="1">
      <c r="M233" s="69"/>
      <c r="N233" s="65"/>
    </row>
    <row r="234" spans="3:14" ht="21.75" customHeight="1">
      <c r="N234" s="65"/>
    </row>
    <row r="235" spans="3:14" ht="49.5" customHeight="1">
      <c r="N235" s="65"/>
    </row>
    <row r="236" spans="3:14" ht="28.5" customHeight="1">
      <c r="N236" s="65"/>
    </row>
    <row r="237" spans="3:14" ht="28.5" customHeight="1">
      <c r="N237" s="65"/>
    </row>
    <row r="238" spans="3:14" ht="28.5" customHeight="1">
      <c r="N238" s="65"/>
    </row>
    <row r="239" spans="3:14" ht="23.25" customHeight="1">
      <c r="N239" s="71"/>
    </row>
    <row r="240" spans="3:14" ht="43.5" customHeight="1">
      <c r="N240" s="71"/>
    </row>
    <row r="241" spans="3:14" ht="55.5" customHeight="1">
      <c r="N241" s="65"/>
    </row>
    <row r="242" spans="3:14" ht="42.75" customHeight="1">
      <c r="N242" s="71"/>
    </row>
    <row r="243" spans="3:14" ht="21.75" customHeight="1">
      <c r="N243" s="71"/>
    </row>
    <row r="244" spans="3:14" ht="21.75" customHeight="1">
      <c r="N244" s="71"/>
    </row>
    <row r="245" spans="3:14" s="69" customFormat="1" ht="23.25" customHeight="1">
      <c r="C245" s="65"/>
      <c r="D245" s="67"/>
      <c r="E245" s="67"/>
      <c r="F245" s="67"/>
      <c r="G245" s="65"/>
      <c r="H245" s="65"/>
      <c r="I245" s="65"/>
      <c r="J245" s="65"/>
      <c r="K245" s="65"/>
      <c r="L245" s="65"/>
      <c r="M245" s="65"/>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rintOptions horizontalCentered="1"/>
  <pageMargins left="0" right="0" top="0.74803149606299213" bottom="0.74803149606299213" header="0.31496062992125984" footer="0.31496062992125984"/>
  <pageSetup scale="70"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F9" sqref="F9"/>
    </sheetView>
  </sheetViews>
  <sheetFormatPr defaultColWidth="8.7265625" defaultRowHeight="14.5"/>
  <cols>
    <col min="2" max="2" width="73.26953125" customWidth="1"/>
  </cols>
  <sheetData>
    <row r="1" spans="2:6" ht="15" thickBot="1"/>
    <row r="2" spans="2:6" ht="15" thickBot="1">
      <c r="B2" s="176" t="s">
        <v>582</v>
      </c>
      <c r="C2" s="1"/>
      <c r="D2" s="1"/>
      <c r="E2" s="1"/>
      <c r="F2" s="1"/>
    </row>
    <row r="3" spans="2:6" ht="70.5" customHeight="1">
      <c r="B3" s="177" t="s">
        <v>591</v>
      </c>
    </row>
    <row r="4" spans="2:6" ht="58">
      <c r="B4" s="174" t="s">
        <v>583</v>
      </c>
    </row>
    <row r="5" spans="2:6">
      <c r="B5" s="174"/>
    </row>
    <row r="6" spans="2:6" ht="58">
      <c r="B6" s="173" t="s">
        <v>584</v>
      </c>
    </row>
    <row r="7" spans="2:6">
      <c r="B7" s="174"/>
    </row>
    <row r="8" spans="2:6" ht="72.5">
      <c r="B8" s="173" t="s">
        <v>592</v>
      </c>
    </row>
    <row r="9" spans="2:6">
      <c r="B9" s="174"/>
    </row>
    <row r="10" spans="2:6" ht="29">
      <c r="B10" s="174" t="s">
        <v>585</v>
      </c>
    </row>
    <row r="11" spans="2:6">
      <c r="B11" s="174"/>
    </row>
    <row r="12" spans="2:6" ht="72.5">
      <c r="B12" s="173" t="s">
        <v>593</v>
      </c>
    </row>
    <row r="13" spans="2:6">
      <c r="B13" s="174"/>
    </row>
    <row r="14" spans="2:6" ht="58.5" thickBot="1">
      <c r="B14" s="175" t="s">
        <v>586</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7265625" defaultRowHeight="14.5"/>
  <cols>
    <col min="2" max="2" width="61.7265625" customWidth="1"/>
    <col min="4" max="4" width="17.7265625" customWidth="1"/>
  </cols>
  <sheetData>
    <row r="1" spans="2:4" ht="15" thickBot="1"/>
    <row r="2" spans="2:4">
      <c r="B2" s="357" t="s">
        <v>372</v>
      </c>
      <c r="C2" s="358"/>
      <c r="D2" s="359"/>
    </row>
    <row r="3" spans="2:4" ht="15" thickBot="1">
      <c r="B3" s="360"/>
      <c r="C3" s="361"/>
      <c r="D3" s="362"/>
    </row>
    <row r="4" spans="2:4" ht="15" thickBot="1"/>
    <row r="5" spans="2:4">
      <c r="B5" s="348" t="s">
        <v>22</v>
      </c>
      <c r="C5" s="349"/>
      <c r="D5" s="350"/>
    </row>
    <row r="6" spans="2:4" ht="15" thickBot="1">
      <c r="B6" s="351"/>
      <c r="C6" s="352"/>
      <c r="D6" s="353"/>
    </row>
    <row r="7" spans="2:4">
      <c r="B7" s="100" t="s">
        <v>23</v>
      </c>
      <c r="C7" s="346">
        <f>SUM('1) Tableau budgétaire 1'!D24:F24,'1) Tableau budgétaire 1'!D34:F34,'1) Tableau budgétaire 1'!D44:F44,'1) Tableau budgétaire 1'!D54:F54)</f>
        <v>539500</v>
      </c>
      <c r="D7" s="347"/>
    </row>
    <row r="8" spans="2:4">
      <c r="B8" s="100" t="s">
        <v>370</v>
      </c>
      <c r="C8" s="344">
        <f>SUM(D10:D14)</f>
        <v>0</v>
      </c>
      <c r="D8" s="345"/>
    </row>
    <row r="9" spans="2:4">
      <c r="B9" s="101" t="s">
        <v>364</v>
      </c>
      <c r="C9" s="102" t="s">
        <v>365</v>
      </c>
      <c r="D9" s="103" t="s">
        <v>366</v>
      </c>
    </row>
    <row r="10" spans="2:4" ht="35.15" customHeight="1">
      <c r="B10" s="129"/>
      <c r="C10" s="105"/>
      <c r="D10" s="106">
        <f>$C$7*C10</f>
        <v>0</v>
      </c>
    </row>
    <row r="11" spans="2:4" ht="35.15" customHeight="1">
      <c r="B11" s="129"/>
      <c r="C11" s="105"/>
      <c r="D11" s="106">
        <f>C7*C11</f>
        <v>0</v>
      </c>
    </row>
    <row r="12" spans="2:4" ht="35.15" customHeight="1">
      <c r="B12" s="130"/>
      <c r="C12" s="105"/>
      <c r="D12" s="106">
        <f>C7*C12</f>
        <v>0</v>
      </c>
    </row>
    <row r="13" spans="2:4" ht="35.15" customHeight="1">
      <c r="B13" s="130"/>
      <c r="C13" s="105"/>
      <c r="D13" s="106">
        <f>C7*C13</f>
        <v>0</v>
      </c>
    </row>
    <row r="14" spans="2:4" ht="35.15" customHeight="1" thickBot="1">
      <c r="B14" s="131"/>
      <c r="C14" s="105"/>
      <c r="D14" s="110">
        <f>C7*C14</f>
        <v>0</v>
      </c>
    </row>
    <row r="15" spans="2:4" ht="15" thickBot="1"/>
    <row r="16" spans="2:4">
      <c r="B16" s="348" t="s">
        <v>367</v>
      </c>
      <c r="C16" s="349"/>
      <c r="D16" s="350"/>
    </row>
    <row r="17" spans="2:4" ht="15" thickBot="1">
      <c r="B17" s="354"/>
      <c r="C17" s="355"/>
      <c r="D17" s="356"/>
    </row>
    <row r="18" spans="2:4">
      <c r="B18" s="100" t="s">
        <v>23</v>
      </c>
      <c r="C18" s="346">
        <f>SUM('1) Tableau budgétaire 1'!D66:F66,'1) Tableau budgétaire 1'!D76:F76,'1) Tableau budgétaire 1'!D86:F86,'1) Tableau budgétaire 1'!D96:F96)</f>
        <v>1106976</v>
      </c>
      <c r="D18" s="347"/>
    </row>
    <row r="19" spans="2:4">
      <c r="B19" s="100" t="s">
        <v>370</v>
      </c>
      <c r="C19" s="344">
        <f>SUM(D21:D25)</f>
        <v>0</v>
      </c>
      <c r="D19" s="345"/>
    </row>
    <row r="20" spans="2:4">
      <c r="B20" s="101" t="s">
        <v>364</v>
      </c>
      <c r="C20" s="102" t="s">
        <v>365</v>
      </c>
      <c r="D20" s="103" t="s">
        <v>366</v>
      </c>
    </row>
    <row r="21" spans="2:4" ht="35.15" customHeight="1">
      <c r="B21" s="104"/>
      <c r="C21" s="105"/>
      <c r="D21" s="106">
        <f>$C$18*C21</f>
        <v>0</v>
      </c>
    </row>
    <row r="22" spans="2:4" ht="35.15" customHeight="1">
      <c r="B22" s="107"/>
      <c r="C22" s="105"/>
      <c r="D22" s="106">
        <f>$C$18*C22</f>
        <v>0</v>
      </c>
    </row>
    <row r="23" spans="2:4" ht="35.15" customHeight="1">
      <c r="B23" s="108"/>
      <c r="C23" s="105"/>
      <c r="D23" s="106">
        <f>$C$18*C23</f>
        <v>0</v>
      </c>
    </row>
    <row r="24" spans="2:4" ht="35.15" customHeight="1">
      <c r="B24" s="108"/>
      <c r="C24" s="105"/>
      <c r="D24" s="106">
        <f>$C$18*C24</f>
        <v>0</v>
      </c>
    </row>
    <row r="25" spans="2:4" ht="35.15" customHeight="1" thickBot="1">
      <c r="B25" s="109"/>
      <c r="C25" s="105"/>
      <c r="D25" s="106">
        <f>$C$18*C25</f>
        <v>0</v>
      </c>
    </row>
    <row r="26" spans="2:4" ht="15" thickBot="1"/>
    <row r="27" spans="2:4">
      <c r="B27" s="348" t="s">
        <v>368</v>
      </c>
      <c r="C27" s="349"/>
      <c r="D27" s="350"/>
    </row>
    <row r="28" spans="2:4" ht="15" thickBot="1">
      <c r="B28" s="351"/>
      <c r="C28" s="352"/>
      <c r="D28" s="353"/>
    </row>
    <row r="29" spans="2:4">
      <c r="B29" s="100" t="s">
        <v>23</v>
      </c>
      <c r="C29" s="346">
        <f>SUM('1) Tableau budgétaire 1'!D108:F108,'1) Tableau budgétaire 1'!D118:F118,'1) Tableau budgétaire 1'!D128:F128,'1) Tableau budgétaire 1'!D138:F138)</f>
        <v>0</v>
      </c>
      <c r="D29" s="347"/>
    </row>
    <row r="30" spans="2:4">
      <c r="B30" s="100" t="s">
        <v>370</v>
      </c>
      <c r="C30" s="344">
        <f>SUM(D32:D36)</f>
        <v>0</v>
      </c>
      <c r="D30" s="345"/>
    </row>
    <row r="31" spans="2:4">
      <c r="B31" s="101" t="s">
        <v>364</v>
      </c>
      <c r="C31" s="102" t="s">
        <v>365</v>
      </c>
      <c r="D31" s="103" t="s">
        <v>366</v>
      </c>
    </row>
    <row r="32" spans="2:4" ht="35.15" customHeight="1">
      <c r="B32" s="104"/>
      <c r="C32" s="105"/>
      <c r="D32" s="106">
        <f>$C$29*C32</f>
        <v>0</v>
      </c>
    </row>
    <row r="33" spans="2:4" ht="35.15" customHeight="1">
      <c r="B33" s="107"/>
      <c r="C33" s="105"/>
      <c r="D33" s="106">
        <f>$C$29*C33</f>
        <v>0</v>
      </c>
    </row>
    <row r="34" spans="2:4" ht="35.15" customHeight="1">
      <c r="B34" s="108"/>
      <c r="C34" s="105"/>
      <c r="D34" s="106">
        <f>$C$29*C34</f>
        <v>0</v>
      </c>
    </row>
    <row r="35" spans="2:4" ht="35.15" customHeight="1">
      <c r="B35" s="108"/>
      <c r="C35" s="105"/>
      <c r="D35" s="106">
        <f>$C$29*C35</f>
        <v>0</v>
      </c>
    </row>
    <row r="36" spans="2:4" ht="35.15" customHeight="1" thickBot="1">
      <c r="B36" s="109"/>
      <c r="C36" s="105"/>
      <c r="D36" s="106">
        <f>$C$29*C36</f>
        <v>0</v>
      </c>
    </row>
    <row r="37" spans="2:4" ht="15" thickBot="1"/>
    <row r="38" spans="2:4">
      <c r="B38" s="348" t="s">
        <v>369</v>
      </c>
      <c r="C38" s="349"/>
      <c r="D38" s="350"/>
    </row>
    <row r="39" spans="2:4" ht="15" thickBot="1">
      <c r="B39" s="351"/>
      <c r="C39" s="352"/>
      <c r="D39" s="353"/>
    </row>
    <row r="40" spans="2:4">
      <c r="B40" s="100" t="s">
        <v>23</v>
      </c>
      <c r="C40" s="346">
        <f>SUM('1) Tableau budgétaire 1'!D150:F150,'1) Tableau budgétaire 1'!D160:F160,'1) Tableau budgétaire 1'!D170:F170,'1) Tableau budgétaire 1'!D180:F180)</f>
        <v>0</v>
      </c>
      <c r="D40" s="347"/>
    </row>
    <row r="41" spans="2:4">
      <c r="B41" s="100" t="s">
        <v>370</v>
      </c>
      <c r="C41" s="344">
        <f>SUM(D43:D47)</f>
        <v>0</v>
      </c>
      <c r="D41" s="345"/>
    </row>
    <row r="42" spans="2:4">
      <c r="B42" s="101" t="s">
        <v>364</v>
      </c>
      <c r="C42" s="102" t="s">
        <v>365</v>
      </c>
      <c r="D42" s="103" t="s">
        <v>366</v>
      </c>
    </row>
    <row r="43" spans="2:4" ht="35.15" customHeight="1">
      <c r="B43" s="104"/>
      <c r="C43" s="105"/>
      <c r="D43" s="106">
        <f>$C$40*C43</f>
        <v>0</v>
      </c>
    </row>
    <row r="44" spans="2:4" ht="35.15" customHeight="1">
      <c r="B44" s="107"/>
      <c r="C44" s="105"/>
      <c r="D44" s="106">
        <f>$C$40*C44</f>
        <v>0</v>
      </c>
    </row>
    <row r="45" spans="2:4" ht="35.15" customHeight="1">
      <c r="B45" s="108"/>
      <c r="C45" s="105"/>
      <c r="D45" s="106">
        <f>$C$40*C45</f>
        <v>0</v>
      </c>
    </row>
    <row r="46" spans="2:4" ht="35.15" customHeight="1">
      <c r="B46" s="108"/>
      <c r="C46" s="105"/>
      <c r="D46" s="106">
        <f>$C$40*C46</f>
        <v>0</v>
      </c>
    </row>
    <row r="47" spans="2:4" ht="35.15" customHeight="1" thickBot="1">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election activeCell="I13" sqref="I13"/>
    </sheetView>
  </sheetViews>
  <sheetFormatPr defaultColWidth="8.7265625" defaultRowHeight="14.5"/>
  <cols>
    <col min="1" max="1" width="12.453125" customWidth="1"/>
    <col min="2" max="2" width="20.453125" customWidth="1"/>
    <col min="3" max="5" width="25.453125" customWidth="1"/>
    <col min="6" max="6" width="24.453125" customWidth="1"/>
    <col min="7" max="7" width="18.453125" customWidth="1"/>
    <col min="8" max="8" width="21.7265625" customWidth="1"/>
    <col min="9" max="10" width="15.7265625" bestFit="1" customWidth="1"/>
    <col min="11" max="11" width="11.26953125" bestFit="1" customWidth="1"/>
  </cols>
  <sheetData>
    <row r="1" spans="2:6" ht="15" thickBot="1"/>
    <row r="2" spans="2:6" s="93" customFormat="1" ht="15.5">
      <c r="B2" s="366" t="s">
        <v>14</v>
      </c>
      <c r="C2" s="367"/>
      <c r="D2" s="367"/>
      <c r="E2" s="367"/>
      <c r="F2" s="368"/>
    </row>
    <row r="3" spans="2:6" s="93" customFormat="1" ht="16" thickBot="1">
      <c r="B3" s="369"/>
      <c r="C3" s="370"/>
      <c r="D3" s="370"/>
      <c r="E3" s="370"/>
      <c r="F3" s="371"/>
    </row>
    <row r="4" spans="2:6" s="93" customFormat="1" ht="16" thickBot="1"/>
    <row r="5" spans="2:6" s="93" customFormat="1" ht="16" thickBot="1">
      <c r="B5" s="341" t="s">
        <v>7</v>
      </c>
      <c r="C5" s="342"/>
      <c r="D5" s="342"/>
      <c r="E5" s="342"/>
      <c r="F5" s="343"/>
    </row>
    <row r="6" spans="2:6" s="93" customFormat="1" ht="15.5">
      <c r="B6" s="89"/>
      <c r="C6" s="73" t="s">
        <v>12</v>
      </c>
      <c r="D6" s="73" t="s">
        <v>15</v>
      </c>
      <c r="E6" s="73" t="s">
        <v>16</v>
      </c>
      <c r="F6" s="333" t="s">
        <v>7</v>
      </c>
    </row>
    <row r="7" spans="2:6" s="93" customFormat="1" ht="15.5">
      <c r="B7" s="89"/>
      <c r="C7" s="66" t="str">
        <f>'1) Tableau budgétaire 1'!D13</f>
        <v>OIM</v>
      </c>
      <c r="D7" s="66" t="str">
        <f>'1) Tableau budgétaire 1'!E13</f>
        <v>FAO</v>
      </c>
      <c r="E7" s="66" t="str">
        <f>'1) Tableau budgétaire 1'!F13</f>
        <v>UNHCR</v>
      </c>
      <c r="F7" s="334"/>
    </row>
    <row r="8" spans="2:6" s="93" customFormat="1" ht="31">
      <c r="B8" s="24" t="s">
        <v>0</v>
      </c>
      <c r="C8" s="90">
        <f>'2) Tableau budgétaire 2'!D208</f>
        <v>20000</v>
      </c>
      <c r="D8" s="90">
        <f>'2) Tableau budgétaire 2'!E208</f>
        <v>143575</v>
      </c>
      <c r="E8" s="90">
        <f>'2) Tableau budgétaire 2'!F208</f>
        <v>51617.73</v>
      </c>
      <c r="F8" s="87">
        <f t="shared" ref="F8:F15" si="0">SUM(C8:E8)</f>
        <v>215192.73</v>
      </c>
    </row>
    <row r="9" spans="2:6" s="93" customFormat="1" ht="46.5">
      <c r="B9" s="24" t="s">
        <v>1</v>
      </c>
      <c r="C9" s="90">
        <f>'2) Tableau budgétaire 2'!D209</f>
        <v>11735</v>
      </c>
      <c r="D9" s="90">
        <f>'2) Tableau budgétaire 2'!E209</f>
        <v>342355</v>
      </c>
      <c r="E9" s="90">
        <f>'2) Tableau budgétaire 2'!F209</f>
        <v>6766.01</v>
      </c>
      <c r="F9" s="88">
        <f t="shared" si="0"/>
        <v>360856.01</v>
      </c>
    </row>
    <row r="10" spans="2:6" s="93" customFormat="1" ht="62">
      <c r="B10" s="24" t="s">
        <v>2</v>
      </c>
      <c r="C10" s="90">
        <f>'2) Tableau budgétaire 2'!D210</f>
        <v>65000</v>
      </c>
      <c r="D10" s="90">
        <f>'2) Tableau budgétaire 2'!E210</f>
        <v>18000</v>
      </c>
      <c r="E10" s="90">
        <f>'2) Tableau budgétaire 2'!F210</f>
        <v>15000.009999999998</v>
      </c>
      <c r="F10" s="88">
        <f t="shared" si="0"/>
        <v>98000.01</v>
      </c>
    </row>
    <row r="11" spans="2:6" s="93" customFormat="1" ht="31">
      <c r="B11" s="39" t="s">
        <v>3</v>
      </c>
      <c r="C11" s="90">
        <f>'2) Tableau budgétaire 2'!D211</f>
        <v>100</v>
      </c>
      <c r="D11" s="90">
        <f>'2) Tableau budgétaire 2'!E211</f>
        <v>143249</v>
      </c>
      <c r="E11" s="90">
        <f>'2) Tableau budgétaire 2'!F211</f>
        <v>515.0100000000001</v>
      </c>
      <c r="F11" s="88">
        <f t="shared" si="0"/>
        <v>143864.01</v>
      </c>
    </row>
    <row r="12" spans="2:6" s="93" customFormat="1" ht="15.5">
      <c r="B12" s="24" t="s">
        <v>6</v>
      </c>
      <c r="C12" s="90">
        <f>'2) Tableau budgétaire 2'!D212</f>
        <v>15800</v>
      </c>
      <c r="D12" s="90">
        <f>'2) Tableau budgétaire 2'!E212</f>
        <v>24445</v>
      </c>
      <c r="E12" s="90">
        <f>'2) Tableau budgétaire 2'!F212</f>
        <v>9499.99</v>
      </c>
      <c r="F12" s="88">
        <f t="shared" si="0"/>
        <v>49744.99</v>
      </c>
    </row>
    <row r="13" spans="2:6" s="93" customFormat="1" ht="46.5">
      <c r="B13" s="24" t="s">
        <v>4</v>
      </c>
      <c r="C13" s="90">
        <f>'2) Tableau budgétaire 2'!D213</f>
        <v>89.999999999999986</v>
      </c>
      <c r="D13" s="90">
        <f>'2) Tableau budgétaire 2'!E213</f>
        <v>61372</v>
      </c>
      <c r="E13" s="90">
        <f>'2) Tableau budgétaire 2'!F213</f>
        <v>601.25</v>
      </c>
      <c r="F13" s="88">
        <f t="shared" si="0"/>
        <v>62063.25</v>
      </c>
    </row>
    <row r="14" spans="2:6" s="93" customFormat="1" ht="31.5" thickBot="1">
      <c r="B14" s="183" t="s">
        <v>20</v>
      </c>
      <c r="C14" s="184">
        <f>'2) Tableau budgétaire 2'!D214</f>
        <v>742500</v>
      </c>
      <c r="D14" s="184">
        <f>'2) Tableau budgétaire 2'!E214</f>
        <v>84859</v>
      </c>
      <c r="E14" s="184">
        <f>'2) Tableau budgétaire 2'!F214</f>
        <v>569000</v>
      </c>
      <c r="F14" s="185">
        <f t="shared" si="0"/>
        <v>1396359</v>
      </c>
    </row>
    <row r="15" spans="2:6" s="93" customFormat="1" ht="30" customHeight="1">
      <c r="B15" s="188" t="s">
        <v>595</v>
      </c>
      <c r="C15" s="189">
        <f>SUM(C8:C14)</f>
        <v>855225</v>
      </c>
      <c r="D15" s="189">
        <f>SUM(D8:D14)</f>
        <v>817855</v>
      </c>
      <c r="E15" s="189">
        <f>SUM(E8:E14)</f>
        <v>653000</v>
      </c>
      <c r="F15" s="190">
        <f t="shared" si="0"/>
        <v>2326080</v>
      </c>
    </row>
    <row r="16" spans="2:6" s="93" customFormat="1" ht="22.5" customHeight="1">
      <c r="B16" s="179" t="s">
        <v>594</v>
      </c>
      <c r="C16" s="180">
        <f>C15*0.07</f>
        <v>59865.750000000007</v>
      </c>
      <c r="D16" s="180">
        <f t="shared" ref="D16:F16" si="1">D15*0.07</f>
        <v>57249.850000000006</v>
      </c>
      <c r="E16" s="180">
        <f t="shared" si="1"/>
        <v>45710.000000000007</v>
      </c>
      <c r="F16" s="186">
        <f t="shared" si="1"/>
        <v>162825.60000000001</v>
      </c>
    </row>
    <row r="17" spans="2:6" s="93" customFormat="1" ht="30" customHeight="1" thickBot="1">
      <c r="B17" s="181" t="s">
        <v>13</v>
      </c>
      <c r="C17" s="182">
        <f>C15+C16</f>
        <v>915090.75</v>
      </c>
      <c r="D17" s="182">
        <f t="shared" ref="D17:F17" si="2">D15+D16</f>
        <v>875104.85</v>
      </c>
      <c r="E17" s="182">
        <f t="shared" si="2"/>
        <v>698710</v>
      </c>
      <c r="F17" s="187">
        <f t="shared" si="2"/>
        <v>2488905.6</v>
      </c>
    </row>
    <row r="18" spans="2:6" s="93" customFormat="1" ht="16" thickBot="1"/>
    <row r="19" spans="2:6" s="93" customFormat="1" ht="15.5">
      <c r="B19" s="363" t="s">
        <v>8</v>
      </c>
      <c r="C19" s="364"/>
      <c r="D19" s="364"/>
      <c r="E19" s="364"/>
      <c r="F19" s="365"/>
    </row>
    <row r="20" spans="2:6" ht="15.5">
      <c r="B20" s="33"/>
      <c r="C20" s="31" t="s">
        <v>17</v>
      </c>
      <c r="D20" s="31" t="s">
        <v>18</v>
      </c>
      <c r="E20" s="31" t="s">
        <v>19</v>
      </c>
      <c r="F20" s="34" t="s">
        <v>10</v>
      </c>
    </row>
    <row r="21" spans="2:6" ht="15.5">
      <c r="B21" s="33"/>
      <c r="C21" s="31" t="str">
        <f>'1) Tableau budgétaire 1'!D13</f>
        <v>OIM</v>
      </c>
      <c r="D21" s="31" t="str">
        <f>'1) Tableau budgétaire 1'!E13</f>
        <v>FAO</v>
      </c>
      <c r="E21" s="31" t="str">
        <f>'1) Tableau budgétaire 1'!F13</f>
        <v>UNHCR</v>
      </c>
      <c r="F21" s="34"/>
    </row>
    <row r="22" spans="2:6" ht="23.25" customHeight="1">
      <c r="B22" s="32" t="s">
        <v>9</v>
      </c>
      <c r="C22" s="30">
        <f>'1) Tableau budgétaire 1'!D206</f>
        <v>640563.52499999991</v>
      </c>
      <c r="D22" s="30">
        <f>'1) Tableau budgétaire 1'!E206</f>
        <v>612573.3949999999</v>
      </c>
      <c r="E22" s="30">
        <f>'1) Tableau budgétaire 1'!F206</f>
        <v>489096.99999999994</v>
      </c>
      <c r="F22" s="9">
        <f>'1) Tableau budgétaire 1'!H206</f>
        <v>0.7</v>
      </c>
    </row>
    <row r="23" spans="2:6" ht="24.75" customHeight="1">
      <c r="B23" s="32" t="s">
        <v>11</v>
      </c>
      <c r="C23" s="30">
        <f>'1) Tableau budgétaire 1'!D207</f>
        <v>274527.22499999998</v>
      </c>
      <c r="D23" s="30">
        <f>'1) Tableau budgétaire 1'!E207</f>
        <v>262531.45499999996</v>
      </c>
      <c r="E23" s="30">
        <f>'1) Tableau budgétaire 1'!F207</f>
        <v>209613</v>
      </c>
      <c r="F23" s="9">
        <f>'1) Tableau budgétaire 1'!H207</f>
        <v>0.3</v>
      </c>
    </row>
    <row r="24" spans="2:6" ht="24.75" customHeight="1" thickBot="1">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A21" zoomScale="87" zoomScaleNormal="87" zoomScaleSheetLayoutView="87" workbookViewId="0">
      <selection activeCell="I25" sqref="I25"/>
    </sheetView>
  </sheetViews>
  <sheetFormatPr defaultColWidth="8.81640625" defaultRowHeight="14.5"/>
  <cols>
    <col min="1" max="1" width="28.81640625" style="222" customWidth="1"/>
    <col min="2" max="2" width="46.1796875" style="222" customWidth="1"/>
    <col min="3" max="3" width="18.81640625" style="222" bestFit="1" customWidth="1"/>
    <col min="4" max="6" width="17.453125" style="222" customWidth="1"/>
    <col min="7" max="7" width="17.453125" style="265" customWidth="1"/>
    <col min="8" max="10" width="17.453125" style="266" customWidth="1"/>
    <col min="11" max="11" width="17.453125" style="222" customWidth="1"/>
    <col min="12" max="12" width="17.81640625" style="222" customWidth="1"/>
    <col min="13" max="13" width="23.81640625" style="222" customWidth="1"/>
    <col min="14" max="16384" width="8.81640625" style="222"/>
  </cols>
  <sheetData>
    <row r="1" spans="1:14" ht="21" customHeight="1">
      <c r="A1" s="214" t="s">
        <v>622</v>
      </c>
      <c r="B1" s="215"/>
      <c r="C1" s="216"/>
      <c r="D1" s="216"/>
      <c r="E1" s="216"/>
      <c r="F1" s="217"/>
      <c r="G1" s="218"/>
      <c r="H1" s="219"/>
      <c r="I1" s="219"/>
      <c r="J1" s="219"/>
      <c r="K1" s="220"/>
      <c r="L1" s="221"/>
      <c r="M1" s="221"/>
      <c r="N1" s="221"/>
    </row>
    <row r="2" spans="1:14" ht="15.75" customHeight="1">
      <c r="A2" s="223"/>
      <c r="B2" s="215"/>
      <c r="C2" s="224"/>
      <c r="D2" s="224"/>
      <c r="E2" s="224"/>
      <c r="F2" s="217"/>
      <c r="G2" s="218"/>
      <c r="H2" s="219"/>
      <c r="I2" s="219"/>
      <c r="J2" s="219"/>
      <c r="K2" s="220"/>
      <c r="L2" s="220"/>
      <c r="M2" s="220"/>
      <c r="N2" s="220"/>
    </row>
    <row r="3" spans="1:14" ht="15.75" customHeight="1">
      <c r="A3" s="225" t="s">
        <v>623</v>
      </c>
      <c r="B3" s="215"/>
      <c r="C3" s="224"/>
      <c r="D3" s="224"/>
      <c r="E3" s="224"/>
      <c r="F3" s="217"/>
      <c r="G3" s="218"/>
      <c r="H3" s="219"/>
      <c r="I3" s="219"/>
      <c r="J3" s="219"/>
      <c r="K3" s="220"/>
      <c r="L3" s="220"/>
      <c r="M3" s="220"/>
      <c r="N3" s="220"/>
    </row>
    <row r="4" spans="1:14" ht="15" customHeight="1">
      <c r="A4" s="220"/>
      <c r="B4" s="220"/>
      <c r="C4" s="217"/>
      <c r="D4" s="217"/>
      <c r="E4" s="217"/>
      <c r="F4" s="217"/>
      <c r="G4" s="218"/>
      <c r="H4" s="219"/>
      <c r="I4" s="219"/>
      <c r="J4" s="219"/>
      <c r="K4" s="220"/>
      <c r="L4" s="220"/>
      <c r="M4" s="220"/>
      <c r="N4" s="220"/>
    </row>
    <row r="5" spans="1:14" ht="15.75" customHeight="1">
      <c r="A5" s="225" t="s">
        <v>624</v>
      </c>
      <c r="B5" s="220"/>
      <c r="C5" s="217"/>
      <c r="D5" s="217"/>
      <c r="E5" s="217"/>
      <c r="F5" s="217"/>
      <c r="G5" s="218"/>
      <c r="H5" s="219"/>
      <c r="I5" s="219"/>
      <c r="J5" s="219"/>
      <c r="K5" s="220"/>
      <c r="L5" s="220"/>
      <c r="M5" s="220"/>
      <c r="N5" s="220"/>
    </row>
    <row r="6" spans="1:14" ht="15.75" customHeight="1">
      <c r="A6" s="220"/>
      <c r="B6" s="220"/>
      <c r="C6" s="217"/>
      <c r="D6" s="217"/>
      <c r="E6" s="217"/>
      <c r="F6" s="217"/>
      <c r="G6" s="218"/>
      <c r="H6" s="219"/>
      <c r="I6" s="219"/>
      <c r="J6" s="219"/>
      <c r="K6" s="220"/>
      <c r="L6" s="220"/>
      <c r="M6" s="220"/>
      <c r="N6" s="220"/>
    </row>
    <row r="7" spans="1:14" ht="132" customHeight="1">
      <c r="A7" s="226" t="s">
        <v>625</v>
      </c>
      <c r="B7" s="227" t="s">
        <v>626</v>
      </c>
      <c r="C7" s="226" t="s">
        <v>627</v>
      </c>
      <c r="D7" s="228" t="s">
        <v>628</v>
      </c>
      <c r="E7" s="229" t="s">
        <v>629</v>
      </c>
      <c r="F7" s="229" t="s">
        <v>630</v>
      </c>
      <c r="G7" s="229" t="s">
        <v>631</v>
      </c>
      <c r="H7" s="230" t="s">
        <v>632</v>
      </c>
      <c r="I7" s="230" t="s">
        <v>633</v>
      </c>
      <c r="J7" s="230" t="s">
        <v>634</v>
      </c>
      <c r="K7" s="231"/>
      <c r="L7" s="220"/>
      <c r="M7" s="220"/>
      <c r="N7" s="220"/>
    </row>
    <row r="8" spans="1:14" ht="15">
      <c r="A8" s="374" t="s">
        <v>635</v>
      </c>
      <c r="B8" s="375"/>
      <c r="C8" s="375"/>
      <c r="D8" s="375"/>
      <c r="E8" s="375"/>
      <c r="F8" s="375"/>
      <c r="G8" s="375"/>
      <c r="H8" s="375"/>
      <c r="I8" s="375"/>
      <c r="J8" s="375"/>
      <c r="K8" s="375"/>
      <c r="L8" s="220"/>
      <c r="M8" s="220"/>
      <c r="N8" s="220"/>
    </row>
    <row r="9" spans="1:14" ht="43.5">
      <c r="A9" s="232" t="s">
        <v>636</v>
      </c>
      <c r="B9" s="233" t="s">
        <v>603</v>
      </c>
      <c r="C9" s="234"/>
      <c r="D9" s="235"/>
      <c r="E9" s="236"/>
      <c r="F9" s="236"/>
      <c r="G9" s="237"/>
      <c r="H9" s="238"/>
      <c r="I9" s="238"/>
      <c r="J9" s="238"/>
      <c r="K9" s="239"/>
      <c r="L9" s="220"/>
      <c r="M9" s="220"/>
      <c r="N9" s="220"/>
    </row>
    <row r="10" spans="1:14" ht="70">
      <c r="A10" s="231" t="s">
        <v>637</v>
      </c>
      <c r="B10" s="240" t="s">
        <v>604</v>
      </c>
      <c r="C10" s="241">
        <f t="shared" ref="C10:C18" si="0">SUM(D10:F10)</f>
        <v>110000</v>
      </c>
      <c r="D10" s="242">
        <v>60000</v>
      </c>
      <c r="E10" s="241">
        <v>0</v>
      </c>
      <c r="F10" s="241">
        <v>50000</v>
      </c>
      <c r="G10" s="237">
        <v>0.5</v>
      </c>
      <c r="H10" s="238">
        <f>'[72]CS 0996 TD10'!L91+'[72]CS 0996 TD10'!M91</f>
        <v>38141.040000000008</v>
      </c>
      <c r="I10" s="238"/>
      <c r="J10" s="238"/>
      <c r="K10" s="239"/>
      <c r="L10" s="220"/>
      <c r="M10" s="220"/>
      <c r="N10" s="220"/>
    </row>
    <row r="11" spans="1:14" ht="42">
      <c r="A11" s="231" t="s">
        <v>638</v>
      </c>
      <c r="B11" s="240" t="s">
        <v>605</v>
      </c>
      <c r="C11" s="241">
        <f t="shared" si="0"/>
        <v>95000</v>
      </c>
      <c r="D11" s="242">
        <v>50000</v>
      </c>
      <c r="E11" s="241">
        <v>0</v>
      </c>
      <c r="F11" s="241">
        <v>45000</v>
      </c>
      <c r="G11" s="237">
        <v>0.5</v>
      </c>
      <c r="H11" s="238">
        <f>'[72]CS 0996 TD10'!L92+'[72]CS 0996 TD10'!M92</f>
        <v>16406.97</v>
      </c>
      <c r="I11" s="238"/>
      <c r="J11" s="238"/>
      <c r="K11" s="239"/>
      <c r="L11" s="220"/>
      <c r="M11" s="220"/>
      <c r="N11" s="220"/>
    </row>
    <row r="12" spans="1:14" ht="29">
      <c r="A12" s="232" t="s">
        <v>639</v>
      </c>
      <c r="B12" s="233" t="s">
        <v>606</v>
      </c>
      <c r="C12" s="241">
        <f t="shared" si="0"/>
        <v>0</v>
      </c>
      <c r="D12" s="243"/>
      <c r="E12" s="241"/>
      <c r="F12" s="241"/>
      <c r="G12" s="237"/>
      <c r="H12" s="238"/>
      <c r="I12" s="238"/>
      <c r="J12" s="238"/>
      <c r="K12" s="239"/>
      <c r="L12" s="220"/>
      <c r="M12" s="220"/>
      <c r="N12" s="220"/>
    </row>
    <row r="13" spans="1:14" ht="182">
      <c r="A13" s="231" t="s">
        <v>640</v>
      </c>
      <c r="B13" s="240" t="s">
        <v>607</v>
      </c>
      <c r="C13" s="241">
        <f t="shared" si="0"/>
        <v>55500</v>
      </c>
      <c r="D13" s="242">
        <v>28000</v>
      </c>
      <c r="E13" s="241">
        <f>5000</f>
        <v>5000</v>
      </c>
      <c r="F13" s="241">
        <v>22500</v>
      </c>
      <c r="G13" s="237">
        <v>0.4</v>
      </c>
      <c r="H13" s="238">
        <f>'[72]CS 0996 TD10'!L93+'[72]CS 0996 TD10'!M93</f>
        <v>32075.06</v>
      </c>
      <c r="I13" s="238">
        <v>0</v>
      </c>
      <c r="J13" s="238"/>
      <c r="K13" s="239"/>
      <c r="L13" s="220"/>
      <c r="M13" s="220"/>
      <c r="N13" s="220"/>
    </row>
    <row r="14" spans="1:14" ht="56">
      <c r="A14" s="231" t="s">
        <v>641</v>
      </c>
      <c r="B14" s="240" t="s">
        <v>608</v>
      </c>
      <c r="C14" s="241">
        <f t="shared" si="0"/>
        <v>150000</v>
      </c>
      <c r="D14" s="242">
        <v>75000</v>
      </c>
      <c r="E14" s="241">
        <v>0</v>
      </c>
      <c r="F14" s="241">
        <v>75000</v>
      </c>
      <c r="G14" s="237">
        <v>0.5</v>
      </c>
      <c r="H14" s="238">
        <f>'[72]CS 0996 TD10'!L94+'[72]CS 0996 TD10'!M94</f>
        <v>46113.189999999995</v>
      </c>
      <c r="I14" s="238"/>
      <c r="J14" s="238"/>
      <c r="K14" s="239"/>
      <c r="L14" s="220"/>
      <c r="M14" s="220"/>
      <c r="N14" s="220"/>
    </row>
    <row r="15" spans="1:14" ht="15.5">
      <c r="A15" s="231" t="s">
        <v>642</v>
      </c>
      <c r="B15" s="240"/>
      <c r="C15" s="241">
        <f t="shared" si="0"/>
        <v>0</v>
      </c>
      <c r="D15" s="244"/>
      <c r="E15" s="245"/>
      <c r="F15" s="245"/>
      <c r="G15" s="246"/>
      <c r="H15" s="238"/>
      <c r="I15" s="238"/>
      <c r="J15" s="238"/>
      <c r="K15" s="247"/>
      <c r="L15" s="220"/>
      <c r="M15" s="220"/>
      <c r="N15" s="220"/>
    </row>
    <row r="16" spans="1:14" ht="58">
      <c r="A16" s="232" t="s">
        <v>643</v>
      </c>
      <c r="B16" s="248" t="s">
        <v>644</v>
      </c>
      <c r="C16" s="241">
        <f t="shared" si="0"/>
        <v>0</v>
      </c>
      <c r="D16" s="243"/>
      <c r="E16" s="241"/>
      <c r="F16" s="241"/>
      <c r="G16" s="237"/>
      <c r="H16" s="238"/>
      <c r="I16" s="238"/>
      <c r="J16" s="238"/>
      <c r="K16" s="239"/>
      <c r="L16" s="220"/>
      <c r="M16" s="220"/>
      <c r="N16" s="220"/>
    </row>
    <row r="17" spans="1:14" ht="98">
      <c r="A17" s="231" t="s">
        <v>645</v>
      </c>
      <c r="B17" s="240" t="s">
        <v>609</v>
      </c>
      <c r="C17" s="241">
        <f t="shared" si="0"/>
        <v>105000</v>
      </c>
      <c r="D17" s="242">
        <v>55000</v>
      </c>
      <c r="E17" s="241">
        <v>0</v>
      </c>
      <c r="F17" s="241">
        <v>50000</v>
      </c>
      <c r="G17" s="237">
        <v>0.5</v>
      </c>
      <c r="H17" s="238">
        <f>'[72]CS 0996 TD10'!L95+'[72]CS 0996 TD10'!M95</f>
        <v>32556.029999999995</v>
      </c>
      <c r="I17" s="238"/>
      <c r="J17" s="238"/>
      <c r="K17" s="239"/>
      <c r="L17" s="220"/>
      <c r="M17" s="220"/>
      <c r="N17" s="220"/>
    </row>
    <row r="18" spans="1:14" ht="43.5">
      <c r="A18" s="231" t="s">
        <v>646</v>
      </c>
      <c r="B18" s="240" t="s">
        <v>610</v>
      </c>
      <c r="C18" s="241">
        <f t="shared" si="0"/>
        <v>29000</v>
      </c>
      <c r="D18" s="242">
        <v>16500</v>
      </c>
      <c r="E18" s="241">
        <v>0</v>
      </c>
      <c r="F18" s="241">
        <v>12500</v>
      </c>
      <c r="G18" s="237">
        <v>0.4</v>
      </c>
      <c r="H18" s="238">
        <f>'[72]CS 0996 TD10'!L96+'[72]CS 0996 TD10'!M96</f>
        <v>13533.369999999995</v>
      </c>
      <c r="I18" s="238"/>
      <c r="J18" s="238"/>
      <c r="K18" s="239"/>
      <c r="L18" s="220"/>
      <c r="M18" s="220"/>
      <c r="N18" s="220"/>
    </row>
    <row r="19" spans="1:14" ht="15.5">
      <c r="A19" s="231" t="s">
        <v>647</v>
      </c>
      <c r="B19" s="240" t="s">
        <v>611</v>
      </c>
      <c r="C19" s="241">
        <v>0</v>
      </c>
      <c r="D19" s="242">
        <v>0</v>
      </c>
      <c r="E19" s="241">
        <v>0</v>
      </c>
      <c r="F19" s="241">
        <v>0</v>
      </c>
      <c r="G19" s="237"/>
      <c r="H19" s="238"/>
      <c r="I19" s="238"/>
      <c r="J19" s="238"/>
      <c r="K19" s="239"/>
      <c r="L19" s="220"/>
      <c r="M19" s="220"/>
      <c r="N19" s="220"/>
    </row>
    <row r="20" spans="1:14" ht="15.5">
      <c r="A20" s="372" t="s">
        <v>648</v>
      </c>
      <c r="B20" s="372"/>
      <c r="C20" s="249">
        <f>SUM(C9:C19)</f>
        <v>544500</v>
      </c>
      <c r="D20" s="243">
        <f>SUM(D9:D19)</f>
        <v>284500</v>
      </c>
      <c r="E20" s="249">
        <f>SUM(E9:E19)</f>
        <v>5000</v>
      </c>
      <c r="F20" s="249">
        <f>SUM(F9:F19)</f>
        <v>255000</v>
      </c>
      <c r="G20" s="250"/>
      <c r="H20" s="251">
        <f>SUM(H9:H19)</f>
        <v>178825.66</v>
      </c>
      <c r="I20" s="251">
        <f>SUM(I19,I16,I12,I9)</f>
        <v>0</v>
      </c>
      <c r="J20" s="251"/>
      <c r="K20" s="239"/>
      <c r="L20" s="220"/>
      <c r="M20" s="220"/>
      <c r="N20" s="220"/>
    </row>
    <row r="21" spans="1:14" ht="15">
      <c r="A21" s="374" t="s">
        <v>649</v>
      </c>
      <c r="B21" s="375"/>
      <c r="C21" s="375"/>
      <c r="D21" s="375"/>
      <c r="E21" s="375"/>
      <c r="F21" s="375"/>
      <c r="G21" s="375"/>
      <c r="H21" s="375"/>
      <c r="I21" s="375"/>
      <c r="J21" s="375"/>
      <c r="K21" s="375"/>
      <c r="L21" s="220"/>
      <c r="M21" s="220"/>
      <c r="N21" s="220"/>
    </row>
    <row r="22" spans="1:14" ht="107.25" customHeight="1">
      <c r="A22" s="232" t="s">
        <v>650</v>
      </c>
      <c r="B22" s="248" t="s">
        <v>612</v>
      </c>
      <c r="C22" s="249"/>
      <c r="D22" s="252"/>
      <c r="E22" s="241"/>
      <c r="F22" s="241"/>
      <c r="G22" s="237"/>
      <c r="H22" s="238"/>
      <c r="I22" s="238"/>
      <c r="J22" s="238"/>
      <c r="K22" s="239"/>
      <c r="L22" s="220"/>
      <c r="M22" s="220"/>
      <c r="N22" s="220"/>
    </row>
    <row r="23" spans="1:14" ht="42">
      <c r="A23" s="231" t="s">
        <v>651</v>
      </c>
      <c r="B23" s="240" t="s">
        <v>613</v>
      </c>
      <c r="C23" s="241">
        <f>SUM(D23:F23)</f>
        <v>605000</v>
      </c>
      <c r="D23" s="242">
        <v>105000</v>
      </c>
      <c r="E23" s="241">
        <v>400000</v>
      </c>
      <c r="F23" s="241">
        <v>100000</v>
      </c>
      <c r="G23" s="237">
        <v>0.25</v>
      </c>
      <c r="H23" s="238">
        <f>'[72]CS 0996 TD10'!L97+'[72]CS 0996 TD10'!M97</f>
        <v>37038.779999999992</v>
      </c>
      <c r="I23" s="238" t="e">
        <f>GETPIVOTDATA("Somme de Actuals &amp; Com",'[73]Pivot 2019 only'!$A$3,"Account","5021 Travel","Code",5)+GETPIVOTDATA("Somme de Actuals &amp; Com",'[73]Pivot 2019 only'!$A$3,"Account","5024 Expendable Procurement","Code",2)+GETPIVOTDATA("Somme de Actuals &amp; Com",'[73]Pivot 2019 only'!$A$3,"Account","5025 Non Expendable Procurement","Code",3)+GETPIVOTDATA("Somme de Actuals &amp; Com",'[73]Pivot 2019 only'!$A$3,"Account","5028 General Operating Expenses","Code",7)+GETPIVOTDATA("Somme de Actuals &amp; Com",'[73]Pivot 2019 only'!$A$3,"Account","5040 General Operating Expenses - external common services","Code",7)</f>
        <v>#REF!</v>
      </c>
      <c r="J23" s="238"/>
      <c r="K23" s="239"/>
      <c r="L23" s="220"/>
      <c r="M23" s="220"/>
      <c r="N23" s="220"/>
    </row>
    <row r="24" spans="1:14" ht="56">
      <c r="A24" s="231" t="s">
        <v>652</v>
      </c>
      <c r="B24" s="240" t="s">
        <v>614</v>
      </c>
      <c r="C24" s="241">
        <f>SUM(D24:F24)</f>
        <v>372000</v>
      </c>
      <c r="D24" s="242">
        <v>62000</v>
      </c>
      <c r="E24" s="241">
        <v>250000</v>
      </c>
      <c r="F24" s="241">
        <f>60000</f>
        <v>60000</v>
      </c>
      <c r="G24" s="237">
        <v>0.7</v>
      </c>
      <c r="H24" s="238">
        <f>'[72]CS 0996 TD10'!L98+'[72]CS 0996 TD10'!M98</f>
        <v>41821.040000000001</v>
      </c>
      <c r="I24" s="238" t="e">
        <f>GETPIVOTDATA("Somme de Actuals &amp; Com",'[73]Pivot 2019 only'!$A$3,"Account","5014 Contracts")*70%</f>
        <v>#REF!</v>
      </c>
      <c r="J24" s="238"/>
      <c r="K24" s="239"/>
      <c r="L24" s="253"/>
      <c r="M24" s="220"/>
      <c r="N24" s="220"/>
    </row>
    <row r="25" spans="1:14" ht="42">
      <c r="A25" s="231" t="s">
        <v>653</v>
      </c>
      <c r="B25" s="240" t="s">
        <v>615</v>
      </c>
      <c r="C25" s="241">
        <f>SUM(D25:F25)</f>
        <v>215000</v>
      </c>
      <c r="D25" s="242">
        <v>110000</v>
      </c>
      <c r="E25" s="241">
        <v>0</v>
      </c>
      <c r="F25" s="241">
        <v>105000</v>
      </c>
      <c r="G25" s="237">
        <v>0.5</v>
      </c>
      <c r="H25" s="238">
        <f>'[72]CS 0996 TD10'!L99+'[72]CS 0996 TD10'!M99</f>
        <v>94821.449999999968</v>
      </c>
      <c r="I25" s="238" t="e">
        <f>GETPIVOTDATA("Somme de Actuals &amp; Com",'[73]Pivot 2019 only'!$A$3,"Account","5014 Contracts")-'PBF Lac'!I24</f>
        <v>#REF!</v>
      </c>
      <c r="J25" s="238"/>
      <c r="K25" s="239"/>
      <c r="L25" s="220"/>
      <c r="M25" s="220"/>
      <c r="N25" s="220"/>
    </row>
    <row r="26" spans="1:14" ht="15.5">
      <c r="A26" s="372" t="s">
        <v>654</v>
      </c>
      <c r="B26" s="372"/>
      <c r="C26" s="249">
        <f>SUM(C22:C25)</f>
        <v>1192000</v>
      </c>
      <c r="D26" s="243">
        <f>SUM(D22:D25)</f>
        <v>277000</v>
      </c>
      <c r="E26" s="249">
        <f>SUM(E22:E25)</f>
        <v>650000</v>
      </c>
      <c r="F26" s="249">
        <f>SUM(F22:F25)</f>
        <v>265000</v>
      </c>
      <c r="G26" s="237"/>
      <c r="H26" s="251">
        <f>SUM(H22:H25)</f>
        <v>173681.26999999996</v>
      </c>
      <c r="I26" s="251" t="e">
        <f>SUM(I23:I25)</f>
        <v>#REF!</v>
      </c>
      <c r="J26" s="251"/>
      <c r="K26" s="239"/>
      <c r="L26" s="220"/>
      <c r="M26" s="220"/>
      <c r="N26" s="220"/>
    </row>
    <row r="27" spans="1:14" ht="46.5">
      <c r="A27" s="231" t="s">
        <v>655</v>
      </c>
      <c r="B27" s="254"/>
      <c r="C27" s="249">
        <v>305475</v>
      </c>
      <c r="D27" s="255">
        <v>112725</v>
      </c>
      <c r="E27" s="256">
        <v>108750</v>
      </c>
      <c r="F27" s="249">
        <v>84000</v>
      </c>
      <c r="G27" s="257"/>
      <c r="H27" s="251">
        <f>'[72]CS 0996 TD10'!L89+'[72]CS 0996 TD10'!L90+'[72]CS 0996 TD10'!M90</f>
        <v>12305.2</v>
      </c>
      <c r="I27" s="251" t="e">
        <f>GETPIVOTDATA("Somme de Actuals &amp; Com",'[73]Pivot 2019 only'!$A$3,"Account","5011 Salaries Professional","Code",1)+GETPIVOTDATA("Somme de Actuals &amp; Com",'[73]Pivot 2019 only'!$A$3,"Account","5013 Consultants","Code",1)+GETPIVOTDATA("Somme de Actuals &amp; Com",'[73]Pivot 2019 only'!$A$3,"Account","5020 Locally Contracted Labour","Code",1)</f>
        <v>#REF!</v>
      </c>
      <c r="J27" s="251"/>
      <c r="K27" s="239"/>
      <c r="L27" s="220"/>
      <c r="M27" s="220"/>
      <c r="N27" s="220"/>
    </row>
    <row r="28" spans="1:14" ht="15.5">
      <c r="A28" s="231" t="s">
        <v>656</v>
      </c>
      <c r="B28" s="258" t="s">
        <v>657</v>
      </c>
      <c r="C28" s="249">
        <v>284105.24670000002</v>
      </c>
      <c r="D28" s="242">
        <v>181000</v>
      </c>
      <c r="E28" s="249">
        <v>54105.25</v>
      </c>
      <c r="F28" s="249">
        <v>49000</v>
      </c>
      <c r="G28" s="250"/>
      <c r="H28" s="251">
        <f>'[72]CS 0996 TD10'!N100</f>
        <v>0</v>
      </c>
      <c r="I28" s="251" t="e">
        <f>GETPIVOTDATA("Somme de Actuals &amp; Com",'[73]Pivot 2019 only'!$A$3,"Account","5050 Internal Common Services and Support","Code",7)</f>
        <v>#REF!</v>
      </c>
      <c r="J28" s="251"/>
      <c r="K28" s="259"/>
      <c r="L28" s="220"/>
      <c r="M28" s="220"/>
      <c r="N28" s="220"/>
    </row>
    <row r="29" spans="1:14" ht="15">
      <c r="A29" s="376" t="s">
        <v>658</v>
      </c>
      <c r="B29" s="376"/>
      <c r="C29" s="249">
        <f>C20+C26+C27+C28</f>
        <v>2326080.2467</v>
      </c>
      <c r="D29" s="243">
        <f>D20+D26+D27+D28</f>
        <v>855225</v>
      </c>
      <c r="E29" s="249">
        <f>E20+E26+E27+E28</f>
        <v>817855.25</v>
      </c>
      <c r="F29" s="249">
        <f>F20+F26+F27+F28</f>
        <v>653000</v>
      </c>
      <c r="G29" s="260"/>
      <c r="H29" s="251">
        <f>H20+H26+H27+H28</f>
        <v>364812.12999999995</v>
      </c>
      <c r="I29" s="251" t="e">
        <f>SUM(I28,I27,I26,I20)</f>
        <v>#REF!</v>
      </c>
      <c r="J29" s="251"/>
      <c r="K29" s="259"/>
      <c r="L29" s="220"/>
      <c r="M29" s="220"/>
      <c r="N29" s="220"/>
    </row>
    <row r="30" spans="1:14" ht="15.5">
      <c r="A30" s="377" t="s">
        <v>659</v>
      </c>
      <c r="B30" s="377"/>
      <c r="C30" s="241">
        <f>C29*7%</f>
        <v>162825.61726900001</v>
      </c>
      <c r="D30" s="242">
        <f>D29*7%</f>
        <v>59865.750000000007</v>
      </c>
      <c r="E30" s="241">
        <f>E29*7%</f>
        <v>57249.867500000008</v>
      </c>
      <c r="F30" s="241">
        <f>F29*7%</f>
        <v>45710.000000000007</v>
      </c>
      <c r="G30" s="246"/>
      <c r="H30" s="238">
        <f>'[72]CS 0996 TD10'!L101+'[72]CS 0996 TD10'!M101</f>
        <v>25536.849099999999</v>
      </c>
      <c r="I30" s="238" t="e">
        <f>GETPIVOTDATA("Somme de Actuals &amp; Com",'[73]Pivot 2019 only'!$A$3,"Account","5029 Support Costs","Code",8)</f>
        <v>#REF!</v>
      </c>
      <c r="J30" s="238"/>
      <c r="K30" s="239"/>
      <c r="L30" s="220"/>
      <c r="M30" s="220"/>
      <c r="N30" s="220"/>
    </row>
    <row r="31" spans="1:14" ht="27.75" customHeight="1">
      <c r="A31" s="372" t="s">
        <v>660</v>
      </c>
      <c r="B31" s="372"/>
      <c r="C31" s="261">
        <f>C29+C30</f>
        <v>2488905.8639690001</v>
      </c>
      <c r="D31" s="243">
        <f>D29+D30</f>
        <v>915090.75</v>
      </c>
      <c r="E31" s="249">
        <f>E29+E30</f>
        <v>875105.11750000005</v>
      </c>
      <c r="F31" s="249">
        <f>F29+F30</f>
        <v>698710</v>
      </c>
      <c r="G31" s="262"/>
      <c r="H31" s="243">
        <f>H29+H30</f>
        <v>390348.97909999994</v>
      </c>
      <c r="I31" s="243" t="e">
        <f>I29+I30</f>
        <v>#REF!</v>
      </c>
      <c r="J31" s="243"/>
      <c r="K31" s="259"/>
      <c r="L31" s="220"/>
      <c r="M31" s="220"/>
      <c r="N31" s="220"/>
    </row>
    <row r="32" spans="1:14" ht="32.25" customHeight="1">
      <c r="A32" s="263" t="s">
        <v>661</v>
      </c>
      <c r="B32" s="254"/>
      <c r="C32" s="260"/>
      <c r="D32" s="235"/>
      <c r="E32" s="264"/>
      <c r="F32" s="264"/>
      <c r="G32" s="262"/>
      <c r="H32" s="251"/>
      <c r="I32" s="251"/>
      <c r="J32" s="251"/>
      <c r="K32" s="239"/>
      <c r="L32" s="220"/>
      <c r="M32" s="220"/>
      <c r="N32" s="220"/>
    </row>
    <row r="33" spans="1:9">
      <c r="I33" s="266">
        <f>E31*70%</f>
        <v>612573.58224999998</v>
      </c>
    </row>
    <row r="34" spans="1:9">
      <c r="A34" s="373" t="s">
        <v>662</v>
      </c>
      <c r="B34" s="222" t="s">
        <v>663</v>
      </c>
      <c r="I34" s="267" t="e">
        <f>I31/I33</f>
        <v>#REF!</v>
      </c>
    </row>
    <row r="35" spans="1:9">
      <c r="A35" s="373"/>
      <c r="B35" s="222" t="s">
        <v>664</v>
      </c>
      <c r="I35" s="267" t="e">
        <f>I31/E31</f>
        <v>#REF!</v>
      </c>
    </row>
  </sheetData>
  <mergeCells count="8">
    <mergeCell ref="A31:B31"/>
    <mergeCell ref="A34:A35"/>
    <mergeCell ref="A8:K8"/>
    <mergeCell ref="A20:B20"/>
    <mergeCell ref="A21:K21"/>
    <mergeCell ref="A26:B26"/>
    <mergeCell ref="A29:B29"/>
    <mergeCell ref="A30:B30"/>
  </mergeCells>
  <pageMargins left="0.7" right="0.7" top="0.75" bottom="0.75" header="0.3" footer="0.3"/>
  <pageSetup paperSize="9" scale="37" fitToHeight="0" orientation="portrait" r:id="rId1"/>
  <headerFooter>
    <oddFooter>&amp;LProject ID: CS.0996
Financial Endorsement No : FF19.XXX (Office Draft - 6 November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6"/>
  <sheetViews>
    <sheetView workbookViewId="0">
      <selection activeCell="A9" sqref="A9"/>
    </sheetView>
  </sheetViews>
  <sheetFormatPr defaultColWidth="8.7265625" defaultRowHeight="14.5"/>
  <sheetData>
    <row r="1" spans="1:1">
      <c r="A1" s="159">
        <v>0</v>
      </c>
    </row>
    <row r="2" spans="1:1">
      <c r="A2" s="159">
        <v>0.2</v>
      </c>
    </row>
    <row r="3" spans="1:1">
      <c r="A3" s="159">
        <v>0.4</v>
      </c>
    </row>
    <row r="4" spans="1:1">
      <c r="A4" s="159">
        <v>0.6</v>
      </c>
    </row>
    <row r="5" spans="1:1">
      <c r="A5" s="159">
        <v>0.8</v>
      </c>
    </row>
    <row r="6" spans="1:1">
      <c r="A6" s="159">
        <v>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0"/>
  <sheetViews>
    <sheetView topLeftCell="A148" workbookViewId="0">
      <selection activeCell="D3" sqref="D3"/>
    </sheetView>
  </sheetViews>
  <sheetFormatPr defaultColWidth="8.7265625" defaultRowHeight="14.5"/>
  <sheetData>
    <row r="1" spans="1:2">
      <c r="A1" s="94" t="s">
        <v>24</v>
      </c>
      <c r="B1" s="95" t="s">
        <v>25</v>
      </c>
    </row>
    <row r="2" spans="1:2">
      <c r="A2" s="96" t="s">
        <v>26</v>
      </c>
      <c r="B2" s="97" t="s">
        <v>27</v>
      </c>
    </row>
    <row r="3" spans="1:2">
      <c r="A3" s="96" t="s">
        <v>28</v>
      </c>
      <c r="B3" s="97" t="s">
        <v>29</v>
      </c>
    </row>
    <row r="4" spans="1:2">
      <c r="A4" s="96" t="s">
        <v>30</v>
      </c>
      <c r="B4" s="97" t="s">
        <v>31</v>
      </c>
    </row>
    <row r="5" spans="1:2">
      <c r="A5" s="96" t="s">
        <v>32</v>
      </c>
      <c r="B5" s="97" t="s">
        <v>33</v>
      </c>
    </row>
    <row r="6" spans="1:2">
      <c r="A6" s="96" t="s">
        <v>34</v>
      </c>
      <c r="B6" s="97" t="s">
        <v>35</v>
      </c>
    </row>
    <row r="7" spans="1:2">
      <c r="A7" s="96" t="s">
        <v>36</v>
      </c>
      <c r="B7" s="97" t="s">
        <v>37</v>
      </c>
    </row>
    <row r="8" spans="1:2">
      <c r="A8" s="96" t="s">
        <v>38</v>
      </c>
      <c r="B8" s="97" t="s">
        <v>39</v>
      </c>
    </row>
    <row r="9" spans="1:2">
      <c r="A9" s="96" t="s">
        <v>40</v>
      </c>
      <c r="B9" s="97" t="s">
        <v>41</v>
      </c>
    </row>
    <row r="10" spans="1:2">
      <c r="A10" s="96" t="s">
        <v>42</v>
      </c>
      <c r="B10" s="97" t="s">
        <v>43</v>
      </c>
    </row>
    <row r="11" spans="1:2">
      <c r="A11" s="96" t="s">
        <v>44</v>
      </c>
      <c r="B11" s="97" t="s">
        <v>45</v>
      </c>
    </row>
    <row r="12" spans="1:2">
      <c r="A12" s="96" t="s">
        <v>46</v>
      </c>
      <c r="B12" s="97" t="s">
        <v>47</v>
      </c>
    </row>
    <row r="13" spans="1:2">
      <c r="A13" s="96" t="s">
        <v>48</v>
      </c>
      <c r="B13" s="97" t="s">
        <v>49</v>
      </c>
    </row>
    <row r="14" spans="1:2">
      <c r="A14" s="96" t="s">
        <v>50</v>
      </c>
      <c r="B14" s="97" t="s">
        <v>51</v>
      </c>
    </row>
    <row r="15" spans="1:2">
      <c r="A15" s="96" t="s">
        <v>52</v>
      </c>
      <c r="B15" s="97" t="s">
        <v>53</v>
      </c>
    </row>
    <row r="16" spans="1:2">
      <c r="A16" s="96" t="s">
        <v>54</v>
      </c>
      <c r="B16" s="97" t="s">
        <v>55</v>
      </c>
    </row>
    <row r="17" spans="1:2">
      <c r="A17" s="96" t="s">
        <v>56</v>
      </c>
      <c r="B17" s="97" t="s">
        <v>57</v>
      </c>
    </row>
    <row r="18" spans="1:2">
      <c r="A18" s="96" t="s">
        <v>58</v>
      </c>
      <c r="B18" s="97" t="s">
        <v>59</v>
      </c>
    </row>
    <row r="19" spans="1:2">
      <c r="A19" s="96" t="s">
        <v>60</v>
      </c>
      <c r="B19" s="97" t="s">
        <v>61</v>
      </c>
    </row>
    <row r="20" spans="1:2">
      <c r="A20" s="96" t="s">
        <v>62</v>
      </c>
      <c r="B20" s="97" t="s">
        <v>63</v>
      </c>
    </row>
    <row r="21" spans="1:2">
      <c r="A21" s="96" t="s">
        <v>64</v>
      </c>
      <c r="B21" s="97" t="s">
        <v>65</v>
      </c>
    </row>
    <row r="22" spans="1:2">
      <c r="A22" s="96" t="s">
        <v>66</v>
      </c>
      <c r="B22" s="97" t="s">
        <v>67</v>
      </c>
    </row>
    <row r="23" spans="1:2">
      <c r="A23" s="96" t="s">
        <v>68</v>
      </c>
      <c r="B23" s="97" t="s">
        <v>69</v>
      </c>
    </row>
    <row r="24" spans="1:2">
      <c r="A24" s="96" t="s">
        <v>70</v>
      </c>
      <c r="B24" s="97" t="s">
        <v>71</v>
      </c>
    </row>
    <row r="25" spans="1:2">
      <c r="A25" s="96" t="s">
        <v>72</v>
      </c>
      <c r="B25" s="97" t="s">
        <v>73</v>
      </c>
    </row>
    <row r="26" spans="1:2">
      <c r="A26" s="96" t="s">
        <v>74</v>
      </c>
      <c r="B26" s="97" t="s">
        <v>75</v>
      </c>
    </row>
    <row r="27" spans="1:2">
      <c r="A27" s="96" t="s">
        <v>76</v>
      </c>
      <c r="B27" s="97" t="s">
        <v>77</v>
      </c>
    </row>
    <row r="28" spans="1:2">
      <c r="A28" s="96" t="s">
        <v>78</v>
      </c>
      <c r="B28" s="97" t="s">
        <v>79</v>
      </c>
    </row>
    <row r="29" spans="1:2">
      <c r="A29" s="96" t="s">
        <v>80</v>
      </c>
      <c r="B29" s="97" t="s">
        <v>81</v>
      </c>
    </row>
    <row r="30" spans="1:2">
      <c r="A30" s="96" t="s">
        <v>82</v>
      </c>
      <c r="B30" s="97" t="s">
        <v>83</v>
      </c>
    </row>
    <row r="31" spans="1:2">
      <c r="A31" s="96" t="s">
        <v>84</v>
      </c>
      <c r="B31" s="97" t="s">
        <v>85</v>
      </c>
    </row>
    <row r="32" spans="1:2">
      <c r="A32" s="96" t="s">
        <v>86</v>
      </c>
      <c r="B32" s="97" t="s">
        <v>87</v>
      </c>
    </row>
    <row r="33" spans="1:2">
      <c r="A33" s="96" t="s">
        <v>88</v>
      </c>
      <c r="B33" s="97" t="s">
        <v>89</v>
      </c>
    </row>
    <row r="34" spans="1:2">
      <c r="A34" s="96" t="s">
        <v>90</v>
      </c>
      <c r="B34" s="97" t="s">
        <v>91</v>
      </c>
    </row>
    <row r="35" spans="1:2">
      <c r="A35" s="96" t="s">
        <v>92</v>
      </c>
      <c r="B35" s="97" t="s">
        <v>93</v>
      </c>
    </row>
    <row r="36" spans="1:2">
      <c r="A36" s="96" t="s">
        <v>94</v>
      </c>
      <c r="B36" s="97" t="s">
        <v>95</v>
      </c>
    </row>
    <row r="37" spans="1:2">
      <c r="A37" s="96" t="s">
        <v>96</v>
      </c>
      <c r="B37" s="97" t="s">
        <v>97</v>
      </c>
    </row>
    <row r="38" spans="1:2">
      <c r="A38" s="96" t="s">
        <v>98</v>
      </c>
      <c r="B38" s="97" t="s">
        <v>99</v>
      </c>
    </row>
    <row r="39" spans="1:2">
      <c r="A39" s="96" t="s">
        <v>100</v>
      </c>
      <c r="B39" s="97" t="s">
        <v>101</v>
      </c>
    </row>
    <row r="40" spans="1:2">
      <c r="A40" s="96" t="s">
        <v>102</v>
      </c>
      <c r="B40" s="97" t="s">
        <v>103</v>
      </c>
    </row>
    <row r="41" spans="1:2">
      <c r="A41" s="96" t="s">
        <v>104</v>
      </c>
      <c r="B41" s="97" t="s">
        <v>105</v>
      </c>
    </row>
    <row r="42" spans="1:2">
      <c r="A42" s="96" t="s">
        <v>106</v>
      </c>
      <c r="B42" s="97" t="s">
        <v>107</v>
      </c>
    </row>
    <row r="43" spans="1:2">
      <c r="A43" s="96" t="s">
        <v>108</v>
      </c>
      <c r="B43" s="97" t="s">
        <v>109</v>
      </c>
    </row>
    <row r="44" spans="1:2">
      <c r="A44" s="96" t="s">
        <v>110</v>
      </c>
      <c r="B44" s="97" t="s">
        <v>111</v>
      </c>
    </row>
    <row r="45" spans="1:2">
      <c r="A45" s="96" t="s">
        <v>112</v>
      </c>
      <c r="B45" s="97" t="s">
        <v>113</v>
      </c>
    </row>
    <row r="46" spans="1:2">
      <c r="A46" s="96" t="s">
        <v>114</v>
      </c>
      <c r="B46" s="97" t="s">
        <v>115</v>
      </c>
    </row>
    <row r="47" spans="1:2">
      <c r="A47" s="96" t="s">
        <v>116</v>
      </c>
      <c r="B47" s="97" t="s">
        <v>117</v>
      </c>
    </row>
    <row r="48" spans="1:2">
      <c r="A48" s="96" t="s">
        <v>118</v>
      </c>
      <c r="B48" s="97" t="s">
        <v>119</v>
      </c>
    </row>
    <row r="49" spans="1:2">
      <c r="A49" s="96" t="s">
        <v>120</v>
      </c>
      <c r="B49" s="97" t="s">
        <v>121</v>
      </c>
    </row>
    <row r="50" spans="1:2">
      <c r="A50" s="96" t="s">
        <v>122</v>
      </c>
      <c r="B50" s="97" t="s">
        <v>123</v>
      </c>
    </row>
    <row r="51" spans="1:2">
      <c r="A51" s="96" t="s">
        <v>124</v>
      </c>
      <c r="B51" s="97" t="s">
        <v>125</v>
      </c>
    </row>
    <row r="52" spans="1:2">
      <c r="A52" s="96" t="s">
        <v>126</v>
      </c>
      <c r="B52" s="97" t="s">
        <v>127</v>
      </c>
    </row>
    <row r="53" spans="1:2">
      <c r="A53" s="96" t="s">
        <v>128</v>
      </c>
      <c r="B53" s="97" t="s">
        <v>129</v>
      </c>
    </row>
    <row r="54" spans="1:2">
      <c r="A54" s="96" t="s">
        <v>130</v>
      </c>
      <c r="B54" s="97" t="s">
        <v>131</v>
      </c>
    </row>
    <row r="55" spans="1:2">
      <c r="A55" s="96" t="s">
        <v>132</v>
      </c>
      <c r="B55" s="97" t="s">
        <v>133</v>
      </c>
    </row>
    <row r="56" spans="1:2">
      <c r="A56" s="96" t="s">
        <v>134</v>
      </c>
      <c r="B56" s="97" t="s">
        <v>135</v>
      </c>
    </row>
    <row r="57" spans="1:2">
      <c r="A57" s="96" t="s">
        <v>136</v>
      </c>
      <c r="B57" s="97" t="s">
        <v>137</v>
      </c>
    </row>
    <row r="58" spans="1:2">
      <c r="A58" s="96" t="s">
        <v>138</v>
      </c>
      <c r="B58" s="97" t="s">
        <v>139</v>
      </c>
    </row>
    <row r="59" spans="1:2">
      <c r="A59" s="96" t="s">
        <v>140</v>
      </c>
      <c r="B59" s="97" t="s">
        <v>141</v>
      </c>
    </row>
    <row r="60" spans="1:2">
      <c r="A60" s="96" t="s">
        <v>142</v>
      </c>
      <c r="B60" s="97" t="s">
        <v>143</v>
      </c>
    </row>
    <row r="61" spans="1:2">
      <c r="A61" s="96" t="s">
        <v>144</v>
      </c>
      <c r="B61" s="97" t="s">
        <v>145</v>
      </c>
    </row>
    <row r="62" spans="1:2">
      <c r="A62" s="96" t="s">
        <v>146</v>
      </c>
      <c r="B62" s="97" t="s">
        <v>147</v>
      </c>
    </row>
    <row r="63" spans="1:2">
      <c r="A63" s="96" t="s">
        <v>148</v>
      </c>
      <c r="B63" s="97" t="s">
        <v>149</v>
      </c>
    </row>
    <row r="64" spans="1:2">
      <c r="A64" s="96" t="s">
        <v>150</v>
      </c>
      <c r="B64" s="97" t="s">
        <v>151</v>
      </c>
    </row>
    <row r="65" spans="1:2">
      <c r="A65" s="96" t="s">
        <v>152</v>
      </c>
      <c r="B65" s="97" t="s">
        <v>153</v>
      </c>
    </row>
    <row r="66" spans="1:2">
      <c r="A66" s="96" t="s">
        <v>154</v>
      </c>
      <c r="B66" s="97" t="s">
        <v>155</v>
      </c>
    </row>
    <row r="67" spans="1:2">
      <c r="A67" s="96" t="s">
        <v>156</v>
      </c>
      <c r="B67" s="97" t="s">
        <v>157</v>
      </c>
    </row>
    <row r="68" spans="1:2">
      <c r="A68" s="96" t="s">
        <v>158</v>
      </c>
      <c r="B68" s="97" t="s">
        <v>159</v>
      </c>
    </row>
    <row r="69" spans="1:2">
      <c r="A69" s="96" t="s">
        <v>160</v>
      </c>
      <c r="B69" s="97" t="s">
        <v>161</v>
      </c>
    </row>
    <row r="70" spans="1:2">
      <c r="A70" s="96" t="s">
        <v>162</v>
      </c>
      <c r="B70" s="97" t="s">
        <v>163</v>
      </c>
    </row>
    <row r="71" spans="1:2">
      <c r="A71" s="96" t="s">
        <v>164</v>
      </c>
      <c r="B71" s="97" t="s">
        <v>165</v>
      </c>
    </row>
    <row r="72" spans="1:2">
      <c r="A72" s="96" t="s">
        <v>166</v>
      </c>
      <c r="B72" s="97" t="s">
        <v>167</v>
      </c>
    </row>
    <row r="73" spans="1:2">
      <c r="A73" s="96" t="s">
        <v>168</v>
      </c>
      <c r="B73" s="97" t="s">
        <v>169</v>
      </c>
    </row>
    <row r="74" spans="1:2">
      <c r="A74" s="96" t="s">
        <v>170</v>
      </c>
      <c r="B74" s="97" t="s">
        <v>171</v>
      </c>
    </row>
    <row r="75" spans="1:2">
      <c r="A75" s="96" t="s">
        <v>172</v>
      </c>
      <c r="B75" s="98" t="s">
        <v>173</v>
      </c>
    </row>
    <row r="76" spans="1:2">
      <c r="A76" s="96" t="s">
        <v>174</v>
      </c>
      <c r="B76" s="98" t="s">
        <v>175</v>
      </c>
    </row>
    <row r="77" spans="1:2">
      <c r="A77" s="96" t="s">
        <v>176</v>
      </c>
      <c r="B77" s="98" t="s">
        <v>177</v>
      </c>
    </row>
    <row r="78" spans="1:2">
      <c r="A78" s="96" t="s">
        <v>178</v>
      </c>
      <c r="B78" s="98" t="s">
        <v>179</v>
      </c>
    </row>
    <row r="79" spans="1:2">
      <c r="A79" s="96" t="s">
        <v>180</v>
      </c>
      <c r="B79" s="98" t="s">
        <v>181</v>
      </c>
    </row>
    <row r="80" spans="1:2">
      <c r="A80" s="96" t="s">
        <v>182</v>
      </c>
      <c r="B80" s="98" t="s">
        <v>183</v>
      </c>
    </row>
    <row r="81" spans="1:2">
      <c r="A81" s="96" t="s">
        <v>184</v>
      </c>
      <c r="B81" s="98" t="s">
        <v>185</v>
      </c>
    </row>
    <row r="82" spans="1:2">
      <c r="A82" s="96" t="s">
        <v>186</v>
      </c>
      <c r="B82" s="98" t="s">
        <v>187</v>
      </c>
    </row>
    <row r="83" spans="1:2">
      <c r="A83" s="96" t="s">
        <v>188</v>
      </c>
      <c r="B83" s="98" t="s">
        <v>189</v>
      </c>
    </row>
    <row r="84" spans="1:2">
      <c r="A84" s="96" t="s">
        <v>190</v>
      </c>
      <c r="B84" s="98" t="s">
        <v>191</v>
      </c>
    </row>
    <row r="85" spans="1:2">
      <c r="A85" s="96" t="s">
        <v>192</v>
      </c>
      <c r="B85" s="98" t="s">
        <v>193</v>
      </c>
    </row>
    <row r="86" spans="1:2">
      <c r="A86" s="96" t="s">
        <v>194</v>
      </c>
      <c r="B86" s="98" t="s">
        <v>195</v>
      </c>
    </row>
    <row r="87" spans="1:2">
      <c r="A87" s="96" t="s">
        <v>196</v>
      </c>
      <c r="B87" s="98" t="s">
        <v>197</v>
      </c>
    </row>
    <row r="88" spans="1:2">
      <c r="A88" s="96" t="s">
        <v>198</v>
      </c>
      <c r="B88" s="98" t="s">
        <v>199</v>
      </c>
    </row>
    <row r="89" spans="1:2">
      <c r="A89" s="96" t="s">
        <v>200</v>
      </c>
      <c r="B89" s="98" t="s">
        <v>201</v>
      </c>
    </row>
    <row r="90" spans="1:2">
      <c r="A90" s="96" t="s">
        <v>202</v>
      </c>
      <c r="B90" s="98" t="s">
        <v>203</v>
      </c>
    </row>
    <row r="91" spans="1:2">
      <c r="A91" s="96" t="s">
        <v>204</v>
      </c>
      <c r="B91" s="98" t="s">
        <v>205</v>
      </c>
    </row>
    <row r="92" spans="1:2">
      <c r="A92" s="96" t="s">
        <v>206</v>
      </c>
      <c r="B92" s="98" t="s">
        <v>207</v>
      </c>
    </row>
    <row r="93" spans="1:2">
      <c r="A93" s="96" t="s">
        <v>208</v>
      </c>
      <c r="B93" s="98" t="s">
        <v>209</v>
      </c>
    </row>
    <row r="94" spans="1:2">
      <c r="A94" s="96" t="s">
        <v>210</v>
      </c>
      <c r="B94" s="98" t="s">
        <v>211</v>
      </c>
    </row>
    <row r="95" spans="1:2">
      <c r="A95" s="96" t="s">
        <v>212</v>
      </c>
      <c r="B95" s="98" t="s">
        <v>213</v>
      </c>
    </row>
    <row r="96" spans="1:2">
      <c r="A96" s="96" t="s">
        <v>214</v>
      </c>
      <c r="B96" s="98" t="s">
        <v>215</v>
      </c>
    </row>
    <row r="97" spans="1:2">
      <c r="A97" s="96" t="s">
        <v>216</v>
      </c>
      <c r="B97" s="98" t="s">
        <v>217</v>
      </c>
    </row>
    <row r="98" spans="1:2">
      <c r="A98" s="96" t="s">
        <v>218</v>
      </c>
      <c r="B98" s="98" t="s">
        <v>219</v>
      </c>
    </row>
    <row r="99" spans="1:2">
      <c r="A99" s="96" t="s">
        <v>220</v>
      </c>
      <c r="B99" s="98" t="s">
        <v>221</v>
      </c>
    </row>
    <row r="100" spans="1:2">
      <c r="A100" s="96" t="s">
        <v>222</v>
      </c>
      <c r="B100" s="98" t="s">
        <v>223</v>
      </c>
    </row>
    <row r="101" spans="1:2">
      <c r="A101" s="96" t="s">
        <v>224</v>
      </c>
      <c r="B101" s="98" t="s">
        <v>225</v>
      </c>
    </row>
    <row r="102" spans="1:2">
      <c r="A102" s="96" t="s">
        <v>226</v>
      </c>
      <c r="B102" s="98" t="s">
        <v>227</v>
      </c>
    </row>
    <row r="103" spans="1:2">
      <c r="A103" s="96" t="s">
        <v>228</v>
      </c>
      <c r="B103" s="98" t="s">
        <v>229</v>
      </c>
    </row>
    <row r="104" spans="1:2">
      <c r="A104" s="96" t="s">
        <v>230</v>
      </c>
      <c r="B104" s="98" t="s">
        <v>231</v>
      </c>
    </row>
    <row r="105" spans="1:2">
      <c r="A105" s="96" t="s">
        <v>232</v>
      </c>
      <c r="B105" s="98" t="s">
        <v>233</v>
      </c>
    </row>
    <row r="106" spans="1:2">
      <c r="A106" s="96" t="s">
        <v>234</v>
      </c>
      <c r="B106" s="98" t="s">
        <v>235</v>
      </c>
    </row>
    <row r="107" spans="1:2">
      <c r="A107" s="96" t="s">
        <v>236</v>
      </c>
      <c r="B107" s="98" t="s">
        <v>237</v>
      </c>
    </row>
    <row r="108" spans="1:2">
      <c r="A108" s="96" t="s">
        <v>238</v>
      </c>
      <c r="B108" s="98" t="s">
        <v>239</v>
      </c>
    </row>
    <row r="109" spans="1:2">
      <c r="A109" s="96" t="s">
        <v>240</v>
      </c>
      <c r="B109" s="98" t="s">
        <v>241</v>
      </c>
    </row>
    <row r="110" spans="1:2">
      <c r="A110" s="96" t="s">
        <v>242</v>
      </c>
      <c r="B110" s="98" t="s">
        <v>243</v>
      </c>
    </row>
    <row r="111" spans="1:2">
      <c r="A111" s="96" t="s">
        <v>244</v>
      </c>
      <c r="B111" s="98" t="s">
        <v>245</v>
      </c>
    </row>
    <row r="112" spans="1:2">
      <c r="A112" s="96" t="s">
        <v>246</v>
      </c>
      <c r="B112" s="98" t="s">
        <v>247</v>
      </c>
    </row>
    <row r="113" spans="1:2">
      <c r="A113" s="96" t="s">
        <v>248</v>
      </c>
      <c r="B113" s="98" t="s">
        <v>249</v>
      </c>
    </row>
    <row r="114" spans="1:2">
      <c r="A114" s="96" t="s">
        <v>250</v>
      </c>
      <c r="B114" s="98" t="s">
        <v>251</v>
      </c>
    </row>
    <row r="115" spans="1:2">
      <c r="A115" s="96" t="s">
        <v>252</v>
      </c>
      <c r="B115" s="98" t="s">
        <v>253</v>
      </c>
    </row>
    <row r="116" spans="1:2">
      <c r="A116" s="96" t="s">
        <v>254</v>
      </c>
      <c r="B116" s="98" t="s">
        <v>255</v>
      </c>
    </row>
    <row r="117" spans="1:2">
      <c r="A117" s="96" t="s">
        <v>256</v>
      </c>
      <c r="B117" s="98" t="s">
        <v>257</v>
      </c>
    </row>
    <row r="118" spans="1:2">
      <c r="A118" s="96" t="s">
        <v>258</v>
      </c>
      <c r="B118" s="98" t="s">
        <v>259</v>
      </c>
    </row>
    <row r="119" spans="1:2">
      <c r="A119" s="96" t="s">
        <v>260</v>
      </c>
      <c r="B119" s="98" t="s">
        <v>261</v>
      </c>
    </row>
    <row r="120" spans="1:2">
      <c r="A120" s="96" t="s">
        <v>262</v>
      </c>
      <c r="B120" s="98" t="s">
        <v>263</v>
      </c>
    </row>
    <row r="121" spans="1:2">
      <c r="A121" s="96" t="s">
        <v>264</v>
      </c>
      <c r="B121" s="98" t="s">
        <v>265</v>
      </c>
    </row>
    <row r="122" spans="1:2">
      <c r="A122" s="96" t="s">
        <v>266</v>
      </c>
      <c r="B122" s="98" t="s">
        <v>267</v>
      </c>
    </row>
    <row r="123" spans="1:2">
      <c r="A123" s="96" t="s">
        <v>268</v>
      </c>
      <c r="B123" s="98" t="s">
        <v>269</v>
      </c>
    </row>
    <row r="124" spans="1:2">
      <c r="A124" s="96" t="s">
        <v>270</v>
      </c>
      <c r="B124" s="98" t="s">
        <v>271</v>
      </c>
    </row>
    <row r="125" spans="1:2">
      <c r="A125" s="96" t="s">
        <v>272</v>
      </c>
      <c r="B125" s="98" t="s">
        <v>273</v>
      </c>
    </row>
    <row r="126" spans="1:2">
      <c r="A126" s="96" t="s">
        <v>274</v>
      </c>
      <c r="B126" s="98" t="s">
        <v>275</v>
      </c>
    </row>
    <row r="127" spans="1:2">
      <c r="A127" s="96" t="s">
        <v>276</v>
      </c>
      <c r="B127" s="98" t="s">
        <v>277</v>
      </c>
    </row>
    <row r="128" spans="1:2">
      <c r="A128" s="96" t="s">
        <v>278</v>
      </c>
      <c r="B128" s="98" t="s">
        <v>279</v>
      </c>
    </row>
    <row r="129" spans="1:2">
      <c r="A129" s="96" t="s">
        <v>280</v>
      </c>
      <c r="B129" s="98" t="s">
        <v>281</v>
      </c>
    </row>
    <row r="130" spans="1:2">
      <c r="A130" s="96" t="s">
        <v>282</v>
      </c>
      <c r="B130" s="98" t="s">
        <v>283</v>
      </c>
    </row>
    <row r="131" spans="1:2">
      <c r="A131" s="96" t="s">
        <v>284</v>
      </c>
      <c r="B131" s="98" t="s">
        <v>285</v>
      </c>
    </row>
    <row r="132" spans="1:2">
      <c r="A132" s="96" t="s">
        <v>286</v>
      </c>
      <c r="B132" s="98" t="s">
        <v>287</v>
      </c>
    </row>
    <row r="133" spans="1:2">
      <c r="A133" s="96" t="s">
        <v>288</v>
      </c>
      <c r="B133" s="98" t="s">
        <v>289</v>
      </c>
    </row>
    <row r="134" spans="1:2">
      <c r="A134" s="96" t="s">
        <v>290</v>
      </c>
      <c r="B134" s="98" t="s">
        <v>291</v>
      </c>
    </row>
    <row r="135" spans="1:2">
      <c r="A135" s="96" t="s">
        <v>292</v>
      </c>
      <c r="B135" s="98" t="s">
        <v>293</v>
      </c>
    </row>
    <row r="136" spans="1:2">
      <c r="A136" s="96" t="s">
        <v>294</v>
      </c>
      <c r="B136" s="98" t="s">
        <v>295</v>
      </c>
    </row>
    <row r="137" spans="1:2">
      <c r="A137" s="96" t="s">
        <v>296</v>
      </c>
      <c r="B137" s="98" t="s">
        <v>297</v>
      </c>
    </row>
    <row r="138" spans="1:2">
      <c r="A138" s="96" t="s">
        <v>298</v>
      </c>
      <c r="B138" s="98" t="s">
        <v>299</v>
      </c>
    </row>
    <row r="139" spans="1:2">
      <c r="A139" s="96" t="s">
        <v>300</v>
      </c>
      <c r="B139" s="98" t="s">
        <v>301</v>
      </c>
    </row>
    <row r="140" spans="1:2">
      <c r="A140" s="96" t="s">
        <v>302</v>
      </c>
      <c r="B140" s="98" t="s">
        <v>303</v>
      </c>
    </row>
    <row r="141" spans="1:2">
      <c r="A141" s="96" t="s">
        <v>304</v>
      </c>
      <c r="B141" s="98" t="s">
        <v>305</v>
      </c>
    </row>
    <row r="142" spans="1:2">
      <c r="A142" s="96" t="s">
        <v>306</v>
      </c>
      <c r="B142" s="98" t="s">
        <v>307</v>
      </c>
    </row>
    <row r="143" spans="1:2">
      <c r="A143" s="96" t="s">
        <v>308</v>
      </c>
      <c r="B143" s="98" t="s">
        <v>309</v>
      </c>
    </row>
    <row r="144" spans="1:2">
      <c r="A144" s="96" t="s">
        <v>310</v>
      </c>
      <c r="B144" s="99" t="s">
        <v>311</v>
      </c>
    </row>
    <row r="145" spans="1:2">
      <c r="A145" s="96" t="s">
        <v>312</v>
      </c>
      <c r="B145" s="98" t="s">
        <v>313</v>
      </c>
    </row>
    <row r="146" spans="1:2">
      <c r="A146" s="96" t="s">
        <v>314</v>
      </c>
      <c r="B146" s="98" t="s">
        <v>315</v>
      </c>
    </row>
    <row r="147" spans="1:2">
      <c r="A147" s="96" t="s">
        <v>316</v>
      </c>
      <c r="B147" s="98" t="s">
        <v>317</v>
      </c>
    </row>
    <row r="148" spans="1:2">
      <c r="A148" s="96" t="s">
        <v>318</v>
      </c>
      <c r="B148" s="98" t="s">
        <v>319</v>
      </c>
    </row>
    <row r="149" spans="1:2">
      <c r="A149" s="96" t="s">
        <v>320</v>
      </c>
      <c r="B149" s="98" t="s">
        <v>321</v>
      </c>
    </row>
    <row r="150" spans="1:2">
      <c r="A150" s="96" t="s">
        <v>322</v>
      </c>
      <c r="B150" s="98" t="s">
        <v>323</v>
      </c>
    </row>
    <row r="151" spans="1:2">
      <c r="A151" s="96" t="s">
        <v>324</v>
      </c>
      <c r="B151" s="98" t="s">
        <v>325</v>
      </c>
    </row>
    <row r="152" spans="1:2">
      <c r="A152" s="96" t="s">
        <v>326</v>
      </c>
      <c r="B152" s="98" t="s">
        <v>327</v>
      </c>
    </row>
    <row r="153" spans="1:2">
      <c r="A153" s="96" t="s">
        <v>328</v>
      </c>
      <c r="B153" s="98" t="s">
        <v>329</v>
      </c>
    </row>
    <row r="154" spans="1:2">
      <c r="A154" s="96" t="s">
        <v>330</v>
      </c>
      <c r="B154" s="98" t="s">
        <v>331</v>
      </c>
    </row>
    <row r="155" spans="1:2">
      <c r="A155" s="96" t="s">
        <v>332</v>
      </c>
      <c r="B155" s="98" t="s">
        <v>333</v>
      </c>
    </row>
    <row r="156" spans="1:2">
      <c r="A156" s="96" t="s">
        <v>334</v>
      </c>
      <c r="B156" s="98" t="s">
        <v>335</v>
      </c>
    </row>
    <row r="157" spans="1:2">
      <c r="A157" s="96" t="s">
        <v>336</v>
      </c>
      <c r="B157" s="98" t="s">
        <v>337</v>
      </c>
    </row>
    <row r="158" spans="1:2">
      <c r="A158" s="96" t="s">
        <v>338</v>
      </c>
      <c r="B158" s="98" t="s">
        <v>339</v>
      </c>
    </row>
    <row r="159" spans="1:2">
      <c r="A159" s="96" t="s">
        <v>340</v>
      </c>
      <c r="B159" s="98" t="s">
        <v>341</v>
      </c>
    </row>
    <row r="160" spans="1:2">
      <c r="A160" s="96" t="s">
        <v>342</v>
      </c>
      <c r="B160" s="98" t="s">
        <v>343</v>
      </c>
    </row>
    <row r="161" spans="1:2">
      <c r="A161" s="96" t="s">
        <v>344</v>
      </c>
      <c r="B161" s="98" t="s">
        <v>345</v>
      </c>
    </row>
    <row r="162" spans="1:2">
      <c r="A162" s="96" t="s">
        <v>346</v>
      </c>
      <c r="B162" s="98" t="s">
        <v>347</v>
      </c>
    </row>
    <row r="163" spans="1:2">
      <c r="A163" s="96" t="s">
        <v>348</v>
      </c>
      <c r="B163" s="98" t="s">
        <v>349</v>
      </c>
    </row>
    <row r="164" spans="1:2">
      <c r="A164" s="96" t="s">
        <v>350</v>
      </c>
      <c r="B164" s="98" t="s">
        <v>351</v>
      </c>
    </row>
    <row r="165" spans="1:2">
      <c r="A165" s="96" t="s">
        <v>352</v>
      </c>
      <c r="B165" s="98" t="s">
        <v>353</v>
      </c>
    </row>
    <row r="166" spans="1:2">
      <c r="A166" s="96" t="s">
        <v>354</v>
      </c>
      <c r="B166" s="98" t="s">
        <v>355</v>
      </c>
    </row>
    <row r="167" spans="1:2">
      <c r="A167" s="96" t="s">
        <v>356</v>
      </c>
      <c r="B167" s="98" t="s">
        <v>357</v>
      </c>
    </row>
    <row r="168" spans="1:2">
      <c r="A168" s="96" t="s">
        <v>358</v>
      </c>
      <c r="B168" s="98" t="s">
        <v>359</v>
      </c>
    </row>
    <row r="169" spans="1:2">
      <c r="A169" s="96" t="s">
        <v>360</v>
      </c>
      <c r="B169" s="98" t="s">
        <v>361</v>
      </c>
    </row>
    <row r="170" spans="1:2">
      <c r="A170" s="96" t="s">
        <v>362</v>
      </c>
      <c r="B170" s="98" t="s">
        <v>363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1) Tableau budgétaire 1</vt:lpstr>
      <vt:lpstr>2) Tableau budgétaire 2</vt:lpstr>
      <vt:lpstr>3) Notes d'explication</vt:lpstr>
      <vt:lpstr>4) Pour utilisation par PBSO</vt:lpstr>
      <vt:lpstr>5) Pour utilisation par MPTFO</vt:lpstr>
      <vt:lpstr>PBF Lac</vt:lpstr>
      <vt:lpstr>Dropdowns</vt:lpstr>
      <vt:lpstr>Sheet2</vt:lpstr>
      <vt:lpstr>'1) Tableau budgétaire 1'!Print_Area</vt:lpstr>
      <vt:lpstr>'2) Tableau budgétaire 2'!Print_Area</vt:lpstr>
      <vt:lpstr>'PBF Lac'!Print_Area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2021-01-20T14:52:47Z</cp:lastPrinted>
  <dcterms:created xsi:type="dcterms:W3CDTF">2017-11-15T21:17:43Z</dcterms:created>
  <dcterms:modified xsi:type="dcterms:W3CDTF">2021-10-15T10:44:12Z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2020-06-09T10:29:59Z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14011dc7-58b8-44de-84eb-061bcda359b6</vt:lpwstr>
  </property>
  <property fmtid="{D5CDD505-2E9C-101B-9397-08002B2CF9AE}" pid="8" name="MSIP_Label_2059aa38-f392-4105-be92-628035578272_ContentBits">
    <vt:lpwstr>0</vt:lpwstr>
  </property>
</Properties>
</file>