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tila\Desktop\New folder\"/>
    </mc:Choice>
  </mc:AlternateContent>
  <xr:revisionPtr revIDLastSave="0" documentId="13_ncr:1_{1D9937B4-2D58-4623-83A8-36D4431A7B2A}" xr6:coauthVersionLast="47" xr6:coauthVersionMax="47" xr10:uidLastSave="{00000000-0000-0000-0000-000000000000}"/>
  <bookViews>
    <workbookView xWindow="-120" yWindow="-120" windowWidth="20730" windowHeight="111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9" i="1" l="1"/>
  <c r="H11" i="1"/>
  <c r="D73" i="5"/>
  <c r="E7" i="5"/>
  <c r="D7" i="5"/>
  <c r="F31" i="5"/>
  <c r="D38" i="5"/>
  <c r="D32" i="5"/>
  <c r="F46" i="1"/>
  <c r="D46" i="1"/>
  <c r="D39" i="5" l="1"/>
  <c r="E46" i="1" l="1"/>
  <c r="F31" i="1"/>
  <c r="D34" i="1"/>
  <c r="D33" i="1"/>
  <c r="D32" i="1"/>
  <c r="H17" i="1"/>
  <c r="D22" i="1" l="1"/>
  <c r="D24" i="1" s="1"/>
  <c r="D31" i="5" s="1"/>
  <c r="D21" i="1"/>
  <c r="I22" i="1"/>
  <c r="G21" i="1"/>
  <c r="G23" i="1"/>
  <c r="G31" i="1"/>
  <c r="G32" i="1"/>
  <c r="G33" i="1"/>
  <c r="G34" i="1"/>
  <c r="G27" i="1"/>
  <c r="G26" i="1"/>
  <c r="H28" i="1" s="1"/>
  <c r="G9" i="1"/>
  <c r="G8" i="1"/>
  <c r="G7" i="1"/>
  <c r="F35" i="1"/>
  <c r="E74" i="5"/>
  <c r="D14" i="4" s="1"/>
  <c r="E73" i="5"/>
  <c r="E72" i="5"/>
  <c r="E71" i="5"/>
  <c r="D11" i="4" s="1"/>
  <c r="E70" i="5"/>
  <c r="D10" i="4" s="1"/>
  <c r="D70" i="5"/>
  <c r="D71" i="5"/>
  <c r="E69" i="5"/>
  <c r="D9" i="4" s="1"/>
  <c r="E68" i="5"/>
  <c r="E75" i="5" s="1"/>
  <c r="G10" i="1"/>
  <c r="F11" i="1"/>
  <c r="F7" i="5" s="1"/>
  <c r="G7" i="5" s="1"/>
  <c r="D62" i="1"/>
  <c r="G13" i="1"/>
  <c r="G14" i="1"/>
  <c r="G15" i="1"/>
  <c r="G16" i="1"/>
  <c r="D74" i="5"/>
  <c r="C14" i="4" s="1"/>
  <c r="D72" i="5"/>
  <c r="D69" i="5"/>
  <c r="C9" i="4" s="1"/>
  <c r="D68" i="5"/>
  <c r="D13" i="4"/>
  <c r="E26" i="5"/>
  <c r="F24" i="1"/>
  <c r="F28" i="1"/>
  <c r="F17" i="1"/>
  <c r="F47" i="1"/>
  <c r="F48" i="1"/>
  <c r="E17" i="1"/>
  <c r="E24" i="1"/>
  <c r="E11" i="1"/>
  <c r="E28" i="1"/>
  <c r="E35" i="1"/>
  <c r="E47" i="1"/>
  <c r="E48" i="1" s="1"/>
  <c r="D11" i="1"/>
  <c r="D17" i="1"/>
  <c r="D28" i="1"/>
  <c r="D35" i="1"/>
  <c r="D55" i="5"/>
  <c r="D47" i="1"/>
  <c r="D48" i="1"/>
  <c r="D54" i="1" s="1"/>
  <c r="D20" i="4"/>
  <c r="E20" i="4"/>
  <c r="C20" i="4"/>
  <c r="D6" i="4"/>
  <c r="E6" i="4"/>
  <c r="C6" i="4"/>
  <c r="E66" i="5"/>
  <c r="F66" i="5"/>
  <c r="D66" i="5"/>
  <c r="F52" i="1"/>
  <c r="E52" i="1"/>
  <c r="D52" i="1"/>
  <c r="D44" i="1"/>
  <c r="F44" i="1"/>
  <c r="E44" i="1"/>
  <c r="G24" i="4"/>
  <c r="G23" i="4"/>
  <c r="G22" i="4"/>
  <c r="I11" i="1"/>
  <c r="I17" i="1"/>
  <c r="I24" i="1"/>
  <c r="I28" i="1"/>
  <c r="I35" i="1"/>
  <c r="H57" i="1"/>
  <c r="F74" i="5"/>
  <c r="E14" i="4" s="1"/>
  <c r="F73" i="5"/>
  <c r="E13" i="4" s="1"/>
  <c r="F72" i="5"/>
  <c r="G72" i="5" s="1"/>
  <c r="F71" i="5"/>
  <c r="G71" i="5" s="1"/>
  <c r="F70" i="5"/>
  <c r="E10" i="4" s="1"/>
  <c r="F69" i="5"/>
  <c r="F75" i="5" s="1"/>
  <c r="F76" i="5" s="1"/>
  <c r="F77" i="5" s="1"/>
  <c r="F63" i="5"/>
  <c r="E63" i="5"/>
  <c r="D63" i="5"/>
  <c r="G63" i="5" s="1"/>
  <c r="G62" i="5"/>
  <c r="G61" i="5"/>
  <c r="G60" i="5"/>
  <c r="G59" i="5"/>
  <c r="G58" i="5"/>
  <c r="G57" i="5"/>
  <c r="G56" i="5"/>
  <c r="E55" i="5"/>
  <c r="F55" i="5"/>
  <c r="G17" i="1"/>
  <c r="D12" i="4"/>
  <c r="C12" i="4"/>
  <c r="C10" i="4"/>
  <c r="C11" i="4"/>
  <c r="C13" i="4"/>
  <c r="E8" i="4"/>
  <c r="G43" i="5"/>
  <c r="G44" i="5"/>
  <c r="G45" i="5"/>
  <c r="G46" i="5"/>
  <c r="G47" i="5"/>
  <c r="G48" i="5"/>
  <c r="G49" i="5"/>
  <c r="D50" i="5"/>
  <c r="E50" i="5"/>
  <c r="G32" i="5"/>
  <c r="G33" i="5"/>
  <c r="G34" i="5"/>
  <c r="G35" i="5"/>
  <c r="G36" i="5"/>
  <c r="G37" i="5"/>
  <c r="G38" i="5"/>
  <c r="E39" i="5"/>
  <c r="G39" i="5" s="1"/>
  <c r="G19" i="5"/>
  <c r="G20" i="5"/>
  <c r="G21" i="5"/>
  <c r="G22" i="5"/>
  <c r="G23" i="5"/>
  <c r="G24" i="5"/>
  <c r="G25" i="5"/>
  <c r="D26" i="5"/>
  <c r="F26" i="5"/>
  <c r="E15" i="5"/>
  <c r="G8" i="5"/>
  <c r="G9" i="5"/>
  <c r="G10" i="5"/>
  <c r="G11" i="5"/>
  <c r="G12" i="5"/>
  <c r="G13" i="5"/>
  <c r="G14" i="5"/>
  <c r="D15" i="5"/>
  <c r="G15" i="5" s="1"/>
  <c r="E42" i="5"/>
  <c r="F42" i="5"/>
  <c r="E31" i="5"/>
  <c r="E18" i="5"/>
  <c r="F18" i="5"/>
  <c r="D18" i="5"/>
  <c r="D42" i="5"/>
  <c r="C29" i="6"/>
  <c r="C40" i="6"/>
  <c r="C18" i="6"/>
  <c r="D24" i="6" s="1"/>
  <c r="C7" i="6"/>
  <c r="D14" i="6" s="1"/>
  <c r="D45" i="6"/>
  <c r="D47" i="6"/>
  <c r="D46" i="6"/>
  <c r="D43" i="6"/>
  <c r="D44" i="6"/>
  <c r="D34" i="6"/>
  <c r="D36" i="6"/>
  <c r="D32" i="6"/>
  <c r="D33" i="6"/>
  <c r="D35" i="6"/>
  <c r="C30" i="6"/>
  <c r="C41" i="6"/>
  <c r="D56" i="1"/>
  <c r="C24" i="4" s="1"/>
  <c r="G46" i="1"/>
  <c r="I60" i="1" s="1"/>
  <c r="F55" i="1"/>
  <c r="F56" i="1"/>
  <c r="F54" i="1"/>
  <c r="F57" i="1" s="1"/>
  <c r="E25" i="4" s="1"/>
  <c r="G73" i="5"/>
  <c r="E24" i="4"/>
  <c r="E23" i="4"/>
  <c r="C8" i="4" l="1"/>
  <c r="D75" i="5"/>
  <c r="D76" i="5" s="1"/>
  <c r="E12" i="4"/>
  <c r="G42" i="5"/>
  <c r="G55" i="5"/>
  <c r="G18" i="5"/>
  <c r="G26" i="5"/>
  <c r="G50" i="5"/>
  <c r="G74" i="5"/>
  <c r="C15" i="4"/>
  <c r="C16" i="4" s="1"/>
  <c r="C17" i="4" s="1"/>
  <c r="E76" i="5"/>
  <c r="E77" i="5" s="1"/>
  <c r="G69" i="5"/>
  <c r="G68" i="5"/>
  <c r="E11" i="4"/>
  <c r="F11" i="4" s="1"/>
  <c r="F12" i="4"/>
  <c r="D8" i="4"/>
  <c r="F13" i="4"/>
  <c r="E9" i="4"/>
  <c r="F9" i="4" s="1"/>
  <c r="F10" i="4"/>
  <c r="G70" i="5"/>
  <c r="F14" i="4"/>
  <c r="E22" i="4"/>
  <c r="C22" i="4"/>
  <c r="D55" i="1"/>
  <c r="C23" i="4" s="1"/>
  <c r="G47" i="1"/>
  <c r="G48" i="1" s="1"/>
  <c r="E56" i="1"/>
  <c r="E55" i="1"/>
  <c r="E54" i="1"/>
  <c r="H35" i="1"/>
  <c r="D59" i="1" s="1"/>
  <c r="D60" i="1" s="1"/>
  <c r="G35" i="1"/>
  <c r="G28" i="1"/>
  <c r="G31" i="5"/>
  <c r="G11" i="1"/>
  <c r="D11" i="6"/>
  <c r="D12" i="6"/>
  <c r="D13" i="6"/>
  <c r="D10" i="6"/>
  <c r="C8" i="6" s="1"/>
  <c r="D22" i="6"/>
  <c r="D21" i="6"/>
  <c r="C19" i="6" s="1"/>
  <c r="G22" i="1"/>
  <c r="G24" i="1" s="1"/>
  <c r="D25" i="6"/>
  <c r="D23" i="6"/>
  <c r="G75" i="5" l="1"/>
  <c r="G76" i="5" s="1"/>
  <c r="E15" i="4"/>
  <c r="E16" i="4" s="1"/>
  <c r="E17" i="4" s="1"/>
  <c r="D77" i="5"/>
  <c r="D15" i="4"/>
  <c r="F8" i="4"/>
  <c r="D57" i="1"/>
  <c r="C25" i="4" s="1"/>
  <c r="D63" i="1"/>
  <c r="D23" i="4"/>
  <c r="G55" i="1"/>
  <c r="F23" i="4" s="1"/>
  <c r="D22" i="4"/>
  <c r="G54" i="1"/>
  <c r="E57" i="1"/>
  <c r="D25" i="4" s="1"/>
  <c r="D24" i="4"/>
  <c r="G56" i="1"/>
  <c r="F24" i="4" s="1"/>
  <c r="H24" i="1"/>
  <c r="F15" i="4" l="1"/>
  <c r="F16" i="4" s="1"/>
  <c r="F17" i="4" s="1"/>
  <c r="G77" i="5"/>
  <c r="D16" i="4"/>
  <c r="D17" i="4" s="1"/>
  <c r="F22" i="4"/>
  <c r="G57" i="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tc={CBE40B28-83F2-421D-B9B1-10314BFDFD93}</author>
    <author>tc={C0F6B4E8-733A-4A94-ACA7-3360703DC84D}</author>
    <author>Robbert</author>
  </authors>
  <commentList>
    <comment ref="H21" authorId="0" shapeId="0" xr:uid="{CBE40B28-83F2-421D-B9B1-10314BFDFD93}">
      <text>
        <t>[Threaded comment]
Your version of Excel allows you to read this threaded comment; however, any edits to it will get removed if the file is opened in a newer version of Excel. Learn more: https://go.microsoft.com/fwlink/?linkid=870924
Comment:
    why only 30%? for a gender assessment.</t>
      </text>
    </comment>
    <comment ref="J22" authorId="1" shapeId="0" xr:uid="{C0F6B4E8-733A-4A94-ACA7-3360703DC84D}">
      <text>
        <t>[Threaded comment]
Your version of Excel allows you to read this threaded comment; however, any edits to it will get removed if the file is opened in a newer version of Excel. Learn more: https://go.microsoft.com/fwlink/?linkid=870924
Comment:
    gender equal or gender responsive therefore addressing gendered dimensions and not just presernce of women.</t>
      </text>
    </comment>
    <comment ref="D31" authorId="2" shapeId="0" xr:uid="{C0196D3B-53C8-4387-93EC-02BE3E0A622A}">
      <text>
        <r>
          <rPr>
            <b/>
            <sz val="12"/>
            <color indexed="81"/>
            <rFont val="Tahoma"/>
            <family val="2"/>
          </rPr>
          <t>Robbert:</t>
        </r>
        <r>
          <rPr>
            <sz val="12"/>
            <color indexed="81"/>
            <rFont val="Tahoma"/>
            <family val="2"/>
          </rPr>
          <t xml:space="preserve">
140,000 USD - Oversight - Staff and other personnel</t>
        </r>
      </text>
    </comment>
    <comment ref="D32" authorId="2" shapeId="0" xr:uid="{6D5EFA73-3F4B-4BEF-98B9-7EF5A0D06FEE}">
      <text>
        <r>
          <rPr>
            <b/>
            <sz val="12"/>
            <color indexed="81"/>
            <rFont val="Tahoma"/>
            <family val="2"/>
          </rPr>
          <t>Robbert:</t>
        </r>
        <r>
          <rPr>
            <sz val="12"/>
            <color indexed="81"/>
            <rFont val="Tahoma"/>
            <family val="2"/>
          </rPr>
          <t xml:space="preserve">
  4,500 USD - Office refurbishment - Equip,vehic,furniture
  7,500 USD - Office equipment (laptops, etc.) - Equip,vehic, furniture
36,300 USD - Office rent - General Operating and other Costs
30,880 USD - Travel</t>
        </r>
      </text>
    </comment>
    <comment ref="D33" authorId="2" shapeId="0" xr:uid="{81A223D6-11A0-41BF-A55C-009AD24543C5}">
      <text>
        <r>
          <rPr>
            <b/>
            <sz val="12"/>
            <color indexed="81"/>
            <rFont val="Tahoma"/>
            <family val="2"/>
          </rPr>
          <t xml:space="preserve">Robbert:
</t>
        </r>
        <r>
          <rPr>
            <sz val="12"/>
            <color indexed="81"/>
            <rFont val="Tahoma"/>
            <family val="2"/>
          </rPr>
          <t>30,000 USD - IP - Transfers and Grants
  2,000 USD - Travel
48,000 USD - Office operation costs - General Operating and other Costs</t>
        </r>
        <r>
          <rPr>
            <sz val="9"/>
            <color indexed="81"/>
            <rFont val="Tahoma"/>
            <family val="2"/>
          </rPr>
          <t xml:space="preserve">
</t>
        </r>
      </text>
    </comment>
    <comment ref="D34" authorId="2" shapeId="0" xr:uid="{DCFCEE2C-479F-4CE3-8D70-0AA3E449FC2C}">
      <text>
        <r>
          <rPr>
            <b/>
            <sz val="12"/>
            <color indexed="81"/>
            <rFont val="Tahoma"/>
            <family val="2"/>
          </rPr>
          <t>Robbert:</t>
        </r>
        <r>
          <rPr>
            <sz val="9"/>
            <color indexed="81"/>
            <rFont val="Tahoma"/>
            <family val="2"/>
          </rPr>
          <t xml:space="preserve">
</t>
        </r>
        <r>
          <rPr>
            <sz val="12"/>
            <color indexed="81"/>
            <rFont val="Tahoma"/>
            <family val="2"/>
          </rPr>
          <t>50,000 USD - IP - Transfers and Grants
10,000 USD - Travel</t>
        </r>
      </text>
    </comment>
  </commentList>
</comments>
</file>

<file path=xl/sharedStrings.xml><?xml version="1.0" encoding="utf-8"?>
<sst xmlns="http://schemas.openxmlformats.org/spreadsheetml/2006/main" count="550" uniqueCount="458">
  <si>
    <t xml:space="preserve">OUTCOME 1: </t>
  </si>
  <si>
    <t>Output 1.1:</t>
  </si>
  <si>
    <t>Activity 1.1.1:</t>
  </si>
  <si>
    <t>Activity 1.1.2:</t>
  </si>
  <si>
    <t>Activity 1.1.3:</t>
  </si>
  <si>
    <t>Output 1.2:</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</si>
  <si>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</si>
  <si>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</si>
  <si>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</si>
  <si>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</si>
  <si>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</si>
  <si>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</si>
  <si>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</si>
  <si>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</si>
  <si>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</si>
  <si>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</si>
  <si>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</si>
  <si>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</si>
  <si>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</si>
  <si>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</si>
  <si>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</si>
  <si>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</si>
  <si>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</si>
  <si>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</si>
  <si>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</si>
  <si>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</si>
  <si>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</si>
  <si>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</si>
  <si>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</si>
  <si>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1.2.3</t>
  </si>
  <si>
    <t>Activity 1.2.4</t>
  </si>
  <si>
    <t>Activity 1.2.1</t>
  </si>
  <si>
    <t>Activity 1.2.2</t>
  </si>
  <si>
    <t>Sub-Total Project Budget</t>
  </si>
  <si>
    <t>Total</t>
  </si>
  <si>
    <t>For MPTFO Use</t>
  </si>
  <si>
    <t>Outcome 2.1</t>
  </si>
  <si>
    <t>Activity 2.1.2</t>
  </si>
  <si>
    <t>Activity 2.1.1</t>
  </si>
  <si>
    <t>Activity 2.1.3</t>
  </si>
  <si>
    <t>Output 2.2</t>
  </si>
  <si>
    <t>Activity 2.2.1</t>
  </si>
  <si>
    <t>Activity 2.2.2</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</si>
  <si>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</si>
  <si>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</si>
  <si>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</si>
  <si>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</si>
  <si>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</si>
  <si>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</si>
  <si>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</si>
  <si>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</si>
  <si>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</si>
  <si>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</si>
  <si>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</si>
  <si>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</si>
  <si>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</si>
  <si>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</si>
  <si>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</si>
  <si>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</si>
  <si>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</si>
  <si>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</si>
  <si>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</si>
  <si>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</si>
  <si>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</si>
  <si>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</si>
  <si>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</si>
  <si>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</si>
  <si>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</si>
  <si>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</si>
  <si>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</si>
  <si>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</si>
  <si>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</si>
  <si>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</si>
  <si>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</si>
  <si>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</si>
  <si>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</si>
  <si>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</si>
  <si>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</si>
  <si>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</si>
  <si>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</si>
  <si>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</si>
  <si>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</si>
  <si>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</si>
  <si>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</si>
  <si>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</si>
  <si>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</si>
  <si>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</si>
  <si>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</si>
  <si>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</si>
  <si>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</si>
  <si>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</si>
  <si>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</si>
  <si>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</si>
  <si>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</si>
  <si>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</si>
  <si>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</si>
  <si>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</si>
  <si>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</si>
  <si>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</si>
  <si>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</si>
  <si>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</si>
  <si>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</si>
  <si>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</si>
  <si>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</si>
  <si>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</si>
  <si>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</si>
  <si>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</si>
  <si>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</si>
  <si>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</si>
  <si>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</si>
  <si>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</si>
  <si>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</si>
  <si>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</si>
  <si>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</si>
  <si>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</si>
  <si>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</si>
  <si>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</si>
  <si>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</si>
  <si>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</si>
  <si>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</si>
  <si>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</si>
  <si>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</si>
  <si>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</si>
  <si>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</si>
  <si>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</si>
  <si>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</si>
  <si>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</si>
  <si>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</si>
  <si>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</si>
  <si>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</si>
  <si>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</si>
  <si>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</si>
  <si>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</si>
  <si>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</si>
  <si>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</si>
  <si>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</si>
  <si>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</si>
  <si>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</si>
  <si>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</si>
  <si>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</si>
  <si>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</si>
  <si>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</si>
  <si>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</si>
  <si>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</si>
  <si>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</si>
  <si>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</si>
  <si>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</si>
  <si>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</si>
  <si>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</si>
  <si>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</si>
  <si>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</si>
  <si>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</si>
  <si>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</si>
  <si>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</si>
  <si>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</si>
  <si>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</si>
  <si>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</si>
  <si>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</si>
  <si>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</si>
  <si>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</si>
  <si>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</si>
  <si>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</si>
  <si>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</si>
  <si>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</si>
  <si>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</si>
  <si>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</si>
  <si>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</si>
  <si>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</si>
  <si>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</si>
  <si>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</si>
  <si>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</si>
  <si>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</si>
  <si>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</si>
  <si>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</si>
  <si>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</si>
  <si>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</si>
  <si>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</si>
  <si>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</si>
  <si>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</si>
  <si>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</si>
  <si>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</si>
  <si>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</si>
  <si>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</si>
  <si>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</si>
  <si>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</si>
  <si>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</si>
  <si>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</si>
  <si>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</si>
  <si>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</si>
  <si>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</si>
  <si>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</si>
  <si>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</si>
  <si>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</si>
  <si>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</si>
  <si>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</si>
  <si>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</si>
  <si>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</si>
  <si>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</si>
  <si>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</si>
  <si>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</si>
  <si>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</si>
  <si>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</si>
  <si>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</si>
  <si>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</si>
  <si>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</si>
  <si>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</si>
  <si>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</si>
  <si>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</si>
  <si>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</si>
  <si>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</si>
  <si>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</si>
  <si>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</si>
  <si>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</si>
  <si>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</si>
  <si>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</si>
  <si>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</si>
  <si>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</si>
  <si>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</si>
  <si>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</si>
  <si>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</si>
  <si>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</si>
  <si>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</si>
  <si>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</si>
  <si>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</si>
  <si>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</si>
  <si>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</si>
  <si>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</si>
  <si>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</si>
  <si>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</si>
  <si>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</si>
  <si>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</si>
  <si>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</si>
  <si>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</si>
  <si>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</si>
  <si>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</si>
  <si>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</si>
  <si>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</si>
  <si>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</si>
  <si>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</si>
  <si>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</si>
  <si>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</si>
  <si>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</si>
  <si>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</si>
  <si>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</si>
  <si>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</si>
  <si>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</si>
  <si>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</si>
  <si>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</si>
  <si>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</si>
  <si>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</si>
  <si>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</si>
  <si>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</si>
  <si>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</si>
  <si>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</si>
  <si>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</si>
  <si>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</si>
  <si>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</si>
  <si>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</si>
  <si>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</si>
  <si>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</si>
  <si>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</si>
  <si>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</si>
  <si>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</si>
  <si>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</si>
  <si>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</si>
  <si>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</si>
  <si>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</si>
  <si>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</si>
  <si>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</si>
  <si>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</si>
  <si>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</si>
  <si>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</si>
  <si>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</si>
  <si>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</si>
  <si>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</si>
  <si>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</si>
  <si>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</si>
  <si>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</si>
  <si>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</si>
  <si>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</si>
  <si>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</si>
  <si>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</si>
  <si>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</si>
  <si>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</si>
  <si>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</si>
  <si>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</si>
  <si>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</si>
  <si>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</si>
  <si>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</si>
  <si>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</si>
  <si>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</si>
  <si>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</si>
  <si>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</si>
  <si>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</si>
  <si>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</si>
  <si>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</si>
  <si>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</si>
  <si>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</si>
  <si>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</si>
  <si>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</si>
  <si>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</si>
  <si>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</si>
  <si>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</si>
  <si>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</si>
  <si>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</si>
  <si>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</si>
  <si>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</si>
  <si>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</si>
  <si>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</si>
  <si>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</si>
  <si>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</si>
  <si>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</si>
  <si>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</si>
  <si>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</si>
  <si>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</si>
  <si>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</si>
  <si>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</si>
  <si>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</si>
  <si>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</si>
  <si>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</si>
  <si>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</si>
  <si>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</si>
  <si>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</si>
  <si>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</si>
  <si>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</si>
  <si>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</si>
  <si>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</si>
  <si>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</si>
  <si>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</si>
  <si>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</si>
  <si>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</si>
  <si>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</si>
  <si>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</si>
  <si>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</si>
  <si>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</si>
  <si>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</si>
  <si>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</si>
  <si>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</si>
  <si>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</si>
  <si>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</si>
  <si>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</si>
  <si>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</si>
  <si>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</si>
  <si>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</si>
  <si>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</si>
  <si>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</si>
  <si>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</si>
  <si>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</si>
  <si>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</si>
  <si>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</si>
  <si>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</si>
  <si>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</si>
  <si>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</si>
  <si>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</si>
  <si>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</si>
  <si>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</si>
  <si>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</si>
  <si>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</si>
  <si>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</si>
  <si>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</si>
  <si>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</si>
  <si>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</si>
  <si>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</si>
  <si>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</si>
  <si>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</si>
  <si>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</si>
  <si>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</si>
  <si>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</si>
  <si>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</si>
  <si>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</si>
  <si>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</si>
  <si>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</si>
  <si>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</si>
  <si>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</si>
  <si>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</si>
  <si>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</si>
  <si>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</si>
  <si>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</si>
  <si>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</si>
  <si>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</si>
  <si>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</si>
  <si>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</si>
  <si>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</si>
  <si>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</si>
  <si>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</si>
  <si>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</si>
  <si>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</si>
  <si>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</si>
  <si>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</si>
  <si>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</si>
  <si>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</si>
  <si>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</si>
  <si>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</si>
  <si>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</si>
  <si>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</si>
  <si>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</si>
  <si>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</si>
  <si>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</si>
  <si>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</si>
  <si>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</si>
  <si>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</si>
  <si>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</si>
  <si>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</si>
  <si>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</si>
  <si>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</si>
  <si>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</si>
  <si>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</si>
  <si>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</si>
  <si>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</si>
  <si>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</si>
  <si>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</si>
  <si>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</si>
  <si>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</si>
  <si>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</si>
  <si>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</si>
  <si>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t>For PBSO Use</t>
  </si>
  <si>
    <t xml:space="preserve">Sub-Total </t>
  </si>
  <si>
    <t>Total Expenditure</t>
  </si>
  <si>
    <t>Delivery Rate:</t>
  </si>
  <si>
    <t>Third Tranche:</t>
  </si>
  <si>
    <t>Additional operational costs</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</si>
  <si>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</si>
  <si>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UN Women</t>
  </si>
  <si>
    <t>Final Independent Evaluation by national and international consultants</t>
  </si>
  <si>
    <t>Office rent; Official travel, materials, furniture</t>
  </si>
  <si>
    <t>UNEP</t>
  </si>
  <si>
    <t>UNDP</t>
  </si>
  <si>
    <t>Proactive measures to protect women from natural resource-related violence and enhance access to justice adopted in selected communities</t>
  </si>
  <si>
    <t>Establish one-stop centres that address the comprehensive needs of gender-based violence survivors</t>
  </si>
  <si>
    <t>Provide training to justice sector personnel on conducting gender-sensitive investigations and prosecutions</t>
  </si>
  <si>
    <t>Establish specialized women and children protection desks in police stations</t>
  </si>
  <si>
    <t>Train officers to receive reports from victims/ survivors of resource based gender-based violence</t>
  </si>
  <si>
    <t>Project coordination and programmatic/administrative support costs</t>
  </si>
  <si>
    <t>Baseline and endline data collection; quarterly monitoring missions</t>
  </si>
  <si>
    <t>Activites designed to protect women's safety and support survivors of SGBV</t>
  </si>
  <si>
    <t>Activity 1.1.4:</t>
  </si>
  <si>
    <r>
      <rPr>
        <b/>
        <sz val="12"/>
        <rFont val="Calibri"/>
        <family val="2"/>
        <scheme val="minor"/>
      </rPr>
      <t>Outcome/ Output</t>
    </r>
    <r>
      <rPr>
        <sz val="12"/>
        <rFont val="Calibri"/>
        <family val="2"/>
        <scheme val="minor"/>
      </rPr>
      <t xml:space="preserve"> number</t>
    </r>
  </si>
  <si>
    <r>
      <rPr>
        <b/>
        <sz val="12"/>
        <rFont val="Calibri"/>
        <family val="2"/>
        <scheme val="minor"/>
      </rPr>
      <t>Description</t>
    </r>
    <r>
      <rPr>
        <sz val="12"/>
        <rFont val="Calibri"/>
        <family val="2"/>
        <scheme val="minor"/>
      </rPr>
      <t xml:space="preserve"> (Text)</t>
    </r>
  </si>
  <si>
    <r>
      <rPr>
        <b/>
        <sz val="12"/>
        <rFont val="Calibri"/>
        <family val="2"/>
        <scheme val="minor"/>
      </rPr>
      <t>% of budget</t>
    </r>
    <r>
      <rPr>
        <sz val="12"/>
        <rFont val="Calibri"/>
        <family val="2"/>
        <scheme val="minor"/>
      </rPr>
      <t xml:space="preserve"> per activity  allocated to </t>
    </r>
    <r>
      <rPr>
        <b/>
        <sz val="12"/>
        <rFont val="Calibri"/>
        <family val="2"/>
        <scheme val="minor"/>
      </rPr>
      <t>Gender Equality and Women's Empowerment (GEWE)</t>
    </r>
    <r>
      <rPr>
        <sz val="12"/>
        <rFont val="Calibri"/>
        <family val="2"/>
        <scheme val="minor"/>
      </rPr>
      <t xml:space="preserve"> (if any):</t>
    </r>
  </si>
  <si>
    <r>
      <t xml:space="preserve">Current level of </t>
    </r>
    <r>
      <rPr>
        <b/>
        <sz val="12"/>
        <rFont val="Calibri"/>
        <family val="2"/>
        <scheme val="minor"/>
      </rPr>
      <t xml:space="preserve">expenditure/ commitment </t>
    </r>
    <r>
      <rPr>
        <sz val="12"/>
        <rFont val="Calibri"/>
        <family val="2"/>
        <scheme val="minor"/>
      </rPr>
      <t>(To be completed at time of project progress reporting)</t>
    </r>
    <r>
      <rPr>
        <b/>
        <sz val="12"/>
        <rFont val="Calibri"/>
        <family val="2"/>
        <scheme val="minor"/>
      </rPr>
      <t xml:space="preserve"> </t>
    </r>
  </si>
  <si>
    <r>
      <rPr>
        <b/>
        <sz val="12"/>
        <rFont val="Calibri"/>
        <family val="2"/>
        <scheme val="minor"/>
      </rPr>
      <t xml:space="preserve">GEWE justification </t>
    </r>
    <r>
      <rPr>
        <sz val="12"/>
        <rFont val="Calibri"/>
        <family val="2"/>
        <scheme val="minor"/>
      </rPr>
      <t>(e.g. training includes session on gender equality, specific efforts made to ensure equal representation of women and men etc.)</t>
    </r>
  </si>
  <si>
    <r>
      <t xml:space="preserve">Any other </t>
    </r>
    <r>
      <rPr>
        <b/>
        <sz val="12"/>
        <rFont val="Calibri"/>
        <family val="2"/>
        <scheme val="minor"/>
      </rPr>
      <t>remarks</t>
    </r>
    <r>
      <rPr>
        <sz val="12"/>
        <rFont val="Calibri"/>
        <family val="2"/>
        <scheme val="minor"/>
      </rPr>
      <t xml:space="preserve"> (e.g. on types of inputs provided or budget justification, esp. for TA or travel costs)</t>
    </r>
  </si>
  <si>
    <r>
      <t xml:space="preserve">$ Towards GEWE </t>
    </r>
    <r>
      <rPr>
        <sz val="11"/>
        <rFont val="Calibri"/>
        <family val="2"/>
        <scheme val="minor"/>
      </rPr>
      <t>(includes indirect costs)</t>
    </r>
  </si>
  <si>
    <r>
      <t xml:space="preserve">$ Towards M&amp;E </t>
    </r>
    <r>
      <rPr>
        <sz val="11"/>
        <rFont val="Calibri"/>
        <family val="2"/>
        <scheme val="minor"/>
      </rPr>
      <t>(includes indirect costs)</t>
    </r>
  </si>
  <si>
    <r>
      <t xml:space="preserve">Note: PBF does not accept projects with less than </t>
    </r>
    <r>
      <rPr>
        <b/>
        <sz val="11"/>
        <rFont val="Calibri"/>
        <family val="2"/>
        <scheme val="minor"/>
      </rPr>
      <t>5%</t>
    </r>
    <r>
      <rPr>
        <sz val="11"/>
        <rFont val="Calibri"/>
        <family val="2"/>
        <scheme val="minor"/>
      </rPr>
      <t xml:space="preserve"> towards M&amp;E and less than </t>
    </r>
    <r>
      <rPr>
        <b/>
        <sz val="11"/>
        <rFont val="Calibri"/>
        <family val="2"/>
        <scheme val="minor"/>
      </rPr>
      <t xml:space="preserve">15% </t>
    </r>
    <r>
      <rPr>
        <sz val="11"/>
        <rFont val="Calibri"/>
        <family val="2"/>
        <scheme val="minor"/>
      </rPr>
      <t xml:space="preserve">towards GEWE. These figures will show as red if this minimum threshold is not met.  </t>
    </r>
  </si>
  <si>
    <t>Monitoring processes will be gender-responsive, collecting sex disaggregated data and sepcifically designed to measure gains towards GEWE</t>
  </si>
  <si>
    <t>Evaluation will be gender-responsive, collecting sex disaggregated data and sepcifically designed to measure gains towards GEWE</t>
  </si>
  <si>
    <t>The socio-economic stability of conflict-affected communities is strengthened through the development of gender-transformative climate-resilient livelihood options for women, men, and other groups.</t>
  </si>
  <si>
    <t>Strengthened climate-resilient livelihood options for women and girls and access to critical socio-economic infrastructure/services provided in selected communities.</t>
  </si>
  <si>
    <t xml:space="preserve">Conduct an integrated assessment of gender, environment and climate-related risks to peace and security in Blue Nile State </t>
  </si>
  <si>
    <t xml:space="preserve">Conduct CEAP processes in target localities </t>
  </si>
  <si>
    <t xml:space="preserve">Support communication and advocacy of resulting environmental action plans to local and State-level authorities, including through the documentation of good practices and lessons learned </t>
  </si>
  <si>
    <t xml:space="preserve">Vocational trainings, functional literacy and business training provided </t>
  </si>
  <si>
    <t xml:space="preserve">Socio-economic infrastructure and assets (including renewable energy devices) constructed/provided to foster local economy and agricultural production (including small farming) </t>
  </si>
  <si>
    <t>Support to agriculture, small business and provision of microcredit support</t>
  </si>
  <si>
    <t>Establishment of cooperatives, savings groups and community-based organizations</t>
  </si>
  <si>
    <t>Strengthen or establish local peacebuilding centres to support local peacebuilding process and support women’s full and meaningful participation in the peace process</t>
  </si>
  <si>
    <t>Establish women-led dialogue forums with state-level peacebuilding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</si>
</sst>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b/>
      <sz val="12"/>
      <color rgb="FFFF0000"/>
      <name val="Calibri"/>
      <family val="2"/>
      <scheme val="minor"/>
    </font>
    <font>
      <b/>
      <sz val="28"/>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24"/>
      <name val="Calibri"/>
      <family val="2"/>
      <scheme val="minor"/>
    </font>
    <font>
      <b/>
      <sz val="36"/>
      <name val="Calibri"/>
      <family val="2"/>
      <scheme val="minor"/>
    </font>
    <font>
      <sz val="36"/>
      <name val="Calibri"/>
      <family val="2"/>
      <scheme val="minor"/>
    </font>
    <font>
      <b/>
      <sz val="12"/>
      <name val="Calibri"/>
      <family val="2"/>
    </font>
    <font>
      <sz val="12"/>
      <name val="Calibri"/>
      <family val="2"/>
    </font>
    <font>
      <b/>
      <sz val="14"/>
      <name val="Calibri"/>
      <family val="2"/>
      <scheme val="minor"/>
    </font>
    <font>
      <b/>
      <sz val="12"/>
      <name val="Calibri"/>
      <family val="2"/>
      <scheme val="minor"/>
    </font>
    <font>
      <b/>
      <sz val="20"/>
      <name val="Calibri"/>
      <family val="2"/>
      <scheme val="minor"/>
    </font>
    <font>
      <b/>
      <sz val="11"/>
      <name val="Calibri"/>
      <family val="2"/>
      <scheme val="minor"/>
    </font>
    <font>
      <b/>
      <sz val="12"/>
      <color indexed="81"/>
      <name val="Tahoma"/>
      <family val="2"/>
    </font>
    <font>
      <sz val="12"/>
      <color indexed="81"/>
      <name val="Tahoma"/>
      <family val="2"/>
    </font>
    <font>
      <sz val="9"/>
      <color indexed="81"/>
      <name val="Tahoma"/>
      <family val="2"/>
    </font>
    <font>
      <sz val="12"/>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0">
    <xf numFmtId="0" fontId="0" fillId="0" borderId="0" xfId="0"/>
    <xf numFmtId="0" fontId="0" fillId="0" borderId="0" xfId="0" applyBorder="1"/>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3" fillId="2" borderId="8" xfId="0" applyFont="1" applyFill="1" applyBorder="1" applyAlignment="1">
      <alignment vertical="center" wrapText="1"/>
    </xf>
    <xf numFmtId="0" fontId="6" fillId="0" borderId="0" xfId="0" applyFont="1"/>
    <xf numFmtId="0" fontId="10" fillId="0" borderId="0" xfId="0" applyFont="1" applyAlignment="1"/>
    <xf numFmtId="49" fontId="0" fillId="0" borderId="0" xfId="0" applyNumberFormat="1"/>
    <xf numFmtId="0" fontId="10" fillId="0" borderId="0" xfId="0" applyFont="1" applyAlignment="1">
      <alignment vertical="center"/>
    </xf>
    <xf numFmtId="49" fontId="11" fillId="0" borderId="0" xfId="0" applyNumberFormat="1" applyFont="1" applyAlignment="1">
      <alignment horizontal="left"/>
    </xf>
    <xf numFmtId="49" fontId="11" fillId="0" borderId="0" xfId="0" applyNumberFormat="1" applyFont="1" applyAlignment="1">
      <alignment horizontal="left" wrapText="1"/>
    </xf>
    <xf numFmtId="49" fontId="11"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49" xfId="1" applyFont="1" applyFill="1" applyBorder="1" applyAlignment="1" applyProtection="1">
      <alignment wrapText="1"/>
    </xf>
    <xf numFmtId="44" fontId="3" fillId="2" borderId="50"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1" xfId="0" applyNumberFormat="1" applyFont="1" applyFill="1" applyBorder="1"/>
    <xf numFmtId="0" fontId="6" fillId="2" borderId="16" xfId="0" applyFont="1" applyFill="1" applyBorder="1"/>
    <xf numFmtId="0" fontId="0" fillId="2" borderId="14" xfId="0" applyFill="1" applyBorder="1"/>
    <xf numFmtId="0" fontId="9" fillId="6" borderId="6" xfId="0" applyFont="1" applyFill="1" applyBorder="1" applyAlignment="1">
      <alignment vertical="top" wrapText="1"/>
    </xf>
    <xf numFmtId="0" fontId="17" fillId="3" borderId="3" xfId="0" applyFont="1" applyFill="1" applyBorder="1" applyAlignment="1" applyProtection="1">
      <alignment horizontal="left" vertical="top" wrapText="1"/>
      <protection locked="0"/>
    </xf>
    <xf numFmtId="44" fontId="17" fillId="0" borderId="3" xfId="1" applyFont="1" applyBorder="1" applyAlignment="1" applyProtection="1">
      <alignment horizontal="center" vertical="center" wrapText="1"/>
      <protection locked="0"/>
    </xf>
    <xf numFmtId="0" fontId="17" fillId="0" borderId="0" xfId="0" applyFont="1" applyBorder="1" applyAlignment="1">
      <alignment wrapText="1"/>
    </xf>
    <xf numFmtId="0" fontId="19" fillId="0" borderId="0" xfId="0" applyFont="1" applyBorder="1" applyAlignment="1">
      <alignment wrapText="1"/>
    </xf>
    <xf numFmtId="0" fontId="20" fillId="0" borderId="0" xfId="0" applyFont="1" applyBorder="1" applyAlignment="1">
      <alignment wrapText="1"/>
    </xf>
    <xf numFmtId="44" fontId="21" fillId="3" borderId="0" xfId="1" applyFont="1" applyFill="1" applyBorder="1" applyAlignment="1" applyProtection="1">
      <alignment vertical="center" wrapText="1"/>
    </xf>
    <xf numFmtId="0" fontId="22" fillId="0" borderId="0" xfId="0" applyFont="1" applyFill="1" applyBorder="1" applyAlignment="1">
      <alignment vertical="center" wrapText="1"/>
    </xf>
    <xf numFmtId="0" fontId="23" fillId="0" borderId="0" xfId="0" applyFont="1" applyFill="1" applyBorder="1" applyAlignment="1">
      <alignment wrapText="1"/>
    </xf>
    <xf numFmtId="0" fontId="24" fillId="3" borderId="0" xfId="0" applyFont="1" applyFill="1" applyBorder="1" applyAlignment="1">
      <alignment horizontal="left" wrapText="1"/>
    </xf>
    <xf numFmtId="44" fontId="24" fillId="2" borderId="5" xfId="1" applyFont="1" applyFill="1" applyBorder="1" applyAlignment="1" applyProtection="1">
      <alignment horizontal="center" vertical="center" wrapText="1"/>
      <protection locked="0"/>
    </xf>
    <xf numFmtId="0" fontId="24" fillId="2" borderId="5" xfId="0" applyFont="1" applyFill="1" applyBorder="1" applyAlignment="1">
      <alignment horizontal="center" vertical="center" wrapText="1"/>
    </xf>
    <xf numFmtId="0" fontId="24" fillId="2" borderId="13" xfId="0" applyFont="1" applyFill="1" applyBorder="1" applyAlignment="1">
      <alignment horizontal="left" wrapText="1"/>
    </xf>
    <xf numFmtId="44" fontId="24" fillId="2" borderId="13" xfId="0" applyNumberFormat="1" applyFont="1" applyFill="1" applyBorder="1" applyAlignment="1">
      <alignment horizontal="center" wrapText="1"/>
    </xf>
    <xf numFmtId="44" fontId="24" fillId="2" borderId="13" xfId="0" applyNumberFormat="1" applyFont="1" applyFill="1" applyBorder="1" applyAlignment="1">
      <alignment wrapText="1"/>
    </xf>
    <xf numFmtId="0" fontId="22" fillId="2" borderId="39" xfId="0" applyFont="1" applyFill="1" applyBorder="1" applyAlignment="1" applyProtection="1">
      <alignment vertical="center" wrapText="1"/>
    </xf>
    <xf numFmtId="44" fontId="17" fillId="0" borderId="39" xfId="0" applyNumberFormat="1" applyFont="1" applyBorder="1" applyAlignment="1" applyProtection="1">
      <alignment wrapText="1"/>
      <protection locked="0"/>
    </xf>
    <xf numFmtId="44" fontId="17" fillId="3" borderId="39" xfId="1" applyNumberFormat="1" applyFont="1" applyFill="1" applyBorder="1" applyAlignment="1" applyProtection="1">
      <alignment horizontal="center" vertical="center" wrapText="1"/>
      <protection locked="0"/>
    </xf>
    <xf numFmtId="44" fontId="17" fillId="3" borderId="39" xfId="1" applyFont="1" applyFill="1" applyBorder="1" applyAlignment="1" applyProtection="1">
      <alignment horizontal="center" vertical="center" wrapText="1"/>
      <protection locked="0"/>
    </xf>
    <xf numFmtId="44" fontId="24" fillId="2" borderId="39" xfId="0" applyNumberFormat="1" applyFont="1" applyFill="1" applyBorder="1" applyAlignment="1">
      <alignment wrapText="1"/>
    </xf>
    <xf numFmtId="0" fontId="22" fillId="2" borderId="3" xfId="0" applyFont="1" applyFill="1" applyBorder="1" applyAlignment="1" applyProtection="1">
      <alignment vertical="center" wrapText="1"/>
    </xf>
    <xf numFmtId="44" fontId="17" fillId="0" borderId="3" xfId="0" applyNumberFormat="1" applyFont="1" applyBorder="1" applyAlignment="1" applyProtection="1">
      <alignment wrapText="1"/>
      <protection locked="0"/>
    </xf>
    <xf numFmtId="44" fontId="17" fillId="3" borderId="3" xfId="1" applyNumberFormat="1" applyFont="1" applyFill="1" applyBorder="1" applyAlignment="1" applyProtection="1">
      <alignment horizontal="center" vertical="center" wrapText="1"/>
      <protection locked="0"/>
    </xf>
    <xf numFmtId="44" fontId="17" fillId="3" borderId="3" xfId="1" applyFont="1" applyFill="1" applyBorder="1" applyAlignment="1" applyProtection="1">
      <alignment horizontal="center" vertical="center" wrapText="1"/>
      <protection locked="0"/>
    </xf>
    <xf numFmtId="44" fontId="24" fillId="2" borderId="3" xfId="0" applyNumberFormat="1" applyFont="1" applyFill="1" applyBorder="1" applyAlignment="1">
      <alignment wrapText="1"/>
    </xf>
    <xf numFmtId="0" fontId="22" fillId="2" borderId="3" xfId="0" applyFont="1" applyFill="1" applyBorder="1" applyAlignment="1" applyProtection="1">
      <alignment vertical="center" wrapText="1"/>
      <protection locked="0"/>
    </xf>
    <xf numFmtId="44" fontId="24" fillId="4" borderId="3" xfId="1" applyFont="1" applyFill="1" applyBorder="1" applyAlignment="1" applyProtection="1">
      <alignment wrapText="1"/>
    </xf>
    <xf numFmtId="44" fontId="24" fillId="4" borderId="3" xfId="1" applyNumberFormat="1" applyFont="1" applyFill="1" applyBorder="1" applyAlignment="1">
      <alignment wrapText="1"/>
    </xf>
    <xf numFmtId="44" fontId="24" fillId="2" borderId="4" xfId="0" applyNumberFormat="1" applyFont="1" applyFill="1" applyBorder="1" applyAlignment="1">
      <alignment wrapText="1"/>
    </xf>
    <xf numFmtId="0" fontId="17" fillId="3" borderId="0" xfId="0" applyFont="1" applyFill="1" applyBorder="1" applyAlignment="1">
      <alignment wrapText="1"/>
    </xf>
    <xf numFmtId="44" fontId="24" fillId="3" borderId="4" xfId="1" applyFont="1" applyFill="1" applyBorder="1" applyAlignment="1" applyProtection="1">
      <alignment wrapText="1"/>
    </xf>
    <xf numFmtId="44" fontId="24" fillId="3" borderId="1" xfId="1" applyNumberFormat="1" applyFont="1" applyFill="1" applyBorder="1" applyAlignment="1">
      <alignment wrapText="1"/>
    </xf>
    <xf numFmtId="44" fontId="24" fillId="3" borderId="1" xfId="0" applyNumberFormat="1" applyFont="1" applyFill="1" applyBorder="1" applyAlignment="1">
      <alignment wrapText="1"/>
    </xf>
    <xf numFmtId="44" fontId="24" fillId="4" borderId="3" xfId="1" applyFont="1" applyFill="1" applyBorder="1" applyAlignment="1">
      <alignment wrapText="1"/>
    </xf>
    <xf numFmtId="44" fontId="24" fillId="3" borderId="2" xfId="0" applyNumberFormat="1" applyFont="1" applyFill="1" applyBorder="1" applyAlignment="1">
      <alignment wrapText="1"/>
    </xf>
    <xf numFmtId="44" fontId="24" fillId="3" borderId="1" xfId="1" applyFont="1" applyFill="1" applyBorder="1" applyAlignment="1" applyProtection="1">
      <alignment wrapText="1"/>
    </xf>
    <xf numFmtId="0" fontId="17" fillId="0" borderId="0" xfId="0" applyFont="1" applyFill="1" applyBorder="1" applyAlignment="1">
      <alignment wrapText="1"/>
    </xf>
    <xf numFmtId="0" fontId="24" fillId="2" borderId="11" xfId="0" applyFont="1" applyFill="1" applyBorder="1" applyAlignment="1">
      <alignment horizontal="center" wrapText="1"/>
    </xf>
    <xf numFmtId="0" fontId="21" fillId="2" borderId="8" xfId="0" applyFont="1" applyFill="1" applyBorder="1" applyAlignment="1" applyProtection="1">
      <alignment vertical="center" wrapText="1"/>
    </xf>
    <xf numFmtId="44" fontId="17" fillId="2" borderId="39" xfId="0" applyNumberFormat="1" applyFont="1" applyFill="1" applyBorder="1" applyAlignment="1">
      <alignment wrapText="1"/>
    </xf>
    <xf numFmtId="44" fontId="24" fillId="2" borderId="38" xfId="0" applyNumberFormat="1" applyFont="1" applyFill="1" applyBorder="1" applyAlignment="1">
      <alignment wrapText="1"/>
    </xf>
    <xf numFmtId="44" fontId="24" fillId="2" borderId="9" xfId="0" applyNumberFormat="1" applyFont="1" applyFill="1" applyBorder="1" applyAlignment="1">
      <alignment wrapText="1"/>
    </xf>
    <xf numFmtId="0" fontId="21" fillId="2" borderId="8" xfId="0" applyFont="1" applyFill="1" applyBorder="1" applyAlignment="1" applyProtection="1">
      <alignment vertical="center" wrapText="1"/>
      <protection locked="0"/>
    </xf>
    <xf numFmtId="44" fontId="17" fillId="3" borderId="0" xfId="1" applyFont="1" applyFill="1" applyBorder="1" applyAlignment="1" applyProtection="1">
      <alignment vertical="center" wrapText="1"/>
      <protection locked="0"/>
    </xf>
    <xf numFmtId="44" fontId="17" fillId="3" borderId="0" xfId="1" applyFont="1" applyFill="1" applyBorder="1" applyAlignment="1" applyProtection="1">
      <alignment vertical="center" wrapText="1"/>
    </xf>
    <xf numFmtId="44" fontId="17" fillId="2" borderId="3" xfId="0" applyNumberFormat="1" applyFont="1" applyFill="1" applyBorder="1" applyAlignment="1">
      <alignment wrapText="1"/>
    </xf>
    <xf numFmtId="44" fontId="17" fillId="2" borderId="8" xfId="1" applyFont="1" applyFill="1" applyBorder="1" applyAlignment="1" applyProtection="1">
      <alignment wrapText="1"/>
    </xf>
    <xf numFmtId="44" fontId="17" fillId="2" borderId="3" xfId="1" applyNumberFormat="1" applyFont="1" applyFill="1" applyBorder="1" applyAlignment="1">
      <alignment wrapText="1"/>
    </xf>
    <xf numFmtId="44" fontId="17" fillId="2" borderId="9" xfId="0" applyNumberFormat="1" applyFont="1" applyFill="1" applyBorder="1" applyAlignment="1">
      <alignment wrapText="1"/>
    </xf>
    <xf numFmtId="0" fontId="17" fillId="2" borderId="12" xfId="0" applyFont="1" applyFill="1" applyBorder="1" applyAlignment="1">
      <alignment wrapText="1"/>
    </xf>
    <xf numFmtId="44" fontId="17" fillId="2" borderId="13" xfId="0" applyNumberFormat="1" applyFont="1" applyFill="1" applyBorder="1" applyAlignment="1">
      <alignment wrapText="1"/>
    </xf>
    <xf numFmtId="44" fontId="17" fillId="2" borderId="14" xfId="0" applyNumberFormat="1" applyFont="1" applyFill="1" applyBorder="1" applyAlignment="1">
      <alignment wrapText="1"/>
    </xf>
    <xf numFmtId="44" fontId="24" fillId="3" borderId="0" xfId="0" applyNumberFormat="1" applyFont="1" applyFill="1" applyBorder="1" applyAlignment="1">
      <alignment vertical="center" wrapText="1"/>
    </xf>
    <xf numFmtId="44" fontId="17" fillId="3" borderId="0" xfId="0" applyNumberFormat="1" applyFont="1" applyFill="1" applyBorder="1" applyAlignment="1">
      <alignment vertical="center" wrapText="1"/>
    </xf>
    <xf numFmtId="0" fontId="24" fillId="2" borderId="32" xfId="0" applyFont="1" applyFill="1" applyBorder="1" applyAlignment="1">
      <alignment wrapText="1"/>
    </xf>
    <xf numFmtId="44" fontId="24" fillId="2" borderId="33" xfId="0" applyNumberFormat="1" applyFont="1" applyFill="1" applyBorder="1" applyAlignment="1">
      <alignment wrapText="1"/>
    </xf>
    <xf numFmtId="44" fontId="24" fillId="2" borderId="34" xfId="0" applyNumberFormat="1" applyFont="1" applyFill="1" applyBorder="1" applyAlignment="1">
      <alignment wrapText="1"/>
    </xf>
    <xf numFmtId="44" fontId="24" fillId="0" borderId="0" xfId="0" applyNumberFormat="1" applyFont="1" applyFill="1" applyBorder="1" applyAlignment="1">
      <alignment wrapText="1"/>
    </xf>
    <xf numFmtId="0" fontId="24" fillId="0" borderId="0" xfId="0" applyFont="1" applyFill="1" applyBorder="1" applyAlignment="1">
      <alignment horizontal="center" vertical="center" wrapText="1"/>
    </xf>
    <xf numFmtId="44" fontId="22" fillId="0" borderId="0" xfId="1" applyFont="1" applyFill="1" applyBorder="1" applyAlignment="1">
      <alignment horizontal="right" vertical="center" wrapText="1"/>
    </xf>
    <xf numFmtId="0" fontId="11" fillId="0" borderId="0" xfId="0" applyFont="1" applyBorder="1" applyAlignment="1">
      <alignment wrapText="1"/>
    </xf>
    <xf numFmtId="44" fontId="20" fillId="0" borderId="0" xfId="1" applyFont="1" applyBorder="1" applyAlignment="1">
      <alignment wrapText="1"/>
    </xf>
    <xf numFmtId="44" fontId="20" fillId="3" borderId="0" xfId="1" applyFont="1" applyFill="1" applyBorder="1" applyAlignment="1">
      <alignment wrapText="1"/>
    </xf>
    <xf numFmtId="0" fontId="24" fillId="0" borderId="0" xfId="0" applyFont="1" applyFill="1" applyBorder="1" applyAlignment="1">
      <alignment wrapText="1"/>
    </xf>
    <xf numFmtId="44" fontId="25" fillId="3" borderId="0" xfId="1" applyFont="1" applyFill="1" applyBorder="1" applyAlignment="1">
      <alignment horizontal="left" wrapText="1"/>
    </xf>
    <xf numFmtId="0" fontId="17" fillId="2" borderId="3"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xf>
    <xf numFmtId="0" fontId="17" fillId="2" borderId="3" xfId="0" applyFont="1" applyFill="1" applyBorder="1" applyAlignment="1">
      <alignment horizontal="center" vertical="center" wrapText="1"/>
    </xf>
    <xf numFmtId="0" fontId="24" fillId="0" borderId="0" xfId="0" applyFont="1" applyFill="1" applyBorder="1" applyAlignment="1" applyProtection="1">
      <alignment horizontal="center" vertical="center" wrapText="1"/>
    </xf>
    <xf numFmtId="0" fontId="24" fillId="2" borderId="3" xfId="0" applyFont="1" applyFill="1" applyBorder="1" applyAlignment="1" applyProtection="1">
      <alignment vertical="center" wrapText="1"/>
    </xf>
    <xf numFmtId="44" fontId="17" fillId="0" borderId="0" xfId="1" applyFont="1" applyFill="1" applyBorder="1" applyAlignment="1" applyProtection="1">
      <alignment vertical="center" wrapText="1"/>
    </xf>
    <xf numFmtId="44" fontId="24" fillId="0" borderId="0" xfId="1" applyFont="1" applyFill="1" applyBorder="1" applyAlignment="1" applyProtection="1">
      <alignment vertical="center" wrapText="1"/>
    </xf>
    <xf numFmtId="0" fontId="17" fillId="2" borderId="3" xfId="0" applyFont="1" applyFill="1" applyBorder="1" applyAlignment="1" applyProtection="1">
      <alignment vertical="center" wrapText="1"/>
    </xf>
    <xf numFmtId="0" fontId="17" fillId="0" borderId="3" xfId="0" applyFont="1" applyBorder="1" applyAlignment="1" applyProtection="1">
      <alignment horizontal="left" vertical="top" wrapText="1"/>
      <protection locked="0"/>
    </xf>
    <xf numFmtId="44" fontId="17" fillId="0" borderId="3" xfId="1" applyNumberFormat="1" applyFont="1" applyBorder="1" applyAlignment="1" applyProtection="1">
      <alignment horizontal="center" vertical="center" wrapText="1"/>
      <protection locked="0"/>
    </xf>
    <xf numFmtId="44" fontId="17" fillId="2" borderId="3" xfId="1" applyNumberFormat="1" applyFont="1" applyFill="1" applyBorder="1" applyAlignment="1" applyProtection="1">
      <alignment horizontal="center" vertical="center" wrapText="1"/>
    </xf>
    <xf numFmtId="9" fontId="17" fillId="0" borderId="3" xfId="2" applyFont="1" applyBorder="1" applyAlignment="1" applyProtection="1">
      <alignment horizontal="center" vertical="center" wrapText="1"/>
      <protection locked="0"/>
    </xf>
    <xf numFmtId="44" fontId="11" fillId="0" borderId="0" xfId="1" applyFont="1" applyBorder="1" applyAlignment="1">
      <alignment wrapText="1"/>
    </xf>
    <xf numFmtId="49" fontId="17" fillId="0" borderId="3" xfId="1" applyNumberFormat="1" applyFont="1" applyBorder="1" applyAlignment="1" applyProtection="1">
      <alignment horizontal="left" wrapText="1"/>
      <protection locked="0"/>
    </xf>
    <xf numFmtId="44" fontId="17" fillId="0" borderId="0" xfId="1" applyNumberFormat="1" applyFont="1" applyFill="1" applyBorder="1" applyAlignment="1" applyProtection="1">
      <alignment horizontal="center" vertical="center" wrapText="1"/>
    </xf>
    <xf numFmtId="0" fontId="11" fillId="3" borderId="0" xfId="0" applyFont="1" applyFill="1" applyBorder="1" applyAlignment="1">
      <alignment wrapText="1"/>
    </xf>
    <xf numFmtId="44" fontId="24" fillId="2" borderId="3" xfId="1" applyNumberFormat="1" applyFont="1" applyFill="1" applyBorder="1" applyAlignment="1" applyProtection="1">
      <alignment horizontal="center" vertical="center" wrapText="1"/>
    </xf>
    <xf numFmtId="44" fontId="24" fillId="2" borderId="3" xfId="1" applyFont="1" applyFill="1" applyBorder="1" applyAlignment="1" applyProtection="1">
      <alignment horizontal="center" vertical="center" wrapText="1"/>
    </xf>
    <xf numFmtId="44" fontId="24" fillId="3" borderId="3" xfId="1" applyFont="1" applyFill="1" applyBorder="1" applyAlignment="1" applyProtection="1">
      <alignment horizontal="center" vertical="center" wrapText="1"/>
    </xf>
    <xf numFmtId="49" fontId="17" fillId="3" borderId="3" xfId="1" applyNumberFormat="1" applyFont="1" applyFill="1" applyBorder="1" applyAlignment="1" applyProtection="1">
      <alignment horizontal="left" wrapText="1"/>
      <protection locked="0"/>
    </xf>
    <xf numFmtId="44" fontId="24" fillId="0" borderId="0" xfId="1" applyFont="1" applyFill="1" applyBorder="1" applyAlignment="1" applyProtection="1">
      <alignment horizontal="center" vertical="center" wrapText="1"/>
    </xf>
    <xf numFmtId="44" fontId="17" fillId="0" borderId="3" xfId="1" applyFont="1" applyBorder="1" applyAlignment="1" applyProtection="1">
      <alignment horizontal="left" vertical="top" wrapText="1"/>
      <protection locked="0"/>
    </xf>
    <xf numFmtId="44" fontId="17" fillId="3" borderId="3" xfId="1" applyFont="1" applyFill="1" applyBorder="1" applyAlignment="1" applyProtection="1">
      <alignment horizontal="left" vertical="top" wrapText="1"/>
      <protection locked="0"/>
    </xf>
    <xf numFmtId="49" fontId="17" fillId="0" borderId="3" xfId="1" applyNumberFormat="1" applyFont="1" applyBorder="1" applyAlignment="1" applyProtection="1">
      <alignment horizontal="left" vertical="top" wrapText="1"/>
      <protection locked="0"/>
    </xf>
    <xf numFmtId="44" fontId="24" fillId="2" borderId="5" xfId="1" applyNumberFormat="1" applyFont="1" applyFill="1" applyBorder="1" applyAlignment="1" applyProtection="1">
      <alignment horizontal="center" vertical="center" wrapText="1"/>
    </xf>
    <xf numFmtId="0" fontId="17" fillId="3" borderId="0" xfId="0" applyFont="1" applyFill="1" applyBorder="1" applyAlignment="1" applyProtection="1">
      <alignment vertical="center" wrapText="1"/>
      <protection locked="0"/>
    </xf>
    <xf numFmtId="0" fontId="17" fillId="3" borderId="0" xfId="0" applyFont="1" applyFill="1" applyBorder="1" applyAlignment="1" applyProtection="1">
      <alignment horizontal="left" vertical="top" wrapText="1"/>
      <protection locked="0"/>
    </xf>
    <xf numFmtId="44" fontId="17" fillId="3" borderId="0" xfId="1" applyFont="1" applyFill="1" applyBorder="1" applyAlignment="1" applyProtection="1">
      <alignment horizontal="center" vertical="center" wrapText="1"/>
      <protection locked="0"/>
    </xf>
    <xf numFmtId="44" fontId="17" fillId="0" borderId="0" xfId="1" applyFont="1" applyFill="1" applyBorder="1" applyAlignment="1" applyProtection="1">
      <alignment horizontal="center" vertical="center" wrapText="1"/>
    </xf>
    <xf numFmtId="44" fontId="24" fillId="8" borderId="3" xfId="0" applyNumberFormat="1" applyFont="1" applyFill="1" applyBorder="1" applyAlignment="1">
      <alignment horizontal="center" vertical="center" wrapText="1"/>
    </xf>
    <xf numFmtId="44" fontId="24" fillId="9" borderId="3" xfId="0" applyNumberFormat="1" applyFont="1" applyFill="1" applyBorder="1" applyAlignment="1">
      <alignment horizontal="center" vertical="center" wrapText="1"/>
    </xf>
    <xf numFmtId="0" fontId="24" fillId="3" borderId="0" xfId="0" applyFont="1" applyFill="1" applyBorder="1" applyAlignment="1" applyProtection="1">
      <alignment vertical="center" wrapText="1"/>
    </xf>
    <xf numFmtId="0" fontId="24" fillId="0" borderId="0" xfId="0" applyFont="1" applyFill="1" applyBorder="1" applyAlignment="1" applyProtection="1">
      <alignment vertical="center" wrapText="1"/>
      <protection locked="0"/>
    </xf>
    <xf numFmtId="44" fontId="17" fillId="0" borderId="3" xfId="1" applyFont="1" applyBorder="1" applyAlignment="1" applyProtection="1">
      <alignment vertical="center" wrapText="1"/>
      <protection locked="0"/>
    </xf>
    <xf numFmtId="44" fontId="17" fillId="2" borderId="3" xfId="1" applyFont="1" applyFill="1" applyBorder="1" applyAlignment="1" applyProtection="1">
      <alignment vertical="center" wrapText="1"/>
    </xf>
    <xf numFmtId="49" fontId="17" fillId="0" borderId="3" xfId="0" applyNumberFormat="1" applyFont="1" applyBorder="1" applyAlignment="1" applyProtection="1">
      <alignment horizontal="left" vertical="top" wrapText="1"/>
      <protection locked="0"/>
    </xf>
    <xf numFmtId="44" fontId="17" fillId="3" borderId="3" xfId="1" applyFont="1" applyFill="1" applyBorder="1" applyAlignment="1" applyProtection="1">
      <alignment vertical="center" wrapText="1"/>
      <protection locked="0"/>
    </xf>
    <xf numFmtId="0" fontId="17" fillId="3" borderId="2" xfId="0" applyFont="1" applyFill="1" applyBorder="1" applyAlignment="1" applyProtection="1">
      <alignment horizontal="left" vertical="top" wrapText="1"/>
      <protection locked="0"/>
    </xf>
    <xf numFmtId="49" fontId="17" fillId="0" borderId="3" xfId="0" applyNumberFormat="1" applyFont="1" applyBorder="1" applyAlignment="1" applyProtection="1">
      <alignment horizontal="left" wrapText="1"/>
      <protection locked="0"/>
    </xf>
    <xf numFmtId="0" fontId="24" fillId="2" borderId="39" xfId="0" applyFont="1" applyFill="1" applyBorder="1" applyAlignment="1" applyProtection="1">
      <alignment vertical="center" wrapText="1"/>
    </xf>
    <xf numFmtId="0" fontId="24" fillId="4" borderId="3" xfId="0" applyFont="1" applyFill="1" applyBorder="1" applyAlignment="1" applyProtection="1">
      <alignment vertical="center" wrapText="1"/>
      <protection locked="0"/>
    </xf>
    <xf numFmtId="44" fontId="24" fillId="4" borderId="3" xfId="1" applyFont="1" applyFill="1" applyBorder="1" applyAlignment="1" applyProtection="1">
      <alignment vertical="center" wrapText="1"/>
    </xf>
    <xf numFmtId="0" fontId="17" fillId="3" borderId="3" xfId="0" applyFont="1" applyFill="1" applyBorder="1" applyAlignment="1" applyProtection="1">
      <alignment vertical="center" wrapText="1"/>
      <protection locked="0"/>
    </xf>
    <xf numFmtId="0" fontId="24" fillId="3" borderId="0"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xf>
    <xf numFmtId="0" fontId="17" fillId="2" borderId="8" xfId="0" applyFont="1" applyFill="1" applyBorder="1" applyAlignment="1" applyProtection="1">
      <alignment vertical="center" wrapText="1"/>
    </xf>
    <xf numFmtId="44" fontId="17" fillId="2" borderId="3" xfId="0" applyNumberFormat="1" applyFont="1" applyFill="1" applyBorder="1" applyAlignment="1" applyProtection="1">
      <alignment vertical="center" wrapText="1"/>
    </xf>
    <xf numFmtId="44" fontId="17" fillId="2" borderId="9" xfId="0" applyNumberFormat="1" applyFont="1" applyFill="1" applyBorder="1" applyAlignment="1" applyProtection="1">
      <alignment vertical="center" wrapText="1"/>
    </xf>
    <xf numFmtId="44" fontId="17" fillId="0" borderId="0" xfId="1" applyFont="1" applyFill="1" applyBorder="1" applyAlignment="1" applyProtection="1">
      <alignment vertical="center" wrapText="1"/>
      <protection locked="0"/>
    </xf>
    <xf numFmtId="0" fontId="17" fillId="3" borderId="0" xfId="0" applyFont="1" applyFill="1" applyBorder="1" applyAlignment="1">
      <alignment vertical="center" wrapText="1"/>
    </xf>
    <xf numFmtId="0" fontId="17" fillId="0" borderId="0" xfId="0" applyFont="1" applyFill="1" applyBorder="1" applyAlignment="1" applyProtection="1">
      <alignment vertical="center" wrapText="1"/>
      <protection locked="0"/>
    </xf>
    <xf numFmtId="0" fontId="17" fillId="0" borderId="0" xfId="0" applyFont="1" applyFill="1" applyBorder="1" applyAlignment="1">
      <alignment vertical="center" wrapText="1"/>
    </xf>
    <xf numFmtId="0" fontId="24" fillId="2" borderId="12" xfId="0" applyFont="1" applyFill="1" applyBorder="1" applyAlignment="1" applyProtection="1">
      <alignment vertical="center" wrapText="1"/>
    </xf>
    <xf numFmtId="44" fontId="24" fillId="2" borderId="13" xfId="1" applyFont="1" applyFill="1" applyBorder="1" applyAlignment="1" applyProtection="1">
      <alignment vertical="center" wrapText="1"/>
    </xf>
    <xf numFmtId="44" fontId="24" fillId="2" borderId="14" xfId="1" applyFont="1" applyFill="1" applyBorder="1" applyAlignment="1" applyProtection="1">
      <alignment vertical="center" wrapText="1"/>
    </xf>
    <xf numFmtId="44" fontId="11" fillId="3" borderId="0" xfId="1" applyFont="1" applyFill="1" applyBorder="1" applyAlignment="1">
      <alignment wrapText="1"/>
    </xf>
    <xf numFmtId="44" fontId="24" fillId="3" borderId="0" xfId="1" applyFont="1" applyFill="1" applyBorder="1" applyAlignment="1">
      <alignment vertical="center" wrapText="1"/>
    </xf>
    <xf numFmtId="0" fontId="24" fillId="3" borderId="0" xfId="0" applyFont="1" applyFill="1" applyBorder="1" applyAlignment="1">
      <alignment vertical="center" wrapText="1"/>
    </xf>
    <xf numFmtId="44" fontId="24" fillId="3" borderId="0" xfId="1" applyFont="1" applyFill="1" applyBorder="1" applyAlignment="1" applyProtection="1">
      <alignment horizontal="center" vertical="center" wrapText="1"/>
    </xf>
    <xf numFmtId="0" fontId="11" fillId="0" borderId="0" xfId="0" applyFont="1" applyFill="1" applyBorder="1" applyAlignment="1">
      <alignment wrapText="1"/>
    </xf>
    <xf numFmtId="0" fontId="24" fillId="2" borderId="8" xfId="0" applyFont="1" applyFill="1" applyBorder="1" applyAlignment="1" applyProtection="1">
      <alignment horizontal="center" vertical="center" wrapText="1"/>
    </xf>
    <xf numFmtId="44" fontId="24" fillId="3" borderId="0" xfId="1" applyFont="1" applyFill="1" applyBorder="1" applyAlignment="1" applyProtection="1">
      <alignment vertical="center" wrapText="1"/>
      <protection locked="0"/>
    </xf>
    <xf numFmtId="0" fontId="24" fillId="2" borderId="8" xfId="0" applyFont="1" applyFill="1" applyBorder="1" applyAlignment="1" applyProtection="1">
      <alignment vertical="center" wrapText="1"/>
    </xf>
    <xf numFmtId="44" fontId="24" fillId="2" borderId="3" xfId="1" applyFont="1" applyFill="1" applyBorder="1" applyAlignment="1" applyProtection="1">
      <alignment vertical="center" wrapText="1"/>
    </xf>
    <xf numFmtId="44" fontId="24" fillId="2" borderId="4" xfId="1" applyFont="1" applyFill="1" applyBorder="1" applyAlignment="1" applyProtection="1">
      <alignment vertical="center" wrapText="1"/>
    </xf>
    <xf numFmtId="9" fontId="24" fillId="3" borderId="9" xfId="2" applyFont="1" applyFill="1" applyBorder="1" applyAlignment="1" applyProtection="1">
      <alignment vertical="center" wrapText="1"/>
      <protection locked="0"/>
    </xf>
    <xf numFmtId="0" fontId="24" fillId="2" borderId="35" xfId="0" applyFont="1" applyFill="1" applyBorder="1" applyAlignment="1" applyProtection="1">
      <alignment vertical="center" wrapText="1"/>
    </xf>
    <xf numFmtId="44" fontId="24" fillId="2" borderId="40" xfId="1" applyFont="1" applyFill="1" applyBorder="1" applyAlignment="1" applyProtection="1">
      <alignment vertical="center" wrapText="1"/>
    </xf>
    <xf numFmtId="9" fontId="24" fillId="3" borderId="31" xfId="2" applyFont="1" applyFill="1" applyBorder="1" applyAlignment="1" applyProtection="1">
      <alignment vertical="center" wrapText="1"/>
      <protection locked="0"/>
    </xf>
    <xf numFmtId="44" fontId="24" fillId="3" borderId="0" xfId="1" applyFont="1" applyFill="1" applyBorder="1" applyAlignment="1" applyProtection="1">
      <alignment horizontal="right" vertical="center" wrapText="1"/>
      <protection locked="0"/>
    </xf>
    <xf numFmtId="9" fontId="24" fillId="3" borderId="31" xfId="2" applyFont="1" applyFill="1" applyBorder="1" applyAlignment="1" applyProtection="1">
      <alignment horizontal="right" vertical="center" wrapText="1"/>
      <protection locked="0"/>
    </xf>
    <xf numFmtId="44" fontId="24" fillId="3" borderId="0" xfId="1" applyFont="1" applyFill="1" applyBorder="1" applyAlignment="1" applyProtection="1">
      <alignment vertical="center" wrapText="1"/>
    </xf>
    <xf numFmtId="9" fontId="24" fillId="2" borderId="14" xfId="2" applyFont="1" applyFill="1" applyBorder="1" applyAlignment="1" applyProtection="1">
      <alignment vertical="center" wrapText="1"/>
    </xf>
    <xf numFmtId="44" fontId="24" fillId="0" borderId="0" xfId="1" applyFont="1" applyFill="1" applyBorder="1" applyAlignment="1">
      <alignment vertical="center" wrapText="1"/>
    </xf>
    <xf numFmtId="0" fontId="24" fillId="0" borderId="0" xfId="0" applyFont="1" applyFill="1" applyBorder="1" applyAlignment="1">
      <alignment vertical="center" wrapText="1"/>
    </xf>
    <xf numFmtId="44" fontId="24" fillId="0" borderId="0" xfId="0" applyNumberFormat="1" applyFont="1" applyFill="1" applyBorder="1" applyAlignment="1">
      <alignment vertical="center" wrapText="1"/>
    </xf>
    <xf numFmtId="0" fontId="26" fillId="2" borderId="28" xfId="0" applyFont="1" applyFill="1" applyBorder="1" applyAlignment="1" applyProtection="1">
      <alignment horizontal="left" vertical="center" wrapText="1"/>
    </xf>
    <xf numFmtId="44" fontId="24" fillId="2" borderId="16" xfId="0" applyNumberFormat="1" applyFont="1" applyFill="1" applyBorder="1" applyAlignment="1" applyProtection="1">
      <alignment vertical="center" wrapText="1"/>
    </xf>
    <xf numFmtId="44" fontId="24" fillId="2" borderId="28" xfId="0" applyNumberFormat="1" applyFont="1" applyFill="1" applyBorder="1" applyAlignment="1">
      <alignment vertical="center" wrapText="1"/>
    </xf>
    <xf numFmtId="44" fontId="11" fillId="2" borderId="16" xfId="1" applyFont="1" applyFill="1" applyBorder="1" applyAlignment="1">
      <alignment vertical="center" wrapText="1"/>
    </xf>
    <xf numFmtId="44" fontId="11" fillId="3" borderId="0" xfId="1" applyFont="1" applyFill="1" applyBorder="1" applyAlignment="1">
      <alignment vertical="center" wrapText="1"/>
    </xf>
    <xf numFmtId="0" fontId="26" fillId="2" borderId="8" xfId="0" applyFont="1" applyFill="1" applyBorder="1" applyAlignment="1" applyProtection="1">
      <alignment horizontal="left" vertical="center" wrapText="1"/>
    </xf>
    <xf numFmtId="10" fontId="24" fillId="2" borderId="9" xfId="2" applyNumberFormat="1" applyFont="1" applyFill="1" applyBorder="1" applyAlignment="1" applyProtection="1">
      <alignment wrapText="1"/>
    </xf>
    <xf numFmtId="9" fontId="24" fillId="3" borderId="0" xfId="2" applyFont="1" applyFill="1" applyBorder="1" applyAlignment="1">
      <alignment wrapText="1"/>
    </xf>
    <xf numFmtId="0" fontId="11" fillId="2" borderId="12" xfId="0" applyFont="1" applyFill="1" applyBorder="1" applyAlignment="1">
      <alignment wrapText="1"/>
    </xf>
    <xf numFmtId="9" fontId="11" fillId="2" borderId="14" xfId="2" applyFont="1" applyFill="1" applyBorder="1" applyAlignment="1">
      <alignment wrapText="1"/>
    </xf>
    <xf numFmtId="9" fontId="11" fillId="3" borderId="0" xfId="2" applyFont="1" applyFill="1" applyBorder="1" applyAlignment="1">
      <alignment wrapText="1"/>
    </xf>
    <xf numFmtId="0" fontId="26" fillId="3" borderId="0" xfId="0" applyFont="1" applyFill="1" applyBorder="1" applyAlignment="1">
      <alignment horizontal="center" vertical="center" wrapText="1"/>
    </xf>
    <xf numFmtId="44" fontId="24" fillId="2" borderId="9" xfId="2" applyNumberFormat="1" applyFont="1" applyFill="1" applyBorder="1" applyAlignment="1" applyProtection="1">
      <alignment wrapText="1"/>
    </xf>
    <xf numFmtId="44" fontId="24" fillId="3" borderId="0" xfId="2" applyNumberFormat="1" applyFont="1" applyFill="1" applyBorder="1" applyAlignment="1">
      <alignment wrapText="1"/>
    </xf>
    <xf numFmtId="44" fontId="11" fillId="0" borderId="0" xfId="1" applyFont="1" applyFill="1" applyBorder="1" applyAlignment="1">
      <alignment wrapText="1"/>
    </xf>
    <xf numFmtId="0" fontId="11" fillId="3" borderId="0" xfId="0" applyFont="1" applyFill="1" applyBorder="1" applyAlignment="1">
      <alignment horizontal="center" vertical="center" wrapText="1"/>
    </xf>
    <xf numFmtId="44" fontId="17" fillId="0" borderId="3" xfId="1" applyFont="1" applyFill="1" applyBorder="1" applyAlignment="1" applyProtection="1">
      <alignment horizontal="center" vertical="center" wrapText="1"/>
      <protection locked="0"/>
    </xf>
    <xf numFmtId="44" fontId="17" fillId="0" borderId="3" xfId="1" applyFont="1" applyFill="1" applyBorder="1" applyAlignment="1" applyProtection="1">
      <alignment vertical="center" wrapText="1"/>
      <protection locked="0"/>
    </xf>
    <xf numFmtId="10" fontId="17" fillId="3" borderId="3" xfId="2" applyNumberFormat="1" applyFont="1" applyFill="1" applyBorder="1" applyAlignment="1" applyProtection="1">
      <alignment horizontal="left" vertical="top" wrapText="1"/>
      <protection locked="0"/>
    </xf>
    <xf numFmtId="0" fontId="14" fillId="0" borderId="0" xfId="0" applyFont="1" applyBorder="1" applyAlignment="1">
      <alignment horizontal="left" vertical="top" wrapText="1"/>
    </xf>
    <xf numFmtId="0" fontId="17" fillId="3" borderId="4" xfId="0" applyFont="1" applyFill="1" applyBorder="1" applyAlignment="1" applyProtection="1">
      <alignment horizontal="left" vertical="top" wrapText="1"/>
      <protection locked="0"/>
    </xf>
    <xf numFmtId="0" fontId="17" fillId="3" borderId="1" xfId="0" applyFont="1" applyFill="1" applyBorder="1" applyAlignment="1" applyProtection="1">
      <alignment horizontal="left" vertical="top" wrapText="1"/>
      <protection locked="0"/>
    </xf>
    <xf numFmtId="0" fontId="17" fillId="3" borderId="2" xfId="0"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49" fontId="17" fillId="3" borderId="4" xfId="0" applyNumberFormat="1" applyFont="1" applyFill="1" applyBorder="1" applyAlignment="1" applyProtection="1">
      <alignment horizontal="left" vertical="top" wrapText="1"/>
      <protection locked="0"/>
    </xf>
    <xf numFmtId="49" fontId="17" fillId="3" borderId="1" xfId="0" applyNumberFormat="1" applyFont="1" applyFill="1" applyBorder="1" applyAlignment="1" applyProtection="1">
      <alignment horizontal="left" vertical="top" wrapText="1"/>
      <protection locked="0"/>
    </xf>
    <xf numFmtId="49" fontId="17" fillId="3" borderId="2" xfId="0" applyNumberFormat="1" applyFont="1" applyFill="1" applyBorder="1" applyAlignment="1" applyProtection="1">
      <alignment horizontal="left" vertical="top" wrapText="1"/>
      <protection locked="0"/>
    </xf>
    <xf numFmtId="0" fontId="24" fillId="2" borderId="5"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23" fillId="0" borderId="53" xfId="0" applyFont="1" applyFill="1" applyBorder="1" applyAlignment="1">
      <alignment horizontal="left" wrapText="1"/>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24" fillId="3" borderId="4" xfId="0" applyNumberFormat="1" applyFont="1" applyFill="1" applyBorder="1" applyAlignment="1" applyProtection="1">
      <alignment horizontal="left" vertical="top" wrapText="1"/>
      <protection locked="0"/>
    </xf>
    <xf numFmtId="0" fontId="24" fillId="3" borderId="1" xfId="0" applyNumberFormat="1" applyFont="1" applyFill="1" applyBorder="1" applyAlignment="1" applyProtection="1">
      <alignment horizontal="left" vertical="top" wrapText="1"/>
      <protection locked="0"/>
    </xf>
    <xf numFmtId="0" fontId="24" fillId="3" borderId="2" xfId="0" applyNumberFormat="1" applyFont="1" applyFill="1" applyBorder="1" applyAlignment="1" applyProtection="1">
      <alignment horizontal="left" vertical="top" wrapText="1"/>
      <protection locked="0"/>
    </xf>
    <xf numFmtId="0" fontId="24" fillId="4" borderId="41" xfId="0" applyFont="1" applyFill="1" applyBorder="1" applyAlignment="1" applyProtection="1">
      <alignment horizontal="center" vertical="center" wrapText="1"/>
    </xf>
    <xf numFmtId="0" fontId="24" fillId="4" borderId="42" xfId="0" applyFont="1" applyFill="1" applyBorder="1" applyAlignment="1" applyProtection="1">
      <alignment horizontal="center" vertical="center" wrapText="1"/>
    </xf>
    <xf numFmtId="0" fontId="24" fillId="4" borderId="43" xfId="0" applyFont="1" applyFill="1" applyBorder="1" applyAlignment="1" applyProtection="1">
      <alignment horizontal="center" vertical="center" wrapText="1"/>
    </xf>
    <xf numFmtId="44" fontId="24" fillId="2" borderId="5" xfId="1" applyFont="1" applyFill="1" applyBorder="1" applyAlignment="1" applyProtection="1">
      <alignment horizontal="center" vertical="center" wrapText="1"/>
      <protection locked="0"/>
    </xf>
    <xf numFmtId="44" fontId="24" fillId="2" borderId="39" xfId="1"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24" fillId="2" borderId="41" xfId="0" applyFont="1" applyFill="1" applyBorder="1" applyAlignment="1" applyProtection="1">
      <alignment horizontal="center" vertical="center" wrapText="1"/>
    </xf>
    <xf numFmtId="0" fontId="24" fillId="2" borderId="42" xfId="0" applyFont="1" applyFill="1" applyBorder="1" applyAlignment="1" applyProtection="1">
      <alignment horizontal="center" vertical="center" wrapText="1"/>
    </xf>
    <xf numFmtId="0" fontId="24" fillId="2" borderId="43"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44" fontId="24" fillId="2" borderId="31" xfId="1" applyFont="1" applyFill="1" applyBorder="1" applyAlignment="1" applyProtection="1">
      <alignment horizontal="center" vertical="center" wrapText="1"/>
    </xf>
    <xf numFmtId="44" fontId="24" fillId="2" borderId="38" xfId="1"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39" xfId="0" applyFont="1" applyFill="1" applyBorder="1" applyAlignment="1" applyProtection="1">
      <alignment horizontal="center" vertical="center" wrapText="1"/>
    </xf>
    <xf numFmtId="0" fontId="24" fillId="2" borderId="31" xfId="0" applyFont="1" applyFill="1" applyBorder="1" applyAlignment="1" applyProtection="1">
      <alignment horizontal="center" vertical="center" wrapText="1"/>
    </xf>
    <xf numFmtId="0" fontId="24" fillId="2" borderId="38" xfId="0"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4" fillId="2" borderId="52" xfId="0" applyFont="1" applyFill="1" applyBorder="1" applyAlignment="1" applyProtection="1">
      <alignment horizontal="center" wrapText="1"/>
      <protection locked="0"/>
    </xf>
    <xf numFmtId="0" fontId="24" fillId="2" borderId="39" xfId="0" applyFont="1" applyFill="1" applyBorder="1" applyAlignment="1" applyProtection="1">
      <alignment horizontal="center" wrapText="1"/>
      <protection locked="0"/>
    </xf>
    <xf numFmtId="0" fontId="24" fillId="2" borderId="4" xfId="0" applyFont="1" applyFill="1" applyBorder="1" applyAlignment="1">
      <alignment horizontal="left"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24" fillId="2" borderId="29"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26" xfId="0" applyFont="1" applyFill="1" applyBorder="1" applyAlignment="1">
      <alignment horizontal="center" wrapText="1"/>
    </xf>
    <xf numFmtId="0" fontId="24" fillId="2" borderId="27" xfId="0" applyFont="1" applyFill="1" applyBorder="1" applyAlignment="1">
      <alignment horizontal="center" wrapText="1"/>
    </xf>
    <xf numFmtId="0" fontId="24"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4" xfId="0" applyNumberFormat="1" applyFont="1" applyFill="1" applyBorder="1" applyAlignment="1">
      <alignment horizontal="center"/>
    </xf>
    <xf numFmtId="44" fontId="4" fillId="2" borderId="45" xfId="0" applyNumberFormat="1" applyFont="1" applyFill="1" applyBorder="1" applyAlignment="1">
      <alignment horizontal="center"/>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2"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2" borderId="2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2" fillId="3" borderId="39" xfId="0" applyFont="1" applyFill="1" applyBorder="1" applyAlignment="1" applyProtection="1">
      <alignment vertical="center" wrapText="1"/>
    </xf>
    <xf numFmtId="0" fontId="22" fillId="3" borderId="3" xfId="0" applyFont="1" applyFill="1" applyBorder="1" applyAlignment="1" applyProtection="1">
      <alignment vertical="center" wrapText="1"/>
    </xf>
    <xf numFmtId="0" fontId="22" fillId="3" borderId="3" xfId="0" applyFont="1" applyFill="1" applyBorder="1" applyAlignment="1" applyProtection="1">
      <alignment vertical="center" wrapText="1"/>
      <protection locked="0"/>
    </xf>
    <xf numFmtId="44" fontId="30" fillId="3" borderId="39" xfId="0" applyNumberFormat="1" applyFont="1" applyFill="1" applyBorder="1" applyAlignment="1" applyProtection="1">
      <alignment wrapText="1"/>
      <protection locked="0"/>
    </xf>
  </cellXfs>
  <cellStyles count="3">
    <cellStyle name="Currency" xfId="1" builtinId="4"/>
    <cellStyle name="Normal" xfId="0" builtinId="0"/>
    <cellStyle name="Percent" xfId="2"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Desktop/programme/PBF/Budget%20Revision/PBF%20budget%20explanation/BlueNileState_PBF_Annex_D_Project_Budget_REVISED_29June2021%20+%20explan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6">
          <cell r="F46">
            <v>1514018.69</v>
          </cell>
        </row>
      </sheetData>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haza Suleiman" id="{9EEF6879-3A6B-409B-AD2B-685E4D1F1E9F}" userId="S::shaza.suleiman@un.org::1ec30e78-8aa0-46ac-975b-783a7b53ed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1" dT="2021-06-17T17:45:45.84" personId="{9EEF6879-3A6B-409B-AD2B-685E4D1F1E9F}" id="{CBE40B28-83F2-421D-B9B1-10314BFDFD93}">
    <text>why only 30%? for a gender assessment.</text>
  </threadedComment>
  <threadedComment ref="J22" dT="2021-06-17T17:44:40.00" personId="{9EEF6879-3A6B-409B-AD2B-685E4D1F1E9F}" id="{C0F6B4E8-733A-4A94-ACA7-3360703DC84D}">
    <text>gender equal or gender responsive therefore addressing gendered dimensions and not just presernce of women.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3" zoomScale="80" zoomScaleNormal="80" workbookViewId="0"/>
  </sheetViews>
  <sheetFormatPr defaultRowHeight="15" x14ac:dyDescent="0.25"/>
  <cols>
    <col min="2" max="2" width="127.28515625" customWidth="1"/>
  </cols>
  <sheetData>
    <row r="2" spans="2:5" ht="36.75" customHeight="1" thickBot="1" x14ac:dyDescent="0.3">
      <c r="B2" s="216" t="s">
        <v>403</v>
      </c>
      <c r="C2" s="216"/>
      <c r="D2" s="216"/>
      <c r="E2" s="216"/>
    </row>
    <row r="3" spans="2:5" ht="295.5" customHeight="1" thickBot="1" x14ac:dyDescent="0.3">
      <c r="B3" s="55" t="s">
        <v>421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78"/>
  <sheetViews>
    <sheetView showGridLines="0" showZeros="0" tabSelected="1" topLeftCell="B1" zoomScale="70" zoomScaleNormal="70" workbookViewId="0">
      <pane ySplit="4" topLeftCell="A57" activePane="bottomLeft" state="frozen"/>
      <selection pane="bottomLeft" activeCell="I60" sqref="I60"/>
    </sheetView>
  </sheetViews>
  <sheetFormatPr defaultColWidth="9.140625" defaultRowHeight="15" x14ac:dyDescent="0.25"/>
  <cols>
    <col min="1" max="1" width="9.140625" style="115"/>
    <col min="2" max="2" width="30.7109375" style="115" customWidth="1"/>
    <col min="3" max="3" width="32.42578125" style="115" customWidth="1"/>
    <col min="4" max="4" width="25.140625" style="115" customWidth="1"/>
    <col min="5" max="6" width="25.7109375" style="115" customWidth="1"/>
    <col min="7" max="7" width="23.140625" style="115" customWidth="1"/>
    <col min="8" max="8" width="22.42578125" style="115" customWidth="1"/>
    <col min="9" max="9" width="22.42578125" style="133" customWidth="1"/>
    <col min="10" max="10" width="25.7109375" style="176" customWidth="1"/>
    <col min="11" max="11" width="30.28515625" style="115" customWidth="1"/>
    <col min="12" max="12" width="18.85546875" style="115" customWidth="1"/>
    <col min="13" max="13" width="9.140625" style="115"/>
    <col min="14" max="14" width="17.7109375" style="115" customWidth="1"/>
    <col min="15" max="15" width="26.42578125" style="115" customWidth="1"/>
    <col min="16" max="16" width="22.42578125" style="115" customWidth="1"/>
    <col min="17" max="17" width="29.7109375" style="115" customWidth="1"/>
    <col min="18" max="18" width="23.42578125" style="115" customWidth="1"/>
    <col min="19" max="19" width="18.42578125" style="115" customWidth="1"/>
    <col min="20" max="20" width="17.42578125" style="115" customWidth="1"/>
    <col min="21" max="21" width="25.140625" style="115" customWidth="1"/>
    <col min="22" max="16384" width="9.140625" style="115"/>
  </cols>
  <sheetData>
    <row r="1" spans="1:12" ht="30.75" customHeight="1" x14ac:dyDescent="0.7">
      <c r="B1" s="220" t="s">
        <v>403</v>
      </c>
      <c r="C1" s="220"/>
      <c r="D1" s="220"/>
      <c r="E1" s="220"/>
      <c r="F1" s="59"/>
      <c r="G1" s="59"/>
      <c r="H1" s="60"/>
      <c r="I1" s="116"/>
      <c r="J1" s="117"/>
      <c r="K1" s="60"/>
    </row>
    <row r="2" spans="1:12" ht="16.5" customHeight="1" x14ac:dyDescent="0.4">
      <c r="B2" s="226" t="s">
        <v>44</v>
      </c>
      <c r="C2" s="226"/>
      <c r="D2" s="226"/>
      <c r="E2" s="226"/>
      <c r="F2" s="118"/>
      <c r="G2" s="118"/>
      <c r="H2" s="118"/>
      <c r="I2" s="119"/>
      <c r="J2" s="119"/>
    </row>
    <row r="4" spans="1:12" ht="119.25" customHeight="1" x14ac:dyDescent="0.25">
      <c r="B4" s="120" t="s">
        <v>436</v>
      </c>
      <c r="C4" s="120" t="s">
        <v>437</v>
      </c>
      <c r="D4" s="121" t="s">
        <v>425</v>
      </c>
      <c r="E4" s="121" t="s">
        <v>422</v>
      </c>
      <c r="F4" s="121" t="s">
        <v>426</v>
      </c>
      <c r="G4" s="122" t="s">
        <v>34</v>
      </c>
      <c r="H4" s="120" t="s">
        <v>438</v>
      </c>
      <c r="I4" s="120" t="s">
        <v>439</v>
      </c>
      <c r="J4" s="123" t="s">
        <v>440</v>
      </c>
      <c r="K4" s="120" t="s">
        <v>441</v>
      </c>
      <c r="L4" s="124"/>
    </row>
    <row r="5" spans="1:12" ht="51" customHeight="1" x14ac:dyDescent="0.25">
      <c r="B5" s="125" t="s">
        <v>0</v>
      </c>
      <c r="C5" s="227" t="s">
        <v>447</v>
      </c>
      <c r="D5" s="228"/>
      <c r="E5" s="228"/>
      <c r="F5" s="228"/>
      <c r="G5" s="228"/>
      <c r="H5" s="228"/>
      <c r="I5" s="228"/>
      <c r="J5" s="228"/>
      <c r="K5" s="229"/>
      <c r="L5" s="126"/>
    </row>
    <row r="6" spans="1:12" ht="51" customHeight="1" x14ac:dyDescent="0.25">
      <c r="B6" s="125" t="s">
        <v>1</v>
      </c>
      <c r="C6" s="221" t="s">
        <v>448</v>
      </c>
      <c r="D6" s="222"/>
      <c r="E6" s="222"/>
      <c r="F6" s="222"/>
      <c r="G6" s="222"/>
      <c r="H6" s="222"/>
      <c r="I6" s="222"/>
      <c r="J6" s="222"/>
      <c r="K6" s="223"/>
      <c r="L6" s="127"/>
    </row>
    <row r="7" spans="1:12" ht="47.25" x14ac:dyDescent="0.25">
      <c r="B7" s="128" t="s">
        <v>2</v>
      </c>
      <c r="C7" s="129" t="s">
        <v>452</v>
      </c>
      <c r="D7" s="130"/>
      <c r="E7" s="130"/>
      <c r="F7" s="57">
        <v>89814</v>
      </c>
      <c r="G7" s="131">
        <f>SUM(D7:F7)</f>
        <v>89814</v>
      </c>
      <c r="H7" s="132">
        <v>1</v>
      </c>
      <c r="J7" s="78"/>
      <c r="K7" s="134"/>
      <c r="L7" s="135"/>
    </row>
    <row r="8" spans="1:12" ht="110.25" x14ac:dyDescent="0.25">
      <c r="B8" s="128" t="s">
        <v>3</v>
      </c>
      <c r="C8" s="129" t="s">
        <v>453</v>
      </c>
      <c r="D8" s="130"/>
      <c r="E8" s="130"/>
      <c r="F8" s="57">
        <v>600000</v>
      </c>
      <c r="G8" s="131">
        <f t="shared" ref="G8:G9" si="0">SUM(D8:F8)</f>
        <v>600000</v>
      </c>
      <c r="H8" s="132">
        <v>1</v>
      </c>
      <c r="I8" s="130"/>
      <c r="J8" s="78"/>
      <c r="K8" s="134"/>
      <c r="L8" s="135"/>
    </row>
    <row r="9" spans="1:12" ht="91.5" customHeight="1" x14ac:dyDescent="0.25">
      <c r="B9" s="128" t="s">
        <v>4</v>
      </c>
      <c r="C9" s="129" t="s">
        <v>454</v>
      </c>
      <c r="D9" s="130"/>
      <c r="E9" s="130"/>
      <c r="F9" s="57">
        <v>95000</v>
      </c>
      <c r="G9" s="131">
        <f t="shared" si="0"/>
        <v>95000</v>
      </c>
      <c r="H9" s="132">
        <v>1</v>
      </c>
      <c r="I9" s="57"/>
      <c r="J9" s="78"/>
      <c r="K9" s="134"/>
      <c r="L9" s="135"/>
    </row>
    <row r="10" spans="1:12" ht="56.45" customHeight="1" x14ac:dyDescent="0.25">
      <c r="B10" s="128" t="s">
        <v>435</v>
      </c>
      <c r="C10" s="129" t="s">
        <v>455</v>
      </c>
      <c r="D10" s="130"/>
      <c r="E10" s="130"/>
      <c r="F10" s="57">
        <v>30000</v>
      </c>
      <c r="G10" s="131">
        <f t="shared" ref="G10" si="1">SUM(D10:F10)</f>
        <v>30000</v>
      </c>
      <c r="H10" s="132">
        <v>1</v>
      </c>
      <c r="I10" s="57"/>
      <c r="J10" s="78"/>
      <c r="K10" s="134"/>
      <c r="L10" s="135"/>
    </row>
    <row r="11" spans="1:12" ht="15.75" x14ac:dyDescent="0.25">
      <c r="A11" s="136"/>
      <c r="C11" s="125" t="s">
        <v>43</v>
      </c>
      <c r="D11" s="137">
        <f>SUM(D7:D9)</f>
        <v>0</v>
      </c>
      <c r="E11" s="137">
        <f>SUM(E7:E9)</f>
        <v>0</v>
      </c>
      <c r="F11" s="137">
        <f>SUM(F7:F10)</f>
        <v>814814</v>
      </c>
      <c r="G11" s="137">
        <f>SUM(G7:G10)</f>
        <v>814814</v>
      </c>
      <c r="H11" s="137">
        <f>(H7*G7)+(H8*G8)+(H9*G9)+(G10*H10)</f>
        <v>814814</v>
      </c>
      <c r="I11" s="138">
        <f>SUM(I7:I9)</f>
        <v>0</v>
      </c>
      <c r="J11" s="139"/>
      <c r="K11" s="140"/>
      <c r="L11" s="141"/>
    </row>
    <row r="12" spans="1:12" ht="51" customHeight="1" x14ac:dyDescent="0.25">
      <c r="A12" s="136"/>
      <c r="B12" s="125" t="s">
        <v>5</v>
      </c>
      <c r="C12" s="217" t="s">
        <v>427</v>
      </c>
      <c r="D12" s="218"/>
      <c r="E12" s="218"/>
      <c r="F12" s="218"/>
      <c r="G12" s="218"/>
      <c r="H12" s="218"/>
      <c r="I12" s="218"/>
      <c r="J12" s="218"/>
      <c r="K12" s="219"/>
      <c r="L12" s="127"/>
    </row>
    <row r="13" spans="1:12" ht="63" x14ac:dyDescent="0.25">
      <c r="A13" s="136"/>
      <c r="B13" s="128" t="s">
        <v>31</v>
      </c>
      <c r="C13" s="129" t="s">
        <v>428</v>
      </c>
      <c r="D13" s="130"/>
      <c r="E13" s="77">
        <v>240000</v>
      </c>
      <c r="F13" s="130"/>
      <c r="G13" s="131">
        <f>SUM(E13:F13)</f>
        <v>240000</v>
      </c>
      <c r="H13" s="215">
        <v>1</v>
      </c>
      <c r="I13" s="142">
        <v>0</v>
      </c>
      <c r="J13" s="143" t="s">
        <v>434</v>
      </c>
      <c r="K13" s="144"/>
      <c r="L13" s="135"/>
    </row>
    <row r="14" spans="1:12" ht="63" x14ac:dyDescent="0.25">
      <c r="A14" s="136"/>
      <c r="B14" s="128" t="s">
        <v>32</v>
      </c>
      <c r="C14" s="129" t="s">
        <v>429</v>
      </c>
      <c r="D14" s="130"/>
      <c r="E14" s="130">
        <v>270000</v>
      </c>
      <c r="F14" s="130"/>
      <c r="G14" s="131">
        <f>SUM(E14:F14)</f>
        <v>270000</v>
      </c>
      <c r="H14" s="215">
        <v>1</v>
      </c>
      <c r="I14" s="142">
        <v>0</v>
      </c>
      <c r="J14" s="143" t="s">
        <v>434</v>
      </c>
      <c r="K14" s="144"/>
      <c r="L14" s="135"/>
    </row>
    <row r="15" spans="1:12" ht="69.75" customHeight="1" x14ac:dyDescent="0.25">
      <c r="A15" s="136"/>
      <c r="B15" s="128" t="s">
        <v>29</v>
      </c>
      <c r="C15" s="129" t="s">
        <v>430</v>
      </c>
      <c r="D15" s="130"/>
      <c r="E15" s="130">
        <v>253371</v>
      </c>
      <c r="F15" s="130"/>
      <c r="G15" s="131">
        <f>SUM(E15:F15)</f>
        <v>253371</v>
      </c>
      <c r="H15" s="215">
        <v>1</v>
      </c>
      <c r="I15" s="142">
        <v>0</v>
      </c>
      <c r="J15" s="143" t="s">
        <v>434</v>
      </c>
      <c r="K15" s="134"/>
      <c r="L15" s="135"/>
    </row>
    <row r="16" spans="1:12" ht="63" x14ac:dyDescent="0.25">
      <c r="A16" s="136"/>
      <c r="B16" s="128" t="s">
        <v>30</v>
      </c>
      <c r="C16" s="129" t="s">
        <v>431</v>
      </c>
      <c r="D16" s="130"/>
      <c r="E16" s="130">
        <v>250042</v>
      </c>
      <c r="F16" s="130"/>
      <c r="G16" s="131">
        <f>SUM(E16:F16)</f>
        <v>250042</v>
      </c>
      <c r="H16" s="215">
        <v>1</v>
      </c>
      <c r="I16" s="142">
        <v>0</v>
      </c>
      <c r="J16" s="143" t="s">
        <v>434</v>
      </c>
      <c r="K16" s="144"/>
      <c r="L16" s="135"/>
    </row>
    <row r="17" spans="1:12" ht="15.75" x14ac:dyDescent="0.25">
      <c r="A17" s="136"/>
      <c r="C17" s="125" t="s">
        <v>43</v>
      </c>
      <c r="D17" s="145">
        <f>SUM(D13:D16)</f>
        <v>0</v>
      </c>
      <c r="E17" s="145">
        <f>SUM(E13:E16)</f>
        <v>1013413</v>
      </c>
      <c r="F17" s="145">
        <f>SUM(F13:F16)</f>
        <v>0</v>
      </c>
      <c r="G17" s="145">
        <f>SUM(G13:G16)</f>
        <v>1013413</v>
      </c>
      <c r="H17" s="139">
        <f>(H13*G13)+(H14*G14)+(H15*G15)+(H16*G16)</f>
        <v>1013413</v>
      </c>
      <c r="I17" s="138">
        <f>SUM(I13:I16)</f>
        <v>0</v>
      </c>
      <c r="J17" s="139"/>
      <c r="K17" s="140"/>
      <c r="L17" s="141"/>
    </row>
    <row r="18" spans="1:12" ht="15.75" x14ac:dyDescent="0.25">
      <c r="B18" s="146"/>
      <c r="C18" s="147"/>
      <c r="D18" s="148"/>
      <c r="E18" s="148"/>
      <c r="F18" s="148"/>
      <c r="G18" s="148"/>
      <c r="H18" s="148"/>
      <c r="I18" s="148"/>
      <c r="J18" s="148"/>
      <c r="K18" s="148"/>
      <c r="L18" s="149"/>
    </row>
    <row r="19" spans="1:12" ht="51" customHeight="1" x14ac:dyDescent="0.25">
      <c r="B19" s="125" t="s">
        <v>6</v>
      </c>
      <c r="C19" s="230"/>
      <c r="D19" s="231"/>
      <c r="E19" s="231"/>
      <c r="F19" s="231"/>
      <c r="G19" s="231"/>
      <c r="H19" s="231"/>
      <c r="I19" s="231"/>
      <c r="J19" s="231"/>
      <c r="K19" s="232"/>
      <c r="L19" s="126"/>
    </row>
    <row r="20" spans="1:12" ht="51" customHeight="1" x14ac:dyDescent="0.25">
      <c r="B20" s="125" t="s">
        <v>36</v>
      </c>
      <c r="C20" s="217"/>
      <c r="D20" s="218"/>
      <c r="E20" s="218"/>
      <c r="F20" s="218"/>
      <c r="G20" s="218"/>
      <c r="H20" s="218"/>
      <c r="I20" s="218"/>
      <c r="J20" s="218"/>
      <c r="K20" s="219"/>
      <c r="L20" s="127"/>
    </row>
    <row r="21" spans="1:12" ht="81.75" customHeight="1" x14ac:dyDescent="0.25">
      <c r="B21" s="128" t="s">
        <v>38</v>
      </c>
      <c r="C21" s="56" t="s">
        <v>449</v>
      </c>
      <c r="D21" s="57">
        <f>80000+10000</f>
        <v>90000</v>
      </c>
      <c r="E21" s="130"/>
      <c r="F21" s="130"/>
      <c r="G21" s="131">
        <f>SUM(D21:F21)</f>
        <v>90000</v>
      </c>
      <c r="H21" s="132">
        <v>1</v>
      </c>
      <c r="I21" s="130">
        <v>3375.49</v>
      </c>
      <c r="J21" s="78"/>
      <c r="K21" s="134"/>
      <c r="L21" s="135"/>
    </row>
    <row r="22" spans="1:12" ht="122.25" customHeight="1" x14ac:dyDescent="0.25">
      <c r="B22" s="128" t="s">
        <v>37</v>
      </c>
      <c r="C22" s="56" t="s">
        <v>450</v>
      </c>
      <c r="D22" s="57">
        <f>210000+135000+90000</f>
        <v>435000</v>
      </c>
      <c r="E22" s="130"/>
      <c r="F22" s="57">
        <v>240000</v>
      </c>
      <c r="G22" s="131">
        <f t="shared" ref="G22:G23" si="2">SUM(D22:F22)</f>
        <v>675000</v>
      </c>
      <c r="H22" s="132">
        <v>1</v>
      </c>
      <c r="I22" s="130">
        <f>24000+42000</f>
        <v>66000</v>
      </c>
      <c r="J22" s="78"/>
      <c r="K22" s="134"/>
      <c r="L22" s="135"/>
    </row>
    <row r="23" spans="1:12" ht="64.5" customHeight="1" x14ac:dyDescent="0.25">
      <c r="B23" s="128" t="s">
        <v>39</v>
      </c>
      <c r="C23" s="129" t="s">
        <v>451</v>
      </c>
      <c r="D23" s="57">
        <v>45000</v>
      </c>
      <c r="E23" s="58"/>
      <c r="F23" s="130"/>
      <c r="G23" s="131">
        <f t="shared" si="2"/>
        <v>45000</v>
      </c>
      <c r="H23" s="132">
        <v>1</v>
      </c>
      <c r="I23" s="57"/>
      <c r="J23" s="78"/>
      <c r="K23" s="134"/>
      <c r="L23" s="135"/>
    </row>
    <row r="24" spans="1:12" s="136" customFormat="1" ht="15.75" x14ac:dyDescent="0.25">
      <c r="A24" s="115"/>
      <c r="B24" s="115"/>
      <c r="C24" s="125" t="s">
        <v>43</v>
      </c>
      <c r="D24" s="137">
        <f>SUM(D21:D23)</f>
        <v>570000</v>
      </c>
      <c r="E24" s="137">
        <f>SUM(E21:E23)</f>
        <v>0</v>
      </c>
      <c r="F24" s="137">
        <f>SUM(F21:F23)</f>
        <v>240000</v>
      </c>
      <c r="G24" s="145">
        <f>SUM(G21:G23)</f>
        <v>810000</v>
      </c>
      <c r="H24" s="138">
        <f>(H21*G21)+(H22*G22)+(H23*G23)</f>
        <v>810000</v>
      </c>
      <c r="I24" s="138">
        <f>SUM(I21:I23)</f>
        <v>69375.490000000005</v>
      </c>
      <c r="J24" s="139"/>
      <c r="K24" s="140"/>
      <c r="L24" s="141"/>
    </row>
    <row r="25" spans="1:12" ht="51" customHeight="1" x14ac:dyDescent="0.25">
      <c r="B25" s="125" t="s">
        <v>40</v>
      </c>
      <c r="C25" s="217"/>
      <c r="D25" s="218"/>
      <c r="E25" s="218"/>
      <c r="F25" s="218"/>
      <c r="G25" s="218"/>
      <c r="H25" s="218"/>
      <c r="I25" s="218"/>
      <c r="J25" s="218"/>
      <c r="K25" s="219"/>
      <c r="L25" s="127"/>
    </row>
    <row r="26" spans="1:12" ht="94.5" x14ac:dyDescent="0.25">
      <c r="B26" s="128" t="s">
        <v>41</v>
      </c>
      <c r="C26" s="129" t="s">
        <v>456</v>
      </c>
      <c r="D26" s="130"/>
      <c r="E26" s="130"/>
      <c r="F26" s="213">
        <v>134000</v>
      </c>
      <c r="G26" s="131">
        <f>SUM(D26:F26)</f>
        <v>134000</v>
      </c>
      <c r="H26" s="132">
        <v>1</v>
      </c>
      <c r="I26" s="57"/>
      <c r="J26" s="78"/>
      <c r="K26" s="134"/>
      <c r="L26" s="135"/>
    </row>
    <row r="27" spans="1:12" ht="47.25" x14ac:dyDescent="0.25">
      <c r="B27" s="128" t="s">
        <v>42</v>
      </c>
      <c r="C27" s="129" t="s">
        <v>457</v>
      </c>
      <c r="D27" s="130"/>
      <c r="E27" s="130"/>
      <c r="F27" s="213">
        <v>30000</v>
      </c>
      <c r="G27" s="131">
        <f t="shared" ref="G27" si="3">SUM(D27:F27)</f>
        <v>30000</v>
      </c>
      <c r="H27" s="132">
        <v>1</v>
      </c>
      <c r="I27" s="57"/>
      <c r="J27" s="78"/>
      <c r="K27" s="134"/>
      <c r="L27" s="135"/>
    </row>
    <row r="28" spans="1:12" ht="15.75" x14ac:dyDescent="0.25">
      <c r="C28" s="125" t="s">
        <v>43</v>
      </c>
      <c r="D28" s="145">
        <f>SUM(D26:D27)</f>
        <v>0</v>
      </c>
      <c r="E28" s="145">
        <f>SUM(E26:E27)</f>
        <v>0</v>
      </c>
      <c r="F28" s="145">
        <f>SUM(F26:F27)</f>
        <v>164000</v>
      </c>
      <c r="G28" s="145">
        <f>SUM(G26:G27)</f>
        <v>164000</v>
      </c>
      <c r="H28" s="138">
        <f>(H26*G26)+(H27*G27)</f>
        <v>164000</v>
      </c>
      <c r="I28" s="150">
        <f>SUM(I26:I27)</f>
        <v>0</v>
      </c>
      <c r="J28" s="151"/>
      <c r="K28" s="140"/>
      <c r="L28" s="141"/>
    </row>
    <row r="29" spans="1:12" ht="15.75" customHeight="1" x14ac:dyDescent="0.25">
      <c r="B29" s="152"/>
      <c r="C29" s="146"/>
      <c r="D29" s="98"/>
      <c r="E29" s="98"/>
      <c r="F29" s="98"/>
      <c r="G29" s="98"/>
      <c r="H29" s="98"/>
      <c r="I29" s="98"/>
      <c r="J29" s="98"/>
      <c r="K29" s="146"/>
      <c r="L29" s="153"/>
    </row>
    <row r="30" spans="1:12" ht="15.75" customHeight="1" x14ac:dyDescent="0.25">
      <c r="B30" s="152"/>
      <c r="C30" s="146"/>
      <c r="D30" s="98"/>
      <c r="E30" s="98"/>
      <c r="F30" s="98"/>
      <c r="G30" s="98"/>
      <c r="H30" s="98"/>
      <c r="I30" s="98"/>
      <c r="J30" s="98"/>
      <c r="K30" s="146"/>
      <c r="L30" s="153"/>
    </row>
    <row r="31" spans="1:12" ht="47.25" x14ac:dyDescent="0.25">
      <c r="B31" s="125" t="s">
        <v>405</v>
      </c>
      <c r="C31" s="56" t="s">
        <v>432</v>
      </c>
      <c r="D31" s="57">
        <v>140000</v>
      </c>
      <c r="E31" s="154">
        <v>137500</v>
      </c>
      <c r="F31" s="154">
        <f>150204.69</f>
        <v>150204.69</v>
      </c>
      <c r="G31" s="155">
        <f>SUM(D31:F31)</f>
        <v>427704.69</v>
      </c>
      <c r="H31" s="215"/>
      <c r="I31" s="142"/>
      <c r="J31" s="143"/>
      <c r="K31" s="156"/>
      <c r="L31" s="141"/>
    </row>
    <row r="32" spans="1:12" ht="90" customHeight="1" x14ac:dyDescent="0.25">
      <c r="B32" s="125" t="s">
        <v>420</v>
      </c>
      <c r="C32" s="56" t="s">
        <v>424</v>
      </c>
      <c r="D32" s="57">
        <f>4500+7500+36300+30880</f>
        <v>79180</v>
      </c>
      <c r="E32" s="154">
        <v>77500</v>
      </c>
      <c r="F32" s="154">
        <v>95000</v>
      </c>
      <c r="G32" s="155">
        <f>SUM(D32:F32)</f>
        <v>251680</v>
      </c>
      <c r="H32" s="215"/>
      <c r="I32" s="142"/>
      <c r="J32" s="157"/>
      <c r="K32" s="156"/>
      <c r="L32" s="141"/>
    </row>
    <row r="33" spans="2:12" ht="118.5" customHeight="1" x14ac:dyDescent="0.25">
      <c r="B33" s="125" t="s">
        <v>406</v>
      </c>
      <c r="C33" s="158" t="s">
        <v>433</v>
      </c>
      <c r="D33" s="57">
        <f>30000+2000+48000</f>
        <v>80000</v>
      </c>
      <c r="E33" s="154">
        <v>50000</v>
      </c>
      <c r="F33" s="214">
        <v>50000</v>
      </c>
      <c r="G33" s="155">
        <f>SUM(D33:F33)</f>
        <v>180000</v>
      </c>
      <c r="H33" s="215">
        <v>1</v>
      </c>
      <c r="I33" s="142">
        <v>12000</v>
      </c>
      <c r="J33" s="157" t="s">
        <v>445</v>
      </c>
      <c r="K33" s="159"/>
      <c r="L33" s="141"/>
    </row>
    <row r="34" spans="2:12" ht="65.25" customHeight="1" x14ac:dyDescent="0.25">
      <c r="B34" s="160" t="s">
        <v>410</v>
      </c>
      <c r="C34" s="56" t="s">
        <v>423</v>
      </c>
      <c r="D34" s="142">
        <f>50000+10000</f>
        <v>60000</v>
      </c>
      <c r="E34" s="154"/>
      <c r="F34" s="154"/>
      <c r="G34" s="155">
        <f>SUM(D34:F34)</f>
        <v>60000</v>
      </c>
      <c r="H34" s="215">
        <v>1</v>
      </c>
      <c r="I34" s="142"/>
      <c r="J34" s="157" t="s">
        <v>446</v>
      </c>
      <c r="K34" s="156"/>
      <c r="L34" s="141"/>
    </row>
    <row r="35" spans="2:12" ht="21.75" customHeight="1" x14ac:dyDescent="0.25">
      <c r="B35" s="152"/>
      <c r="C35" s="161" t="s">
        <v>404</v>
      </c>
      <c r="D35" s="162">
        <f>SUM(D31:D34)</f>
        <v>359180</v>
      </c>
      <c r="E35" s="162">
        <f>SUM(E31:E34)</f>
        <v>265000</v>
      </c>
      <c r="F35" s="162">
        <f>SUM(F31:F34)</f>
        <v>295204.69</v>
      </c>
      <c r="G35" s="162">
        <f>SUM(G31:G34)</f>
        <v>919384.69</v>
      </c>
      <c r="H35" s="138">
        <f>(H31*G31)+(H32*G32)+(H33*G33)+(H34*G34)</f>
        <v>240000</v>
      </c>
      <c r="I35" s="150">
        <f>SUM(I31:I34)</f>
        <v>12000</v>
      </c>
      <c r="J35" s="151"/>
      <c r="K35" s="163"/>
      <c r="L35" s="164"/>
    </row>
    <row r="36" spans="2:12" ht="15.75" customHeight="1" x14ac:dyDescent="0.25">
      <c r="B36" s="152"/>
      <c r="C36" s="146"/>
      <c r="D36" s="98"/>
      <c r="E36" s="98"/>
      <c r="F36" s="98"/>
      <c r="G36" s="98"/>
      <c r="H36" s="98"/>
      <c r="I36" s="98"/>
      <c r="J36" s="98"/>
      <c r="K36" s="146"/>
      <c r="L36" s="164"/>
    </row>
    <row r="37" spans="2:12" ht="15.75" customHeight="1" x14ac:dyDescent="0.25">
      <c r="B37" s="152"/>
      <c r="C37" s="146"/>
      <c r="D37" s="98"/>
      <c r="E37" s="98"/>
      <c r="F37" s="98"/>
      <c r="G37" s="98"/>
      <c r="H37" s="98"/>
      <c r="I37" s="98"/>
      <c r="J37" s="98"/>
      <c r="K37" s="146"/>
      <c r="L37" s="164"/>
    </row>
    <row r="38" spans="2:12" ht="15.75" customHeight="1" x14ac:dyDescent="0.25">
      <c r="B38" s="152"/>
      <c r="C38" s="146"/>
      <c r="D38" s="98"/>
      <c r="E38" s="98"/>
      <c r="F38" s="98"/>
      <c r="G38" s="98"/>
      <c r="H38" s="98"/>
      <c r="I38" s="98"/>
      <c r="J38" s="98"/>
      <c r="K38" s="146"/>
      <c r="L38" s="164"/>
    </row>
    <row r="39" spans="2:12" ht="15.75" customHeight="1" x14ac:dyDescent="0.25">
      <c r="B39" s="152"/>
      <c r="C39" s="146"/>
      <c r="D39" s="98"/>
      <c r="E39" s="98"/>
      <c r="F39" s="98"/>
      <c r="G39" s="98"/>
      <c r="H39" s="98"/>
      <c r="I39" s="98"/>
      <c r="J39" s="98"/>
      <c r="K39" s="146"/>
      <c r="L39" s="164"/>
    </row>
    <row r="40" spans="2:12" ht="15.75" customHeight="1" x14ac:dyDescent="0.25">
      <c r="B40" s="152"/>
      <c r="C40" s="146"/>
      <c r="D40" s="98"/>
      <c r="E40" s="98"/>
      <c r="F40" s="98"/>
      <c r="G40" s="98"/>
      <c r="H40" s="98"/>
      <c r="I40" s="98"/>
      <c r="J40" s="98"/>
      <c r="K40" s="146"/>
      <c r="L40" s="164"/>
    </row>
    <row r="41" spans="2:12" ht="15.75" customHeight="1" x14ac:dyDescent="0.25">
      <c r="B41" s="152"/>
      <c r="C41" s="146"/>
      <c r="D41" s="98"/>
      <c r="E41" s="98"/>
      <c r="F41" s="98"/>
      <c r="G41" s="98"/>
      <c r="H41" s="98"/>
      <c r="I41" s="98"/>
      <c r="J41" s="98"/>
      <c r="K41" s="146"/>
      <c r="L41" s="164"/>
    </row>
    <row r="42" spans="2:12" ht="15.75" customHeight="1" thickBot="1" x14ac:dyDescent="0.3">
      <c r="B42" s="152"/>
      <c r="C42" s="146"/>
      <c r="D42" s="98"/>
      <c r="E42" s="98"/>
      <c r="F42" s="98"/>
      <c r="G42" s="98"/>
      <c r="H42" s="98"/>
      <c r="I42" s="98"/>
      <c r="J42" s="98"/>
      <c r="K42" s="146"/>
      <c r="L42" s="164"/>
    </row>
    <row r="43" spans="2:12" ht="15.75" x14ac:dyDescent="0.25">
      <c r="B43" s="152"/>
      <c r="C43" s="233" t="s">
        <v>16</v>
      </c>
      <c r="D43" s="234"/>
      <c r="E43" s="234"/>
      <c r="F43" s="234"/>
      <c r="G43" s="235"/>
      <c r="H43" s="164"/>
      <c r="I43" s="98"/>
      <c r="J43" s="98"/>
      <c r="K43" s="164"/>
    </row>
    <row r="44" spans="2:12" ht="40.5" customHeight="1" x14ac:dyDescent="0.25">
      <c r="B44" s="152"/>
      <c r="C44" s="244"/>
      <c r="D44" s="236" t="str">
        <f>D4</f>
        <v>UNEP</v>
      </c>
      <c r="E44" s="236" t="str">
        <f>E4</f>
        <v>UN Women</v>
      </c>
      <c r="F44" s="236" t="str">
        <f>F4</f>
        <v>UNDP</v>
      </c>
      <c r="G44" s="246" t="s">
        <v>34</v>
      </c>
      <c r="H44" s="146"/>
      <c r="I44" s="98"/>
      <c r="J44" s="98"/>
      <c r="K44" s="164"/>
    </row>
    <row r="45" spans="2:12" ht="24.75" customHeight="1" x14ac:dyDescent="0.25">
      <c r="B45" s="152"/>
      <c r="C45" s="245"/>
      <c r="D45" s="237"/>
      <c r="E45" s="237"/>
      <c r="F45" s="237"/>
      <c r="G45" s="247"/>
      <c r="H45" s="146"/>
      <c r="I45" s="98"/>
      <c r="J45" s="98"/>
      <c r="K45" s="164"/>
    </row>
    <row r="46" spans="2:12" ht="41.25" customHeight="1" x14ac:dyDescent="0.25">
      <c r="B46" s="165"/>
      <c r="C46" s="166" t="s">
        <v>33</v>
      </c>
      <c r="D46" s="167">
        <f>D24+D35</f>
        <v>929180</v>
      </c>
      <c r="E46" s="167">
        <f>SUM(E11,E17,E24,E28,E35)</f>
        <v>1278413</v>
      </c>
      <c r="F46" s="167">
        <f>'[1]1) Budget Table'!$F$46</f>
        <v>1514018.69</v>
      </c>
      <c r="G46" s="168">
        <f>SUM(D46:F46)</f>
        <v>3721611.69</v>
      </c>
      <c r="H46" s="146"/>
      <c r="I46" s="169"/>
      <c r="J46" s="98"/>
      <c r="K46" s="170"/>
    </row>
    <row r="47" spans="2:12" ht="51.75" customHeight="1" x14ac:dyDescent="0.25">
      <c r="B47" s="171"/>
      <c r="C47" s="166" t="s">
        <v>7</v>
      </c>
      <c r="D47" s="167">
        <f>D46*0.07</f>
        <v>65042.600000000006</v>
      </c>
      <c r="E47" s="167">
        <f>E46*0.07</f>
        <v>89488.91</v>
      </c>
      <c r="F47" s="167">
        <f>F46*0.07</f>
        <v>105981.3083</v>
      </c>
      <c r="G47" s="168">
        <f>G46*0.07</f>
        <v>260512.81830000001</v>
      </c>
      <c r="H47" s="171"/>
      <c r="I47" s="169"/>
      <c r="J47" s="98"/>
      <c r="K47" s="172"/>
    </row>
    <row r="48" spans="2:12" ht="51.75" customHeight="1" thickBot="1" x14ac:dyDescent="0.3">
      <c r="B48" s="171"/>
      <c r="C48" s="173" t="s">
        <v>34</v>
      </c>
      <c r="D48" s="174">
        <f>SUM(D46,D47)</f>
        <v>994222.6</v>
      </c>
      <c r="E48" s="174">
        <f>SUM(E46:E47)</f>
        <v>1367901.91</v>
      </c>
      <c r="F48" s="174">
        <f>SUM(F46:F47)</f>
        <v>1619999.9982999999</v>
      </c>
      <c r="G48" s="175">
        <f>SUM(G46:G47)</f>
        <v>3982124.5082999999</v>
      </c>
      <c r="H48" s="171"/>
      <c r="K48" s="172"/>
    </row>
    <row r="49" spans="2:12" ht="42" customHeight="1" x14ac:dyDescent="0.25">
      <c r="B49" s="171"/>
      <c r="I49" s="177"/>
      <c r="J49" s="177"/>
      <c r="K49" s="153"/>
      <c r="L49" s="172"/>
    </row>
    <row r="50" spans="2:12" s="136" customFormat="1" ht="29.25" customHeight="1" thickBot="1" x14ac:dyDescent="0.3">
      <c r="B50" s="146"/>
      <c r="C50" s="178"/>
      <c r="D50" s="107"/>
      <c r="E50" s="107"/>
      <c r="F50" s="107"/>
      <c r="G50" s="107"/>
      <c r="H50" s="107"/>
      <c r="I50" s="179"/>
      <c r="J50" s="179"/>
      <c r="K50" s="164"/>
      <c r="L50" s="170"/>
    </row>
    <row r="51" spans="2:12" ht="23.25" customHeight="1" x14ac:dyDescent="0.25">
      <c r="B51" s="172"/>
      <c r="C51" s="239" t="s">
        <v>25</v>
      </c>
      <c r="D51" s="240"/>
      <c r="E51" s="240"/>
      <c r="F51" s="240"/>
      <c r="G51" s="240"/>
      <c r="H51" s="241"/>
      <c r="I51" s="179"/>
      <c r="J51" s="179"/>
      <c r="K51" s="172"/>
      <c r="L51" s="180"/>
    </row>
    <row r="52" spans="2:12" ht="41.25" customHeight="1" x14ac:dyDescent="0.25">
      <c r="B52" s="172"/>
      <c r="C52" s="181"/>
      <c r="D52" s="224" t="str">
        <f>D4</f>
        <v>UNEP</v>
      </c>
      <c r="E52" s="224" t="str">
        <f>E4</f>
        <v>UN Women</v>
      </c>
      <c r="F52" s="224" t="str">
        <f>F4</f>
        <v>UNDP</v>
      </c>
      <c r="G52" s="248" t="s">
        <v>34</v>
      </c>
      <c r="H52" s="250" t="s">
        <v>27</v>
      </c>
      <c r="I52" s="179"/>
      <c r="J52" s="179"/>
      <c r="K52" s="172"/>
      <c r="L52" s="180"/>
    </row>
    <row r="53" spans="2:12" ht="27.75" customHeight="1" x14ac:dyDescent="0.25">
      <c r="B53" s="172"/>
      <c r="C53" s="181"/>
      <c r="D53" s="225"/>
      <c r="E53" s="225"/>
      <c r="F53" s="225"/>
      <c r="G53" s="249"/>
      <c r="H53" s="251"/>
      <c r="I53" s="182"/>
      <c r="J53" s="182"/>
      <c r="K53" s="172"/>
      <c r="L53" s="180"/>
    </row>
    <row r="54" spans="2:12" ht="55.5" customHeight="1" x14ac:dyDescent="0.25">
      <c r="B54" s="172"/>
      <c r="C54" s="183" t="s">
        <v>26</v>
      </c>
      <c r="D54" s="184">
        <f>$D$48*H54</f>
        <v>695955.82</v>
      </c>
      <c r="E54" s="185">
        <f>$E$48*H54</f>
        <v>957531.33699999982</v>
      </c>
      <c r="F54" s="185">
        <f>$F$48*H54</f>
        <v>1133999.9988099998</v>
      </c>
      <c r="G54" s="185">
        <f>SUM(D54:F54)</f>
        <v>2787487.1558099994</v>
      </c>
      <c r="H54" s="186">
        <v>0.7</v>
      </c>
      <c r="I54" s="182"/>
      <c r="J54" s="182"/>
      <c r="K54" s="172"/>
      <c r="L54" s="180"/>
    </row>
    <row r="55" spans="2:12" ht="57.75" customHeight="1" x14ac:dyDescent="0.25">
      <c r="B55" s="238"/>
      <c r="C55" s="187" t="s">
        <v>28</v>
      </c>
      <c r="D55" s="184">
        <f>$D$48*H55</f>
        <v>298266.77999999997</v>
      </c>
      <c r="E55" s="185">
        <f>$E$48*H55</f>
        <v>410370.57299999997</v>
      </c>
      <c r="F55" s="185">
        <f>$F$48*H55</f>
        <v>485999.99948999996</v>
      </c>
      <c r="G55" s="188">
        <f>SUM(D55:F55)</f>
        <v>1194637.35249</v>
      </c>
      <c r="H55" s="189">
        <v>0.3</v>
      </c>
      <c r="I55" s="190"/>
      <c r="J55" s="190"/>
      <c r="K55" s="180"/>
      <c r="L55" s="180"/>
    </row>
    <row r="56" spans="2:12" ht="57.75" customHeight="1" x14ac:dyDescent="0.25">
      <c r="B56" s="238"/>
      <c r="C56" s="187" t="s">
        <v>414</v>
      </c>
      <c r="D56" s="184">
        <f>$D$48*H56</f>
        <v>0</v>
      </c>
      <c r="E56" s="185">
        <f>$E$48*H56</f>
        <v>0</v>
      </c>
      <c r="F56" s="185">
        <f>$F$48*H56</f>
        <v>0</v>
      </c>
      <c r="G56" s="188">
        <f>SUM(D56:F56)</f>
        <v>0</v>
      </c>
      <c r="H56" s="191">
        <v>0</v>
      </c>
      <c r="I56" s="192"/>
      <c r="J56" s="192"/>
      <c r="K56" s="180"/>
      <c r="L56" s="180"/>
    </row>
    <row r="57" spans="2:12" ht="38.25" customHeight="1" thickBot="1" x14ac:dyDescent="0.3">
      <c r="B57" s="238"/>
      <c r="C57" s="173" t="s">
        <v>409</v>
      </c>
      <c r="D57" s="174">
        <f>SUM(D54:D56)</f>
        <v>994222.59999999986</v>
      </c>
      <c r="E57" s="174">
        <f>SUM(E54:E56)</f>
        <v>1367901.9099999997</v>
      </c>
      <c r="F57" s="174">
        <f>SUM(F54:F56)</f>
        <v>1619999.9982999996</v>
      </c>
      <c r="G57" s="174">
        <f>SUM(G54:G56)</f>
        <v>3982124.5082999994</v>
      </c>
      <c r="H57" s="193">
        <f>SUM(H54:H56)</f>
        <v>1</v>
      </c>
      <c r="I57" s="194"/>
      <c r="J57" s="177"/>
      <c r="K57" s="180"/>
      <c r="L57" s="180"/>
    </row>
    <row r="58" spans="2:12" ht="21.75" customHeight="1" thickBot="1" x14ac:dyDescent="0.3">
      <c r="B58" s="238"/>
      <c r="C58" s="195"/>
      <c r="D58" s="196"/>
      <c r="E58" s="196"/>
      <c r="F58" s="196"/>
      <c r="G58" s="196"/>
      <c r="H58" s="196"/>
      <c r="I58" s="194"/>
      <c r="J58" s="177"/>
      <c r="K58" s="180"/>
      <c r="L58" s="180"/>
    </row>
    <row r="59" spans="2:12" ht="49.5" customHeight="1" x14ac:dyDescent="0.25">
      <c r="B59" s="238"/>
      <c r="C59" s="197" t="s">
        <v>442</v>
      </c>
      <c r="D59" s="198">
        <f>SUM(H11,H17,H24,H28,H35)*1.07</f>
        <v>3255182.89</v>
      </c>
      <c r="E59" s="107"/>
      <c r="F59" s="107"/>
      <c r="G59" s="107"/>
      <c r="H59" s="199" t="s">
        <v>417</v>
      </c>
      <c r="I59" s="200">
        <f>I33+I21+I22</f>
        <v>81375.490000000005</v>
      </c>
      <c r="J59" s="201"/>
      <c r="K59" s="180"/>
      <c r="L59" s="180"/>
    </row>
    <row r="60" spans="2:12" ht="28.5" customHeight="1" thickBot="1" x14ac:dyDescent="0.3">
      <c r="B60" s="238"/>
      <c r="C60" s="202" t="s">
        <v>13</v>
      </c>
      <c r="D60" s="203">
        <f>D59/G48</f>
        <v>0.81744879729781805</v>
      </c>
      <c r="E60" s="204"/>
      <c r="F60" s="204"/>
      <c r="G60" s="204"/>
      <c r="H60" s="205" t="s">
        <v>418</v>
      </c>
      <c r="I60" s="206">
        <f>I59/G46</f>
        <v>2.1865658423917946E-2</v>
      </c>
      <c r="J60" s="207"/>
      <c r="K60" s="180"/>
      <c r="L60" s="180"/>
    </row>
    <row r="61" spans="2:12" ht="28.5" customHeight="1" x14ac:dyDescent="0.25">
      <c r="B61" s="238"/>
      <c r="C61" s="252"/>
      <c r="D61" s="253"/>
      <c r="E61" s="208"/>
      <c r="F61" s="208"/>
      <c r="G61" s="208"/>
      <c r="K61" s="180"/>
      <c r="L61" s="180"/>
    </row>
    <row r="62" spans="2:12" ht="32.25" customHeight="1" x14ac:dyDescent="0.25">
      <c r="B62" s="238"/>
      <c r="C62" s="202" t="s">
        <v>443</v>
      </c>
      <c r="D62" s="209">
        <f>SUM(D33:F34)*1.07</f>
        <v>256800.00000000003</v>
      </c>
      <c r="E62" s="210"/>
      <c r="F62" s="210"/>
      <c r="G62" s="210"/>
      <c r="K62" s="180"/>
      <c r="L62" s="180"/>
    </row>
    <row r="63" spans="2:12" ht="23.25" customHeight="1" x14ac:dyDescent="0.25">
      <c r="B63" s="238"/>
      <c r="C63" s="202" t="s">
        <v>14</v>
      </c>
      <c r="D63" s="203">
        <f>D62/G48</f>
        <v>6.4488189524146741E-2</v>
      </c>
      <c r="E63" s="210"/>
      <c r="F63" s="210"/>
      <c r="G63" s="210"/>
      <c r="I63" s="211"/>
      <c r="K63" s="180"/>
      <c r="L63" s="180"/>
    </row>
    <row r="64" spans="2:12" ht="66.75" customHeight="1" thickBot="1" x14ac:dyDescent="0.3">
      <c r="B64" s="238"/>
      <c r="C64" s="242" t="s">
        <v>444</v>
      </c>
      <c r="D64" s="243"/>
      <c r="E64" s="212"/>
      <c r="F64" s="212"/>
      <c r="G64" s="212"/>
      <c r="H64" s="180"/>
      <c r="K64" s="180"/>
      <c r="L64" s="180"/>
    </row>
    <row r="65" spans="1:12" ht="55.5" customHeight="1" x14ac:dyDescent="0.25">
      <c r="B65" s="238"/>
      <c r="L65" s="136"/>
    </row>
    <row r="66" spans="1:12" ht="42.75" customHeight="1" x14ac:dyDescent="0.25">
      <c r="B66" s="238"/>
      <c r="K66" s="180"/>
    </row>
    <row r="67" spans="1:12" ht="21.75" customHeight="1" x14ac:dyDescent="0.25">
      <c r="B67" s="238"/>
      <c r="K67" s="180"/>
    </row>
    <row r="68" spans="1:12" ht="21.75" customHeight="1" x14ac:dyDescent="0.25">
      <c r="A68" s="180"/>
      <c r="B68" s="238"/>
    </row>
    <row r="69" spans="1:12" s="180" customFormat="1" ht="23.25" customHeight="1" x14ac:dyDescent="0.25">
      <c r="A69" s="115"/>
      <c r="B69" s="238"/>
      <c r="C69" s="115"/>
      <c r="D69" s="115"/>
      <c r="E69" s="115"/>
      <c r="F69" s="115"/>
      <c r="G69" s="115"/>
      <c r="H69" s="115"/>
      <c r="I69" s="133"/>
      <c r="J69" s="176"/>
      <c r="K69" s="115"/>
      <c r="L69" s="115"/>
    </row>
    <row r="70" spans="1:12" ht="23.25" customHeight="1" x14ac:dyDescent="0.25"/>
    <row r="71" spans="1:12" ht="21.75" customHeight="1" x14ac:dyDescent="0.25"/>
    <row r="72" spans="1:12" ht="16.5" customHeight="1" x14ac:dyDescent="0.25"/>
    <row r="73" spans="1:12" ht="29.25" customHeight="1" x14ac:dyDescent="0.25"/>
    <row r="74" spans="1:12" ht="24.75" customHeight="1" x14ac:dyDescent="0.25"/>
    <row r="75" spans="1:12" ht="33" customHeight="1" x14ac:dyDescent="0.25"/>
    <row r="77" spans="1:12" ht="15" customHeight="1" x14ac:dyDescent="0.25"/>
    <row r="78" spans="1:12" ht="25.5" customHeight="1" x14ac:dyDescent="0.25"/>
  </sheetData>
  <sheetProtection formatCells="0" formatColumns="0" formatRows="0"/>
  <mergeCells count="23">
    <mergeCell ref="B55:B69"/>
    <mergeCell ref="C51:H51"/>
    <mergeCell ref="C64:D64"/>
    <mergeCell ref="C44:C45"/>
    <mergeCell ref="G44:G45"/>
    <mergeCell ref="G52:G53"/>
    <mergeCell ref="H52:H53"/>
    <mergeCell ref="C61:D61"/>
    <mergeCell ref="C20:K20"/>
    <mergeCell ref="B1:E1"/>
    <mergeCell ref="C12:K12"/>
    <mergeCell ref="C6:K6"/>
    <mergeCell ref="F52:F53"/>
    <mergeCell ref="B2:E2"/>
    <mergeCell ref="C25:K25"/>
    <mergeCell ref="C5:K5"/>
    <mergeCell ref="C19:K19"/>
    <mergeCell ref="C43:G43"/>
    <mergeCell ref="D44:D45"/>
    <mergeCell ref="E44:E45"/>
    <mergeCell ref="F44:F45"/>
    <mergeCell ref="D52:D53"/>
    <mergeCell ref="E52:E53"/>
  </mergeCells>
  <conditionalFormatting sqref="D60">
    <cfRule type="cellIs" dxfId="14" priority="46" operator="lessThan">
      <formula>0.15</formula>
    </cfRule>
  </conditionalFormatting>
  <conditionalFormatting sqref="D63">
    <cfRule type="cellIs" dxfId="13" priority="44" operator="lessThan">
      <formula>0.05</formula>
    </cfRule>
  </conditionalFormatting>
  <conditionalFormatting sqref="H57 I56:J56">
    <cfRule type="cellIs" dxfId="12" priority="1" operator="greaterThan">
      <formula>1</formula>
    </cfRule>
  </conditionalFormatting>
  <dataValidations xWindow="431" yWindow="475" count="6">
    <dataValidation allowBlank="1" showInputMessage="1" showErrorMessage="1" prompt="% Towards Gender Equality and Women's Empowerment Must be Higher than 15%_x000a_" sqref="D60:G60" xr:uid="{E72508C7-C8DD-46A5-878C-E4FA07CAB6AF}"/>
    <dataValidation allowBlank="1" showInputMessage="1" showErrorMessage="1" prompt="M&amp;E Budget Cannot be Less than 5%_x000a_" sqref="D63:G63" xr:uid="{53928C0A-D548-4B6B-97FC-07D38B0E5FA7}"/>
    <dataValidation allowBlank="1" showInputMessage="1" showErrorMessage="1" prompt="Insert *text* description of Outcome here" sqref="C5:K5 C19:K19" xr:uid="{89ACADD6-F982-42D9-AC8D-CCF9750605B2}"/>
    <dataValidation allowBlank="1" showInputMessage="1" showErrorMessage="1" prompt="Insert *text* description of Output here" sqref="C6 C12 C20 C25" xr:uid="{31AC9CA6-D499-4711-A99F-BECD0A64F3A8}"/>
    <dataValidation allowBlank="1" showInputMessage="1" showErrorMessage="1" prompt="Insert *text* description of Activity here" sqref="C21 C13 C8 C26" xr:uid="{E7A390F5-03DD-4A67-B842-17326B4F2DA4}"/>
    <dataValidation allowBlank="1" showErrorMessage="1" prompt="% Towards Gender Equality and Women's Empowerment Must be Higher than 15%_x000a_" sqref="D62:G62" xr:uid="{8C6643DA-1D03-44FB-AC1F-C4CB706ED3AA}"/>
  </dataValidations>
  <pageMargins left="0.7" right="0.7" top="0.75" bottom="0.75" header="0.3" footer="0.3"/>
  <pageSetup paperSize="9" scale="45" fitToHeight="0" orientation="landscape" horizontalDpi="360" verticalDpi="360" r:id="rId1"/>
  <rowBreaks count="1" manualBreakCount="1">
    <brk id="25" max="16383" man="1"/>
  </rowBreaks>
  <ignoredErrors>
    <ignoredError sqref="D44:F45 D52:F5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M114"/>
  <sheetViews>
    <sheetView showGridLines="0" showZeros="0" zoomScale="70" zoomScaleNormal="70" workbookViewId="0">
      <pane ySplit="4" topLeftCell="A21" activePane="bottomLeft" state="frozen"/>
      <selection pane="bottomLeft" activeCell="G50" sqref="G50"/>
    </sheetView>
  </sheetViews>
  <sheetFormatPr defaultColWidth="9.140625" defaultRowHeight="15.75" x14ac:dyDescent="0.25"/>
  <cols>
    <col min="1" max="1" width="4.42578125" style="58" customWidth="1"/>
    <col min="2" max="2" width="3.28515625" style="58" customWidth="1"/>
    <col min="3" max="3" width="51.42578125" style="58" customWidth="1"/>
    <col min="4" max="4" width="34.28515625" style="84" customWidth="1"/>
    <col min="5" max="5" width="35" style="84" customWidth="1"/>
    <col min="6" max="6" width="36.5703125" style="84" customWidth="1"/>
    <col min="7" max="7" width="25.7109375" style="58" customWidth="1"/>
    <col min="8" max="8" width="16.85546875" style="58" customWidth="1"/>
    <col min="9" max="9" width="19.42578125" style="58" customWidth="1"/>
    <col min="10" max="10" width="19" style="58" customWidth="1"/>
    <col min="11" max="11" width="26" style="58" customWidth="1"/>
    <col min="12" max="12" width="21.140625" style="58" customWidth="1"/>
    <col min="13" max="13" width="7" style="91" customWidth="1"/>
    <col min="14" max="14" width="24.28515625" style="58" customWidth="1"/>
    <col min="15" max="15" width="26.42578125" style="58" customWidth="1"/>
    <col min="16" max="16" width="30.140625" style="58" customWidth="1"/>
    <col min="17" max="17" width="33" style="58" customWidth="1"/>
    <col min="18" max="19" width="22.7109375" style="58" customWidth="1"/>
    <col min="20" max="20" width="23.42578125" style="58" customWidth="1"/>
    <col min="21" max="21" width="32.140625" style="58" customWidth="1"/>
    <col min="22" max="22" width="9.140625" style="58"/>
    <col min="23" max="23" width="17.7109375" style="58" customWidth="1"/>
    <col min="24" max="24" width="26.42578125" style="58" customWidth="1"/>
    <col min="25" max="25" width="22.42578125" style="58" customWidth="1"/>
    <col min="26" max="26" width="29.7109375" style="58" customWidth="1"/>
    <col min="27" max="27" width="23.42578125" style="58" customWidth="1"/>
    <col min="28" max="28" width="18.42578125" style="58" customWidth="1"/>
    <col min="29" max="29" width="17.42578125" style="58" customWidth="1"/>
    <col min="30" max="30" width="25.140625" style="58" customWidth="1"/>
    <col min="31" max="16384" width="9.140625" style="58"/>
  </cols>
  <sheetData>
    <row r="1" spans="2:13" ht="31.5" customHeight="1" x14ac:dyDescent="0.7">
      <c r="C1" s="220" t="s">
        <v>403</v>
      </c>
      <c r="D1" s="220"/>
      <c r="E1" s="220"/>
      <c r="F1" s="220"/>
      <c r="G1" s="59"/>
      <c r="H1" s="60"/>
      <c r="K1" s="61"/>
      <c r="L1" s="62"/>
      <c r="M1" s="58"/>
    </row>
    <row r="2" spans="2:13" ht="24" customHeight="1" x14ac:dyDescent="0.3">
      <c r="C2" s="226" t="s">
        <v>45</v>
      </c>
      <c r="D2" s="226"/>
      <c r="E2" s="226"/>
      <c r="F2" s="63"/>
      <c r="K2" s="61"/>
      <c r="L2" s="62"/>
      <c r="M2" s="58"/>
    </row>
    <row r="3" spans="2:13" ht="24" customHeight="1" x14ac:dyDescent="0.25">
      <c r="C3" s="64"/>
      <c r="D3" s="64"/>
      <c r="E3" s="64"/>
      <c r="F3" s="64"/>
      <c r="K3" s="61"/>
      <c r="L3" s="62"/>
      <c r="M3" s="58"/>
    </row>
    <row r="4" spans="2:13" ht="24" customHeight="1" x14ac:dyDescent="0.25">
      <c r="C4" s="64"/>
      <c r="D4" s="65" t="s">
        <v>425</v>
      </c>
      <c r="E4" s="65" t="s">
        <v>422</v>
      </c>
      <c r="F4" s="65" t="s">
        <v>426</v>
      </c>
      <c r="G4" s="66" t="s">
        <v>34</v>
      </c>
      <c r="K4" s="61"/>
      <c r="L4" s="62"/>
      <c r="M4" s="58"/>
    </row>
    <row r="5" spans="2:13" ht="24" customHeight="1" x14ac:dyDescent="0.25">
      <c r="B5" s="256" t="s">
        <v>51</v>
      </c>
      <c r="C5" s="257"/>
      <c r="D5" s="257"/>
      <c r="E5" s="257"/>
      <c r="F5" s="257"/>
      <c r="G5" s="258"/>
      <c r="K5" s="61"/>
      <c r="L5" s="62"/>
      <c r="M5" s="58"/>
    </row>
    <row r="6" spans="2:13" ht="22.5" customHeight="1" x14ac:dyDescent="0.25">
      <c r="C6" s="256" t="s">
        <v>48</v>
      </c>
      <c r="D6" s="257"/>
      <c r="E6" s="257"/>
      <c r="F6" s="257"/>
      <c r="G6" s="258"/>
      <c r="K6" s="61"/>
      <c r="L6" s="62"/>
      <c r="M6" s="58"/>
    </row>
    <row r="7" spans="2:13" ht="24.75" customHeight="1" thickBot="1" x14ac:dyDescent="0.3">
      <c r="C7" s="67" t="s">
        <v>47</v>
      </c>
      <c r="D7" s="68">
        <f>'1) Budget Table'!D11</f>
        <v>0</v>
      </c>
      <c r="E7" s="68">
        <f>'1) Budget Table'!E11</f>
        <v>0</v>
      </c>
      <c r="F7" s="68">
        <f>'1) Budget Table'!F11</f>
        <v>814814</v>
      </c>
      <c r="G7" s="69">
        <f t="shared" ref="G7:G14" si="0">SUM(D7:F7)</f>
        <v>814814</v>
      </c>
      <c r="K7" s="61"/>
      <c r="L7" s="62"/>
      <c r="M7" s="58"/>
    </row>
    <row r="8" spans="2:13" ht="21.75" customHeight="1" x14ac:dyDescent="0.25">
      <c r="C8" s="70" t="s">
        <v>8</v>
      </c>
      <c r="D8" s="71"/>
      <c r="E8" s="72"/>
      <c r="F8" s="73">
        <v>0</v>
      </c>
      <c r="G8" s="74">
        <f t="shared" si="0"/>
        <v>0</v>
      </c>
      <c r="M8" s="58"/>
    </row>
    <row r="9" spans="2:13" x14ac:dyDescent="0.25">
      <c r="C9" s="75" t="s">
        <v>9</v>
      </c>
      <c r="D9" s="76"/>
      <c r="E9" s="77"/>
      <c r="F9" s="78"/>
      <c r="G9" s="79">
        <f t="shared" si="0"/>
        <v>0</v>
      </c>
      <c r="M9" s="58"/>
    </row>
    <row r="10" spans="2:13" ht="15.75" customHeight="1" x14ac:dyDescent="0.25">
      <c r="C10" s="75" t="s">
        <v>10</v>
      </c>
      <c r="D10" s="76"/>
      <c r="E10" s="76"/>
      <c r="F10" s="76"/>
      <c r="G10" s="79">
        <f t="shared" si="0"/>
        <v>0</v>
      </c>
      <c r="M10" s="58"/>
    </row>
    <row r="11" spans="2:13" x14ac:dyDescent="0.25">
      <c r="C11" s="80" t="s">
        <v>11</v>
      </c>
      <c r="D11" s="76"/>
      <c r="E11" s="76"/>
      <c r="F11" s="76"/>
      <c r="G11" s="79">
        <f t="shared" si="0"/>
        <v>0</v>
      </c>
      <c r="M11" s="58"/>
    </row>
    <row r="12" spans="2:13" x14ac:dyDescent="0.25">
      <c r="C12" s="75" t="s">
        <v>15</v>
      </c>
      <c r="D12" s="76"/>
      <c r="E12" s="76"/>
      <c r="F12" s="76"/>
      <c r="G12" s="79">
        <f t="shared" si="0"/>
        <v>0</v>
      </c>
      <c r="M12" s="58"/>
    </row>
    <row r="13" spans="2:13" ht="21.75" customHeight="1" x14ac:dyDescent="0.25">
      <c r="C13" s="75" t="s">
        <v>12</v>
      </c>
      <c r="D13" s="76"/>
      <c r="E13" s="76"/>
      <c r="F13" s="76"/>
      <c r="G13" s="79">
        <f t="shared" si="0"/>
        <v>0</v>
      </c>
      <c r="M13" s="58"/>
    </row>
    <row r="14" spans="2:13" ht="21.75" customHeight="1" x14ac:dyDescent="0.25">
      <c r="C14" s="75" t="s">
        <v>46</v>
      </c>
      <c r="D14" s="76"/>
      <c r="E14" s="76"/>
      <c r="F14" s="76"/>
      <c r="G14" s="79">
        <f t="shared" si="0"/>
        <v>0</v>
      </c>
      <c r="M14" s="58"/>
    </row>
    <row r="15" spans="2:13" ht="15.75" customHeight="1" x14ac:dyDescent="0.25">
      <c r="C15" s="81" t="s">
        <v>49</v>
      </c>
      <c r="D15" s="82">
        <f>SUM(D8:D14)</f>
        <v>0</v>
      </c>
      <c r="E15" s="82">
        <f>SUM(E8:E14)</f>
        <v>0</v>
      </c>
      <c r="F15" s="82"/>
      <c r="G15" s="83">
        <f t="shared" ref="G15" si="1">SUM(D15:F15)</f>
        <v>0</v>
      </c>
      <c r="M15" s="58"/>
    </row>
    <row r="16" spans="2:13" s="84" customFormat="1" x14ac:dyDescent="0.25">
      <c r="C16" s="85"/>
      <c r="D16" s="86"/>
      <c r="E16" s="86"/>
      <c r="F16" s="86"/>
      <c r="G16" s="87"/>
    </row>
    <row r="17" spans="2:13" x14ac:dyDescent="0.25">
      <c r="C17" s="256" t="s">
        <v>52</v>
      </c>
      <c r="D17" s="257"/>
      <c r="E17" s="257"/>
      <c r="F17" s="257"/>
      <c r="G17" s="258"/>
      <c r="M17" s="58"/>
    </row>
    <row r="18" spans="2:13" ht="27" customHeight="1" thickBot="1" x14ac:dyDescent="0.3">
      <c r="C18" s="67" t="s">
        <v>47</v>
      </c>
      <c r="D18" s="68">
        <f>'1) Budget Table'!D17</f>
        <v>0</v>
      </c>
      <c r="E18" s="68">
        <f>'1) Budget Table'!E17</f>
        <v>1013413</v>
      </c>
      <c r="F18" s="68">
        <f>'1) Budget Table'!F17</f>
        <v>0</v>
      </c>
      <c r="G18" s="69">
        <f t="shared" ref="G18:G25" si="2">SUM(D18:F18)</f>
        <v>1013413</v>
      </c>
      <c r="M18" s="58"/>
    </row>
    <row r="19" spans="2:13" x14ac:dyDescent="0.25">
      <c r="C19" s="306" t="s">
        <v>8</v>
      </c>
      <c r="D19" s="71"/>
      <c r="E19" s="79">
        <v>182980</v>
      </c>
      <c r="F19" s="72">
        <v>0</v>
      </c>
      <c r="G19" s="74">
        <f t="shared" si="2"/>
        <v>182980</v>
      </c>
      <c r="M19" s="58"/>
    </row>
    <row r="20" spans="2:13" x14ac:dyDescent="0.25">
      <c r="C20" s="307" t="s">
        <v>9</v>
      </c>
      <c r="D20" s="76"/>
      <c r="E20" s="79">
        <v>20000</v>
      </c>
      <c r="F20" s="77">
        <v>0</v>
      </c>
      <c r="G20" s="79">
        <f t="shared" si="2"/>
        <v>20000</v>
      </c>
      <c r="M20" s="58"/>
    </row>
    <row r="21" spans="2:13" ht="31.5" x14ac:dyDescent="0.25">
      <c r="C21" s="307" t="s">
        <v>10</v>
      </c>
      <c r="D21" s="76"/>
      <c r="E21" s="79">
        <v>12020</v>
      </c>
      <c r="F21" s="76">
        <v>0</v>
      </c>
      <c r="G21" s="79">
        <f t="shared" si="2"/>
        <v>12020</v>
      </c>
      <c r="M21" s="58"/>
    </row>
    <row r="22" spans="2:13" x14ac:dyDescent="0.25">
      <c r="C22" s="308" t="s">
        <v>11</v>
      </c>
      <c r="D22" s="76"/>
      <c r="E22" s="79">
        <v>25000</v>
      </c>
      <c r="F22" s="76">
        <v>0</v>
      </c>
      <c r="G22" s="79">
        <f t="shared" si="2"/>
        <v>25000</v>
      </c>
      <c r="M22" s="58"/>
    </row>
    <row r="23" spans="2:13" x14ac:dyDescent="0.25">
      <c r="C23" s="307" t="s">
        <v>15</v>
      </c>
      <c r="D23" s="76"/>
      <c r="E23" s="79">
        <v>15000</v>
      </c>
      <c r="F23" s="76">
        <v>0</v>
      </c>
      <c r="G23" s="79">
        <f t="shared" si="2"/>
        <v>15000</v>
      </c>
      <c r="M23" s="58"/>
    </row>
    <row r="24" spans="2:13" x14ac:dyDescent="0.25">
      <c r="C24" s="307" t="s">
        <v>12</v>
      </c>
      <c r="D24" s="76"/>
      <c r="E24" s="79">
        <v>748413</v>
      </c>
      <c r="F24" s="76">
        <v>0</v>
      </c>
      <c r="G24" s="79">
        <f t="shared" si="2"/>
        <v>748413</v>
      </c>
      <c r="M24" s="58"/>
    </row>
    <row r="25" spans="2:13" x14ac:dyDescent="0.25">
      <c r="C25" s="307" t="s">
        <v>46</v>
      </c>
      <c r="D25" s="76"/>
      <c r="E25" s="79">
        <v>10000</v>
      </c>
      <c r="F25" s="76">
        <v>0</v>
      </c>
      <c r="G25" s="79">
        <f t="shared" si="2"/>
        <v>10000</v>
      </c>
      <c r="M25" s="58"/>
    </row>
    <row r="26" spans="2:13" x14ac:dyDescent="0.25">
      <c r="C26" s="81" t="s">
        <v>49</v>
      </c>
      <c r="D26" s="82">
        <f>SUM(D19:D25)</f>
        <v>0</v>
      </c>
      <c r="E26" s="88">
        <f>SUM(E19:E25)</f>
        <v>1013413</v>
      </c>
      <c r="F26" s="82">
        <f>SUM(F19:F25)</f>
        <v>0</v>
      </c>
      <c r="G26" s="79">
        <f>SUM(D26:F26)</f>
        <v>1013413</v>
      </c>
      <c r="M26" s="58"/>
    </row>
    <row r="27" spans="2:13" s="84" customFormat="1" x14ac:dyDescent="0.25">
      <c r="C27" s="85"/>
      <c r="D27" s="86"/>
      <c r="E27" s="86"/>
      <c r="F27" s="86"/>
      <c r="G27" s="89"/>
    </row>
    <row r="28" spans="2:13" s="84" customFormat="1" ht="22.5" customHeight="1" x14ac:dyDescent="0.25">
      <c r="C28" s="90"/>
      <c r="D28" s="86"/>
      <c r="E28" s="86"/>
      <c r="F28" s="86"/>
      <c r="G28" s="89"/>
    </row>
    <row r="29" spans="2:13" x14ac:dyDescent="0.25">
      <c r="B29" s="256" t="s">
        <v>53</v>
      </c>
      <c r="C29" s="257"/>
      <c r="D29" s="257"/>
      <c r="E29" s="257"/>
      <c r="F29" s="257"/>
      <c r="G29" s="258"/>
      <c r="M29" s="58"/>
    </row>
    <row r="30" spans="2:13" x14ac:dyDescent="0.25">
      <c r="C30" s="256" t="s">
        <v>54</v>
      </c>
      <c r="D30" s="257"/>
      <c r="E30" s="257"/>
      <c r="F30" s="257"/>
      <c r="G30" s="258"/>
      <c r="M30" s="58"/>
    </row>
    <row r="31" spans="2:13" ht="24" customHeight="1" thickBot="1" x14ac:dyDescent="0.3">
      <c r="C31" s="67" t="s">
        <v>47</v>
      </c>
      <c r="D31" s="68">
        <f>'1) Budget Table'!D24</f>
        <v>570000</v>
      </c>
      <c r="E31" s="68">
        <f>'1) Budget Table'!E24</f>
        <v>0</v>
      </c>
      <c r="F31" s="68">
        <f>'1) Budget Table'!F24</f>
        <v>240000</v>
      </c>
      <c r="G31" s="69">
        <f>SUM(D31:F31)</f>
        <v>810000</v>
      </c>
      <c r="M31" s="58"/>
    </row>
    <row r="32" spans="2:13" ht="15.75" customHeight="1" x14ac:dyDescent="0.25">
      <c r="C32" s="70" t="s">
        <v>8</v>
      </c>
      <c r="D32" s="71">
        <f>24000+42000</f>
        <v>66000</v>
      </c>
      <c r="E32" s="72"/>
      <c r="F32" s="72"/>
      <c r="G32" s="74">
        <f t="shared" ref="G32:G38" si="3">SUM(D32:F32)</f>
        <v>66000</v>
      </c>
      <c r="M32" s="58"/>
    </row>
    <row r="33" spans="2:13" ht="15.75" customHeight="1" x14ac:dyDescent="0.25">
      <c r="C33" s="75" t="s">
        <v>9</v>
      </c>
      <c r="D33" s="76"/>
      <c r="E33" s="77"/>
      <c r="F33" s="77"/>
      <c r="G33" s="79">
        <f t="shared" si="3"/>
        <v>0</v>
      </c>
      <c r="M33" s="58"/>
    </row>
    <row r="34" spans="2:13" ht="15.75" customHeight="1" x14ac:dyDescent="0.25">
      <c r="C34" s="75" t="s">
        <v>10</v>
      </c>
      <c r="D34" s="76"/>
      <c r="E34" s="76"/>
      <c r="F34" s="76"/>
      <c r="G34" s="79">
        <f t="shared" si="3"/>
        <v>0</v>
      </c>
      <c r="M34" s="58"/>
    </row>
    <row r="35" spans="2:13" ht="18.75" customHeight="1" x14ac:dyDescent="0.25">
      <c r="C35" s="80" t="s">
        <v>11</v>
      </c>
      <c r="D35" s="71"/>
      <c r="E35" s="76"/>
      <c r="F35" s="76"/>
      <c r="G35" s="79">
        <f t="shared" si="3"/>
        <v>0</v>
      </c>
      <c r="M35" s="58"/>
    </row>
    <row r="36" spans="2:13" x14ac:dyDescent="0.25">
      <c r="C36" s="75" t="s">
        <v>15</v>
      </c>
      <c r="D36" s="76"/>
      <c r="E36" s="76"/>
      <c r="F36" s="76"/>
      <c r="G36" s="79">
        <f t="shared" si="3"/>
        <v>0</v>
      </c>
      <c r="M36" s="58"/>
    </row>
    <row r="37" spans="2:13" s="84" customFormat="1" ht="21.75" customHeight="1" x14ac:dyDescent="0.25">
      <c r="B37" s="58"/>
      <c r="C37" s="75" t="s">
        <v>12</v>
      </c>
      <c r="D37" s="76"/>
      <c r="E37" s="76"/>
      <c r="F37" s="76"/>
      <c r="G37" s="79">
        <f t="shared" si="3"/>
        <v>0</v>
      </c>
    </row>
    <row r="38" spans="2:13" s="84" customFormat="1" x14ac:dyDescent="0.25">
      <c r="B38" s="58"/>
      <c r="C38" s="75" t="s">
        <v>46</v>
      </c>
      <c r="D38" s="76">
        <f>'1) Budget Table'!I21</f>
        <v>3375.49</v>
      </c>
      <c r="E38" s="76"/>
      <c r="F38" s="76"/>
      <c r="G38" s="79">
        <f t="shared" si="3"/>
        <v>3375.49</v>
      </c>
    </row>
    <row r="39" spans="2:13" x14ac:dyDescent="0.25">
      <c r="C39" s="81" t="s">
        <v>49</v>
      </c>
      <c r="D39" s="82">
        <f>SUM(D32:D38)</f>
        <v>69375.490000000005</v>
      </c>
      <c r="E39" s="82">
        <f>SUM(E32:E38)</f>
        <v>0</v>
      </c>
      <c r="F39" s="82"/>
      <c r="G39" s="82">
        <f>SUM(D39:F39)</f>
        <v>69375.490000000005</v>
      </c>
      <c r="M39" s="58"/>
    </row>
    <row r="40" spans="2:13" s="84" customFormat="1" x14ac:dyDescent="0.25">
      <c r="C40" s="85"/>
      <c r="D40" s="86"/>
      <c r="E40" s="86"/>
      <c r="F40" s="86"/>
      <c r="G40" s="89"/>
    </row>
    <row r="41" spans="2:13" x14ac:dyDescent="0.25">
      <c r="B41" s="84"/>
      <c r="C41" s="256" t="s">
        <v>40</v>
      </c>
      <c r="D41" s="257"/>
      <c r="E41" s="257"/>
      <c r="F41" s="257"/>
      <c r="G41" s="258"/>
      <c r="M41" s="58"/>
    </row>
    <row r="42" spans="2:13" ht="21.75" customHeight="1" thickBot="1" x14ac:dyDescent="0.3">
      <c r="C42" s="67" t="s">
        <v>47</v>
      </c>
      <c r="D42" s="68">
        <f>'1) Budget Table'!D28</f>
        <v>0</v>
      </c>
      <c r="E42" s="68">
        <f>'1) Budget Table'!E28</f>
        <v>0</v>
      </c>
      <c r="F42" s="68">
        <f>'1) Budget Table'!F28</f>
        <v>164000</v>
      </c>
      <c r="G42" s="69">
        <f t="shared" ref="G42:G50" si="4">SUM(D42:F42)</f>
        <v>164000</v>
      </c>
      <c r="M42" s="58"/>
    </row>
    <row r="43" spans="2:13" ht="15.75" customHeight="1" x14ac:dyDescent="0.25">
      <c r="C43" s="70" t="s">
        <v>8</v>
      </c>
      <c r="D43" s="71"/>
      <c r="E43" s="72"/>
      <c r="F43" s="72"/>
      <c r="G43" s="74">
        <f t="shared" si="4"/>
        <v>0</v>
      </c>
      <c r="M43" s="58"/>
    </row>
    <row r="44" spans="2:13" ht="15.75" customHeight="1" x14ac:dyDescent="0.25">
      <c r="C44" s="75" t="s">
        <v>9</v>
      </c>
      <c r="D44" s="76"/>
      <c r="E44" s="77"/>
      <c r="F44" s="77"/>
      <c r="G44" s="79">
        <f t="shared" si="4"/>
        <v>0</v>
      </c>
      <c r="M44" s="58"/>
    </row>
    <row r="45" spans="2:13" ht="15.75" customHeight="1" x14ac:dyDescent="0.25">
      <c r="C45" s="75" t="s">
        <v>10</v>
      </c>
      <c r="D45" s="76"/>
      <c r="E45" s="76"/>
      <c r="F45" s="76"/>
      <c r="G45" s="79">
        <f t="shared" si="4"/>
        <v>0</v>
      </c>
      <c r="M45" s="58"/>
    </row>
    <row r="46" spans="2:13" x14ac:dyDescent="0.25">
      <c r="C46" s="80" t="s">
        <v>11</v>
      </c>
      <c r="D46" s="76"/>
      <c r="E46" s="76"/>
      <c r="F46" s="76"/>
      <c r="G46" s="79">
        <f t="shared" si="4"/>
        <v>0</v>
      </c>
      <c r="M46" s="58"/>
    </row>
    <row r="47" spans="2:13" x14ac:dyDescent="0.25">
      <c r="C47" s="75" t="s">
        <v>15</v>
      </c>
      <c r="D47" s="76"/>
      <c r="E47" s="76"/>
      <c r="F47" s="76"/>
      <c r="G47" s="79">
        <f t="shared" si="4"/>
        <v>0</v>
      </c>
      <c r="M47" s="58"/>
    </row>
    <row r="48" spans="2:13" x14ac:dyDescent="0.25">
      <c r="C48" s="75" t="s">
        <v>12</v>
      </c>
      <c r="D48" s="76"/>
      <c r="E48" s="76"/>
      <c r="F48" s="76"/>
      <c r="G48" s="79">
        <f t="shared" si="4"/>
        <v>0</v>
      </c>
      <c r="M48" s="58"/>
    </row>
    <row r="49" spans="3:13" x14ac:dyDescent="0.25">
      <c r="C49" s="75" t="s">
        <v>46</v>
      </c>
      <c r="D49" s="76"/>
      <c r="E49" s="76"/>
      <c r="F49" s="76"/>
      <c r="G49" s="79">
        <f t="shared" si="4"/>
        <v>0</v>
      </c>
      <c r="M49" s="58"/>
    </row>
    <row r="50" spans="3:13" x14ac:dyDescent="0.25">
      <c r="C50" s="81" t="s">
        <v>49</v>
      </c>
      <c r="D50" s="82">
        <f>SUM(D43:D49)</f>
        <v>0</v>
      </c>
      <c r="E50" s="82">
        <f>SUM(E43:E49)</f>
        <v>0</v>
      </c>
      <c r="F50" s="82"/>
      <c r="G50" s="82">
        <f t="shared" si="4"/>
        <v>0</v>
      </c>
      <c r="M50" s="58"/>
    </row>
    <row r="51" spans="3:13" s="84" customFormat="1" x14ac:dyDescent="0.25">
      <c r="C51" s="85"/>
      <c r="D51" s="86"/>
      <c r="E51" s="86"/>
      <c r="F51" s="86"/>
      <c r="G51" s="89"/>
    </row>
    <row r="52" spans="3:13" ht="25.5" customHeight="1" x14ac:dyDescent="0.25">
      <c r="D52" s="91"/>
      <c r="E52" s="91"/>
      <c r="F52" s="91"/>
      <c r="G52" s="91"/>
      <c r="M52" s="58"/>
    </row>
    <row r="53" spans="3:13" s="91" customFormat="1" ht="15.75" customHeight="1" x14ac:dyDescent="0.25">
      <c r="C53" s="58"/>
      <c r="D53" s="84"/>
      <c r="E53" s="84"/>
      <c r="F53" s="84"/>
      <c r="G53" s="58"/>
    </row>
    <row r="54" spans="3:13" s="91" customFormat="1" ht="15.75" customHeight="1" x14ac:dyDescent="0.25">
      <c r="C54" s="256" t="s">
        <v>407</v>
      </c>
      <c r="D54" s="257"/>
      <c r="E54" s="257"/>
      <c r="F54" s="257"/>
      <c r="G54" s="258"/>
    </row>
    <row r="55" spans="3:13" s="91" customFormat="1" ht="19.5" customHeight="1" thickBot="1" x14ac:dyDescent="0.3">
      <c r="C55" s="67" t="s">
        <v>408</v>
      </c>
      <c r="D55" s="68">
        <f>'1) Budget Table'!D35</f>
        <v>359180</v>
      </c>
      <c r="E55" s="68">
        <f>'1) Budget Table'!E35</f>
        <v>265000</v>
      </c>
      <c r="F55" s="68">
        <f>'1) Budget Table'!F35</f>
        <v>295204.69</v>
      </c>
      <c r="G55" s="69">
        <f t="shared" ref="G55:G62" si="5">SUM(D55:F55)</f>
        <v>919384.69</v>
      </c>
    </row>
    <row r="56" spans="3:13" s="91" customFormat="1" ht="15.75" customHeight="1" x14ac:dyDescent="0.25">
      <c r="C56" s="70" t="s">
        <v>8</v>
      </c>
      <c r="D56" s="71"/>
      <c r="E56" s="309"/>
      <c r="F56" s="73"/>
      <c r="G56" s="74">
        <f t="shared" si="5"/>
        <v>0</v>
      </c>
    </row>
    <row r="57" spans="3:13" s="91" customFormat="1" ht="15.75" customHeight="1" x14ac:dyDescent="0.25">
      <c r="C57" s="75" t="s">
        <v>9</v>
      </c>
      <c r="D57" s="76"/>
      <c r="E57" s="79">
        <v>55000</v>
      </c>
      <c r="F57" s="78"/>
      <c r="G57" s="79">
        <f t="shared" si="5"/>
        <v>55000</v>
      </c>
    </row>
    <row r="58" spans="3:13" s="91" customFormat="1" ht="15.75" customHeight="1" x14ac:dyDescent="0.25">
      <c r="C58" s="75" t="s">
        <v>10</v>
      </c>
      <c r="D58" s="76"/>
      <c r="E58" s="79">
        <v>50000</v>
      </c>
      <c r="F58" s="76"/>
      <c r="G58" s="79">
        <f t="shared" si="5"/>
        <v>50000</v>
      </c>
    </row>
    <row r="59" spans="3:13" s="91" customFormat="1" ht="15.75" customHeight="1" x14ac:dyDescent="0.25">
      <c r="C59" s="80" t="s">
        <v>11</v>
      </c>
      <c r="D59" s="76"/>
      <c r="E59" s="79">
        <v>35000</v>
      </c>
      <c r="F59" s="76"/>
      <c r="G59" s="79">
        <f t="shared" si="5"/>
        <v>35000</v>
      </c>
    </row>
    <row r="60" spans="3:13" s="91" customFormat="1" ht="15.75" customHeight="1" x14ac:dyDescent="0.25">
      <c r="C60" s="75" t="s">
        <v>15</v>
      </c>
      <c r="D60" s="76"/>
      <c r="E60" s="79">
        <v>35000</v>
      </c>
      <c r="F60" s="76"/>
      <c r="G60" s="79">
        <f t="shared" si="5"/>
        <v>35000</v>
      </c>
    </row>
    <row r="61" spans="3:13" s="91" customFormat="1" ht="15.75" customHeight="1" x14ac:dyDescent="0.25">
      <c r="C61" s="75" t="s">
        <v>12</v>
      </c>
      <c r="D61" s="76"/>
      <c r="E61" s="79"/>
      <c r="F61" s="76"/>
      <c r="G61" s="79">
        <f t="shared" si="5"/>
        <v>0</v>
      </c>
    </row>
    <row r="62" spans="3:13" s="91" customFormat="1" ht="15.75" customHeight="1" x14ac:dyDescent="0.25">
      <c r="C62" s="75" t="s">
        <v>46</v>
      </c>
      <c r="D62" s="76"/>
      <c r="E62" s="79">
        <v>90000</v>
      </c>
      <c r="F62" s="76"/>
      <c r="G62" s="79">
        <f t="shared" si="5"/>
        <v>90000</v>
      </c>
    </row>
    <row r="63" spans="3:13" s="91" customFormat="1" ht="15.75" customHeight="1" x14ac:dyDescent="0.25">
      <c r="C63" s="81" t="s">
        <v>49</v>
      </c>
      <c r="D63" s="82">
        <f>SUM(D56:D62)</f>
        <v>0</v>
      </c>
      <c r="E63" s="79">
        <f>SUM(E56:E62)</f>
        <v>265000</v>
      </c>
      <c r="F63" s="82">
        <f>SUM(F56:F62)</f>
        <v>0</v>
      </c>
      <c r="G63" s="79">
        <f>SUM(D63:F63)</f>
        <v>265000</v>
      </c>
    </row>
    <row r="64" spans="3:13" s="91" customFormat="1" ht="15.75" customHeight="1" thickBot="1" x14ac:dyDescent="0.3">
      <c r="C64" s="58"/>
      <c r="D64" s="84"/>
      <c r="E64" s="84"/>
      <c r="F64" s="84"/>
      <c r="G64" s="58"/>
    </row>
    <row r="65" spans="3:12" s="91" customFormat="1" ht="19.5" customHeight="1" thickBot="1" x14ac:dyDescent="0.3">
      <c r="C65" s="261" t="s">
        <v>16</v>
      </c>
      <c r="D65" s="262"/>
      <c r="E65" s="262"/>
      <c r="F65" s="262"/>
      <c r="G65" s="263"/>
    </row>
    <row r="66" spans="3:12" s="91" customFormat="1" ht="19.5" customHeight="1" x14ac:dyDescent="0.25">
      <c r="C66" s="92"/>
      <c r="D66" s="254" t="str">
        <f>'1) Budget Table'!D4</f>
        <v>UNEP</v>
      </c>
      <c r="E66" s="254" t="str">
        <f>'1) Budget Table'!E4</f>
        <v>UN Women</v>
      </c>
      <c r="F66" s="254" t="str">
        <f>'1) Budget Table'!F4</f>
        <v>UNDP</v>
      </c>
      <c r="G66" s="259" t="s">
        <v>16</v>
      </c>
    </row>
    <row r="67" spans="3:12" s="91" customFormat="1" ht="19.5" customHeight="1" x14ac:dyDescent="0.25">
      <c r="C67" s="92"/>
      <c r="D67" s="255"/>
      <c r="E67" s="255"/>
      <c r="F67" s="255"/>
      <c r="G67" s="260"/>
    </row>
    <row r="68" spans="3:12" s="91" customFormat="1" ht="19.5" customHeight="1" x14ac:dyDescent="0.25">
      <c r="C68" s="93" t="s">
        <v>8</v>
      </c>
      <c r="D68" s="94">
        <f>D56+D32</f>
        <v>66000</v>
      </c>
      <c r="E68" s="100">
        <f t="shared" ref="E68:E74" si="6">E56+E19</f>
        <v>182980</v>
      </c>
      <c r="F68" s="94"/>
      <c r="G68" s="95">
        <f t="shared" ref="G68:G75" si="7">SUM(D68:F68)</f>
        <v>248980</v>
      </c>
    </row>
    <row r="69" spans="3:12" s="91" customFormat="1" ht="34.5" customHeight="1" x14ac:dyDescent="0.25">
      <c r="C69" s="93" t="s">
        <v>9</v>
      </c>
      <c r="D69" s="94">
        <f>D57+D33</f>
        <v>0</v>
      </c>
      <c r="E69" s="102">
        <f t="shared" si="6"/>
        <v>75000</v>
      </c>
      <c r="F69" s="94" t="e">
        <f>SUM(#REF!,#REF!,#REF!,#REF!,#REF!,#REF!,#REF!,#REF!,#REF!,#REF!,F44,F33,#REF!,#REF!,F20,F9,F57)</f>
        <v>#REF!</v>
      </c>
      <c r="G69" s="96" t="e">
        <f t="shared" si="7"/>
        <v>#REF!</v>
      </c>
    </row>
    <row r="70" spans="3:12" s="91" customFormat="1" ht="48" customHeight="1" thickBot="1" x14ac:dyDescent="0.3">
      <c r="C70" s="93" t="s">
        <v>10</v>
      </c>
      <c r="D70" s="94">
        <f>D58+D34</f>
        <v>0</v>
      </c>
      <c r="E70" s="105">
        <f t="shared" si="6"/>
        <v>62020</v>
      </c>
      <c r="F70" s="94" t="e">
        <f>SUM(#REF!,#REF!,#REF!,#REF!,#REF!,#REF!,#REF!,#REF!,#REF!,#REF!,F45,F34,#REF!,#REF!,F21,F10,F58)</f>
        <v>#REF!</v>
      </c>
      <c r="G70" s="96" t="e">
        <f t="shared" si="7"/>
        <v>#REF!</v>
      </c>
    </row>
    <row r="71" spans="3:12" s="91" customFormat="1" ht="33" customHeight="1" x14ac:dyDescent="0.25">
      <c r="C71" s="97" t="s">
        <v>11</v>
      </c>
      <c r="D71" s="94">
        <f>D59+D35</f>
        <v>0</v>
      </c>
      <c r="E71" s="100">
        <f t="shared" si="6"/>
        <v>60000</v>
      </c>
      <c r="F71" s="94" t="e">
        <f>SUM(#REF!,#REF!,#REF!,#REF!,#REF!,#REF!,#REF!,#REF!,#REF!,#REF!,F46,F35,#REF!,#REF!,F22,F11,F59)</f>
        <v>#REF!</v>
      </c>
      <c r="G71" s="96" t="e">
        <f t="shared" si="7"/>
        <v>#REF!</v>
      </c>
    </row>
    <row r="72" spans="3:12" s="91" customFormat="1" ht="21" customHeight="1" x14ac:dyDescent="0.25">
      <c r="C72" s="93" t="s">
        <v>15</v>
      </c>
      <c r="D72" s="94">
        <f>D60+D36</f>
        <v>0</v>
      </c>
      <c r="E72" s="102">
        <f t="shared" si="6"/>
        <v>50000</v>
      </c>
      <c r="F72" s="94" t="e">
        <f>SUM(#REF!,#REF!,#REF!,#REF!,#REF!,#REF!,#REF!,#REF!,#REF!,#REF!,F47,F36,#REF!,#REF!,F23,F12,F60)</f>
        <v>#REF!</v>
      </c>
      <c r="G72" s="96" t="e">
        <f t="shared" si="7"/>
        <v>#REF!</v>
      </c>
      <c r="H72" s="98"/>
      <c r="I72" s="98"/>
      <c r="J72" s="98"/>
      <c r="K72" s="98"/>
      <c r="L72" s="99"/>
    </row>
    <row r="73" spans="3:12" s="91" customFormat="1" ht="39.75" customHeight="1" thickBot="1" x14ac:dyDescent="0.3">
      <c r="C73" s="93" t="s">
        <v>12</v>
      </c>
      <c r="D73" s="94">
        <f>D13+D24+D37+D48+D61</f>
        <v>0</v>
      </c>
      <c r="E73" s="105">
        <f t="shared" si="6"/>
        <v>748413</v>
      </c>
      <c r="F73" s="94" t="e">
        <f>SUM(#REF!,#REF!,#REF!,#REF!,#REF!,#REF!,#REF!,#REF!,#REF!,#REF!,F48,F37,#REF!,#REF!,F24,F13,F61)</f>
        <v>#REF!</v>
      </c>
      <c r="G73" s="96" t="e">
        <f t="shared" si="7"/>
        <v>#REF!</v>
      </c>
      <c r="H73" s="98"/>
      <c r="I73" s="98"/>
      <c r="J73" s="98"/>
      <c r="K73" s="98"/>
      <c r="L73" s="99"/>
    </row>
    <row r="74" spans="3:12" s="91" customFormat="1" ht="23.25" customHeight="1" x14ac:dyDescent="0.25">
      <c r="C74" s="93" t="s">
        <v>46</v>
      </c>
      <c r="D74" s="100">
        <f>D62+D38</f>
        <v>3375.49</v>
      </c>
      <c r="E74" s="100">
        <f t="shared" si="6"/>
        <v>100000</v>
      </c>
      <c r="F74" s="100" t="e">
        <f>SUM(#REF!,#REF!,#REF!,#REF!,#REF!,#REF!,#REF!,#REF!,#REF!,#REF!,F49,F38,#REF!,#REF!,F25,F14,F62)</f>
        <v>#REF!</v>
      </c>
      <c r="G74" s="96" t="e">
        <f t="shared" si="7"/>
        <v>#REF!</v>
      </c>
      <c r="H74" s="98"/>
      <c r="I74" s="98"/>
      <c r="J74" s="98"/>
      <c r="K74" s="98"/>
      <c r="L74" s="99"/>
    </row>
    <row r="75" spans="3:12" s="91" customFormat="1" ht="22.5" customHeight="1" x14ac:dyDescent="0.25">
      <c r="C75" s="101" t="s">
        <v>413</v>
      </c>
      <c r="D75" s="102">
        <f>SUM(D68:D74)</f>
        <v>69375.490000000005</v>
      </c>
      <c r="E75" s="102">
        <f>SUM(E68:E74)</f>
        <v>1278413</v>
      </c>
      <c r="F75" s="102" t="e">
        <f>SUM(F68:F74)</f>
        <v>#REF!</v>
      </c>
      <c r="G75" s="103" t="e">
        <f t="shared" si="7"/>
        <v>#REF!</v>
      </c>
      <c r="H75" s="98"/>
      <c r="I75" s="98"/>
      <c r="J75" s="98"/>
      <c r="K75" s="98"/>
      <c r="L75" s="99"/>
    </row>
    <row r="76" spans="3:12" s="91" customFormat="1" ht="26.25" customHeight="1" thickBot="1" x14ac:dyDescent="0.3">
      <c r="C76" s="104" t="s">
        <v>411</v>
      </c>
      <c r="D76" s="105">
        <f>D75*0.07</f>
        <v>4856.2843000000012</v>
      </c>
      <c r="E76" s="105">
        <f t="shared" ref="E76:G76" si="8">E75*0.07</f>
        <v>89488.91</v>
      </c>
      <c r="F76" s="105" t="e">
        <f t="shared" si="8"/>
        <v>#REF!</v>
      </c>
      <c r="G76" s="106" t="e">
        <f t="shared" si="8"/>
        <v>#REF!</v>
      </c>
      <c r="H76" s="107"/>
      <c r="I76" s="107"/>
      <c r="J76" s="107"/>
      <c r="K76" s="108"/>
      <c r="L76" s="84"/>
    </row>
    <row r="77" spans="3:12" s="91" customFormat="1" ht="23.25" customHeight="1" thickBot="1" x14ac:dyDescent="0.3">
      <c r="C77" s="109" t="s">
        <v>412</v>
      </c>
      <c r="D77" s="110">
        <f>SUM(D75:D76)</f>
        <v>74231.774300000005</v>
      </c>
      <c r="E77" s="110">
        <f t="shared" ref="E77:F77" si="9">SUM(E75:E76)</f>
        <v>1367901.91</v>
      </c>
      <c r="F77" s="110" t="e">
        <f t="shared" si="9"/>
        <v>#REF!</v>
      </c>
      <c r="G77" s="111" t="e">
        <f>SUM(G75:G76)</f>
        <v>#REF!</v>
      </c>
      <c r="H77" s="107"/>
      <c r="I77" s="107"/>
      <c r="J77" s="107"/>
      <c r="K77" s="108"/>
      <c r="L77" s="84"/>
    </row>
    <row r="78" spans="3:12" ht="15.75" customHeight="1" x14ac:dyDescent="0.25">
      <c r="K78" s="112"/>
    </row>
    <row r="79" spans="3:12" ht="15.75" customHeight="1" x14ac:dyDescent="0.25">
      <c r="H79" s="113"/>
      <c r="K79" s="112"/>
    </row>
    <row r="80" spans="3:12" ht="15.75" customHeight="1" x14ac:dyDescent="0.25">
      <c r="H80" s="113"/>
      <c r="K80" s="91"/>
    </row>
    <row r="81" spans="3:13" ht="40.5" customHeight="1" x14ac:dyDescent="0.25">
      <c r="H81" s="113"/>
      <c r="K81" s="114"/>
    </row>
    <row r="82" spans="3:13" ht="24.75" customHeight="1" x14ac:dyDescent="0.25">
      <c r="H82" s="113"/>
      <c r="K82" s="114"/>
    </row>
    <row r="83" spans="3:13" ht="41.25" customHeight="1" x14ac:dyDescent="0.25">
      <c r="H83" s="113"/>
      <c r="K83" s="114"/>
    </row>
    <row r="84" spans="3:13" ht="51.75" customHeight="1" x14ac:dyDescent="0.25">
      <c r="H84" s="113"/>
      <c r="K84" s="114"/>
      <c r="M84" s="58"/>
    </row>
    <row r="85" spans="3:13" ht="42" customHeight="1" x14ac:dyDescent="0.25">
      <c r="H85" s="113"/>
      <c r="K85" s="114"/>
      <c r="M85" s="58"/>
    </row>
    <row r="86" spans="3:13" s="84" customFormat="1" ht="42" customHeight="1" x14ac:dyDescent="0.25">
      <c r="C86" s="58"/>
      <c r="G86" s="58"/>
      <c r="H86" s="113"/>
      <c r="I86" s="58"/>
      <c r="J86" s="58"/>
      <c r="K86" s="114"/>
      <c r="L86" s="58"/>
    </row>
    <row r="87" spans="3:13" s="84" customFormat="1" ht="42" customHeight="1" x14ac:dyDescent="0.25">
      <c r="C87" s="58"/>
      <c r="G87" s="58"/>
      <c r="H87" s="113"/>
      <c r="I87" s="58"/>
      <c r="J87" s="58"/>
      <c r="K87" s="58"/>
      <c r="L87" s="58"/>
    </row>
    <row r="88" spans="3:13" s="84" customFormat="1" ht="63.75" customHeight="1" x14ac:dyDescent="0.25">
      <c r="C88" s="58"/>
      <c r="G88" s="58"/>
      <c r="H88" s="112"/>
      <c r="I88" s="91"/>
      <c r="J88" s="91"/>
      <c r="K88" s="58"/>
      <c r="L88" s="58"/>
    </row>
    <row r="89" spans="3:13" s="84" customFormat="1" ht="42" customHeight="1" x14ac:dyDescent="0.25">
      <c r="C89" s="58"/>
      <c r="G89" s="58"/>
      <c r="H89" s="58"/>
      <c r="I89" s="58"/>
      <c r="J89" s="58"/>
      <c r="K89" s="58"/>
      <c r="L89" s="112"/>
    </row>
    <row r="90" spans="3:13" ht="23.25" customHeight="1" x14ac:dyDescent="0.25">
      <c r="M90" s="58"/>
    </row>
    <row r="91" spans="3:13" ht="27.75" customHeight="1" x14ac:dyDescent="0.25">
      <c r="K91" s="91"/>
      <c r="M91" s="58"/>
    </row>
    <row r="92" spans="3:13" ht="55.5" customHeight="1" x14ac:dyDescent="0.25">
      <c r="M92" s="58"/>
    </row>
    <row r="93" spans="3:13" ht="57.75" customHeight="1" x14ac:dyDescent="0.25">
      <c r="L93" s="91"/>
      <c r="M93" s="58"/>
    </row>
    <row r="94" spans="3:13" ht="21.75" customHeight="1" x14ac:dyDescent="0.25">
      <c r="M94" s="58"/>
    </row>
    <row r="95" spans="3:13" ht="49.5" customHeight="1" x14ac:dyDescent="0.25">
      <c r="M95" s="58"/>
    </row>
    <row r="96" spans="3:13" ht="28.5" customHeight="1" x14ac:dyDescent="0.25">
      <c r="M96" s="58"/>
    </row>
    <row r="97" spans="3:13" ht="28.5" customHeight="1" x14ac:dyDescent="0.25">
      <c r="M97" s="58"/>
    </row>
    <row r="98" spans="3:13" ht="28.5" customHeight="1" x14ac:dyDescent="0.25">
      <c r="M98" s="58"/>
    </row>
    <row r="99" spans="3:13" ht="23.25" customHeight="1" x14ac:dyDescent="0.25">
      <c r="M99" s="112"/>
    </row>
    <row r="100" spans="3:13" ht="43.5" customHeight="1" x14ac:dyDescent="0.25">
      <c r="M100" s="112"/>
    </row>
    <row r="101" spans="3:13" ht="55.5" customHeight="1" x14ac:dyDescent="0.25">
      <c r="M101" s="58"/>
    </row>
    <row r="102" spans="3:13" ht="42.75" customHeight="1" x14ac:dyDescent="0.25">
      <c r="M102" s="112"/>
    </row>
    <row r="103" spans="3:13" ht="21.75" customHeight="1" x14ac:dyDescent="0.25">
      <c r="M103" s="112"/>
    </row>
    <row r="104" spans="3:13" ht="21.75" customHeight="1" x14ac:dyDescent="0.25">
      <c r="M104" s="112"/>
    </row>
    <row r="105" spans="3:13" s="91" customFormat="1" ht="23.25" customHeight="1" x14ac:dyDescent="0.25">
      <c r="C105" s="58"/>
      <c r="D105" s="84"/>
      <c r="E105" s="84"/>
      <c r="F105" s="84"/>
      <c r="G105" s="58"/>
      <c r="H105" s="58"/>
      <c r="I105" s="58"/>
      <c r="J105" s="58"/>
      <c r="K105" s="58"/>
      <c r="L105" s="58"/>
    </row>
    <row r="106" spans="3:13" ht="23.25" customHeight="1" x14ac:dyDescent="0.25"/>
    <row r="107" spans="3:13" ht="21.75" customHeight="1" x14ac:dyDescent="0.25"/>
    <row r="108" spans="3:13" ht="16.5" customHeight="1" x14ac:dyDescent="0.25"/>
    <row r="109" spans="3:13" ht="29.25" customHeight="1" x14ac:dyDescent="0.25"/>
    <row r="110" spans="3:13" ht="24.75" customHeight="1" x14ac:dyDescent="0.25"/>
    <row r="111" spans="3:13" ht="33" customHeight="1" x14ac:dyDescent="0.25"/>
    <row r="113" ht="15" customHeight="1" x14ac:dyDescent="0.25"/>
    <row r="114" ht="25.5" customHeight="1" x14ac:dyDescent="0.25"/>
  </sheetData>
  <sheetProtection insertColumns="0" insertRows="0" deleteRows="0"/>
  <mergeCells count="14">
    <mergeCell ref="C41:G41"/>
    <mergeCell ref="C1:F1"/>
    <mergeCell ref="B5:G5"/>
    <mergeCell ref="C6:G6"/>
    <mergeCell ref="B29:G29"/>
    <mergeCell ref="C17:G17"/>
    <mergeCell ref="D66:D67"/>
    <mergeCell ref="E66:E67"/>
    <mergeCell ref="F66:F67"/>
    <mergeCell ref="C2:E2"/>
    <mergeCell ref="C54:G54"/>
    <mergeCell ref="G66:G67"/>
    <mergeCell ref="C30:G30"/>
    <mergeCell ref="C65:G65"/>
  </mergeCells>
  <conditionalFormatting sqref="G15">
    <cfRule type="cellIs" dxfId="11" priority="18" operator="notEqual">
      <formula>$G$7</formula>
    </cfRule>
  </conditionalFormatting>
  <conditionalFormatting sqref="G26">
    <cfRule type="cellIs" dxfId="10" priority="17" operator="notEqual">
      <formula>$G$18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8 C49 C74 C6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7 C48 C73 C61" xr:uid="{9DD30DAD-252C-43C8-B2D2-D70E24558917}"/>
    <dataValidation allowBlank="1" showInputMessage="1" showErrorMessage="1" prompt="Services contracted by an organization which follow the normal procurement processes." sqref="C11 C22 C35 C46 C71 C59" xr:uid="{D2D4883A-DF6E-4599-89E1-C25704DD6B71}"/>
    <dataValidation allowBlank="1" showInputMessage="1" showErrorMessage="1" prompt="Includes staff and non-staff travel paid for by the organization directly related to a project." sqref="C12 C23 C36 C47 C72 C6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4 C45 C70 C5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3 C44 C69 C57" xr:uid="{F098AF50-6738-49DD-B927-47F3EEE74261}"/>
    <dataValidation allowBlank="1" showInputMessage="1" showErrorMessage="1" prompt="Includes all related staff and temporary staff costs including base salary, post adjustment and all staff entitlements." sqref="C8 C19 C32 C43 C68 C56"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40" max="16383" man="1"/>
  </rowBreaks>
  <ignoredErrors>
    <ignoredError sqref="D66:F6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Table'!$G$48</xm:f>
            <x14:dxf>
              <font>
                <color rgb="FF9C0006"/>
              </font>
              <fill>
                <patternFill>
                  <bgColor rgb="FFFFC7CE"/>
                </patternFill>
              </fill>
            </x14:dxf>
          </x14:cfRule>
          <xm:sqref>G77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5" workbookViewId="0"/>
  </sheetViews>
  <sheetFormatPr defaultColWidth="8.85546875" defaultRowHeight="15" x14ac:dyDescent="0.25"/>
  <cols>
    <col min="2" max="2" width="73.28515625" customWidth="1"/>
  </cols>
  <sheetData>
    <row r="1" spans="2:6" ht="15.75" thickBot="1" x14ac:dyDescent="0.3"/>
    <row r="2" spans="2:6" ht="15.75" thickBot="1" x14ac:dyDescent="0.3">
      <c r="B2" s="27" t="s">
        <v>24</v>
      </c>
      <c r="C2" s="1"/>
      <c r="D2" s="1"/>
      <c r="E2" s="1"/>
      <c r="F2" s="1"/>
    </row>
    <row r="3" spans="2:6" x14ac:dyDescent="0.25">
      <c r="B3" s="28"/>
    </row>
    <row r="4" spans="2:6" ht="30.75" customHeight="1" x14ac:dyDescent="0.25">
      <c r="B4" s="29" t="s">
        <v>17</v>
      </c>
    </row>
    <row r="5" spans="2:6" ht="30.75" customHeight="1" x14ac:dyDescent="0.25">
      <c r="B5" s="29"/>
    </row>
    <row r="6" spans="2:6" ht="60" x14ac:dyDescent="0.25">
      <c r="B6" s="29" t="s">
        <v>18</v>
      </c>
    </row>
    <row r="7" spans="2:6" x14ac:dyDescent="0.25">
      <c r="B7" s="29"/>
    </row>
    <row r="8" spans="2:6" ht="60" x14ac:dyDescent="0.25">
      <c r="B8" s="29" t="s">
        <v>19</v>
      </c>
    </row>
    <row r="9" spans="2:6" x14ac:dyDescent="0.25">
      <c r="B9" s="29"/>
    </row>
    <row r="10" spans="2:6" ht="60" x14ac:dyDescent="0.25">
      <c r="B10" s="29" t="s">
        <v>20</v>
      </c>
    </row>
    <row r="11" spans="2:6" x14ac:dyDescent="0.25">
      <c r="B11" s="29"/>
    </row>
    <row r="12" spans="2:6" ht="30" x14ac:dyDescent="0.25">
      <c r="B12" s="29" t="s">
        <v>21</v>
      </c>
    </row>
    <row r="13" spans="2:6" x14ac:dyDescent="0.25">
      <c r="B13" s="29"/>
    </row>
    <row r="14" spans="2:6" ht="60" x14ac:dyDescent="0.25">
      <c r="B14" s="29" t="s">
        <v>22</v>
      </c>
    </row>
    <row r="15" spans="2:6" x14ac:dyDescent="0.25">
      <c r="B15" s="29"/>
    </row>
    <row r="16" spans="2:6" ht="45.75" thickBot="1" x14ac:dyDescent="0.3">
      <c r="B16" s="30"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7" t="s">
        <v>415</v>
      </c>
      <c r="C2" s="278"/>
      <c r="D2" s="279"/>
    </row>
    <row r="3" spans="2:4" ht="15.75" thickBot="1" x14ac:dyDescent="0.3">
      <c r="B3" s="280"/>
      <c r="C3" s="281"/>
      <c r="D3" s="282"/>
    </row>
    <row r="4" spans="2:4" ht="15.75" thickBot="1" x14ac:dyDescent="0.3"/>
    <row r="5" spans="2:4" x14ac:dyDescent="0.25">
      <c r="B5" s="268" t="s">
        <v>50</v>
      </c>
      <c r="C5" s="269"/>
      <c r="D5" s="270"/>
    </row>
    <row r="6" spans="2:4" ht="15.75" thickBot="1" x14ac:dyDescent="0.3">
      <c r="B6" s="271"/>
      <c r="C6" s="272"/>
      <c r="D6" s="273"/>
    </row>
    <row r="7" spans="2:4" x14ac:dyDescent="0.25">
      <c r="B7" s="12" t="s">
        <v>55</v>
      </c>
      <c r="C7" s="266" t="e">
        <f>SUM('1) Budget Table'!D11:F11,'1) Budget Table'!D17:F17,'1) Budget Table'!#REF!,'1) Budget Table'!#REF!)</f>
        <v>#REF!</v>
      </c>
      <c r="D7" s="267"/>
    </row>
    <row r="8" spans="2:4" x14ac:dyDescent="0.25">
      <c r="B8" s="12" t="s">
        <v>402</v>
      </c>
      <c r="C8" s="264" t="e">
        <f>SUM(D10:D14)</f>
        <v>#REF!</v>
      </c>
      <c r="D8" s="265"/>
    </row>
    <row r="9" spans="2:4" x14ac:dyDescent="0.25">
      <c r="B9" s="13" t="s">
        <v>396</v>
      </c>
      <c r="C9" s="14" t="s">
        <v>397</v>
      </c>
      <c r="D9" s="15" t="s">
        <v>398</v>
      </c>
    </row>
    <row r="10" spans="2:4" ht="35.1" customHeight="1" x14ac:dyDescent="0.25">
      <c r="B10" s="23"/>
      <c r="C10" s="17"/>
      <c r="D10" s="18" t="e">
        <f>$C$7*C10</f>
        <v>#REF!</v>
      </c>
    </row>
    <row r="11" spans="2:4" ht="35.1" customHeight="1" x14ac:dyDescent="0.25">
      <c r="B11" s="23"/>
      <c r="C11" s="17"/>
      <c r="D11" s="18" t="e">
        <f>C7*C11</f>
        <v>#REF!</v>
      </c>
    </row>
    <row r="12" spans="2:4" ht="35.1" customHeight="1" x14ac:dyDescent="0.25">
      <c r="B12" s="24"/>
      <c r="C12" s="17"/>
      <c r="D12" s="18" t="e">
        <f>C7*C12</f>
        <v>#REF!</v>
      </c>
    </row>
    <row r="13" spans="2:4" ht="35.1" customHeight="1" x14ac:dyDescent="0.25">
      <c r="B13" s="24"/>
      <c r="C13" s="17"/>
      <c r="D13" s="18" t="e">
        <f>C7*C13</f>
        <v>#REF!</v>
      </c>
    </row>
    <row r="14" spans="2:4" ht="35.1" customHeight="1" thickBot="1" x14ac:dyDescent="0.3">
      <c r="B14" s="25"/>
      <c r="C14" s="17"/>
      <c r="D14" s="22" t="e">
        <f>C7*C14</f>
        <v>#REF!</v>
      </c>
    </row>
    <row r="15" spans="2:4" ht="15.75" thickBot="1" x14ac:dyDescent="0.3"/>
    <row r="16" spans="2:4" x14ac:dyDescent="0.25">
      <c r="B16" s="268" t="s">
        <v>399</v>
      </c>
      <c r="C16" s="269"/>
      <c r="D16" s="270"/>
    </row>
    <row r="17" spans="2:4" ht="15.75" thickBot="1" x14ac:dyDescent="0.3">
      <c r="B17" s="274"/>
      <c r="C17" s="275"/>
      <c r="D17" s="276"/>
    </row>
    <row r="18" spans="2:4" x14ac:dyDescent="0.25">
      <c r="B18" s="12" t="s">
        <v>55</v>
      </c>
      <c r="C18" s="266" t="e">
        <f>SUM('1) Budget Table'!D24:F24,'1) Budget Table'!D28:F28,'1) Budget Table'!#REF!,'1) Budget Table'!#REF!)</f>
        <v>#REF!</v>
      </c>
      <c r="D18" s="267"/>
    </row>
    <row r="19" spans="2:4" x14ac:dyDescent="0.25">
      <c r="B19" s="12" t="s">
        <v>402</v>
      </c>
      <c r="C19" s="264" t="e">
        <f>SUM(D21:D25)</f>
        <v>#REF!</v>
      </c>
      <c r="D19" s="265"/>
    </row>
    <row r="20" spans="2:4" x14ac:dyDescent="0.25">
      <c r="B20" s="13" t="s">
        <v>396</v>
      </c>
      <c r="C20" s="14" t="s">
        <v>397</v>
      </c>
      <c r="D20" s="15" t="s">
        <v>398</v>
      </c>
    </row>
    <row r="21" spans="2:4" ht="35.1" customHeight="1" x14ac:dyDescent="0.25">
      <c r="B21" s="16"/>
      <c r="C21" s="17"/>
      <c r="D21" s="18" t="e">
        <f>$C$18*C21</f>
        <v>#REF!</v>
      </c>
    </row>
    <row r="22" spans="2:4" ht="35.1" customHeight="1" x14ac:dyDescent="0.25">
      <c r="B22" s="19"/>
      <c r="C22" s="17"/>
      <c r="D22" s="18" t="e">
        <f>$C$18*C22</f>
        <v>#REF!</v>
      </c>
    </row>
    <row r="23" spans="2:4" ht="35.1" customHeight="1" x14ac:dyDescent="0.25">
      <c r="B23" s="20"/>
      <c r="C23" s="17"/>
      <c r="D23" s="18" t="e">
        <f>$C$18*C23</f>
        <v>#REF!</v>
      </c>
    </row>
    <row r="24" spans="2:4" ht="35.1" customHeight="1" x14ac:dyDescent="0.25">
      <c r="B24" s="20"/>
      <c r="C24" s="17"/>
      <c r="D24" s="18" t="e">
        <f>$C$18*C24</f>
        <v>#REF!</v>
      </c>
    </row>
    <row r="25" spans="2:4" ht="35.1" customHeight="1" thickBot="1" x14ac:dyDescent="0.3">
      <c r="B25" s="21"/>
      <c r="C25" s="17"/>
      <c r="D25" s="18" t="e">
        <f>$C$18*C25</f>
        <v>#REF!</v>
      </c>
    </row>
    <row r="26" spans="2:4" ht="15.75" thickBot="1" x14ac:dyDescent="0.3"/>
    <row r="27" spans="2:4" x14ac:dyDescent="0.25">
      <c r="B27" s="268" t="s">
        <v>400</v>
      </c>
      <c r="C27" s="269"/>
      <c r="D27" s="270"/>
    </row>
    <row r="28" spans="2:4" ht="15.75" thickBot="1" x14ac:dyDescent="0.3">
      <c r="B28" s="271"/>
      <c r="C28" s="272"/>
      <c r="D28" s="273"/>
    </row>
    <row r="29" spans="2:4" x14ac:dyDescent="0.25">
      <c r="B29" s="12" t="s">
        <v>55</v>
      </c>
      <c r="C29" s="266" t="e">
        <f>SUM('1) Budget Table'!#REF!,'1) Budget Table'!#REF!,'1) Budget Table'!#REF!,'1) Budget Table'!#REF!)</f>
        <v>#REF!</v>
      </c>
      <c r="D29" s="267"/>
    </row>
    <row r="30" spans="2:4" x14ac:dyDescent="0.25">
      <c r="B30" s="12" t="s">
        <v>402</v>
      </c>
      <c r="C30" s="264" t="e">
        <f>SUM(D32:D36)</f>
        <v>#REF!</v>
      </c>
      <c r="D30" s="265"/>
    </row>
    <row r="31" spans="2:4" x14ac:dyDescent="0.25">
      <c r="B31" s="13" t="s">
        <v>396</v>
      </c>
      <c r="C31" s="14" t="s">
        <v>397</v>
      </c>
      <c r="D31" s="15" t="s">
        <v>398</v>
      </c>
    </row>
    <row r="32" spans="2:4" ht="35.1" customHeight="1" x14ac:dyDescent="0.25">
      <c r="B32" s="16"/>
      <c r="C32" s="17"/>
      <c r="D32" s="18" t="e">
        <f>$C$29*C32</f>
        <v>#REF!</v>
      </c>
    </row>
    <row r="33" spans="2:4" ht="35.1" customHeight="1" x14ac:dyDescent="0.25">
      <c r="B33" s="19"/>
      <c r="C33" s="17"/>
      <c r="D33" s="18" t="e">
        <f>$C$29*C33</f>
        <v>#REF!</v>
      </c>
    </row>
    <row r="34" spans="2:4" ht="35.1" customHeight="1" x14ac:dyDescent="0.25">
      <c r="B34" s="20"/>
      <c r="C34" s="17"/>
      <c r="D34" s="18" t="e">
        <f>$C$29*C34</f>
        <v>#REF!</v>
      </c>
    </row>
    <row r="35" spans="2:4" ht="35.1" customHeight="1" x14ac:dyDescent="0.25">
      <c r="B35" s="20"/>
      <c r="C35" s="17"/>
      <c r="D35" s="18" t="e">
        <f>$C$29*C35</f>
        <v>#REF!</v>
      </c>
    </row>
    <row r="36" spans="2:4" ht="35.1" customHeight="1" thickBot="1" x14ac:dyDescent="0.3">
      <c r="B36" s="21"/>
      <c r="C36" s="17"/>
      <c r="D36" s="18" t="e">
        <f>$C$29*C36</f>
        <v>#REF!</v>
      </c>
    </row>
    <row r="37" spans="2:4" ht="15.75" thickBot="1" x14ac:dyDescent="0.3"/>
    <row r="38" spans="2:4" x14ac:dyDescent="0.25">
      <c r="B38" s="268" t="s">
        <v>401</v>
      </c>
      <c r="C38" s="269"/>
      <c r="D38" s="270"/>
    </row>
    <row r="39" spans="2:4" ht="15.75" thickBot="1" x14ac:dyDescent="0.3">
      <c r="B39" s="271"/>
      <c r="C39" s="272"/>
      <c r="D39" s="273"/>
    </row>
    <row r="40" spans="2:4" x14ac:dyDescent="0.25">
      <c r="B40" s="12" t="s">
        <v>55</v>
      </c>
      <c r="C40" s="266" t="e">
        <f>SUM('1) Budget Table'!#REF!,'1) Budget Table'!#REF!,'1) Budget Table'!#REF!,'1) Budget Table'!#REF!)</f>
        <v>#REF!</v>
      </c>
      <c r="D40" s="267"/>
    </row>
    <row r="41" spans="2:4" x14ac:dyDescent="0.25">
      <c r="B41" s="12" t="s">
        <v>402</v>
      </c>
      <c r="C41" s="264" t="e">
        <f>SUM(D43:D47)</f>
        <v>#REF!</v>
      </c>
      <c r="D41" s="265"/>
    </row>
    <row r="42" spans="2:4" x14ac:dyDescent="0.25">
      <c r="B42" s="13" t="s">
        <v>396</v>
      </c>
      <c r="C42" s="14" t="s">
        <v>397</v>
      </c>
      <c r="D42" s="15" t="s">
        <v>398</v>
      </c>
    </row>
    <row r="43" spans="2:4" ht="35.1" customHeight="1" x14ac:dyDescent="0.25">
      <c r="B43" s="16"/>
      <c r="C43" s="17"/>
      <c r="D43" s="18" t="e">
        <f>$C$40*C43</f>
        <v>#REF!</v>
      </c>
    </row>
    <row r="44" spans="2:4" ht="35.1" customHeight="1" x14ac:dyDescent="0.25">
      <c r="B44" s="19"/>
      <c r="C44" s="17"/>
      <c r="D44" s="18" t="e">
        <f>$C$40*C44</f>
        <v>#REF!</v>
      </c>
    </row>
    <row r="45" spans="2:4" ht="35.1" customHeight="1" x14ac:dyDescent="0.25">
      <c r="B45" s="20"/>
      <c r="C45" s="17"/>
      <c r="D45" s="18" t="e">
        <f>$C$40*C45</f>
        <v>#REF!</v>
      </c>
    </row>
    <row r="46" spans="2:4" ht="35.1" customHeight="1" x14ac:dyDescent="0.25">
      <c r="B46" s="20"/>
      <c r="C46" s="17"/>
      <c r="D46" s="18" t="e">
        <f>$C$40*C46</f>
        <v>#REF!</v>
      </c>
    </row>
    <row r="47" spans="2:4" ht="35.1" customHeight="1" thickBot="1" x14ac:dyDescent="0.3">
      <c r="B47" s="21"/>
      <c r="C47" s="17"/>
      <c r="D47" s="22"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election activeCell="D6" sqref="D6:D7"/>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 customFormat="1" ht="15.75" x14ac:dyDescent="0.25">
      <c r="B2" s="285" t="s">
        <v>35</v>
      </c>
      <c r="C2" s="286"/>
      <c r="D2" s="286"/>
      <c r="E2" s="286"/>
      <c r="F2" s="287"/>
    </row>
    <row r="3" spans="2:6" s="5" customFormat="1" ht="16.5" thickBot="1" x14ac:dyDescent="0.3">
      <c r="B3" s="288"/>
      <c r="C3" s="289"/>
      <c r="D3" s="289"/>
      <c r="E3" s="289"/>
      <c r="F3" s="290"/>
    </row>
    <row r="4" spans="2:6" s="5" customFormat="1" ht="16.5" thickBot="1" x14ac:dyDescent="0.3"/>
    <row r="5" spans="2:6" s="5" customFormat="1" ht="16.5" thickBot="1" x14ac:dyDescent="0.3">
      <c r="B5" s="298" t="s">
        <v>16</v>
      </c>
      <c r="C5" s="299"/>
      <c r="D5" s="299"/>
      <c r="E5" s="299"/>
      <c r="F5" s="300"/>
    </row>
    <row r="6" spans="2:6" s="5" customFormat="1" ht="15.75" x14ac:dyDescent="0.25">
      <c r="B6" s="37"/>
      <c r="C6" s="291" t="str">
        <f>'1) Budget Table'!D4</f>
        <v>UNEP</v>
      </c>
      <c r="D6" s="291" t="str">
        <f>'1) Budget Table'!E4</f>
        <v>UN Women</v>
      </c>
      <c r="E6" s="291" t="str">
        <f>'1) Budget Table'!F4</f>
        <v>UNDP</v>
      </c>
      <c r="F6" s="301" t="s">
        <v>16</v>
      </c>
    </row>
    <row r="7" spans="2:6" s="5" customFormat="1" ht="15.75" x14ac:dyDescent="0.25">
      <c r="B7" s="37"/>
      <c r="C7" s="292"/>
      <c r="D7" s="292"/>
      <c r="E7" s="292"/>
      <c r="F7" s="284"/>
    </row>
    <row r="8" spans="2:6" s="5" customFormat="1" ht="31.5" x14ac:dyDescent="0.25">
      <c r="B8" s="31" t="s">
        <v>8</v>
      </c>
      <c r="C8" s="38">
        <f>'2) By Category'!D68</f>
        <v>66000</v>
      </c>
      <c r="D8" s="38">
        <f>'2) By Category'!E68</f>
        <v>182980</v>
      </c>
      <c r="E8" s="38">
        <f>'2) By Category'!F68</f>
        <v>0</v>
      </c>
      <c r="F8" s="34">
        <f t="shared" ref="F8:F15" si="0">SUM(C8:E8)</f>
        <v>248980</v>
      </c>
    </row>
    <row r="9" spans="2:6" s="5" customFormat="1" ht="47.25" x14ac:dyDescent="0.25">
      <c r="B9" s="31" t="s">
        <v>9</v>
      </c>
      <c r="C9" s="38">
        <f>'2) By Category'!D69</f>
        <v>0</v>
      </c>
      <c r="D9" s="38">
        <f>'2) By Category'!E69</f>
        <v>75000</v>
      </c>
      <c r="E9" s="38" t="e">
        <f>'2) By Category'!F69</f>
        <v>#REF!</v>
      </c>
      <c r="F9" s="35" t="e">
        <f t="shared" si="0"/>
        <v>#REF!</v>
      </c>
    </row>
    <row r="10" spans="2:6" s="5" customFormat="1" ht="78.75" x14ac:dyDescent="0.25">
      <c r="B10" s="31" t="s">
        <v>10</v>
      </c>
      <c r="C10" s="38">
        <f>'2) By Category'!D70</f>
        <v>0</v>
      </c>
      <c r="D10" s="38">
        <f>'2) By Category'!E70</f>
        <v>62020</v>
      </c>
      <c r="E10" s="38" t="e">
        <f>'2) By Category'!F70</f>
        <v>#REF!</v>
      </c>
      <c r="F10" s="35" t="e">
        <f t="shared" si="0"/>
        <v>#REF!</v>
      </c>
    </row>
    <row r="11" spans="2:6" s="5" customFormat="1" ht="31.5" x14ac:dyDescent="0.25">
      <c r="B11" s="33" t="s">
        <v>11</v>
      </c>
      <c r="C11" s="38">
        <f>'2) By Category'!D71</f>
        <v>0</v>
      </c>
      <c r="D11" s="38">
        <f>'2) By Category'!E71</f>
        <v>60000</v>
      </c>
      <c r="E11" s="38" t="e">
        <f>'2) By Category'!F71</f>
        <v>#REF!</v>
      </c>
      <c r="F11" s="35" t="e">
        <f t="shared" si="0"/>
        <v>#REF!</v>
      </c>
    </row>
    <row r="12" spans="2:6" s="5" customFormat="1" ht="15.75" x14ac:dyDescent="0.25">
      <c r="B12" s="31" t="s">
        <v>15</v>
      </c>
      <c r="C12" s="38">
        <f>'2) By Category'!D72</f>
        <v>0</v>
      </c>
      <c r="D12" s="38">
        <f>'2) By Category'!E72</f>
        <v>50000</v>
      </c>
      <c r="E12" s="38" t="e">
        <f>'2) By Category'!F72</f>
        <v>#REF!</v>
      </c>
      <c r="F12" s="35" t="e">
        <f t="shared" si="0"/>
        <v>#REF!</v>
      </c>
    </row>
    <row r="13" spans="2:6" s="5" customFormat="1" ht="47.25" x14ac:dyDescent="0.25">
      <c r="B13" s="31" t="s">
        <v>12</v>
      </c>
      <c r="C13" s="38">
        <f>'2) By Category'!D73</f>
        <v>0</v>
      </c>
      <c r="D13" s="38">
        <f>'2) By Category'!E73</f>
        <v>748413</v>
      </c>
      <c r="E13" s="38" t="e">
        <f>'2) By Category'!F73</f>
        <v>#REF!</v>
      </c>
      <c r="F13" s="35" t="e">
        <f t="shared" si="0"/>
        <v>#REF!</v>
      </c>
    </row>
    <row r="14" spans="2:6" s="5" customFormat="1" ht="48" thickBot="1" x14ac:dyDescent="0.3">
      <c r="B14" s="32" t="s">
        <v>46</v>
      </c>
      <c r="C14" s="39">
        <f>'2) By Category'!D74</f>
        <v>3375.49</v>
      </c>
      <c r="D14" s="39">
        <f>'2) By Category'!E74</f>
        <v>100000</v>
      </c>
      <c r="E14" s="39" t="e">
        <f>'2) By Category'!F74</f>
        <v>#REF!</v>
      </c>
      <c r="F14" s="36" t="e">
        <f t="shared" si="0"/>
        <v>#REF!</v>
      </c>
    </row>
    <row r="15" spans="2:6" s="5" customFormat="1" ht="30" customHeight="1" x14ac:dyDescent="0.25">
      <c r="B15" s="42" t="s">
        <v>416</v>
      </c>
      <c r="C15" s="43">
        <f>SUM(C8:C14)</f>
        <v>69375.490000000005</v>
      </c>
      <c r="D15" s="43">
        <f>SUM(D8:D14)</f>
        <v>1278413</v>
      </c>
      <c r="E15" s="43" t="e">
        <f>SUM(E8:E14)</f>
        <v>#REF!</v>
      </c>
      <c r="F15" s="44" t="e">
        <f t="shared" si="0"/>
        <v>#REF!</v>
      </c>
    </row>
    <row r="16" spans="2:6" s="40" customFormat="1" ht="19.5" customHeight="1" x14ac:dyDescent="0.25">
      <c r="B16" s="41" t="s">
        <v>411</v>
      </c>
      <c r="C16" s="45">
        <f>C15*0.07</f>
        <v>4856.2843000000012</v>
      </c>
      <c r="D16" s="45">
        <f t="shared" ref="D16:F16" si="1">D15*0.07</f>
        <v>89488.91</v>
      </c>
      <c r="E16" s="45" t="e">
        <f t="shared" si="1"/>
        <v>#REF!</v>
      </c>
      <c r="F16" s="45" t="e">
        <f t="shared" si="1"/>
        <v>#REF!</v>
      </c>
    </row>
    <row r="17" spans="2:7" s="40" customFormat="1" ht="25.5" customHeight="1" thickBot="1" x14ac:dyDescent="0.3">
      <c r="B17" s="46" t="s">
        <v>34</v>
      </c>
      <c r="C17" s="47">
        <f>C15+C16</f>
        <v>74231.774300000005</v>
      </c>
      <c r="D17" s="47">
        <f t="shared" ref="D17:F17" si="2">D15+D16</f>
        <v>1367901.91</v>
      </c>
      <c r="E17" s="47" t="e">
        <f t="shared" si="2"/>
        <v>#REF!</v>
      </c>
      <c r="F17" s="47" t="e">
        <f t="shared" si="2"/>
        <v>#REF!</v>
      </c>
    </row>
    <row r="18" spans="2:7" s="5" customFormat="1" ht="16.5" thickBot="1" x14ac:dyDescent="0.3"/>
    <row r="19" spans="2:7" s="5" customFormat="1" ht="15.75" customHeight="1" x14ac:dyDescent="0.25">
      <c r="B19" s="295" t="s">
        <v>25</v>
      </c>
      <c r="C19" s="296"/>
      <c r="D19" s="296"/>
      <c r="E19" s="296"/>
      <c r="F19" s="297"/>
      <c r="G19" s="53"/>
    </row>
    <row r="20" spans="2:7" ht="15.75" customHeight="1" x14ac:dyDescent="0.25">
      <c r="B20" s="302"/>
      <c r="C20" s="293" t="str">
        <f>'1) Budget Table'!D4</f>
        <v>UNEP</v>
      </c>
      <c r="D20" s="293" t="str">
        <f>'1) Budget Table'!E4</f>
        <v>UN Women</v>
      </c>
      <c r="E20" s="293" t="str">
        <f>'1) Budget Table'!F4</f>
        <v>UNDP</v>
      </c>
      <c r="F20" s="304" t="s">
        <v>412</v>
      </c>
      <c r="G20" s="283" t="s">
        <v>27</v>
      </c>
    </row>
    <row r="21" spans="2:7" ht="15.75" customHeight="1" x14ac:dyDescent="0.25">
      <c r="B21" s="303"/>
      <c r="C21" s="294"/>
      <c r="D21" s="294"/>
      <c r="E21" s="294"/>
      <c r="F21" s="305"/>
      <c r="G21" s="284"/>
    </row>
    <row r="22" spans="2:7" ht="23.25" customHeight="1" x14ac:dyDescent="0.25">
      <c r="B22" s="4" t="s">
        <v>26</v>
      </c>
      <c r="C22" s="49">
        <f>'1) Budget Table'!D54</f>
        <v>695955.82</v>
      </c>
      <c r="D22" s="49">
        <f>'1) Budget Table'!E54</f>
        <v>957531.33699999982</v>
      </c>
      <c r="E22" s="49">
        <f>'1) Budget Table'!F54</f>
        <v>1133999.9988099998</v>
      </c>
      <c r="F22" s="51">
        <f>'1) Budget Table'!G54</f>
        <v>2787487.1558099994</v>
      </c>
      <c r="G22" s="48">
        <f>'1) Budget Table'!H54</f>
        <v>0.7</v>
      </c>
    </row>
    <row r="23" spans="2:7" ht="24.75" customHeight="1" x14ac:dyDescent="0.25">
      <c r="B23" s="4" t="s">
        <v>28</v>
      </c>
      <c r="C23" s="49">
        <f>'1) Budget Table'!D55</f>
        <v>298266.77999999997</v>
      </c>
      <c r="D23" s="49">
        <f>'1) Budget Table'!E55</f>
        <v>410370.57299999997</v>
      </c>
      <c r="E23" s="49">
        <f>'1) Budget Table'!F55</f>
        <v>485999.99948999996</v>
      </c>
      <c r="F23" s="51">
        <f>'1) Budget Table'!G55</f>
        <v>1194637.35249</v>
      </c>
      <c r="G23" s="2">
        <f>'1) Budget Table'!H55</f>
        <v>0.3</v>
      </c>
    </row>
    <row r="24" spans="2:7" ht="24.75" customHeight="1" x14ac:dyDescent="0.25">
      <c r="B24" s="4" t="s">
        <v>419</v>
      </c>
      <c r="C24" s="49">
        <f>'1) Budget Table'!D56</f>
        <v>0</v>
      </c>
      <c r="D24" s="49">
        <f>'1) Budget Table'!E56</f>
        <v>0</v>
      </c>
      <c r="E24" s="49">
        <f>'1) Budget Table'!F56</f>
        <v>0</v>
      </c>
      <c r="F24" s="51">
        <f>'1) Budget Table'!G56</f>
        <v>0</v>
      </c>
      <c r="G24" s="2">
        <f>'1) Budget Table'!H56</f>
        <v>0</v>
      </c>
    </row>
    <row r="25" spans="2:7" ht="16.5" thickBot="1" x14ac:dyDescent="0.3">
      <c r="B25" s="3" t="s">
        <v>412</v>
      </c>
      <c r="C25" s="50">
        <f>'1) Budget Table'!D57</f>
        <v>994222.59999999986</v>
      </c>
      <c r="D25" s="50">
        <f>'1) Budget Table'!E57</f>
        <v>1367901.9099999997</v>
      </c>
      <c r="E25" s="50">
        <f>'1) Budget Table'!F57</f>
        <v>1619999.9982999996</v>
      </c>
      <c r="F25" s="52">
        <f>'1) Budget Table'!G57</f>
        <v>3982124.5082999994</v>
      </c>
      <c r="G25" s="54"/>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Table'!$G$48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26">
        <v>0</v>
      </c>
    </row>
    <row r="2" spans="1:1" x14ac:dyDescent="0.25">
      <c r="A2" s="26">
        <v>0.2</v>
      </c>
    </row>
    <row r="3" spans="1:1" x14ac:dyDescent="0.25">
      <c r="A3" s="26">
        <v>0.4</v>
      </c>
    </row>
    <row r="4" spans="1:1" x14ac:dyDescent="0.25">
      <c r="A4" s="26">
        <v>0.6</v>
      </c>
    </row>
    <row r="5" spans="1:1" x14ac:dyDescent="0.25">
      <c r="A5" s="26">
        <v>0.8</v>
      </c>
    </row>
    <row r="6" spans="1:1" x14ac:dyDescent="0.25">
      <c r="A6" s="2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6" t="s">
        <v>56</v>
      </c>
      <c r="B1" s="7" t="s">
        <v>57</v>
      </c>
    </row>
    <row r="2" spans="1:2" x14ac:dyDescent="0.25">
      <c r="A2" s="8" t="s">
        <v>58</v>
      </c>
      <c r="B2" s="9" t="s">
        <v>59</v>
      </c>
    </row>
    <row r="3" spans="1:2" x14ac:dyDescent="0.25">
      <c r="A3" s="8" t="s">
        <v>60</v>
      </c>
      <c r="B3" s="9" t="s">
        <v>61</v>
      </c>
    </row>
    <row r="4" spans="1:2" x14ac:dyDescent="0.25">
      <c r="A4" s="8" t="s">
        <v>62</v>
      </c>
      <c r="B4" s="9" t="s">
        <v>63</v>
      </c>
    </row>
    <row r="5" spans="1:2" x14ac:dyDescent="0.25">
      <c r="A5" s="8" t="s">
        <v>64</v>
      </c>
      <c r="B5" s="9" t="s">
        <v>65</v>
      </c>
    </row>
    <row r="6" spans="1:2" x14ac:dyDescent="0.25">
      <c r="A6" s="8" t="s">
        <v>66</v>
      </c>
      <c r="B6" s="9" t="s">
        <v>67</v>
      </c>
    </row>
    <row r="7" spans="1:2" x14ac:dyDescent="0.25">
      <c r="A7" s="8" t="s">
        <v>68</v>
      </c>
      <c r="B7" s="9" t="s">
        <v>69</v>
      </c>
    </row>
    <row r="8" spans="1:2" x14ac:dyDescent="0.25">
      <c r="A8" s="8" t="s">
        <v>70</v>
      </c>
      <c r="B8" s="9" t="s">
        <v>71</v>
      </c>
    </row>
    <row r="9" spans="1:2" x14ac:dyDescent="0.25">
      <c r="A9" s="8" t="s">
        <v>72</v>
      </c>
      <c r="B9" s="9" t="s">
        <v>73</v>
      </c>
    </row>
    <row r="10" spans="1:2" x14ac:dyDescent="0.25">
      <c r="A10" s="8" t="s">
        <v>74</v>
      </c>
      <c r="B10" s="9" t="s">
        <v>75</v>
      </c>
    </row>
    <row r="11" spans="1:2" x14ac:dyDescent="0.25">
      <c r="A11" s="8" t="s">
        <v>76</v>
      </c>
      <c r="B11" s="9" t="s">
        <v>77</v>
      </c>
    </row>
    <row r="12" spans="1:2" x14ac:dyDescent="0.25">
      <c r="A12" s="8" t="s">
        <v>78</v>
      </c>
      <c r="B12" s="9" t="s">
        <v>79</v>
      </c>
    </row>
    <row r="13" spans="1:2" x14ac:dyDescent="0.25">
      <c r="A13" s="8" t="s">
        <v>80</v>
      </c>
      <c r="B13" s="9" t="s">
        <v>81</v>
      </c>
    </row>
    <row r="14" spans="1:2" x14ac:dyDescent="0.25">
      <c r="A14" s="8" t="s">
        <v>82</v>
      </c>
      <c r="B14" s="9" t="s">
        <v>83</v>
      </c>
    </row>
    <row r="15" spans="1:2" x14ac:dyDescent="0.25">
      <c r="A15" s="8" t="s">
        <v>84</v>
      </c>
      <c r="B15" s="9" t="s">
        <v>85</v>
      </c>
    </row>
    <row r="16" spans="1:2" x14ac:dyDescent="0.25">
      <c r="A16" s="8" t="s">
        <v>86</v>
      </c>
      <c r="B16" s="9" t="s">
        <v>87</v>
      </c>
    </row>
    <row r="17" spans="1:2" x14ac:dyDescent="0.25">
      <c r="A17" s="8" t="s">
        <v>88</v>
      </c>
      <c r="B17" s="9" t="s">
        <v>89</v>
      </c>
    </row>
    <row r="18" spans="1:2" x14ac:dyDescent="0.25">
      <c r="A18" s="8" t="s">
        <v>90</v>
      </c>
      <c r="B18" s="9" t="s">
        <v>91</v>
      </c>
    </row>
    <row r="19" spans="1:2" x14ac:dyDescent="0.25">
      <c r="A19" s="8" t="s">
        <v>92</v>
      </c>
      <c r="B19" s="9" t="s">
        <v>93</v>
      </c>
    </row>
    <row r="20" spans="1:2" x14ac:dyDescent="0.25">
      <c r="A20" s="8" t="s">
        <v>94</v>
      </c>
      <c r="B20" s="9" t="s">
        <v>95</v>
      </c>
    </row>
    <row r="21" spans="1:2" x14ac:dyDescent="0.25">
      <c r="A21" s="8" t="s">
        <v>96</v>
      </c>
      <c r="B21" s="9" t="s">
        <v>97</v>
      </c>
    </row>
    <row r="22" spans="1:2" x14ac:dyDescent="0.25">
      <c r="A22" s="8" t="s">
        <v>98</v>
      </c>
      <c r="B22" s="9" t="s">
        <v>99</v>
      </c>
    </row>
    <row r="23" spans="1:2" x14ac:dyDescent="0.25">
      <c r="A23" s="8" t="s">
        <v>100</v>
      </c>
      <c r="B23" s="9" t="s">
        <v>101</v>
      </c>
    </row>
    <row r="24" spans="1:2" x14ac:dyDescent="0.25">
      <c r="A24" s="8" t="s">
        <v>102</v>
      </c>
      <c r="B24" s="9" t="s">
        <v>103</v>
      </c>
    </row>
    <row r="25" spans="1:2" x14ac:dyDescent="0.25">
      <c r="A25" s="8" t="s">
        <v>104</v>
      </c>
      <c r="B25" s="9" t="s">
        <v>105</v>
      </c>
    </row>
    <row r="26" spans="1:2" x14ac:dyDescent="0.25">
      <c r="A26" s="8" t="s">
        <v>106</v>
      </c>
      <c r="B26" s="9" t="s">
        <v>107</v>
      </c>
    </row>
    <row r="27" spans="1:2" x14ac:dyDescent="0.25">
      <c r="A27" s="8" t="s">
        <v>108</v>
      </c>
      <c r="B27" s="9" t="s">
        <v>109</v>
      </c>
    </row>
    <row r="28" spans="1:2" x14ac:dyDescent="0.25">
      <c r="A28" s="8" t="s">
        <v>110</v>
      </c>
      <c r="B28" s="9" t="s">
        <v>111</v>
      </c>
    </row>
    <row r="29" spans="1:2" x14ac:dyDescent="0.25">
      <c r="A29" s="8" t="s">
        <v>112</v>
      </c>
      <c r="B29" s="9" t="s">
        <v>113</v>
      </c>
    </row>
    <row r="30" spans="1:2" x14ac:dyDescent="0.25">
      <c r="A30" s="8" t="s">
        <v>114</v>
      </c>
      <c r="B30" s="9" t="s">
        <v>115</v>
      </c>
    </row>
    <row r="31" spans="1:2" x14ac:dyDescent="0.25">
      <c r="A31" s="8" t="s">
        <v>116</v>
      </c>
      <c r="B31" s="9" t="s">
        <v>117</v>
      </c>
    </row>
    <row r="32" spans="1:2" x14ac:dyDescent="0.25">
      <c r="A32" s="8" t="s">
        <v>118</v>
      </c>
      <c r="B32" s="9" t="s">
        <v>119</v>
      </c>
    </row>
    <row r="33" spans="1:2" x14ac:dyDescent="0.25">
      <c r="A33" s="8" t="s">
        <v>120</v>
      </c>
      <c r="B33" s="9" t="s">
        <v>121</v>
      </c>
    </row>
    <row r="34" spans="1:2" x14ac:dyDescent="0.25">
      <c r="A34" s="8" t="s">
        <v>122</v>
      </c>
      <c r="B34" s="9" t="s">
        <v>123</v>
      </c>
    </row>
    <row r="35" spans="1:2" x14ac:dyDescent="0.25">
      <c r="A35" s="8" t="s">
        <v>124</v>
      </c>
      <c r="B35" s="9" t="s">
        <v>125</v>
      </c>
    </row>
    <row r="36" spans="1:2" x14ac:dyDescent="0.25">
      <c r="A36" s="8" t="s">
        <v>126</v>
      </c>
      <c r="B36" s="9" t="s">
        <v>127</v>
      </c>
    </row>
    <row r="37" spans="1:2" x14ac:dyDescent="0.25">
      <c r="A37" s="8" t="s">
        <v>128</v>
      </c>
      <c r="B37" s="9" t="s">
        <v>129</v>
      </c>
    </row>
    <row r="38" spans="1:2" x14ac:dyDescent="0.25">
      <c r="A38" s="8" t="s">
        <v>130</v>
      </c>
      <c r="B38" s="9" t="s">
        <v>131</v>
      </c>
    </row>
    <row r="39" spans="1:2" x14ac:dyDescent="0.25">
      <c r="A39" s="8" t="s">
        <v>132</v>
      </c>
      <c r="B39" s="9" t="s">
        <v>133</v>
      </c>
    </row>
    <row r="40" spans="1:2" x14ac:dyDescent="0.25">
      <c r="A40" s="8" t="s">
        <v>134</v>
      </c>
      <c r="B40" s="9" t="s">
        <v>135</v>
      </c>
    </row>
    <row r="41" spans="1:2" x14ac:dyDescent="0.25">
      <c r="A41" s="8" t="s">
        <v>136</v>
      </c>
      <c r="B41" s="9" t="s">
        <v>137</v>
      </c>
    </row>
    <row r="42" spans="1:2" x14ac:dyDescent="0.25">
      <c r="A42" s="8" t="s">
        <v>138</v>
      </c>
      <c r="B42" s="9" t="s">
        <v>139</v>
      </c>
    </row>
    <row r="43" spans="1:2" x14ac:dyDescent="0.25">
      <c r="A43" s="8" t="s">
        <v>140</v>
      </c>
      <c r="B43" s="9" t="s">
        <v>141</v>
      </c>
    </row>
    <row r="44" spans="1:2" x14ac:dyDescent="0.25">
      <c r="A44" s="8" t="s">
        <v>142</v>
      </c>
      <c r="B44" s="9" t="s">
        <v>143</v>
      </c>
    </row>
    <row r="45" spans="1:2" x14ac:dyDescent="0.25">
      <c r="A45" s="8" t="s">
        <v>144</v>
      </c>
      <c r="B45" s="9" t="s">
        <v>145</v>
      </c>
    </row>
    <row r="46" spans="1:2" x14ac:dyDescent="0.25">
      <c r="A46" s="8" t="s">
        <v>146</v>
      </c>
      <c r="B46" s="9" t="s">
        <v>147</v>
      </c>
    </row>
    <row r="47" spans="1:2" x14ac:dyDescent="0.25">
      <c r="A47" s="8" t="s">
        <v>148</v>
      </c>
      <c r="B47" s="9" t="s">
        <v>149</v>
      </c>
    </row>
    <row r="48" spans="1:2" x14ac:dyDescent="0.25">
      <c r="A48" s="8" t="s">
        <v>150</v>
      </c>
      <c r="B48" s="9" t="s">
        <v>151</v>
      </c>
    </row>
    <row r="49" spans="1:2" x14ac:dyDescent="0.25">
      <c r="A49" s="8" t="s">
        <v>152</v>
      </c>
      <c r="B49" s="9" t="s">
        <v>153</v>
      </c>
    </row>
    <row r="50" spans="1:2" x14ac:dyDescent="0.25">
      <c r="A50" s="8" t="s">
        <v>154</v>
      </c>
      <c r="B50" s="9" t="s">
        <v>155</v>
      </c>
    </row>
    <row r="51" spans="1:2" x14ac:dyDescent="0.25">
      <c r="A51" s="8" t="s">
        <v>156</v>
      </c>
      <c r="B51" s="9" t="s">
        <v>157</v>
      </c>
    </row>
    <row r="52" spans="1:2" x14ac:dyDescent="0.25">
      <c r="A52" s="8" t="s">
        <v>158</v>
      </c>
      <c r="B52" s="9" t="s">
        <v>159</v>
      </c>
    </row>
    <row r="53" spans="1:2" x14ac:dyDescent="0.25">
      <c r="A53" s="8" t="s">
        <v>160</v>
      </c>
      <c r="B53" s="9" t="s">
        <v>161</v>
      </c>
    </row>
    <row r="54" spans="1:2" x14ac:dyDescent="0.25">
      <c r="A54" s="8" t="s">
        <v>162</v>
      </c>
      <c r="B54" s="9" t="s">
        <v>163</v>
      </c>
    </row>
    <row r="55" spans="1:2" x14ac:dyDescent="0.25">
      <c r="A55" s="8" t="s">
        <v>164</v>
      </c>
      <c r="B55" s="9" t="s">
        <v>165</v>
      </c>
    </row>
    <row r="56" spans="1:2" x14ac:dyDescent="0.25">
      <c r="A56" s="8" t="s">
        <v>166</v>
      </c>
      <c r="B56" s="9" t="s">
        <v>167</v>
      </c>
    </row>
    <row r="57" spans="1:2" x14ac:dyDescent="0.25">
      <c r="A57" s="8" t="s">
        <v>168</v>
      </c>
      <c r="B57" s="9" t="s">
        <v>169</v>
      </c>
    </row>
    <row r="58" spans="1:2" x14ac:dyDescent="0.25">
      <c r="A58" s="8" t="s">
        <v>170</v>
      </c>
      <c r="B58" s="9" t="s">
        <v>171</v>
      </c>
    </row>
    <row r="59" spans="1:2" x14ac:dyDescent="0.25">
      <c r="A59" s="8" t="s">
        <v>172</v>
      </c>
      <c r="B59" s="9" t="s">
        <v>173</v>
      </c>
    </row>
    <row r="60" spans="1:2" x14ac:dyDescent="0.25">
      <c r="A60" s="8" t="s">
        <v>174</v>
      </c>
      <c r="B60" s="9" t="s">
        <v>175</v>
      </c>
    </row>
    <row r="61" spans="1:2" x14ac:dyDescent="0.25">
      <c r="A61" s="8" t="s">
        <v>176</v>
      </c>
      <c r="B61" s="9" t="s">
        <v>177</v>
      </c>
    </row>
    <row r="62" spans="1:2" x14ac:dyDescent="0.25">
      <c r="A62" s="8" t="s">
        <v>178</v>
      </c>
      <c r="B62" s="9" t="s">
        <v>179</v>
      </c>
    </row>
    <row r="63" spans="1:2" x14ac:dyDescent="0.25">
      <c r="A63" s="8" t="s">
        <v>180</v>
      </c>
      <c r="B63" s="9" t="s">
        <v>181</v>
      </c>
    </row>
    <row r="64" spans="1:2" x14ac:dyDescent="0.25">
      <c r="A64" s="8" t="s">
        <v>182</v>
      </c>
      <c r="B64" s="9" t="s">
        <v>183</v>
      </c>
    </row>
    <row r="65" spans="1:2" x14ac:dyDescent="0.25">
      <c r="A65" s="8" t="s">
        <v>184</v>
      </c>
      <c r="B65" s="9" t="s">
        <v>185</v>
      </c>
    </row>
    <row r="66" spans="1:2" x14ac:dyDescent="0.25">
      <c r="A66" s="8" t="s">
        <v>186</v>
      </c>
      <c r="B66" s="9" t="s">
        <v>187</v>
      </c>
    </row>
    <row r="67" spans="1:2" x14ac:dyDescent="0.25">
      <c r="A67" s="8" t="s">
        <v>188</v>
      </c>
      <c r="B67" s="9" t="s">
        <v>189</v>
      </c>
    </row>
    <row r="68" spans="1:2" x14ac:dyDescent="0.25">
      <c r="A68" s="8" t="s">
        <v>190</v>
      </c>
      <c r="B68" s="9" t="s">
        <v>191</v>
      </c>
    </row>
    <row r="69" spans="1:2" x14ac:dyDescent="0.25">
      <c r="A69" s="8" t="s">
        <v>192</v>
      </c>
      <c r="B69" s="9" t="s">
        <v>193</v>
      </c>
    </row>
    <row r="70" spans="1:2" x14ac:dyDescent="0.25">
      <c r="A70" s="8" t="s">
        <v>194</v>
      </c>
      <c r="B70" s="9" t="s">
        <v>195</v>
      </c>
    </row>
    <row r="71" spans="1:2" x14ac:dyDescent="0.25">
      <c r="A71" s="8" t="s">
        <v>196</v>
      </c>
      <c r="B71" s="9" t="s">
        <v>197</v>
      </c>
    </row>
    <row r="72" spans="1:2" x14ac:dyDescent="0.25">
      <c r="A72" s="8" t="s">
        <v>198</v>
      </c>
      <c r="B72" s="9" t="s">
        <v>199</v>
      </c>
    </row>
    <row r="73" spans="1:2" x14ac:dyDescent="0.25">
      <c r="A73" s="8" t="s">
        <v>200</v>
      </c>
      <c r="B73" s="9" t="s">
        <v>201</v>
      </c>
    </row>
    <row r="74" spans="1:2" x14ac:dyDescent="0.25">
      <c r="A74" s="8" t="s">
        <v>202</v>
      </c>
      <c r="B74" s="9" t="s">
        <v>203</v>
      </c>
    </row>
    <row r="75" spans="1:2" x14ac:dyDescent="0.25">
      <c r="A75" s="8" t="s">
        <v>204</v>
      </c>
      <c r="B75" s="10" t="s">
        <v>205</v>
      </c>
    </row>
    <row r="76" spans="1:2" x14ac:dyDescent="0.25">
      <c r="A76" s="8" t="s">
        <v>206</v>
      </c>
      <c r="B76" s="10" t="s">
        <v>207</v>
      </c>
    </row>
    <row r="77" spans="1:2" x14ac:dyDescent="0.25">
      <c r="A77" s="8" t="s">
        <v>208</v>
      </c>
      <c r="B77" s="10" t="s">
        <v>209</v>
      </c>
    </row>
    <row r="78" spans="1:2" x14ac:dyDescent="0.25">
      <c r="A78" s="8" t="s">
        <v>210</v>
      </c>
      <c r="B78" s="10" t="s">
        <v>211</v>
      </c>
    </row>
    <row r="79" spans="1:2" x14ac:dyDescent="0.25">
      <c r="A79" s="8" t="s">
        <v>212</v>
      </c>
      <c r="B79" s="10" t="s">
        <v>213</v>
      </c>
    </row>
    <row r="80" spans="1:2" x14ac:dyDescent="0.25">
      <c r="A80" s="8" t="s">
        <v>214</v>
      </c>
      <c r="B80" s="10" t="s">
        <v>215</v>
      </c>
    </row>
    <row r="81" spans="1:2" x14ac:dyDescent="0.25">
      <c r="A81" s="8" t="s">
        <v>216</v>
      </c>
      <c r="B81" s="10" t="s">
        <v>217</v>
      </c>
    </row>
    <row r="82" spans="1:2" x14ac:dyDescent="0.25">
      <c r="A82" s="8" t="s">
        <v>218</v>
      </c>
      <c r="B82" s="10" t="s">
        <v>219</v>
      </c>
    </row>
    <row r="83" spans="1:2" x14ac:dyDescent="0.25">
      <c r="A83" s="8" t="s">
        <v>220</v>
      </c>
      <c r="B83" s="10" t="s">
        <v>221</v>
      </c>
    </row>
    <row r="84" spans="1:2" x14ac:dyDescent="0.25">
      <c r="A84" s="8" t="s">
        <v>222</v>
      </c>
      <c r="B84" s="10" t="s">
        <v>223</v>
      </c>
    </row>
    <row r="85" spans="1:2" x14ac:dyDescent="0.25">
      <c r="A85" s="8" t="s">
        <v>224</v>
      </c>
      <c r="B85" s="10" t="s">
        <v>225</v>
      </c>
    </row>
    <row r="86" spans="1:2" x14ac:dyDescent="0.25">
      <c r="A86" s="8" t="s">
        <v>226</v>
      </c>
      <c r="B86" s="10" t="s">
        <v>227</v>
      </c>
    </row>
    <row r="87" spans="1:2" x14ac:dyDescent="0.25">
      <c r="A87" s="8" t="s">
        <v>228</v>
      </c>
      <c r="B87" s="10" t="s">
        <v>229</v>
      </c>
    </row>
    <row r="88" spans="1:2" x14ac:dyDescent="0.25">
      <c r="A88" s="8" t="s">
        <v>230</v>
      </c>
      <c r="B88" s="10" t="s">
        <v>231</v>
      </c>
    </row>
    <row r="89" spans="1:2" x14ac:dyDescent="0.25">
      <c r="A89" s="8" t="s">
        <v>232</v>
      </c>
      <c r="B89" s="10" t="s">
        <v>233</v>
      </c>
    </row>
    <row r="90" spans="1:2" x14ac:dyDescent="0.25">
      <c r="A90" s="8" t="s">
        <v>234</v>
      </c>
      <c r="B90" s="10" t="s">
        <v>235</v>
      </c>
    </row>
    <row r="91" spans="1:2" x14ac:dyDescent="0.25">
      <c r="A91" s="8" t="s">
        <v>236</v>
      </c>
      <c r="B91" s="10" t="s">
        <v>237</v>
      </c>
    </row>
    <row r="92" spans="1:2" x14ac:dyDescent="0.25">
      <c r="A92" s="8" t="s">
        <v>238</v>
      </c>
      <c r="B92" s="10" t="s">
        <v>239</v>
      </c>
    </row>
    <row r="93" spans="1:2" x14ac:dyDescent="0.25">
      <c r="A93" s="8" t="s">
        <v>240</v>
      </c>
      <c r="B93" s="10" t="s">
        <v>241</v>
      </c>
    </row>
    <row r="94" spans="1:2" x14ac:dyDescent="0.25">
      <c r="A94" s="8" t="s">
        <v>242</v>
      </c>
      <c r="B94" s="10" t="s">
        <v>243</v>
      </c>
    </row>
    <row r="95" spans="1:2" x14ac:dyDescent="0.25">
      <c r="A95" s="8" t="s">
        <v>244</v>
      </c>
      <c r="B95" s="10" t="s">
        <v>245</v>
      </c>
    </row>
    <row r="96" spans="1:2" x14ac:dyDescent="0.25">
      <c r="A96" s="8" t="s">
        <v>246</v>
      </c>
      <c r="B96" s="10" t="s">
        <v>247</v>
      </c>
    </row>
    <row r="97" spans="1:2" x14ac:dyDescent="0.25">
      <c r="A97" s="8" t="s">
        <v>248</v>
      </c>
      <c r="B97" s="10" t="s">
        <v>249</v>
      </c>
    </row>
    <row r="98" spans="1:2" x14ac:dyDescent="0.25">
      <c r="A98" s="8" t="s">
        <v>250</v>
      </c>
      <c r="B98" s="10" t="s">
        <v>251</v>
      </c>
    </row>
    <row r="99" spans="1:2" x14ac:dyDescent="0.25">
      <c r="A99" s="8" t="s">
        <v>252</v>
      </c>
      <c r="B99" s="10" t="s">
        <v>253</v>
      </c>
    </row>
    <row r="100" spans="1:2" x14ac:dyDescent="0.25">
      <c r="A100" s="8" t="s">
        <v>254</v>
      </c>
      <c r="B100" s="10" t="s">
        <v>255</v>
      </c>
    </row>
    <row r="101" spans="1:2" x14ac:dyDescent="0.25">
      <c r="A101" s="8" t="s">
        <v>256</v>
      </c>
      <c r="B101" s="10" t="s">
        <v>257</v>
      </c>
    </row>
    <row r="102" spans="1:2" x14ac:dyDescent="0.25">
      <c r="A102" s="8" t="s">
        <v>258</v>
      </c>
      <c r="B102" s="10" t="s">
        <v>259</v>
      </c>
    </row>
    <row r="103" spans="1:2" x14ac:dyDescent="0.25">
      <c r="A103" s="8" t="s">
        <v>260</v>
      </c>
      <c r="B103" s="10" t="s">
        <v>261</v>
      </c>
    </row>
    <row r="104" spans="1:2" x14ac:dyDescent="0.25">
      <c r="A104" s="8" t="s">
        <v>262</v>
      </c>
      <c r="B104" s="10" t="s">
        <v>263</v>
      </c>
    </row>
    <row r="105" spans="1:2" x14ac:dyDescent="0.25">
      <c r="A105" s="8" t="s">
        <v>264</v>
      </c>
      <c r="B105" s="10" t="s">
        <v>265</v>
      </c>
    </row>
    <row r="106" spans="1:2" x14ac:dyDescent="0.25">
      <c r="A106" s="8" t="s">
        <v>266</v>
      </c>
      <c r="B106" s="10" t="s">
        <v>267</v>
      </c>
    </row>
    <row r="107" spans="1:2" x14ac:dyDescent="0.25">
      <c r="A107" s="8" t="s">
        <v>268</v>
      </c>
      <c r="B107" s="10" t="s">
        <v>269</v>
      </c>
    </row>
    <row r="108" spans="1:2" x14ac:dyDescent="0.25">
      <c r="A108" s="8" t="s">
        <v>270</v>
      </c>
      <c r="B108" s="10" t="s">
        <v>271</v>
      </c>
    </row>
    <row r="109" spans="1:2" x14ac:dyDescent="0.25">
      <c r="A109" s="8" t="s">
        <v>272</v>
      </c>
      <c r="B109" s="10" t="s">
        <v>273</v>
      </c>
    </row>
    <row r="110" spans="1:2" x14ac:dyDescent="0.25">
      <c r="A110" s="8" t="s">
        <v>274</v>
      </c>
      <c r="B110" s="10" t="s">
        <v>275</v>
      </c>
    </row>
    <row r="111" spans="1:2" x14ac:dyDescent="0.25">
      <c r="A111" s="8" t="s">
        <v>276</v>
      </c>
      <c r="B111" s="10" t="s">
        <v>277</v>
      </c>
    </row>
    <row r="112" spans="1:2" x14ac:dyDescent="0.25">
      <c r="A112" s="8" t="s">
        <v>278</v>
      </c>
      <c r="B112" s="10" t="s">
        <v>279</v>
      </c>
    </row>
    <row r="113" spans="1:2" x14ac:dyDescent="0.25">
      <c r="A113" s="8" t="s">
        <v>280</v>
      </c>
      <c r="B113" s="10" t="s">
        <v>281</v>
      </c>
    </row>
    <row r="114" spans="1:2" x14ac:dyDescent="0.25">
      <c r="A114" s="8" t="s">
        <v>282</v>
      </c>
      <c r="B114" s="10" t="s">
        <v>283</v>
      </c>
    </row>
    <row r="115" spans="1:2" x14ac:dyDescent="0.25">
      <c r="A115" s="8" t="s">
        <v>284</v>
      </c>
      <c r="B115" s="10" t="s">
        <v>285</v>
      </c>
    </row>
    <row r="116" spans="1:2" x14ac:dyDescent="0.25">
      <c r="A116" s="8" t="s">
        <v>286</v>
      </c>
      <c r="B116" s="10" t="s">
        <v>287</v>
      </c>
    </row>
    <row r="117" spans="1:2" x14ac:dyDescent="0.25">
      <c r="A117" s="8" t="s">
        <v>288</v>
      </c>
      <c r="B117" s="10" t="s">
        <v>289</v>
      </c>
    </row>
    <row r="118" spans="1:2" x14ac:dyDescent="0.25">
      <c r="A118" s="8" t="s">
        <v>290</v>
      </c>
      <c r="B118" s="10" t="s">
        <v>291</v>
      </c>
    </row>
    <row r="119" spans="1:2" x14ac:dyDescent="0.25">
      <c r="A119" s="8" t="s">
        <v>292</v>
      </c>
      <c r="B119" s="10" t="s">
        <v>293</v>
      </c>
    </row>
    <row r="120" spans="1:2" x14ac:dyDescent="0.25">
      <c r="A120" s="8" t="s">
        <v>294</v>
      </c>
      <c r="B120" s="10" t="s">
        <v>295</v>
      </c>
    </row>
    <row r="121" spans="1:2" x14ac:dyDescent="0.25">
      <c r="A121" s="8" t="s">
        <v>296</v>
      </c>
      <c r="B121" s="10" t="s">
        <v>297</v>
      </c>
    </row>
    <row r="122" spans="1:2" x14ac:dyDescent="0.25">
      <c r="A122" s="8" t="s">
        <v>298</v>
      </c>
      <c r="B122" s="10" t="s">
        <v>299</v>
      </c>
    </row>
    <row r="123" spans="1:2" x14ac:dyDescent="0.25">
      <c r="A123" s="8" t="s">
        <v>300</v>
      </c>
      <c r="B123" s="10" t="s">
        <v>301</v>
      </c>
    </row>
    <row r="124" spans="1:2" x14ac:dyDescent="0.25">
      <c r="A124" s="8" t="s">
        <v>302</v>
      </c>
      <c r="B124" s="10" t="s">
        <v>303</v>
      </c>
    </row>
    <row r="125" spans="1:2" x14ac:dyDescent="0.25">
      <c r="A125" s="8" t="s">
        <v>304</v>
      </c>
      <c r="B125" s="10" t="s">
        <v>305</v>
      </c>
    </row>
    <row r="126" spans="1:2" x14ac:dyDescent="0.25">
      <c r="A126" s="8" t="s">
        <v>306</v>
      </c>
      <c r="B126" s="10" t="s">
        <v>307</v>
      </c>
    </row>
    <row r="127" spans="1:2" x14ac:dyDescent="0.25">
      <c r="A127" s="8" t="s">
        <v>308</v>
      </c>
      <c r="B127" s="10" t="s">
        <v>309</v>
      </c>
    </row>
    <row r="128" spans="1:2" x14ac:dyDescent="0.25">
      <c r="A128" s="8" t="s">
        <v>310</v>
      </c>
      <c r="B128" s="10" t="s">
        <v>311</v>
      </c>
    </row>
    <row r="129" spans="1:2" x14ac:dyDescent="0.25">
      <c r="A129" s="8" t="s">
        <v>312</v>
      </c>
      <c r="B129" s="10" t="s">
        <v>313</v>
      </c>
    </row>
    <row r="130" spans="1:2" x14ac:dyDescent="0.25">
      <c r="A130" s="8" t="s">
        <v>314</v>
      </c>
      <c r="B130" s="10" t="s">
        <v>315</v>
      </c>
    </row>
    <row r="131" spans="1:2" x14ac:dyDescent="0.25">
      <c r="A131" s="8" t="s">
        <v>316</v>
      </c>
      <c r="B131" s="10" t="s">
        <v>317</v>
      </c>
    </row>
    <row r="132" spans="1:2" x14ac:dyDescent="0.25">
      <c r="A132" s="8" t="s">
        <v>318</v>
      </c>
      <c r="B132" s="10" t="s">
        <v>319</v>
      </c>
    </row>
    <row r="133" spans="1:2" x14ac:dyDescent="0.25">
      <c r="A133" s="8" t="s">
        <v>320</v>
      </c>
      <c r="B133" s="10" t="s">
        <v>321</v>
      </c>
    </row>
    <row r="134" spans="1:2" x14ac:dyDescent="0.25">
      <c r="A134" s="8" t="s">
        <v>322</v>
      </c>
      <c r="B134" s="10" t="s">
        <v>323</v>
      </c>
    </row>
    <row r="135" spans="1:2" x14ac:dyDescent="0.25">
      <c r="A135" s="8" t="s">
        <v>324</v>
      </c>
      <c r="B135" s="10" t="s">
        <v>325</v>
      </c>
    </row>
    <row r="136" spans="1:2" x14ac:dyDescent="0.25">
      <c r="A136" s="8" t="s">
        <v>326</v>
      </c>
      <c r="B136" s="10" t="s">
        <v>327</v>
      </c>
    </row>
    <row r="137" spans="1:2" x14ac:dyDescent="0.25">
      <c r="A137" s="8" t="s">
        <v>328</v>
      </c>
      <c r="B137" s="10" t="s">
        <v>329</v>
      </c>
    </row>
    <row r="138" spans="1:2" x14ac:dyDescent="0.25">
      <c r="A138" s="8" t="s">
        <v>330</v>
      </c>
      <c r="B138" s="10" t="s">
        <v>331</v>
      </c>
    </row>
    <row r="139" spans="1:2" x14ac:dyDescent="0.25">
      <c r="A139" s="8" t="s">
        <v>332</v>
      </c>
      <c r="B139" s="10" t="s">
        <v>333</v>
      </c>
    </row>
    <row r="140" spans="1:2" x14ac:dyDescent="0.25">
      <c r="A140" s="8" t="s">
        <v>334</v>
      </c>
      <c r="B140" s="10" t="s">
        <v>335</v>
      </c>
    </row>
    <row r="141" spans="1:2" x14ac:dyDescent="0.25">
      <c r="A141" s="8" t="s">
        <v>336</v>
      </c>
      <c r="B141" s="10" t="s">
        <v>337</v>
      </c>
    </row>
    <row r="142" spans="1:2" x14ac:dyDescent="0.25">
      <c r="A142" s="8" t="s">
        <v>338</v>
      </c>
      <c r="B142" s="10" t="s">
        <v>339</v>
      </c>
    </row>
    <row r="143" spans="1:2" x14ac:dyDescent="0.25">
      <c r="A143" s="8" t="s">
        <v>340</v>
      </c>
      <c r="B143" s="10" t="s">
        <v>341</v>
      </c>
    </row>
    <row r="144" spans="1:2" x14ac:dyDescent="0.25">
      <c r="A144" s="8" t="s">
        <v>342</v>
      </c>
      <c r="B144" s="11" t="s">
        <v>343</v>
      </c>
    </row>
    <row r="145" spans="1:2" x14ac:dyDescent="0.25">
      <c r="A145" s="8" t="s">
        <v>344</v>
      </c>
      <c r="B145" s="10" t="s">
        <v>345</v>
      </c>
    </row>
    <row r="146" spans="1:2" x14ac:dyDescent="0.25">
      <c r="A146" s="8" t="s">
        <v>346</v>
      </c>
      <c r="B146" s="10" t="s">
        <v>347</v>
      </c>
    </row>
    <row r="147" spans="1:2" x14ac:dyDescent="0.25">
      <c r="A147" s="8" t="s">
        <v>348</v>
      </c>
      <c r="B147" s="10" t="s">
        <v>349</v>
      </c>
    </row>
    <row r="148" spans="1:2" x14ac:dyDescent="0.25">
      <c r="A148" s="8" t="s">
        <v>350</v>
      </c>
      <c r="B148" s="10" t="s">
        <v>351</v>
      </c>
    </row>
    <row r="149" spans="1:2" x14ac:dyDescent="0.25">
      <c r="A149" s="8" t="s">
        <v>352</v>
      </c>
      <c r="B149" s="10" t="s">
        <v>353</v>
      </c>
    </row>
    <row r="150" spans="1:2" x14ac:dyDescent="0.25">
      <c r="A150" s="8" t="s">
        <v>354</v>
      </c>
      <c r="B150" s="10" t="s">
        <v>355</v>
      </c>
    </row>
    <row r="151" spans="1:2" x14ac:dyDescent="0.25">
      <c r="A151" s="8" t="s">
        <v>356</v>
      </c>
      <c r="B151" s="10" t="s">
        <v>357</v>
      </c>
    </row>
    <row r="152" spans="1:2" x14ac:dyDescent="0.25">
      <c r="A152" s="8" t="s">
        <v>358</v>
      </c>
      <c r="B152" s="10" t="s">
        <v>359</v>
      </c>
    </row>
    <row r="153" spans="1:2" x14ac:dyDescent="0.25">
      <c r="A153" s="8" t="s">
        <v>360</v>
      </c>
      <c r="B153" s="10" t="s">
        <v>361</v>
      </c>
    </row>
    <row r="154" spans="1:2" x14ac:dyDescent="0.25">
      <c r="A154" s="8" t="s">
        <v>362</v>
      </c>
      <c r="B154" s="10" t="s">
        <v>363</v>
      </c>
    </row>
    <row r="155" spans="1:2" x14ac:dyDescent="0.25">
      <c r="A155" s="8" t="s">
        <v>364</v>
      </c>
      <c r="B155" s="10" t="s">
        <v>365</v>
      </c>
    </row>
    <row r="156" spans="1:2" x14ac:dyDescent="0.25">
      <c r="A156" s="8" t="s">
        <v>366</v>
      </c>
      <c r="B156" s="10" t="s">
        <v>367</v>
      </c>
    </row>
    <row r="157" spans="1:2" x14ac:dyDescent="0.25">
      <c r="A157" s="8" t="s">
        <v>368</v>
      </c>
      <c r="B157" s="10" t="s">
        <v>369</v>
      </c>
    </row>
    <row r="158" spans="1:2" x14ac:dyDescent="0.25">
      <c r="A158" s="8" t="s">
        <v>370</v>
      </c>
      <c r="B158" s="10" t="s">
        <v>371</v>
      </c>
    </row>
    <row r="159" spans="1:2" x14ac:dyDescent="0.25">
      <c r="A159" s="8" t="s">
        <v>372</v>
      </c>
      <c r="B159" s="10" t="s">
        <v>373</v>
      </c>
    </row>
    <row r="160" spans="1:2" x14ac:dyDescent="0.25">
      <c r="A160" s="8" t="s">
        <v>374</v>
      </c>
      <c r="B160" s="10" t="s">
        <v>375</v>
      </c>
    </row>
    <row r="161" spans="1:2" x14ac:dyDescent="0.25">
      <c r="A161" s="8" t="s">
        <v>376</v>
      </c>
      <c r="B161" s="10" t="s">
        <v>377</v>
      </c>
    </row>
    <row r="162" spans="1:2" x14ac:dyDescent="0.25">
      <c r="A162" s="8" t="s">
        <v>378</v>
      </c>
      <c r="B162" s="10" t="s">
        <v>379</v>
      </c>
    </row>
    <row r="163" spans="1:2" x14ac:dyDescent="0.25">
      <c r="A163" s="8" t="s">
        <v>380</v>
      </c>
      <c r="B163" s="10" t="s">
        <v>381</v>
      </c>
    </row>
    <row r="164" spans="1:2" x14ac:dyDescent="0.25">
      <c r="A164" s="8" t="s">
        <v>382</v>
      </c>
      <c r="B164" s="10" t="s">
        <v>383</v>
      </c>
    </row>
    <row r="165" spans="1:2" x14ac:dyDescent="0.25">
      <c r="A165" s="8" t="s">
        <v>384</v>
      </c>
      <c r="B165" s="10" t="s">
        <v>385</v>
      </c>
    </row>
    <row r="166" spans="1:2" x14ac:dyDescent="0.25">
      <c r="A166" s="8" t="s">
        <v>386</v>
      </c>
      <c r="B166" s="10" t="s">
        <v>387</v>
      </c>
    </row>
    <row r="167" spans="1:2" x14ac:dyDescent="0.25">
      <c r="A167" s="8" t="s">
        <v>388</v>
      </c>
      <c r="B167" s="10" t="s">
        <v>389</v>
      </c>
    </row>
    <row r="168" spans="1:2" x14ac:dyDescent="0.25">
      <c r="A168" s="8" t="s">
        <v>390</v>
      </c>
      <c r="B168" s="10" t="s">
        <v>391</v>
      </c>
    </row>
    <row r="169" spans="1:2" x14ac:dyDescent="0.25">
      <c r="A169" s="8" t="s">
        <v>392</v>
      </c>
      <c r="B169" s="10" t="s">
        <v>393</v>
      </c>
    </row>
    <row r="170" spans="1:2" x14ac:dyDescent="0.25">
      <c r="A170" s="8" t="s">
        <v>394</v>
      </c>
      <c r="B170" s="10" t="s">
        <v>395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009AA20B2ED4399E9C39C77341190" ma:contentTypeVersion="13" ma:contentTypeDescription="Create a new document." ma:contentTypeScope="" ma:versionID="487dd47eb41b6279d9b2b6fdc8cf12df">
  <xsd:schema xmlns:xsd="http://www.w3.org/2001/XMLSchema" xmlns:xs="http://www.w3.org/2001/XMLSchema" xmlns:p="http://schemas.microsoft.com/office/2006/metadata/properties" xmlns:ns3="483dba53-7734-44b0-a8e9-8dd24ce872c9" xmlns:ns4="c7d0f312-d748-48d1-b1de-9d5105df2206" targetNamespace="http://schemas.microsoft.com/office/2006/metadata/properties" ma:root="true" ma:fieldsID="6197eeded140dfbba3a084dcac1d9677" ns3:_="" ns4:_="">
    <xsd:import namespace="483dba53-7734-44b0-a8e9-8dd24ce872c9"/>
    <xsd:import namespace="c7d0f312-d748-48d1-b1de-9d5105df22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dba53-7734-44b0-a8e9-8dd24ce87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d0f312-d748-48d1-b1de-9d5105df22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c7d0f312-d748-48d1-b1de-9d5105df2206"/>
    <ds:schemaRef ds:uri="http://purl.org/dc/terms/"/>
    <ds:schemaRef ds:uri="http://schemas.openxmlformats.org/package/2006/metadata/core-properties"/>
    <ds:schemaRef ds:uri="483dba53-7734-44b0-a8e9-8dd24ce872c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5FA3AB-95B4-4A22-B013-EB8151D89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dba53-7734-44b0-a8e9-8dd24ce872c9"/>
    <ds:schemaRef ds:uri="c7d0f312-d748-48d1-b1de-9d5105df2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Abuelgasim</cp:lastModifiedBy>
  <cp:lastPrinted>2021-03-31T19:09:28Z</cp:lastPrinted>
  <dcterms:created xsi:type="dcterms:W3CDTF">2017-11-15T21:17:43Z</dcterms:created>
  <dcterms:modified xsi:type="dcterms:W3CDTF">2021-11-14T12:15:57Z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0x01010043F009AA20B2ED4399E9C39C77341190</vt:lpwstr>
  </property>
</Properties>
</file>