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monettarossi/Documents/My Documents/UN SIERRA LEONE/UN WFP-UNDP/REPORTS/"/>
    </mc:Choice>
  </mc:AlternateContent>
  <xr:revisionPtr revIDLastSave="0" documentId="8_{771D1A56-F563-B64F-B25D-8BDF0F8EF268}" xr6:coauthVersionLast="47" xr6:coauthVersionMax="47" xr10:uidLastSave="{00000000-0000-0000-0000-000000000000}"/>
  <bookViews>
    <workbookView xWindow="0" yWindow="460" windowWidth="28800" windowHeight="16140" activeTab="1" xr2:uid="{00000000-000D-0000-FFFF-FFFF00000000}"/>
  </bookViews>
  <sheets>
    <sheet name="Project Budget by Category+Summ" sheetId="2" r:id="rId1"/>
    <sheet name="Budget &amp; Expenditure_28 Jan 21" sheetId="4" r:id="rId2"/>
  </sheets>
  <definedNames>
    <definedName name="_xlnm.Print_Area" localSheetId="1">'Budget &amp; Expenditure_28 Jan 21'!$A$1:$J$44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2" l="1"/>
  <c r="F7" i="2"/>
  <c r="I11" i="4"/>
  <c r="I33" i="4"/>
  <c r="I35" i="4"/>
  <c r="I37" i="4"/>
  <c r="I38" i="4"/>
  <c r="I40" i="4"/>
  <c r="B32" i="4"/>
  <c r="I22" i="4"/>
  <c r="I17" i="4"/>
  <c r="F23" i="4"/>
  <c r="F35" i="4"/>
  <c r="F37" i="4"/>
  <c r="F30" i="4"/>
  <c r="F31" i="4"/>
  <c r="F38" i="4"/>
  <c r="H30" i="4"/>
  <c r="H31" i="4" s="1"/>
  <c r="E31" i="4"/>
  <c r="D37" i="4"/>
  <c r="G31" i="4"/>
  <c r="J31" i="4"/>
  <c r="H37" i="4"/>
  <c r="E37" i="4"/>
  <c r="I36" i="4"/>
  <c r="I30" i="4"/>
  <c r="I31" i="4"/>
  <c r="D30" i="4"/>
  <c r="D31" i="4"/>
  <c r="H22" i="4"/>
  <c r="E22" i="4"/>
  <c r="D22" i="4"/>
  <c r="H17" i="4"/>
  <c r="E17" i="4"/>
  <c r="E23" i="4"/>
  <c r="E38" i="4"/>
  <c r="D17" i="4"/>
  <c r="H11" i="4"/>
  <c r="H23" i="4"/>
  <c r="E11" i="4"/>
  <c r="D11" i="4"/>
  <c r="D23" i="4"/>
  <c r="D38" i="4"/>
  <c r="G23" i="4"/>
  <c r="G38" i="4"/>
  <c r="C12" i="2"/>
  <c r="G12" i="2"/>
  <c r="C14" i="2"/>
  <c r="C16" i="2"/>
  <c r="G8" i="2"/>
  <c r="G9" i="2"/>
  <c r="G10" i="2"/>
  <c r="H10" i="2"/>
  <c r="G11" i="2"/>
  <c r="G13" i="2"/>
  <c r="G7" i="2"/>
  <c r="G14" i="2"/>
  <c r="F8" i="2"/>
  <c r="F9" i="2"/>
  <c r="H9" i="2"/>
  <c r="F10" i="2"/>
  <c r="F11" i="2"/>
  <c r="H11" i="2"/>
  <c r="F13" i="2"/>
  <c r="H13" i="2"/>
  <c r="E14" i="2"/>
  <c r="E15" i="2"/>
  <c r="D14" i="2"/>
  <c r="D15" i="2"/>
  <c r="D16" i="2"/>
  <c r="H8" i="2"/>
  <c r="F12" i="2"/>
  <c r="B14" i="2"/>
  <c r="B16" i="2"/>
  <c r="B15" i="2"/>
  <c r="F15" i="2"/>
  <c r="J37" i="4"/>
  <c r="J38" i="4"/>
  <c r="C15" i="2"/>
  <c r="B19" i="2"/>
  <c r="C19" i="2"/>
  <c r="H12" i="2"/>
  <c r="C20" i="2"/>
  <c r="F14" i="2"/>
  <c r="F16" i="2"/>
  <c r="C21" i="2"/>
  <c r="G19" i="2"/>
  <c r="E39" i="4"/>
  <c r="E40" i="4"/>
  <c r="D40" i="4"/>
  <c r="D39" i="4"/>
  <c r="J39" i="4"/>
  <c r="J40" i="4"/>
  <c r="F39" i="4"/>
  <c r="F40" i="4"/>
  <c r="G39" i="4"/>
  <c r="G40" i="4"/>
  <c r="H14" i="2"/>
  <c r="G15" i="2"/>
  <c r="H15" i="2"/>
  <c r="E16" i="2"/>
  <c r="B20" i="2"/>
  <c r="D20" i="2"/>
  <c r="F20" i="2"/>
  <c r="G16" i="2"/>
  <c r="H16" i="2"/>
  <c r="G20" i="2"/>
  <c r="G21" i="2"/>
  <c r="B21" i="2"/>
  <c r="E20" i="2"/>
  <c r="H38" i="4" l="1"/>
  <c r="H40" i="4" l="1"/>
  <c r="D19" i="2" l="1"/>
  <c r="F19" i="2" s="1"/>
  <c r="D21" i="2" l="1"/>
  <c r="F21" i="2" s="1"/>
  <c r="E19" i="2"/>
  <c r="E21" i="2" s="1"/>
</calcChain>
</file>

<file path=xl/sharedStrings.xml><?xml version="1.0" encoding="utf-8"?>
<sst xmlns="http://schemas.openxmlformats.org/spreadsheetml/2006/main" count="98" uniqueCount="95">
  <si>
    <t>Table 2 - PBF project budget by UN cost category</t>
  </si>
  <si>
    <t>Note: If this is a budget revision, insert extra columns to show budget changes.</t>
  </si>
  <si>
    <t>CATEGORIES</t>
  </si>
  <si>
    <t>Amount Recipient  Agency WFP</t>
  </si>
  <si>
    <t>Amount Recipient  Agency UNDP</t>
  </si>
  <si>
    <t>Total tranche 1</t>
  </si>
  <si>
    <t>Total tranche 2</t>
  </si>
  <si>
    <t>PROJECT TOTAL</t>
  </si>
  <si>
    <t>Tranche 1 (70%)</t>
  </si>
  <si>
    <t>Tranche 2 (30%)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</si>
  <si>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</si>
  <si>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</si>
  <si>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</si>
  <si>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</si>
  <si>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</si>
  <si>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</si>
  <si>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</si>
  <si>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</si>
  <si>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</si>
  <si>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TOTAL</t>
  </si>
  <si>
    <t>Outcome/ Output number</t>
  </si>
  <si>
    <t>Outcome/ output/ activity formulation:</t>
  </si>
  <si>
    <t>Any remarks (e.g. on types of inputs provided or budget justification, for example if high TA or travel costs)</t>
  </si>
  <si>
    <t>Project personnel costs if not included in activities above</t>
  </si>
  <si>
    <t>Project operational costs if not included in activities above</t>
  </si>
  <si>
    <t>Project M&amp;E budget</t>
  </si>
  <si>
    <t xml:space="preserve"> </t>
  </si>
  <si>
    <t xml:space="preserve">Indirect support costs (7%): </t>
  </si>
  <si>
    <t>Agricultural livelihoods</t>
  </si>
  <si>
    <t>Alternative livelihoods support</t>
  </si>
  <si>
    <t>Linkages to existing CSR initiatives</t>
  </si>
  <si>
    <t>Promoting lesson learned from the innovative approach</t>
  </si>
  <si>
    <t>Grievance Redress Mechanism</t>
  </si>
  <si>
    <t>Community Development Fund Mechanism</t>
  </si>
  <si>
    <t>Building accountability capacity of security sectors</t>
  </si>
  <si>
    <t>TOTAL $ FOR OUTCOME 1:</t>
  </si>
  <si>
    <t>Community based participatory planning</t>
  </si>
  <si>
    <t>Supporting District Multi Stakeholders Platforms</t>
  </si>
  <si>
    <t>Strengthening Capacity of Women Groups</t>
  </si>
  <si>
    <t>Land conflict analysis and land degradation assessments in four chiefdoms</t>
  </si>
  <si>
    <t xml:space="preserve">OUTCOME 1: Communities in Pujehun and Moyamba districts benefit from more accountable institutions and mechanisms that promote peaceful relations between communities and private companies. </t>
  </si>
  <si>
    <t>OUTCOME 2: Community resilience is strengthened through reducing social tension by enhancing  sustainable livelihoods and improving food security in Pujehun and Moyamba</t>
  </si>
  <si>
    <t>TOTAL $ FOR OUTCOME 2:</t>
  </si>
  <si>
    <t>Activity 1.2.1</t>
  </si>
  <si>
    <t>Activity 1.2.2</t>
  </si>
  <si>
    <t>Activity 1.2.3</t>
  </si>
  <si>
    <t>Activity 1.2.4</t>
  </si>
  <si>
    <t>Activity 1.3.1</t>
  </si>
  <si>
    <t>Activity 1.3.2</t>
  </si>
  <si>
    <t>Activity 1.3.3</t>
  </si>
  <si>
    <t>Activity 2.1.1</t>
  </si>
  <si>
    <t>Activity 2.1.2</t>
  </si>
  <si>
    <t>Activity 2.1.3</t>
  </si>
  <si>
    <t>Activity 2.1.4</t>
  </si>
  <si>
    <t xml:space="preserve">Educating stakeholders on land policy </t>
  </si>
  <si>
    <t>Developing simplified checklist to guide land acquisition and land use</t>
  </si>
  <si>
    <t>Building capacity of companies</t>
  </si>
  <si>
    <t xml:space="preserve">
Support to the SLEITI and VGGT process through Capacity Strengthening 
</t>
  </si>
  <si>
    <t>Annex D - PBF project budget and expenditures  by Outcome, output and activity (indicative)</t>
  </si>
  <si>
    <t>Output 1.1:</t>
  </si>
  <si>
    <t>Activity 1.1.1:</t>
  </si>
  <si>
    <t>Activity 1.1.2:</t>
  </si>
  <si>
    <t>Activity 1.1.3:</t>
  </si>
  <si>
    <t>Activity 1.1.4:</t>
  </si>
  <si>
    <t>Total for output 1.1</t>
  </si>
  <si>
    <t>Output 1.2:</t>
  </si>
  <si>
    <t xml:space="preserve">Total for Output 1.2 </t>
  </si>
  <si>
    <t>Output 1.3:</t>
  </si>
  <si>
    <t>Total for Output 1.3</t>
  </si>
  <si>
    <t>Output 2.1:</t>
  </si>
  <si>
    <t>Total Output 2.1</t>
  </si>
  <si>
    <t>Final Evaluation</t>
  </si>
  <si>
    <t>TOTAL FOR PERSONELL</t>
  </si>
  <si>
    <t>TOTAL PROJECT BUDGET BY RUNO:</t>
  </si>
  <si>
    <r>
      <rPr>
        <b/>
        <sz val="10"/>
        <color indexed="8"/>
        <rFont val="Times New Roman"/>
        <family val="1"/>
      </rPr>
      <t>Budget</t>
    </r>
    <r>
      <rPr>
        <sz val="10"/>
        <color indexed="8"/>
        <rFont val="Times New Roman"/>
        <family val="1"/>
      </rPr>
      <t xml:space="preserve"> by recipient organization (USD)
</t>
    </r>
    <r>
      <rPr>
        <b/>
        <sz val="10"/>
        <color indexed="10"/>
        <rFont val="Times New Roman"/>
        <family val="1"/>
      </rPr>
      <t>WFP</t>
    </r>
  </si>
  <si>
    <t>Project: Mitigating Localized Resource-based Conflicts and Increasing Community Resilience in Pujehun and Moyamba districts of Sierra Leone</t>
  </si>
  <si>
    <t>Implementation of the policy frameworks on land acquisitions and land use are made more inclusive.</t>
  </si>
  <si>
    <t xml:space="preserve">Capacity of government institutions, national security stakeholders and companies in human rights approaches, gender-sensitivity and grievance redress are strengthened. </t>
  </si>
  <si>
    <t>Resilience of households is enhanced, and access to food improved, through the promotion of climate-smart agriculture practices and alternative sources of livelihoods and building linkages with local markets</t>
  </si>
  <si>
    <t>SUB TOTAL $ FOR PROJECT BUDGET</t>
  </si>
  <si>
    <t>Organization</t>
  </si>
  <si>
    <t>Budget</t>
  </si>
  <si>
    <t>1st tranche</t>
  </si>
  <si>
    <t>Amnt spent</t>
  </si>
  <si>
    <t>2nd tranche</t>
  </si>
  <si>
    <t>UNDP</t>
  </si>
  <si>
    <t>WFP</t>
  </si>
  <si>
    <t>% Utilization</t>
  </si>
  <si>
    <r>
      <t xml:space="preserve">Percent of budget for direct action on </t>
    </r>
    <r>
      <rPr>
        <b/>
        <sz val="10"/>
        <color indexed="8"/>
        <rFont val="Times New Roman"/>
        <family val="1"/>
      </rPr>
      <t>gender eqaulity</t>
    </r>
    <r>
      <rPr>
        <sz val="10"/>
        <color indexed="8"/>
        <rFont val="Times New Roman"/>
        <family val="1"/>
      </rPr>
      <t xml:space="preserve"> 
(if any):</t>
    </r>
  </si>
  <si>
    <t>Balance</t>
  </si>
  <si>
    <t>Budget by recipient organization (USD) WFP</t>
  </si>
  <si>
    <r>
      <rPr>
        <b/>
        <sz val="10"/>
        <color indexed="8"/>
        <rFont val="Times New Roman"/>
        <family val="1"/>
      </rPr>
      <t xml:space="preserve">**NOTE: </t>
    </r>
    <r>
      <rPr>
        <sz val="10"/>
        <color indexed="8"/>
        <rFont val="Times New Roman"/>
        <family val="1"/>
      </rPr>
      <t>This is only a provisional report pending finalization of 2020 CDRs UNDP HQ</t>
    </r>
    <r>
      <rPr>
        <sz val="10"/>
        <color indexed="8"/>
        <rFont val="Times New Roman"/>
        <family val="1"/>
      </rPr>
      <t>. Commitments include Signed Agreements with IPs and Procurements requests pending payments</t>
    </r>
  </si>
  <si>
    <r>
      <rPr>
        <b/>
        <sz val="10"/>
        <rFont val="Times New Roman"/>
        <family val="1"/>
      </rPr>
      <t>Budget</t>
    </r>
    <r>
      <rPr>
        <sz val="10"/>
        <rFont val="Times New Roman"/>
        <family val="1"/>
      </rPr>
      <t xml:space="preserve"> by recipient organization (USD) </t>
    </r>
    <r>
      <rPr>
        <b/>
        <sz val="10"/>
        <rFont val="Times New Roman"/>
        <family val="1"/>
      </rPr>
      <t>UNDP</t>
    </r>
  </si>
  <si>
    <r>
      <t xml:space="preserve">Level of </t>
    </r>
    <r>
      <rPr>
        <b/>
        <sz val="10"/>
        <rFont val="Times New Roman"/>
        <family val="1"/>
      </rPr>
      <t>expenditure/ commitments</t>
    </r>
    <r>
      <rPr>
        <sz val="10"/>
        <rFont val="Times New Roman"/>
        <family val="1"/>
      </rPr>
      <t xml:space="preserve"> (USD)
(As of end ofJune 2021): UNDP</t>
    </r>
  </si>
  <si>
    <r>
      <t xml:space="preserve">Level of </t>
    </r>
    <r>
      <rPr>
        <b/>
        <sz val="10"/>
        <color indexed="8"/>
        <rFont val="Times New Roman"/>
        <family val="1"/>
      </rPr>
      <t>expenditure/ commitments</t>
    </r>
    <r>
      <rPr>
        <sz val="10"/>
        <color indexed="8"/>
        <rFont val="Times New Roman"/>
        <family val="1"/>
      </rPr>
      <t xml:space="preserve"> (USD)
(As of end of </t>
    </r>
    <r>
      <rPr>
        <sz val="10"/>
        <color indexed="10"/>
        <rFont val="Times New Roman"/>
        <family val="1"/>
      </rPr>
      <t>June 2021</t>
    </r>
    <r>
      <rPr>
        <sz val="10"/>
        <color indexed="8"/>
        <rFont val="Times New Roman"/>
        <family val="1"/>
      </rPr>
      <t xml:space="preserve">): </t>
    </r>
    <r>
      <rPr>
        <b/>
        <sz val="10"/>
        <color indexed="10"/>
        <rFont val="Times New Roman"/>
        <family val="1"/>
      </rPr>
      <t>WFP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</si>
</sst>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-;\-* #,##0.00_-;_-* &quot;-&quot;_-;_-@_-"/>
  </numFmts>
  <fonts count="24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C00000"/>
      <name val="Times New Roman"/>
      <family val="1"/>
    </font>
    <font>
      <sz val="10"/>
      <color rgb="FFC00000"/>
      <name val="Times New Roman"/>
      <family val="1"/>
    </font>
    <font>
      <b/>
      <sz val="10"/>
      <color rgb="FFC00000"/>
      <name val="Times New Roman"/>
      <family val="1"/>
    </font>
    <font>
      <sz val="10"/>
      <color rgb="FFFF0000"/>
      <name val="Times New Roman"/>
      <family val="1"/>
    </font>
    <font>
      <b/>
      <i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3B3B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72">
    <xf numFmtId="0" fontId="0" fillId="0" borderId="0" xfId="0"/>
    <xf numFmtId="0" fontId="10" fillId="0" borderId="0" xfId="0" applyFont="1"/>
    <xf numFmtId="0" fontId="11" fillId="2" borderId="25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0" fontId="9" fillId="0" borderId="0" xfId="0" applyFont="1"/>
    <xf numFmtId="4" fontId="12" fillId="0" borderId="25" xfId="0" applyNumberFormat="1" applyFont="1" applyBorder="1" applyAlignment="1">
      <alignment horizontal="right" vertical="center" wrapText="1"/>
    </xf>
    <xf numFmtId="3" fontId="12" fillId="0" borderId="25" xfId="0" applyNumberFormat="1" applyFont="1" applyBorder="1" applyAlignment="1">
      <alignment horizontal="right" vertical="center" wrapText="1"/>
    </xf>
    <xf numFmtId="43" fontId="12" fillId="0" borderId="25" xfId="1" applyFont="1" applyBorder="1" applyAlignment="1">
      <alignment horizontal="right" vertical="center" wrapText="1"/>
    </xf>
    <xf numFmtId="2" fontId="12" fillId="0" borderId="25" xfId="0" applyNumberFormat="1" applyFont="1" applyBorder="1" applyAlignment="1">
      <alignment horizontal="right" vertical="center" wrapText="1"/>
    </xf>
    <xf numFmtId="4" fontId="0" fillId="0" borderId="0" xfId="0" applyNumberFormat="1"/>
    <xf numFmtId="165" fontId="12" fillId="0" borderId="25" xfId="0" applyNumberFormat="1" applyFont="1" applyBorder="1" applyAlignment="1">
      <alignment horizontal="right" vertical="center" wrapText="1"/>
    </xf>
    <xf numFmtId="0" fontId="13" fillId="4" borderId="0" xfId="0" applyFont="1" applyFill="1"/>
    <xf numFmtId="0" fontId="13" fillId="4" borderId="0" xfId="0" applyFont="1" applyFill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4" fillId="5" borderId="3" xfId="0" applyFont="1" applyFill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166" fontId="15" fillId="0" borderId="4" xfId="2" applyNumberFormat="1" applyFont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166" fontId="4" fillId="6" borderId="4" xfId="2" applyNumberFormat="1" applyFont="1" applyFill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4" fillId="6" borderId="3" xfId="0" applyFont="1" applyFill="1" applyBorder="1" applyAlignment="1">
      <alignment vertical="center" wrapText="1"/>
    </xf>
    <xf numFmtId="0" fontId="14" fillId="6" borderId="4" xfId="0" applyFont="1" applyFill="1" applyBorder="1" applyAlignment="1">
      <alignment vertical="center" wrapText="1"/>
    </xf>
    <xf numFmtId="166" fontId="14" fillId="6" borderId="4" xfId="2" applyNumberFormat="1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166" fontId="14" fillId="7" borderId="4" xfId="2" applyNumberFormat="1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166" fontId="5" fillId="6" borderId="4" xfId="2" applyNumberFormat="1" applyFont="1" applyFill="1" applyBorder="1" applyAlignment="1">
      <alignment vertical="center" wrapText="1"/>
    </xf>
    <xf numFmtId="166" fontId="14" fillId="7" borderId="1" xfId="2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66" fontId="14" fillId="0" borderId="1" xfId="2" applyNumberFormat="1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166" fontId="14" fillId="0" borderId="4" xfId="2" applyNumberFormat="1" applyFont="1" applyBorder="1" applyAlignment="1">
      <alignment vertical="center" wrapText="1"/>
    </xf>
    <xf numFmtId="166" fontId="15" fillId="7" borderId="4" xfId="2" applyNumberFormat="1" applyFont="1" applyFill="1" applyBorder="1" applyAlignment="1">
      <alignment vertical="center" wrapText="1"/>
    </xf>
    <xf numFmtId="0" fontId="15" fillId="4" borderId="0" xfId="0" applyFont="1" applyFill="1"/>
    <xf numFmtId="0" fontId="13" fillId="0" borderId="0" xfId="0" applyFont="1"/>
    <xf numFmtId="166" fontId="13" fillId="0" borderId="0" xfId="2" applyNumberFormat="1" applyFont="1"/>
    <xf numFmtId="9" fontId="14" fillId="6" borderId="1" xfId="3" applyNumberFormat="1" applyFont="1" applyFill="1" applyBorder="1" applyAlignment="1">
      <alignment vertical="center" wrapText="1"/>
    </xf>
    <xf numFmtId="9" fontId="4" fillId="6" borderId="4" xfId="3" applyNumberFormat="1" applyFont="1" applyFill="1" applyBorder="1" applyAlignment="1">
      <alignment vertical="center" wrapText="1"/>
    </xf>
    <xf numFmtId="9" fontId="14" fillId="7" borderId="1" xfId="3" applyNumberFormat="1" applyFont="1" applyFill="1" applyBorder="1" applyAlignment="1">
      <alignment vertical="center" wrapText="1"/>
    </xf>
    <xf numFmtId="9" fontId="13" fillId="0" borderId="0" xfId="3" applyNumberFormat="1" applyFont="1"/>
    <xf numFmtId="166" fontId="15" fillId="0" borderId="2" xfId="2" applyNumberFormat="1" applyFont="1" applyBorder="1" applyAlignment="1">
      <alignment horizontal="center" vertical="top" wrapText="1"/>
    </xf>
    <xf numFmtId="9" fontId="15" fillId="0" borderId="2" xfId="3" applyNumberFormat="1" applyFont="1" applyBorder="1" applyAlignment="1">
      <alignment horizontal="center" vertical="top" wrapText="1"/>
    </xf>
    <xf numFmtId="9" fontId="15" fillId="0" borderId="4" xfId="3" applyNumberFormat="1" applyFont="1" applyBorder="1" applyAlignment="1">
      <alignment horizontal="center" vertical="center" wrapText="1"/>
    </xf>
    <xf numFmtId="164" fontId="15" fillId="0" borderId="2" xfId="2" applyFont="1" applyBorder="1" applyAlignment="1">
      <alignment horizontal="center" vertical="top" wrapText="1"/>
    </xf>
    <xf numFmtId="164" fontId="15" fillId="0" borderId="4" xfId="2" applyFont="1" applyBorder="1" applyAlignment="1">
      <alignment vertical="center" wrapText="1"/>
    </xf>
    <xf numFmtId="164" fontId="4" fillId="6" borderId="3" xfId="2" applyFont="1" applyFill="1" applyBorder="1" applyAlignment="1">
      <alignment vertical="center" wrapText="1"/>
    </xf>
    <xf numFmtId="164" fontId="14" fillId="6" borderId="6" xfId="2" applyFont="1" applyFill="1" applyBorder="1" applyAlignment="1">
      <alignment vertical="center" wrapText="1"/>
    </xf>
    <xf numFmtId="164" fontId="14" fillId="6" borderId="1" xfId="2" applyFont="1" applyFill="1" applyBorder="1" applyAlignment="1">
      <alignment vertical="center" wrapText="1"/>
    </xf>
    <xf numFmtId="164" fontId="14" fillId="7" borderId="4" xfId="2" applyFont="1" applyFill="1" applyBorder="1" applyAlignment="1">
      <alignment vertical="center" wrapText="1"/>
    </xf>
    <xf numFmtId="164" fontId="15" fillId="0" borderId="1" xfId="2" applyFont="1" applyBorder="1" applyAlignment="1">
      <alignment vertical="center" wrapText="1"/>
    </xf>
    <xf numFmtId="164" fontId="15" fillId="0" borderId="1" xfId="2" applyFont="1" applyBorder="1"/>
    <xf numFmtId="164" fontId="15" fillId="0" borderId="4" xfId="2" applyFont="1" applyBorder="1"/>
    <xf numFmtId="164" fontId="4" fillId="6" borderId="4" xfId="2" applyFont="1" applyFill="1" applyBorder="1" applyAlignment="1">
      <alignment vertical="center" wrapText="1"/>
    </xf>
    <xf numFmtId="164" fontId="14" fillId="7" borderId="1" xfId="2" applyFont="1" applyFill="1" applyBorder="1" applyAlignment="1">
      <alignment vertical="center" wrapText="1"/>
    </xf>
    <xf numFmtId="164" fontId="14" fillId="4" borderId="1" xfId="2" applyFont="1" applyFill="1" applyBorder="1" applyAlignment="1">
      <alignment vertical="center" wrapText="1"/>
    </xf>
    <xf numFmtId="164" fontId="14" fillId="8" borderId="1" xfId="2" applyFont="1" applyFill="1" applyBorder="1" applyAlignment="1">
      <alignment vertical="center" wrapText="1"/>
    </xf>
    <xf numFmtId="164" fontId="15" fillId="0" borderId="0" xfId="2" applyFont="1"/>
    <xf numFmtId="164" fontId="13" fillId="0" borderId="0" xfId="2" applyFont="1"/>
    <xf numFmtId="164" fontId="14" fillId="9" borderId="1" xfId="2" applyFont="1" applyFill="1" applyBorder="1" applyAlignment="1">
      <alignment vertical="center" wrapText="1"/>
    </xf>
    <xf numFmtId="9" fontId="15" fillId="0" borderId="1" xfId="3" applyNumberFormat="1" applyFont="1" applyBorder="1" applyAlignment="1">
      <alignment horizontal="center" vertical="center" wrapText="1"/>
    </xf>
    <xf numFmtId="164" fontId="8" fillId="10" borderId="7" xfId="2" applyFill="1" applyBorder="1"/>
    <xf numFmtId="164" fontId="8" fillId="10" borderId="8" xfId="2" applyFill="1" applyBorder="1"/>
    <xf numFmtId="0" fontId="0" fillId="0" borderId="9" xfId="0" applyBorder="1"/>
    <xf numFmtId="164" fontId="8" fillId="0" borderId="8" xfId="2" applyFont="1" applyBorder="1"/>
    <xf numFmtId="0" fontId="9" fillId="0" borderId="10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164" fontId="9" fillId="10" borderId="11" xfId="2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4" fontId="11" fillId="3" borderId="25" xfId="0" applyNumberFormat="1" applyFont="1" applyFill="1" applyBorder="1" applyAlignment="1">
      <alignment horizontal="right" vertical="center" wrapText="1"/>
    </xf>
    <xf numFmtId="3" fontId="11" fillId="3" borderId="25" xfId="0" applyNumberFormat="1" applyFont="1" applyFill="1" applyBorder="1" applyAlignment="1">
      <alignment horizontal="right" vertical="center" wrapText="1"/>
    </xf>
    <xf numFmtId="165" fontId="11" fillId="3" borderId="25" xfId="0" applyNumberFormat="1" applyFont="1" applyFill="1" applyBorder="1" applyAlignment="1">
      <alignment horizontal="right" vertical="center" wrapText="1"/>
    </xf>
    <xf numFmtId="43" fontId="11" fillId="3" borderId="25" xfId="1" applyFont="1" applyFill="1" applyBorder="1" applyAlignment="1">
      <alignment horizontal="right" vertical="center" wrapText="1"/>
    </xf>
    <xf numFmtId="0" fontId="0" fillId="0" borderId="12" xfId="0" applyBorder="1"/>
    <xf numFmtId="164" fontId="8" fillId="0" borderId="13" xfId="2" applyFont="1" applyBorder="1"/>
    <xf numFmtId="164" fontId="8" fillId="10" borderId="13" xfId="2" applyFill="1" applyBorder="1"/>
    <xf numFmtId="0" fontId="9" fillId="0" borderId="14" xfId="0" applyFont="1" applyBorder="1"/>
    <xf numFmtId="164" fontId="9" fillId="0" borderId="15" xfId="2" applyFont="1" applyBorder="1"/>
    <xf numFmtId="164" fontId="9" fillId="10" borderId="15" xfId="2" applyFont="1" applyFill="1" applyBorder="1"/>
    <xf numFmtId="164" fontId="9" fillId="10" borderId="16" xfId="2" applyFont="1" applyFill="1" applyBorder="1"/>
    <xf numFmtId="164" fontId="9" fillId="10" borderId="17" xfId="2" applyFont="1" applyFill="1" applyBorder="1" applyAlignment="1">
      <alignment horizontal="center"/>
    </xf>
    <xf numFmtId="164" fontId="0" fillId="0" borderId="8" xfId="0" applyNumberFormat="1" applyBorder="1"/>
    <xf numFmtId="164" fontId="0" fillId="0" borderId="13" xfId="0" applyNumberFormat="1" applyBorder="1"/>
    <xf numFmtId="164" fontId="9" fillId="4" borderId="17" xfId="2" applyFont="1" applyFill="1" applyBorder="1" applyAlignment="1">
      <alignment horizontal="center"/>
    </xf>
    <xf numFmtId="164" fontId="8" fillId="0" borderId="8" xfId="3" applyNumberFormat="1" applyFont="1" applyBorder="1" applyAlignment="1">
      <alignment horizontal="center"/>
    </xf>
    <xf numFmtId="9" fontId="8" fillId="4" borderId="7" xfId="3" applyFill="1" applyBorder="1"/>
    <xf numFmtId="9" fontId="9" fillId="4" borderId="16" xfId="3" applyFont="1" applyFill="1" applyBorder="1"/>
    <xf numFmtId="43" fontId="8" fillId="0" borderId="0" xfId="1" applyFont="1"/>
    <xf numFmtId="9" fontId="8" fillId="0" borderId="0" xfId="3" applyFont="1"/>
    <xf numFmtId="9" fontId="9" fillId="0" borderId="0" xfId="0" applyNumberFormat="1" applyFont="1"/>
    <xf numFmtId="43" fontId="9" fillId="0" borderId="0" xfId="0" applyNumberFormat="1" applyFont="1"/>
    <xf numFmtId="164" fontId="16" fillId="11" borderId="0" xfId="2" applyFont="1" applyFill="1"/>
    <xf numFmtId="0" fontId="15" fillId="0" borderId="0" xfId="0" applyFont="1" applyBorder="1"/>
    <xf numFmtId="164" fontId="15" fillId="0" borderId="0" xfId="2" applyFont="1" applyBorder="1"/>
    <xf numFmtId="9" fontId="15" fillId="0" borderId="0" xfId="3" applyNumberFormat="1" applyFont="1" applyBorder="1"/>
    <xf numFmtId="0" fontId="15" fillId="0" borderId="18" xfId="0" applyFont="1" applyBorder="1"/>
    <xf numFmtId="166" fontId="15" fillId="0" borderId="19" xfId="2" applyNumberFormat="1" applyFont="1" applyBorder="1"/>
    <xf numFmtId="0" fontId="15" fillId="0" borderId="5" xfId="0" applyFont="1" applyBorder="1"/>
    <xf numFmtId="0" fontId="15" fillId="0" borderId="6" xfId="0" applyFont="1" applyBorder="1"/>
    <xf numFmtId="164" fontId="15" fillId="0" borderId="6" xfId="2" applyFont="1" applyBorder="1"/>
    <xf numFmtId="9" fontId="15" fillId="0" borderId="6" xfId="3" applyNumberFormat="1" applyFont="1" applyBorder="1"/>
    <xf numFmtId="166" fontId="15" fillId="0" borderId="4" xfId="2" applyNumberFormat="1" applyFont="1" applyBorder="1"/>
    <xf numFmtId="164" fontId="15" fillId="0" borderId="0" xfId="0" applyNumberFormat="1" applyFont="1"/>
    <xf numFmtId="9" fontId="4" fillId="6" borderId="3" xfId="3" applyNumberFormat="1" applyFont="1" applyFill="1" applyBorder="1" applyAlignment="1">
      <alignment horizontal="center" vertical="center" wrapText="1"/>
    </xf>
    <xf numFmtId="9" fontId="14" fillId="6" borderId="6" xfId="3" applyNumberFormat="1" applyFont="1" applyFill="1" applyBorder="1" applyAlignment="1">
      <alignment horizontal="center" vertical="center" wrapText="1"/>
    </xf>
    <xf numFmtId="9" fontId="14" fillId="7" borderId="4" xfId="3" applyNumberFormat="1" applyFont="1" applyFill="1" applyBorder="1" applyAlignment="1">
      <alignment horizontal="center" vertical="center" wrapText="1"/>
    </xf>
    <xf numFmtId="164" fontId="15" fillId="0" borderId="0" xfId="2" applyFont="1" applyAlignment="1">
      <alignment horizontal="center"/>
    </xf>
    <xf numFmtId="164" fontId="17" fillId="0" borderId="0" xfId="2" applyFont="1" applyFill="1" applyBorder="1"/>
    <xf numFmtId="164" fontId="17" fillId="0" borderId="6" xfId="2" applyFont="1" applyFill="1" applyBorder="1"/>
    <xf numFmtId="164" fontId="4" fillId="9" borderId="1" xfId="2" applyFont="1" applyFill="1" applyBorder="1" applyAlignment="1">
      <alignment vertical="center" wrapText="1"/>
    </xf>
    <xf numFmtId="164" fontId="4" fillId="0" borderId="1" xfId="2" applyFont="1" applyFill="1" applyBorder="1" applyAlignment="1">
      <alignment vertical="center" wrapText="1"/>
    </xf>
    <xf numFmtId="164" fontId="4" fillId="8" borderId="1" xfId="2" applyFont="1" applyFill="1" applyBorder="1" applyAlignment="1">
      <alignment vertical="center" wrapText="1"/>
    </xf>
    <xf numFmtId="164" fontId="4" fillId="7" borderId="1" xfId="2" applyFont="1" applyFill="1" applyBorder="1" applyAlignment="1">
      <alignment vertical="center" wrapText="1"/>
    </xf>
    <xf numFmtId="164" fontId="5" fillId="0" borderId="1" xfId="2" applyFont="1" applyFill="1" applyBorder="1" applyAlignment="1">
      <alignment vertical="center" wrapText="1"/>
    </xf>
    <xf numFmtId="164" fontId="5" fillId="0" borderId="2" xfId="2" applyFont="1" applyBorder="1" applyAlignment="1">
      <alignment horizontal="center" vertical="top" wrapText="1"/>
    </xf>
    <xf numFmtId="164" fontId="5" fillId="0" borderId="4" xfId="2" applyFont="1" applyBorder="1" applyAlignment="1">
      <alignment vertical="center" wrapText="1"/>
    </xf>
    <xf numFmtId="164" fontId="4" fillId="6" borderId="6" xfId="2" applyFont="1" applyFill="1" applyBorder="1" applyAlignment="1">
      <alignment vertical="center" wrapText="1"/>
    </xf>
    <xf numFmtId="164" fontId="4" fillId="6" borderId="1" xfId="2" applyFont="1" applyFill="1" applyBorder="1" applyAlignment="1">
      <alignment vertical="center" wrapText="1"/>
    </xf>
    <xf numFmtId="164" fontId="4" fillId="7" borderId="4" xfId="2" applyFont="1" applyFill="1" applyBorder="1" applyAlignment="1">
      <alignment vertical="center" wrapText="1"/>
    </xf>
    <xf numFmtId="164" fontId="5" fillId="7" borderId="1" xfId="2" applyFont="1" applyFill="1" applyBorder="1" applyAlignment="1">
      <alignment vertical="center" wrapText="1"/>
    </xf>
    <xf numFmtId="164" fontId="5" fillId="7" borderId="4" xfId="2" applyFont="1" applyFill="1" applyBorder="1" applyAlignment="1">
      <alignment vertical="center" wrapText="1"/>
    </xf>
    <xf numFmtId="164" fontId="4" fillId="4" borderId="1" xfId="2" applyFont="1" applyFill="1" applyBorder="1" applyAlignment="1">
      <alignment vertical="center" wrapText="1"/>
    </xf>
    <xf numFmtId="164" fontId="5" fillId="0" borderId="0" xfId="2" applyFont="1" applyBorder="1"/>
    <xf numFmtId="164" fontId="5" fillId="0" borderId="6" xfId="2" applyFont="1" applyBorder="1"/>
    <xf numFmtId="164" fontId="7" fillId="0" borderId="0" xfId="2" applyFont="1"/>
    <xf numFmtId="164" fontId="17" fillId="0" borderId="4" xfId="2" applyFont="1" applyFill="1" applyBorder="1" applyAlignment="1">
      <alignment vertical="center" wrapText="1"/>
    </xf>
    <xf numFmtId="164" fontId="5" fillId="0" borderId="4" xfId="2" applyFont="1" applyFill="1" applyBorder="1" applyAlignment="1">
      <alignment vertical="center" wrapText="1"/>
    </xf>
    <xf numFmtId="164" fontId="18" fillId="7" borderId="4" xfId="2" applyFont="1" applyFill="1" applyBorder="1" applyAlignment="1">
      <alignment vertical="center" wrapText="1"/>
    </xf>
    <xf numFmtId="164" fontId="4" fillId="0" borderId="4" xfId="2" applyFont="1" applyFill="1" applyBorder="1" applyAlignment="1">
      <alignment vertical="center" wrapText="1"/>
    </xf>
    <xf numFmtId="164" fontId="19" fillId="0" borderId="0" xfId="0" applyNumberFormat="1" applyFont="1" applyFill="1"/>
    <xf numFmtId="164" fontId="15" fillId="0" borderId="2" xfId="2" applyFont="1" applyFill="1" applyBorder="1" applyAlignment="1">
      <alignment horizontal="center" vertical="top" wrapText="1"/>
    </xf>
    <xf numFmtId="164" fontId="5" fillId="0" borderId="2" xfId="2" applyFont="1" applyFill="1" applyBorder="1" applyAlignment="1">
      <alignment horizontal="center" vertical="top" wrapText="1"/>
    </xf>
    <xf numFmtId="0" fontId="23" fillId="0" borderId="1" xfId="0" applyFont="1" applyBorder="1" applyAlignment="1">
      <alignment vertical="center" wrapText="1"/>
    </xf>
    <xf numFmtId="0" fontId="11" fillId="12" borderId="27" xfId="0" applyFont="1" applyFill="1" applyBorder="1" applyAlignment="1">
      <alignment horizontal="center" vertical="center" wrapText="1"/>
    </xf>
    <xf numFmtId="0" fontId="11" fillId="12" borderId="28" xfId="0" applyFont="1" applyFill="1" applyBorder="1" applyAlignment="1">
      <alignment horizontal="center" vertical="center" wrapText="1"/>
    </xf>
    <xf numFmtId="0" fontId="11" fillId="12" borderId="29" xfId="0" applyFont="1" applyFill="1" applyBorder="1" applyAlignment="1">
      <alignment horizontal="center" vertical="center" wrapText="1"/>
    </xf>
    <xf numFmtId="0" fontId="11" fillId="12" borderId="2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20" fillId="5" borderId="20" xfId="0" applyFont="1" applyFill="1" applyBorder="1" applyAlignment="1">
      <alignment horizontal="left" vertical="center" wrapText="1"/>
    </xf>
    <xf numFmtId="0" fontId="20" fillId="5" borderId="21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left" vertical="center" wrapText="1"/>
    </xf>
    <xf numFmtId="0" fontId="14" fillId="9" borderId="20" xfId="0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horizontal="left" vertical="center" wrapText="1"/>
    </xf>
    <xf numFmtId="0" fontId="14" fillId="7" borderId="20" xfId="0" applyFont="1" applyFill="1" applyBorder="1" applyAlignment="1">
      <alignment horizontal="left" vertical="center" wrapText="1"/>
    </xf>
    <xf numFmtId="0" fontId="14" fillId="7" borderId="21" xfId="0" applyFont="1" applyFill="1" applyBorder="1" applyAlignment="1">
      <alignment horizontal="left" vertical="center" wrapText="1"/>
    </xf>
    <xf numFmtId="0" fontId="14" fillId="4" borderId="20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left"/>
    </xf>
    <xf numFmtId="0" fontId="15" fillId="0" borderId="23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164" fontId="14" fillId="5" borderId="20" xfId="0" applyNumberFormat="1" applyFont="1" applyFill="1" applyBorder="1" applyAlignment="1">
      <alignment horizontal="left" vertical="center" wrapText="1"/>
    </xf>
    <xf numFmtId="0" fontId="14" fillId="5" borderId="21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14" fillId="8" borderId="20" xfId="0" applyFont="1" applyFill="1" applyBorder="1" applyAlignment="1">
      <alignment horizontal="left" vertical="center" wrapText="1"/>
    </xf>
    <xf numFmtId="0" fontId="14" fillId="8" borderId="21" xfId="0" applyFont="1" applyFill="1" applyBorder="1" applyAlignment="1">
      <alignment horizontal="left" vertical="center" wrapText="1"/>
    </xf>
    <xf numFmtId="0" fontId="21" fillId="4" borderId="22" xfId="0" applyFont="1" applyFill="1" applyBorder="1" applyAlignment="1">
      <alignment horizontal="left"/>
    </xf>
    <xf numFmtId="0" fontId="21" fillId="4" borderId="23" xfId="0" applyFont="1" applyFill="1" applyBorder="1" applyAlignment="1">
      <alignment horizontal="left"/>
    </xf>
    <xf numFmtId="0" fontId="21" fillId="4" borderId="24" xfId="0" applyFont="1" applyFill="1" applyBorder="1" applyAlignment="1">
      <alignment horizontal="left"/>
    </xf>
    <xf numFmtId="0" fontId="22" fillId="4" borderId="18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19" xfId="0" applyFont="1" applyFill="1" applyBorder="1" applyAlignment="1">
      <alignment horizontal="left" vertical="center" wrapText="1"/>
    </xf>
    <xf numFmtId="0" fontId="14" fillId="0" borderId="20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</cellXfs>
  <cellStyles count="4">
    <cellStyle name="Comma" xfId="1" builtinId="3"/>
    <cellStyle name="Comma [0]" xfId="2" builtinId="6"/>
    <cellStyle name="Normal" xfId="0" builtinId="0"/>
    <cellStyle name="Per 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opLeftCell="A18" zoomScale="80" zoomScaleNormal="80" workbookViewId="0">
      <selection activeCell="N31" sqref="N31"/>
    </sheetView>
  </sheetViews>
  <sheetFormatPr baseColWidth="10" defaultColWidth="8.83203125" defaultRowHeight="15" x14ac:dyDescent="0.2"/>
  <cols>
    <col min="1" max="1" width="15.5" customWidth="1"/>
    <col min="2" max="2" width="13.6640625" bestFit="1" customWidth="1"/>
    <col min="3" max="3" width="11.6640625" bestFit="1" customWidth="1"/>
    <col min="4" max="5" width="13.6640625" bestFit="1" customWidth="1"/>
    <col min="6" max="7" width="12.6640625" bestFit="1" customWidth="1"/>
    <col min="8" max="8" width="13.5" bestFit="1" customWidth="1"/>
    <col min="10" max="10" width="11.6640625" bestFit="1" customWidth="1"/>
    <col min="11" max="11" width="12.6640625" bestFit="1" customWidth="1"/>
  </cols>
  <sheetData>
    <row r="1" spans="1:10" ht="16" x14ac:dyDescent="0.2">
      <c r="A1" s="1" t="s">
        <v>0</v>
      </c>
      <c r="B1" s="1"/>
      <c r="C1" s="1"/>
    </row>
    <row r="2" spans="1:10" x14ac:dyDescent="0.2">
      <c r="A2" s="5"/>
      <c r="B2" s="5"/>
      <c r="C2" s="5"/>
    </row>
    <row r="3" spans="1:10" x14ac:dyDescent="0.2">
      <c r="A3" s="5" t="s">
        <v>1</v>
      </c>
      <c r="B3" s="5"/>
      <c r="C3" s="5"/>
    </row>
    <row r="4" spans="1:10" ht="16" thickBot="1" x14ac:dyDescent="0.25"/>
    <row r="5" spans="1:10" ht="26.25" customHeight="1" thickBot="1" x14ac:dyDescent="0.25">
      <c r="A5" s="142" t="s">
        <v>2</v>
      </c>
      <c r="B5" s="140" t="s">
        <v>3</v>
      </c>
      <c r="C5" s="141"/>
      <c r="D5" s="140" t="s">
        <v>4</v>
      </c>
      <c r="E5" s="141"/>
      <c r="F5" s="142" t="s">
        <v>5</v>
      </c>
      <c r="G5" s="142" t="s">
        <v>6</v>
      </c>
      <c r="H5" s="142" t="s">
        <v>7</v>
      </c>
    </row>
    <row r="6" spans="1:10" ht="31" thickBot="1" x14ac:dyDescent="0.25">
      <c r="A6" s="143"/>
      <c r="B6" s="2" t="s">
        <v>8</v>
      </c>
      <c r="C6" s="2" t="s">
        <v>9</v>
      </c>
      <c r="D6" s="2" t="s">
        <v>8</v>
      </c>
      <c r="E6" s="2" t="s">
        <v>9</v>
      </c>
      <c r="F6" s="143"/>
      <c r="G6" s="143"/>
      <c r="H6" s="143"/>
    </row>
    <row r="7" spans="1:10" ht="31" thickBot="1" x14ac:dyDescent="0.25">
      <c r="A7" s="3" t="s">
        <v>10</v>
      </c>
      <c r="B7" s="6">
        <v>264260.5</v>
      </c>
      <c r="C7" s="6">
        <v>113254.5</v>
      </c>
      <c r="D7" s="7">
        <v>174998.69158878503</v>
      </c>
      <c r="E7" s="7">
        <v>74999.439252336437</v>
      </c>
      <c r="F7" s="6">
        <f>B7+D7</f>
        <v>439259.19158878503</v>
      </c>
      <c r="G7" s="6">
        <f>C7+E7</f>
        <v>188253.93925233645</v>
      </c>
      <c r="H7" s="6">
        <f>F7+G7</f>
        <v>627513.13084112154</v>
      </c>
      <c r="J7" s="10"/>
    </row>
    <row r="8" spans="1:10" ht="46" thickBot="1" x14ac:dyDescent="0.25">
      <c r="A8" s="3" t="s">
        <v>11</v>
      </c>
      <c r="B8" s="8">
        <v>21000</v>
      </c>
      <c r="C8" s="8">
        <v>9000</v>
      </c>
      <c r="D8" s="7">
        <v>203020</v>
      </c>
      <c r="E8" s="7">
        <v>85580</v>
      </c>
      <c r="F8" s="6">
        <f t="shared" ref="F8:F13" si="0">B8+D8</f>
        <v>224020</v>
      </c>
      <c r="G8" s="6">
        <f t="shared" ref="G8:G13" si="1">C8+E8</f>
        <v>94580</v>
      </c>
      <c r="H8" s="6">
        <f t="shared" ref="H8:H13" si="2">F8+G8</f>
        <v>318600</v>
      </c>
      <c r="J8" s="10"/>
    </row>
    <row r="9" spans="1:10" ht="61" thickBot="1" x14ac:dyDescent="0.25">
      <c r="A9" s="3" t="s">
        <v>12</v>
      </c>
      <c r="B9" s="8">
        <v>20000</v>
      </c>
      <c r="C9" s="8">
        <v>20000</v>
      </c>
      <c r="D9" s="7">
        <v>10000</v>
      </c>
      <c r="E9" s="7">
        <v>10000</v>
      </c>
      <c r="F9" s="6">
        <f t="shared" si="0"/>
        <v>30000</v>
      </c>
      <c r="G9" s="6">
        <f t="shared" si="1"/>
        <v>30000</v>
      </c>
      <c r="H9" s="6">
        <f t="shared" si="2"/>
        <v>60000</v>
      </c>
      <c r="J9" s="10"/>
    </row>
    <row r="10" spans="1:10" ht="31" thickBot="1" x14ac:dyDescent="0.25">
      <c r="A10" s="3" t="s">
        <v>13</v>
      </c>
      <c r="B10" s="8">
        <v>101906.03499999999</v>
      </c>
      <c r="C10" s="9">
        <v>43674.014999999992</v>
      </c>
      <c r="D10" s="7">
        <v>56000</v>
      </c>
      <c r="E10" s="7">
        <v>24000</v>
      </c>
      <c r="F10" s="6">
        <f t="shared" si="0"/>
        <v>157906.03499999997</v>
      </c>
      <c r="G10" s="6">
        <f t="shared" si="1"/>
        <v>67674.014999999985</v>
      </c>
      <c r="H10" s="6">
        <f t="shared" si="2"/>
        <v>225580.04999999996</v>
      </c>
      <c r="J10" s="10"/>
    </row>
    <row r="11" spans="1:10" ht="16" thickBot="1" x14ac:dyDescent="0.25">
      <c r="A11" s="3" t="s">
        <v>14</v>
      </c>
      <c r="B11" s="9">
        <v>59418.799999999996</v>
      </c>
      <c r="C11" s="9">
        <v>25465.200000000001</v>
      </c>
      <c r="D11" s="7">
        <v>35000</v>
      </c>
      <c r="E11" s="7">
        <v>15000</v>
      </c>
      <c r="F11" s="6">
        <f t="shared" si="0"/>
        <v>94418.799999999988</v>
      </c>
      <c r="G11" s="6">
        <f t="shared" si="1"/>
        <v>40465.199999999997</v>
      </c>
      <c r="H11" s="6">
        <f t="shared" si="2"/>
        <v>134884</v>
      </c>
      <c r="J11" s="10"/>
    </row>
    <row r="12" spans="1:10" ht="46" thickBot="1" x14ac:dyDescent="0.25">
      <c r="A12" s="3" t="s">
        <v>15</v>
      </c>
      <c r="B12" s="8">
        <v>523270</v>
      </c>
      <c r="C12" s="8">
        <f>167700+45130</f>
        <v>212830</v>
      </c>
      <c r="D12" s="7">
        <v>360000</v>
      </c>
      <c r="E12" s="7">
        <v>150000</v>
      </c>
      <c r="F12" s="6">
        <f t="shared" si="0"/>
        <v>883270</v>
      </c>
      <c r="G12" s="6">
        <f t="shared" si="1"/>
        <v>362830</v>
      </c>
      <c r="H12" s="6">
        <f t="shared" si="2"/>
        <v>1246100</v>
      </c>
      <c r="J12" s="10"/>
    </row>
    <row r="13" spans="1:10" ht="46" thickBot="1" x14ac:dyDescent="0.25">
      <c r="A13" s="3" t="s">
        <v>16</v>
      </c>
      <c r="B13" s="8">
        <v>98742.795841121391</v>
      </c>
      <c r="C13" s="8">
        <v>42318.341074766307</v>
      </c>
      <c r="D13" s="7">
        <v>35000</v>
      </c>
      <c r="E13" s="7">
        <v>15000</v>
      </c>
      <c r="F13" s="6">
        <f t="shared" si="0"/>
        <v>133742.79584112141</v>
      </c>
      <c r="G13" s="6">
        <f t="shared" si="1"/>
        <v>57318.341074766307</v>
      </c>
      <c r="H13" s="6">
        <f t="shared" si="2"/>
        <v>191061.13691588771</v>
      </c>
      <c r="J13" s="10"/>
    </row>
    <row r="14" spans="1:10" ht="31" thickBot="1" x14ac:dyDescent="0.25">
      <c r="A14" s="4" t="s">
        <v>17</v>
      </c>
      <c r="B14" s="76">
        <f t="shared" ref="B14:H14" si="3">SUM(B7:B13)</f>
        <v>1088598.1308411213</v>
      </c>
      <c r="C14" s="76">
        <f t="shared" si="3"/>
        <v>466542.05607476627</v>
      </c>
      <c r="D14" s="77">
        <f t="shared" si="3"/>
        <v>874018.69158878503</v>
      </c>
      <c r="E14" s="77">
        <f t="shared" si="3"/>
        <v>374579.43925233645</v>
      </c>
      <c r="F14" s="77">
        <f t="shared" si="3"/>
        <v>1962616.8224299063</v>
      </c>
      <c r="G14" s="76">
        <f t="shared" si="3"/>
        <v>841121.49532710272</v>
      </c>
      <c r="H14" s="76">
        <f t="shared" si="3"/>
        <v>2803738.3177570095</v>
      </c>
      <c r="J14" s="10"/>
    </row>
    <row r="15" spans="1:10" ht="31" thickBot="1" x14ac:dyDescent="0.25">
      <c r="A15" s="3" t="s">
        <v>18</v>
      </c>
      <c r="B15" s="8">
        <f>B14*7%</f>
        <v>76201.8691588785</v>
      </c>
      <c r="C15" s="8">
        <f>C14*7%</f>
        <v>32657.943925233641</v>
      </c>
      <c r="D15" s="8">
        <f>D14*7%</f>
        <v>61181.308411214959</v>
      </c>
      <c r="E15" s="8">
        <f>E14*7%</f>
        <v>26220.560747663552</v>
      </c>
      <c r="F15" s="11">
        <f>B15+D15</f>
        <v>137383.17757009345</v>
      </c>
      <c r="G15" s="11">
        <f>C15+E15</f>
        <v>58878.504672897194</v>
      </c>
      <c r="H15" s="11">
        <f>F15+G15</f>
        <v>196261.68224299065</v>
      </c>
      <c r="J15" s="10"/>
    </row>
    <row r="16" spans="1:10" ht="16" thickBot="1" x14ac:dyDescent="0.25">
      <c r="A16" s="4" t="s">
        <v>19</v>
      </c>
      <c r="B16" s="76">
        <f t="shared" ref="B16:G16" si="4">B14+B15</f>
        <v>1164799.9999999998</v>
      </c>
      <c r="C16" s="76">
        <f t="shared" si="4"/>
        <v>499199.99999999988</v>
      </c>
      <c r="D16" s="77">
        <f t="shared" si="4"/>
        <v>935200</v>
      </c>
      <c r="E16" s="77">
        <f t="shared" si="4"/>
        <v>400800</v>
      </c>
      <c r="F16" s="77">
        <f t="shared" si="4"/>
        <v>2100000</v>
      </c>
      <c r="G16" s="78">
        <f t="shared" si="4"/>
        <v>899999.99999999988</v>
      </c>
      <c r="H16" s="79">
        <f>F16+G16</f>
        <v>3000000</v>
      </c>
      <c r="J16" s="10"/>
    </row>
    <row r="17" spans="1:12" ht="16" thickBot="1" x14ac:dyDescent="0.25"/>
    <row r="18" spans="1:12" s="75" customFormat="1" x14ac:dyDescent="0.2">
      <c r="A18" s="71" t="s">
        <v>80</v>
      </c>
      <c r="B18" s="72" t="s">
        <v>81</v>
      </c>
      <c r="C18" s="73" t="s">
        <v>82</v>
      </c>
      <c r="D18" s="74" t="s">
        <v>83</v>
      </c>
      <c r="E18" s="74" t="s">
        <v>89</v>
      </c>
      <c r="F18" s="90" t="s">
        <v>87</v>
      </c>
      <c r="G18" s="87" t="s">
        <v>84</v>
      </c>
    </row>
    <row r="19" spans="1:12" x14ac:dyDescent="0.2">
      <c r="A19" s="69" t="s">
        <v>86</v>
      </c>
      <c r="B19" s="70">
        <f>B16+C16</f>
        <v>1663999.9999999995</v>
      </c>
      <c r="C19" s="68">
        <f>B16</f>
        <v>1164799.9999999998</v>
      </c>
      <c r="D19" s="88">
        <f>'Budget &amp; Expenditure_28 Jan 21'!H40</f>
        <v>929474.52</v>
      </c>
      <c r="E19" s="91">
        <f>C19-D19</f>
        <v>235325.47999999975</v>
      </c>
      <c r="F19" s="92">
        <f>D19/C19</f>
        <v>0.79796919642857156</v>
      </c>
      <c r="G19" s="67">
        <f>B19-C19</f>
        <v>499199.99999999977</v>
      </c>
      <c r="L19" s="95"/>
    </row>
    <row r="20" spans="1:12" ht="16" thickBot="1" x14ac:dyDescent="0.25">
      <c r="A20" s="80" t="s">
        <v>85</v>
      </c>
      <c r="B20" s="81">
        <f>D16+E16</f>
        <v>1336000</v>
      </c>
      <c r="C20" s="82">
        <f>D16</f>
        <v>935200</v>
      </c>
      <c r="D20" s="89">
        <f>'Budget &amp; Expenditure_28 Jan 21'!I40</f>
        <v>1023502.3099999999</v>
      </c>
      <c r="E20" s="91">
        <f>C20-D20</f>
        <v>-88302.309999999939</v>
      </c>
      <c r="F20" s="92">
        <f>D20/C20</f>
        <v>1.0944207763045337</v>
      </c>
      <c r="G20" s="67">
        <f>B20-C20</f>
        <v>400800</v>
      </c>
      <c r="K20" s="94"/>
    </row>
    <row r="21" spans="1:12" s="5" customFormat="1" ht="16" thickBot="1" x14ac:dyDescent="0.25">
      <c r="A21" s="83" t="s">
        <v>19</v>
      </c>
      <c r="B21" s="84">
        <f>SUM(B19:B20)</f>
        <v>2999999.9999999995</v>
      </c>
      <c r="C21" s="85">
        <f>SUM(C19:C20)</f>
        <v>2100000</v>
      </c>
      <c r="D21" s="84">
        <f>SUM(D19:D20)</f>
        <v>1952976.83</v>
      </c>
      <c r="E21" s="84">
        <f>SUM(E19:E20)</f>
        <v>147023.16999999981</v>
      </c>
      <c r="F21" s="93">
        <f>D21/C21</f>
        <v>0.92998896666666675</v>
      </c>
      <c r="G21" s="86">
        <f>SUM(G19:G20)</f>
        <v>899999.99999999977</v>
      </c>
      <c r="J21" s="96"/>
      <c r="K21" s="97"/>
    </row>
  </sheetData>
  <mergeCells count="6">
    <mergeCell ref="D5:E5"/>
    <mergeCell ref="H5:H6"/>
    <mergeCell ref="A5:A6"/>
    <mergeCell ref="B5:C5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44"/>
  <sheetViews>
    <sheetView tabSelected="1" zoomScaleNormal="100" zoomScaleSheetLayoutView="70" workbookViewId="0">
      <pane xSplit="3" ySplit="6" topLeftCell="D7" activePane="bottomRight" state="frozen"/>
      <selection pane="topRight" activeCell="C1" sqref="C1"/>
      <selection pane="bottomLeft" activeCell="A6" sqref="A6"/>
      <selection pane="bottomRight" activeCell="I46" sqref="I46"/>
    </sheetView>
  </sheetViews>
  <sheetFormatPr baseColWidth="10" defaultColWidth="8.83203125" defaultRowHeight="14" x14ac:dyDescent="0.15"/>
  <cols>
    <col min="1" max="1" width="2.33203125" style="41" customWidth="1"/>
    <col min="2" max="2" width="18.5" style="41" bestFit="1" customWidth="1"/>
    <col min="3" max="3" width="57.5" style="41" bestFit="1" customWidth="1"/>
    <col min="4" max="4" width="16.33203125" style="64" bestFit="1" customWidth="1"/>
    <col min="5" max="5" width="16.33203125" style="131" bestFit="1" customWidth="1"/>
    <col min="6" max="6" width="16.33203125" style="64" customWidth="1"/>
    <col min="7" max="7" width="17.5" style="46" bestFit="1" customWidth="1"/>
    <col min="8" max="8" width="20.1640625" style="64" bestFit="1" customWidth="1"/>
    <col min="9" max="9" width="20.1640625" style="98" bestFit="1" customWidth="1"/>
    <col min="10" max="10" width="25.5" style="42" customWidth="1"/>
    <col min="11" max="13" width="28.6640625" style="41" customWidth="1"/>
    <col min="14" max="14" width="34.1640625" style="41" customWidth="1"/>
    <col min="15" max="16384" width="8.83203125" style="41"/>
  </cols>
  <sheetData>
    <row r="1" spans="2:11" ht="8" customHeight="1" thickBot="1" x14ac:dyDescent="0.2">
      <c r="B1" s="144"/>
      <c r="C1" s="144"/>
      <c r="D1" s="144"/>
      <c r="E1" s="144"/>
      <c r="F1" s="144"/>
      <c r="G1" s="144"/>
      <c r="H1" s="144"/>
      <c r="I1" s="144"/>
      <c r="J1" s="144"/>
    </row>
    <row r="2" spans="2:11" s="12" customFormat="1" ht="20" x14ac:dyDescent="0.2">
      <c r="B2" s="162" t="s">
        <v>58</v>
      </c>
      <c r="C2" s="163"/>
      <c r="D2" s="163"/>
      <c r="E2" s="163"/>
      <c r="F2" s="163"/>
      <c r="G2" s="163"/>
      <c r="H2" s="163"/>
      <c r="I2" s="163"/>
      <c r="J2" s="164"/>
    </row>
    <row r="3" spans="2:11" s="13" customFormat="1" ht="19" thickBot="1" x14ac:dyDescent="0.25">
      <c r="B3" s="165" t="s">
        <v>75</v>
      </c>
      <c r="C3" s="166"/>
      <c r="D3" s="166"/>
      <c r="E3" s="166"/>
      <c r="F3" s="166"/>
      <c r="G3" s="166"/>
      <c r="H3" s="166"/>
      <c r="I3" s="166"/>
      <c r="J3" s="167"/>
    </row>
    <row r="4" spans="2:11" s="16" customFormat="1" ht="57.5" customHeight="1" thickBot="1" x14ac:dyDescent="0.2">
      <c r="B4" s="14" t="s">
        <v>20</v>
      </c>
      <c r="C4" s="15" t="s">
        <v>21</v>
      </c>
      <c r="D4" s="50" t="s">
        <v>74</v>
      </c>
      <c r="E4" s="121" t="s">
        <v>92</v>
      </c>
      <c r="F4" s="50" t="s">
        <v>90</v>
      </c>
      <c r="G4" s="48" t="s">
        <v>88</v>
      </c>
      <c r="H4" s="137" t="s">
        <v>94</v>
      </c>
      <c r="I4" s="138" t="s">
        <v>93</v>
      </c>
      <c r="J4" s="47" t="s">
        <v>22</v>
      </c>
      <c r="K4" s="113"/>
    </row>
    <row r="5" spans="2:11" s="17" customFormat="1" ht="18.75" customHeight="1" thickBot="1" x14ac:dyDescent="0.2">
      <c r="B5" s="168" t="s">
        <v>40</v>
      </c>
      <c r="C5" s="169"/>
      <c r="D5" s="170"/>
      <c r="E5" s="169"/>
      <c r="F5" s="169"/>
      <c r="G5" s="169"/>
      <c r="H5" s="169"/>
      <c r="I5" s="169"/>
      <c r="J5" s="171"/>
    </row>
    <row r="6" spans="2:11" s="17" customFormat="1" ht="27" customHeight="1" thickBot="1" x14ac:dyDescent="0.2">
      <c r="B6" s="18" t="s">
        <v>59</v>
      </c>
      <c r="C6" s="145" t="s">
        <v>76</v>
      </c>
      <c r="D6" s="146"/>
      <c r="E6" s="146"/>
      <c r="F6" s="146"/>
      <c r="G6" s="146"/>
      <c r="H6" s="146"/>
      <c r="I6" s="146"/>
      <c r="J6" s="147"/>
      <c r="K6" s="109"/>
    </row>
    <row r="7" spans="2:11" s="17" customFormat="1" ht="35" thickBot="1" x14ac:dyDescent="0.2">
      <c r="B7" s="19" t="s">
        <v>60</v>
      </c>
      <c r="C7" s="139" t="s">
        <v>39</v>
      </c>
      <c r="D7" s="51"/>
      <c r="E7" s="122">
        <v>100000</v>
      </c>
      <c r="F7" s="51"/>
      <c r="G7" s="49">
        <v>0.7</v>
      </c>
      <c r="H7" s="51"/>
      <c r="I7" s="133">
        <v>129347.86999999994</v>
      </c>
      <c r="J7" s="20"/>
      <c r="K7" s="109"/>
    </row>
    <row r="8" spans="2:11" s="17" customFormat="1" ht="18" thickBot="1" x14ac:dyDescent="0.2">
      <c r="B8" s="19" t="s">
        <v>61</v>
      </c>
      <c r="C8" s="139" t="s">
        <v>55</v>
      </c>
      <c r="D8" s="51"/>
      <c r="E8" s="122">
        <v>10000</v>
      </c>
      <c r="F8" s="51"/>
      <c r="G8" s="49">
        <v>0</v>
      </c>
      <c r="H8" s="51"/>
      <c r="I8" s="133">
        <v>0</v>
      </c>
      <c r="J8" s="20"/>
      <c r="K8" s="109"/>
    </row>
    <row r="9" spans="2:11" s="17" customFormat="1" ht="18" thickBot="1" x14ac:dyDescent="0.2">
      <c r="B9" s="19" t="s">
        <v>62</v>
      </c>
      <c r="C9" s="139" t="s">
        <v>54</v>
      </c>
      <c r="D9" s="51"/>
      <c r="E9" s="122">
        <v>80000</v>
      </c>
      <c r="F9" s="51"/>
      <c r="G9" s="49">
        <v>0</v>
      </c>
      <c r="H9" s="56"/>
      <c r="I9" s="133">
        <v>56071.26</v>
      </c>
      <c r="J9" s="20"/>
    </row>
    <row r="10" spans="2:11" s="17" customFormat="1" ht="18" thickBot="1" x14ac:dyDescent="0.2">
      <c r="B10" s="19" t="s">
        <v>63</v>
      </c>
      <c r="C10" s="139" t="s">
        <v>31</v>
      </c>
      <c r="D10" s="51"/>
      <c r="E10" s="122">
        <v>65000</v>
      </c>
      <c r="F10" s="51"/>
      <c r="G10" s="49">
        <v>0</v>
      </c>
      <c r="H10" s="51"/>
      <c r="I10" s="133">
        <v>0</v>
      </c>
      <c r="J10" s="20"/>
    </row>
    <row r="11" spans="2:11" s="17" customFormat="1" ht="15" thickBot="1" x14ac:dyDescent="0.2">
      <c r="B11" s="21" t="s">
        <v>64</v>
      </c>
      <c r="C11" s="22"/>
      <c r="D11" s="52">
        <f>SUM(D7:D10)</f>
        <v>0</v>
      </c>
      <c r="E11" s="52">
        <f>SUM(E7:E10)</f>
        <v>255000</v>
      </c>
      <c r="F11" s="52"/>
      <c r="G11" s="110">
        <v>0.7</v>
      </c>
      <c r="H11" s="52">
        <f>SUM(H7:H10)</f>
        <v>0</v>
      </c>
      <c r="I11" s="59">
        <f>SUM(I7:I10)</f>
        <v>185419.12999999995</v>
      </c>
      <c r="J11" s="23"/>
    </row>
    <row r="12" spans="2:11" s="17" customFormat="1" ht="15" thickBot="1" x14ac:dyDescent="0.2">
      <c r="B12" s="18" t="s">
        <v>65</v>
      </c>
      <c r="C12" s="145"/>
      <c r="D12" s="146"/>
      <c r="E12" s="146"/>
      <c r="F12" s="146"/>
      <c r="G12" s="146"/>
      <c r="H12" s="146"/>
      <c r="I12" s="146"/>
      <c r="J12" s="147"/>
      <c r="K12" s="109"/>
    </row>
    <row r="13" spans="2:11" s="17" customFormat="1" ht="15" thickBot="1" x14ac:dyDescent="0.2">
      <c r="B13" s="19" t="s">
        <v>43</v>
      </c>
      <c r="C13" s="24" t="s">
        <v>32</v>
      </c>
      <c r="D13" s="51"/>
      <c r="E13" s="122">
        <v>150000</v>
      </c>
      <c r="F13" s="51"/>
      <c r="G13" s="49">
        <v>0.66</v>
      </c>
      <c r="H13" s="56"/>
      <c r="I13" s="120">
        <v>98671</v>
      </c>
      <c r="J13" s="20"/>
    </row>
    <row r="14" spans="2:11" s="17" customFormat="1" ht="15" thickBot="1" x14ac:dyDescent="0.2">
      <c r="B14" s="19" t="s">
        <v>44</v>
      </c>
      <c r="C14" s="24" t="s">
        <v>33</v>
      </c>
      <c r="D14" s="51"/>
      <c r="E14" s="122">
        <v>150000</v>
      </c>
      <c r="F14" s="51"/>
      <c r="G14" s="49">
        <v>0.66</v>
      </c>
      <c r="H14" s="51"/>
      <c r="I14" s="133">
        <v>99735</v>
      </c>
      <c r="J14" s="20"/>
    </row>
    <row r="15" spans="2:11" s="17" customFormat="1" ht="15" thickBot="1" x14ac:dyDescent="0.2">
      <c r="B15" s="19" t="s">
        <v>45</v>
      </c>
      <c r="C15" s="24" t="s">
        <v>37</v>
      </c>
      <c r="D15" s="51"/>
      <c r="E15" s="122">
        <v>75000</v>
      </c>
      <c r="F15" s="51"/>
      <c r="G15" s="49">
        <v>0</v>
      </c>
      <c r="H15" s="51"/>
      <c r="I15" s="132">
        <v>0</v>
      </c>
      <c r="J15" s="20"/>
    </row>
    <row r="16" spans="2:11" s="17" customFormat="1" ht="15" thickBot="1" x14ac:dyDescent="0.2">
      <c r="B16" s="19" t="s">
        <v>46</v>
      </c>
      <c r="C16" s="24" t="s">
        <v>38</v>
      </c>
      <c r="D16" s="51"/>
      <c r="E16" s="122">
        <v>54600</v>
      </c>
      <c r="F16" s="51"/>
      <c r="G16" s="49">
        <v>0</v>
      </c>
      <c r="H16" s="51"/>
      <c r="I16" s="132">
        <v>0</v>
      </c>
      <c r="J16" s="20"/>
    </row>
    <row r="17" spans="2:11" s="17" customFormat="1" ht="25.5" customHeight="1" thickBot="1" x14ac:dyDescent="0.2">
      <c r="B17" s="25" t="s">
        <v>66</v>
      </c>
      <c r="C17" s="26"/>
      <c r="D17" s="53">
        <f>SUM(D13:D16)</f>
        <v>0</v>
      </c>
      <c r="E17" s="123">
        <f>SUM(E13:E16)</f>
        <v>429600</v>
      </c>
      <c r="F17" s="53"/>
      <c r="G17" s="111">
        <v>0.46</v>
      </c>
      <c r="H17" s="53">
        <f>SUM(H13:H16)</f>
        <v>0</v>
      </c>
      <c r="I17" s="59">
        <f>SUM(I13:I16)</f>
        <v>198406</v>
      </c>
      <c r="J17" s="27"/>
    </row>
    <row r="18" spans="2:11" s="17" customFormat="1" ht="15" thickBot="1" x14ac:dyDescent="0.2">
      <c r="B18" s="18" t="s">
        <v>67</v>
      </c>
      <c r="C18" s="145" t="s">
        <v>77</v>
      </c>
      <c r="D18" s="146"/>
      <c r="E18" s="146"/>
      <c r="F18" s="146"/>
      <c r="G18" s="146"/>
      <c r="H18" s="146"/>
      <c r="I18" s="146"/>
      <c r="J18" s="147"/>
    </row>
    <row r="19" spans="2:11" s="17" customFormat="1" ht="41.25" customHeight="1" thickBot="1" x14ac:dyDescent="0.2">
      <c r="B19" s="19" t="s">
        <v>47</v>
      </c>
      <c r="C19" s="24" t="s">
        <v>57</v>
      </c>
      <c r="D19" s="51"/>
      <c r="E19" s="122">
        <v>90000</v>
      </c>
      <c r="F19" s="51"/>
      <c r="G19" s="49">
        <v>0.5</v>
      </c>
      <c r="H19" s="51"/>
      <c r="I19" s="133">
        <v>60425</v>
      </c>
      <c r="J19" s="20"/>
      <c r="K19" s="109"/>
    </row>
    <row r="20" spans="2:11" s="17" customFormat="1" ht="15" thickBot="1" x14ac:dyDescent="0.2">
      <c r="B20" s="19" t="s">
        <v>48</v>
      </c>
      <c r="C20" s="24" t="s">
        <v>34</v>
      </c>
      <c r="D20" s="51"/>
      <c r="E20" s="122">
        <v>84000</v>
      </c>
      <c r="F20" s="51"/>
      <c r="G20" s="49">
        <v>0.6</v>
      </c>
      <c r="H20" s="51"/>
      <c r="I20" s="133">
        <v>72511</v>
      </c>
      <c r="J20" s="20"/>
      <c r="K20" s="109"/>
    </row>
    <row r="21" spans="2:11" s="17" customFormat="1" ht="51" customHeight="1" thickBot="1" x14ac:dyDescent="0.2">
      <c r="B21" s="19" t="s">
        <v>49</v>
      </c>
      <c r="C21" s="24" t="s">
        <v>56</v>
      </c>
      <c r="D21" s="51">
        <v>10000</v>
      </c>
      <c r="E21" s="122">
        <v>40000</v>
      </c>
      <c r="F21" s="51">
        <v>10000</v>
      </c>
      <c r="G21" s="49">
        <v>0.6</v>
      </c>
      <c r="H21" s="51"/>
      <c r="I21" s="133">
        <v>27466</v>
      </c>
      <c r="J21" s="20"/>
      <c r="K21" s="136"/>
    </row>
    <row r="22" spans="2:11" s="17" customFormat="1" ht="23.25" customHeight="1" thickBot="1" x14ac:dyDescent="0.2">
      <c r="B22" s="28" t="s">
        <v>68</v>
      </c>
      <c r="C22" s="29"/>
      <c r="D22" s="54">
        <f>SUM(D19:D21)</f>
        <v>10000</v>
      </c>
      <c r="E22" s="124">
        <f>SUM(E19:E21)</f>
        <v>214000</v>
      </c>
      <c r="F22" s="54"/>
      <c r="G22" s="43"/>
      <c r="H22" s="54">
        <f>SUM(H19:H21)</f>
        <v>0</v>
      </c>
      <c r="I22" s="124">
        <f>SUM(I19:I21)</f>
        <v>160402</v>
      </c>
      <c r="J22" s="23"/>
      <c r="K22" s="109"/>
    </row>
    <row r="23" spans="2:11" s="17" customFormat="1" ht="19.5" customHeight="1" thickBot="1" x14ac:dyDescent="0.2">
      <c r="B23" s="150" t="s">
        <v>35</v>
      </c>
      <c r="C23" s="151"/>
      <c r="D23" s="55">
        <f>D11+D17+D22</f>
        <v>10000</v>
      </c>
      <c r="E23" s="125">
        <f>E11+E17+E22</f>
        <v>898600</v>
      </c>
      <c r="F23" s="55">
        <f>F21</f>
        <v>10000</v>
      </c>
      <c r="G23" s="112">
        <f>G11+G17+G22</f>
        <v>1.1599999999999999</v>
      </c>
      <c r="H23" s="55">
        <f>H11+H17+H22</f>
        <v>0</v>
      </c>
      <c r="I23" s="134"/>
      <c r="J23" s="30"/>
      <c r="K23" s="63"/>
    </row>
    <row r="24" spans="2:11" s="17" customFormat="1" thickBot="1" x14ac:dyDescent="0.2">
      <c r="B24" s="168" t="s">
        <v>41</v>
      </c>
      <c r="C24" s="169"/>
      <c r="D24" s="169"/>
      <c r="E24" s="169"/>
      <c r="F24" s="169"/>
      <c r="G24" s="169"/>
      <c r="H24" s="169"/>
      <c r="I24" s="169"/>
      <c r="J24" s="171"/>
    </row>
    <row r="25" spans="2:11" s="17" customFormat="1" ht="29" customHeight="1" thickBot="1" x14ac:dyDescent="0.2">
      <c r="B25" s="18" t="s">
        <v>69</v>
      </c>
      <c r="C25" s="145" t="s">
        <v>78</v>
      </c>
      <c r="D25" s="146"/>
      <c r="E25" s="146"/>
      <c r="F25" s="146"/>
      <c r="G25" s="146"/>
      <c r="H25" s="146"/>
      <c r="I25" s="146"/>
      <c r="J25" s="147"/>
      <c r="K25" s="63"/>
    </row>
    <row r="26" spans="2:11" s="17" customFormat="1" ht="15" thickBot="1" x14ac:dyDescent="0.2">
      <c r="B26" s="19" t="s">
        <v>50</v>
      </c>
      <c r="C26" s="24" t="s">
        <v>36</v>
      </c>
      <c r="D26" s="56">
        <v>94666</v>
      </c>
      <c r="E26" s="122"/>
      <c r="F26" s="51">
        <v>94666</v>
      </c>
      <c r="G26" s="49">
        <v>0.75</v>
      </c>
      <c r="H26" s="51">
        <v>14845</v>
      </c>
      <c r="I26" s="133">
        <v>0</v>
      </c>
      <c r="J26" s="20"/>
    </row>
    <row r="27" spans="2:11" s="17" customFormat="1" ht="15" thickBot="1" x14ac:dyDescent="0.2">
      <c r="B27" s="19" t="s">
        <v>51</v>
      </c>
      <c r="C27" s="24" t="s">
        <v>28</v>
      </c>
      <c r="D27" s="57">
        <v>744150</v>
      </c>
      <c r="E27" s="122"/>
      <c r="F27" s="51">
        <v>744150</v>
      </c>
      <c r="G27" s="49">
        <v>0.75</v>
      </c>
      <c r="H27" s="51">
        <v>601209.52</v>
      </c>
      <c r="I27" s="133">
        <v>0</v>
      </c>
      <c r="J27" s="20"/>
    </row>
    <row r="28" spans="2:11" s="17" customFormat="1" ht="15" thickBot="1" x14ac:dyDescent="0.2">
      <c r="B28" s="19" t="s">
        <v>52</v>
      </c>
      <c r="C28" s="24" t="s">
        <v>29</v>
      </c>
      <c r="D28" s="58">
        <v>106238.99999999999</v>
      </c>
      <c r="E28" s="122"/>
      <c r="F28" s="51">
        <v>106238.99999999999</v>
      </c>
      <c r="G28" s="49">
        <v>0.7</v>
      </c>
      <c r="H28" s="51">
        <v>0</v>
      </c>
      <c r="I28" s="133">
        <v>0</v>
      </c>
      <c r="J28" s="20"/>
    </row>
    <row r="29" spans="2:11" s="17" customFormat="1" ht="15" thickBot="1" x14ac:dyDescent="0.2">
      <c r="B29" s="19" t="s">
        <v>53</v>
      </c>
      <c r="C29" s="24" t="s">
        <v>30</v>
      </c>
      <c r="D29" s="51">
        <v>20000</v>
      </c>
      <c r="E29" s="122"/>
      <c r="F29" s="51">
        <v>20000</v>
      </c>
      <c r="G29" s="49">
        <v>0.6</v>
      </c>
      <c r="H29" s="51">
        <v>0</v>
      </c>
      <c r="I29" s="133">
        <v>0</v>
      </c>
      <c r="J29" s="20"/>
    </row>
    <row r="30" spans="2:11" s="17" customFormat="1" ht="20" customHeight="1" thickBot="1" x14ac:dyDescent="0.2">
      <c r="B30" s="21" t="s">
        <v>70</v>
      </c>
      <c r="C30" s="31"/>
      <c r="D30" s="59">
        <f>SUM(D26:D29)</f>
        <v>965055</v>
      </c>
      <c r="E30" s="59"/>
      <c r="F30" s="59">
        <f>SUM(F26:F29)</f>
        <v>965055</v>
      </c>
      <c r="G30" s="44"/>
      <c r="H30" s="59">
        <f>SUM(H26:H29)</f>
        <v>616054.52</v>
      </c>
      <c r="I30" s="135">
        <f>SUM(I26:I29)</f>
        <v>0</v>
      </c>
      <c r="J30" s="32"/>
    </row>
    <row r="31" spans="2:11" s="17" customFormat="1" thickBot="1" x14ac:dyDescent="0.2">
      <c r="B31" s="150" t="s">
        <v>42</v>
      </c>
      <c r="C31" s="151"/>
      <c r="D31" s="60">
        <f t="shared" ref="D31:J31" si="0">SUM(D30)</f>
        <v>965055</v>
      </c>
      <c r="E31" s="119">
        <f t="shared" si="0"/>
        <v>0</v>
      </c>
      <c r="F31" s="60">
        <f>F30</f>
        <v>965055</v>
      </c>
      <c r="G31" s="33">
        <f t="shared" si="0"/>
        <v>0</v>
      </c>
      <c r="H31" s="60">
        <f t="shared" si="0"/>
        <v>616054.52</v>
      </c>
      <c r="I31" s="119">
        <f t="shared" si="0"/>
        <v>0</v>
      </c>
      <c r="J31" s="33">
        <f t="shared" si="0"/>
        <v>0</v>
      </c>
    </row>
    <row r="32" spans="2:11" s="17" customFormat="1" thickBot="1" x14ac:dyDescent="0.2">
      <c r="B32" s="157">
        <f>I26+I27+I28+I29+I30+I31</f>
        <v>0</v>
      </c>
      <c r="C32" s="158"/>
      <c r="D32" s="158"/>
      <c r="E32" s="158"/>
      <c r="F32" s="158"/>
      <c r="G32" s="158"/>
      <c r="H32" s="158"/>
      <c r="I32" s="158"/>
      <c r="J32" s="159"/>
    </row>
    <row r="33" spans="2:11" s="17" customFormat="1" ht="43" thickBot="1" x14ac:dyDescent="0.2">
      <c r="B33" s="34" t="s">
        <v>23</v>
      </c>
      <c r="C33" s="35"/>
      <c r="D33" s="56">
        <v>340000</v>
      </c>
      <c r="E33" s="126">
        <v>260000</v>
      </c>
      <c r="F33" s="56">
        <v>340000</v>
      </c>
      <c r="G33" s="66">
        <v>0.6</v>
      </c>
      <c r="H33" s="56">
        <v>209420</v>
      </c>
      <c r="I33" s="120">
        <f>299844+70318</f>
        <v>370162</v>
      </c>
      <c r="J33" s="36"/>
    </row>
    <row r="34" spans="2:11" s="17" customFormat="1" ht="43" thickBot="1" x14ac:dyDescent="0.2">
      <c r="B34" s="34" t="s">
        <v>24</v>
      </c>
      <c r="C34" s="37"/>
      <c r="D34" s="51">
        <v>77621.136915887997</v>
      </c>
      <c r="E34" s="127">
        <v>40000</v>
      </c>
      <c r="F34" s="51">
        <v>77621.136915887997</v>
      </c>
      <c r="G34" s="49">
        <v>0.5</v>
      </c>
      <c r="H34" s="56">
        <v>70000</v>
      </c>
      <c r="I34" s="120">
        <v>23335</v>
      </c>
      <c r="J34" s="38"/>
      <c r="K34" s="109"/>
    </row>
    <row r="35" spans="2:11" s="17" customFormat="1" ht="15" thickBot="1" x14ac:dyDescent="0.2">
      <c r="B35" s="19" t="s">
        <v>25</v>
      </c>
      <c r="C35" s="24" t="s">
        <v>26</v>
      </c>
      <c r="D35" s="51">
        <v>162464.04999999999</v>
      </c>
      <c r="E35" s="127">
        <v>50000</v>
      </c>
      <c r="F35" s="51">
        <f>92464.05+70000</f>
        <v>162464.04999999999</v>
      </c>
      <c r="G35" s="49">
        <v>0.6</v>
      </c>
      <c r="H35" s="51">
        <v>34000</v>
      </c>
      <c r="I35" s="120">
        <f>26627+779</f>
        <v>27406</v>
      </c>
      <c r="J35" s="20"/>
    </row>
    <row r="36" spans="2:11" s="17" customFormat="1" ht="15" customHeight="1" thickBot="1" x14ac:dyDescent="0.2">
      <c r="B36" s="34" t="s">
        <v>71</v>
      </c>
      <c r="C36" s="34"/>
      <c r="D36" s="51"/>
      <c r="E36" s="122"/>
      <c r="F36" s="51"/>
      <c r="G36" s="49"/>
      <c r="H36" s="51"/>
      <c r="I36" s="120">
        <f>D36</f>
        <v>0</v>
      </c>
      <c r="J36" s="20"/>
    </row>
    <row r="37" spans="2:11" s="17" customFormat="1" thickBot="1" x14ac:dyDescent="0.2">
      <c r="B37" s="150" t="s">
        <v>72</v>
      </c>
      <c r="C37" s="151"/>
      <c r="D37" s="60">
        <f>SUM(D33:D36)</f>
        <v>580085.18691588799</v>
      </c>
      <c r="E37" s="119">
        <f>SUM(E33:E36)</f>
        <v>350000</v>
      </c>
      <c r="F37" s="60">
        <f>SUM(F33:F36)</f>
        <v>580085.18691588799</v>
      </c>
      <c r="G37" s="45"/>
      <c r="H37" s="60">
        <f>SUM(H33:H36)</f>
        <v>313420</v>
      </c>
      <c r="I37" s="119">
        <f>SUM(I33:I36)</f>
        <v>420903</v>
      </c>
      <c r="J37" s="39">
        <f>SUM(J33:J35)</f>
        <v>0</v>
      </c>
    </row>
    <row r="38" spans="2:11" s="17" customFormat="1" thickBot="1" x14ac:dyDescent="0.2">
      <c r="B38" s="148" t="s">
        <v>79</v>
      </c>
      <c r="C38" s="149"/>
      <c r="D38" s="65">
        <f t="shared" ref="D38:J38" si="1">D23+D31+D37</f>
        <v>1555140.186915888</v>
      </c>
      <c r="E38" s="116">
        <f t="shared" si="1"/>
        <v>1248600</v>
      </c>
      <c r="F38" s="65">
        <f>F37+F31+F23</f>
        <v>1555140.186915888</v>
      </c>
      <c r="G38" s="65">
        <f t="shared" si="1"/>
        <v>1.1599999999999999</v>
      </c>
      <c r="H38" s="65">
        <f>H23+H31+H37</f>
        <v>929474.52</v>
      </c>
      <c r="I38" s="116">
        <f>I37+I22+I17+I11</f>
        <v>965130.12999999989</v>
      </c>
      <c r="J38" s="65">
        <f t="shared" si="1"/>
        <v>0</v>
      </c>
    </row>
    <row r="39" spans="2:11" s="40" customFormat="1" thickBot="1" x14ac:dyDescent="0.2">
      <c r="B39" s="152" t="s">
        <v>27</v>
      </c>
      <c r="C39" s="153"/>
      <c r="D39" s="61">
        <f t="shared" ref="D39:J39" si="2">D38*7%</f>
        <v>108859.81308411217</v>
      </c>
      <c r="E39" s="128">
        <f t="shared" si="2"/>
        <v>87402.000000000015</v>
      </c>
      <c r="F39" s="61">
        <f>F38*0.07</f>
        <v>108859.81308411217</v>
      </c>
      <c r="G39" s="61">
        <f t="shared" si="2"/>
        <v>8.1200000000000008E-2</v>
      </c>
      <c r="H39" s="61"/>
      <c r="I39" s="117">
        <v>58372.18</v>
      </c>
      <c r="J39" s="61">
        <f t="shared" si="2"/>
        <v>0</v>
      </c>
    </row>
    <row r="40" spans="2:11" s="17" customFormat="1" ht="22.5" customHeight="1" thickBot="1" x14ac:dyDescent="0.2">
      <c r="B40" s="160" t="s">
        <v>73</v>
      </c>
      <c r="C40" s="161"/>
      <c r="D40" s="62">
        <f t="shared" ref="D40:J40" si="3">D38+D39</f>
        <v>1664000.0000000002</v>
      </c>
      <c r="E40" s="118">
        <f t="shared" si="3"/>
        <v>1336002</v>
      </c>
      <c r="F40" s="62">
        <f>F38+F39</f>
        <v>1664000.0000000002</v>
      </c>
      <c r="G40" s="62">
        <f t="shared" si="3"/>
        <v>1.2411999999999999</v>
      </c>
      <c r="H40" s="62">
        <f>H38+H39</f>
        <v>929474.52</v>
      </c>
      <c r="I40" s="118">
        <f>SUM(I38:I39)</f>
        <v>1023502.3099999999</v>
      </c>
      <c r="J40" s="62">
        <f t="shared" si="3"/>
        <v>0</v>
      </c>
    </row>
    <row r="41" spans="2:11" s="17" customFormat="1" ht="14.5" customHeight="1" x14ac:dyDescent="0.15">
      <c r="B41" s="154" t="s">
        <v>91</v>
      </c>
      <c r="C41" s="155"/>
      <c r="D41" s="155"/>
      <c r="E41" s="155"/>
      <c r="F41" s="155"/>
      <c r="G41" s="155"/>
      <c r="H41" s="155"/>
      <c r="I41" s="155"/>
      <c r="J41" s="156"/>
    </row>
    <row r="42" spans="2:11" s="17" customFormat="1" ht="13" x14ac:dyDescent="0.15">
      <c r="B42" s="102"/>
      <c r="C42" s="99"/>
      <c r="D42" s="100"/>
      <c r="E42" s="129"/>
      <c r="F42" s="100"/>
      <c r="G42" s="101"/>
      <c r="H42" s="100"/>
      <c r="I42" s="114"/>
      <c r="J42" s="103"/>
    </row>
    <row r="43" spans="2:11" s="17" customFormat="1" ht="13" x14ac:dyDescent="0.15">
      <c r="B43" s="102"/>
      <c r="C43" s="99"/>
      <c r="D43" s="100"/>
      <c r="E43" s="129"/>
      <c r="F43" s="100"/>
      <c r="G43" s="101"/>
      <c r="H43" s="100"/>
      <c r="I43" s="114"/>
      <c r="J43" s="103"/>
    </row>
    <row r="44" spans="2:11" s="17" customFormat="1" thickBot="1" x14ac:dyDescent="0.2">
      <c r="B44" s="104"/>
      <c r="C44" s="105"/>
      <c r="D44" s="106"/>
      <c r="E44" s="130"/>
      <c r="F44" s="106"/>
      <c r="G44" s="107"/>
      <c r="H44" s="106"/>
      <c r="I44" s="115"/>
      <c r="J44" s="108"/>
    </row>
  </sheetData>
  <mergeCells count="17">
    <mergeCell ref="B38:C38"/>
    <mergeCell ref="B31:C31"/>
    <mergeCell ref="B39:C39"/>
    <mergeCell ref="B41:J41"/>
    <mergeCell ref="B32:J32"/>
    <mergeCell ref="B37:C37"/>
    <mergeCell ref="B40:C40"/>
    <mergeCell ref="B1:J1"/>
    <mergeCell ref="C6:J6"/>
    <mergeCell ref="C12:J12"/>
    <mergeCell ref="C18:J18"/>
    <mergeCell ref="C25:J25"/>
    <mergeCell ref="B2:J2"/>
    <mergeCell ref="B3:J3"/>
    <mergeCell ref="B5:J5"/>
    <mergeCell ref="B23:C23"/>
    <mergeCell ref="B24:J24"/>
  </mergeCells>
  <pageMargins left="0.39370078740157483" right="0.39370078740157483" top="0.39370078740157483" bottom="0.39370078740157483" header="0.31496062992125984" footer="0.31496062992125984"/>
  <pageSetup paperSize="9" scale="66"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Budget by Category+Summ</vt:lpstr>
      <vt:lpstr>Budget &amp; Expenditure_28 Jan 21</vt:lpstr>
      <vt:lpstr>'Budget &amp; Expenditure_28 Jan 21'!Print_Area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Jelena Zelenovic</dc:creator>
  <cp:keywords/>
  <dc:description/>
  <cp:lastModifiedBy>Simonetta Rossi</cp:lastModifiedBy>
  <cp:revision/>
  <cp:lastPrinted>2020-03-17T12:47:22Z</cp:lastPrinted>
  <dcterms:created xsi:type="dcterms:W3CDTF">2017-11-15T21:17:43Z</dcterms:created>
  <dcterms:modified xsi:type="dcterms:W3CDTF">2021-06-18T11:48:48Z</dcterms:modified>
  <cp:category/>
  <cp:contentStatus/>
</cp:coreProperties>
</file>