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reen\Desktop\FAO\MEAL\PBF reports\SL PBF YAR semi-annual report 2022\"/>
    </mc:Choice>
  </mc:AlternateContent>
  <bookViews>
    <workbookView xWindow="0" yWindow="0" windowWidth="19200" windowHeight="6730" activeTab="1"/>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1" i="1" l="1"/>
  <c r="M102" i="1"/>
  <c r="M100" i="1"/>
  <c r="N101" i="1"/>
  <c r="N102" i="1"/>
  <c r="N100" i="1"/>
  <c r="M112" i="1"/>
  <c r="M113" i="1"/>
  <c r="M114" i="1"/>
  <c r="M115" i="1"/>
  <c r="M116" i="1"/>
  <c r="M117" i="1"/>
  <c r="M118" i="1"/>
  <c r="M119" i="1"/>
  <c r="M111" i="1"/>
  <c r="M27" i="1"/>
  <c r="M28" i="1"/>
  <c r="M26" i="1"/>
  <c r="M16" i="1"/>
  <c r="M36" i="1"/>
  <c r="J215" i="5"/>
  <c r="J208" i="5"/>
  <c r="J209" i="5"/>
  <c r="J210" i="5"/>
  <c r="J211" i="5"/>
  <c r="J212" i="5"/>
  <c r="J213" i="5"/>
  <c r="J217" i="5"/>
  <c r="J214" i="5"/>
  <c r="J216" i="5"/>
  <c r="K216" i="5"/>
  <c r="J203" i="5"/>
  <c r="J196" i="5"/>
  <c r="K196" i="5"/>
  <c r="K203" i="5" s="1"/>
  <c r="J197" i="5"/>
  <c r="K197" i="5"/>
  <c r="J198" i="5"/>
  <c r="K198" i="5"/>
  <c r="J199" i="5"/>
  <c r="K199" i="5"/>
  <c r="J200" i="5"/>
  <c r="K200" i="5"/>
  <c r="J201" i="5"/>
  <c r="K201" i="5"/>
  <c r="J202" i="5"/>
  <c r="K202" i="5"/>
  <c r="J195" i="5"/>
  <c r="K125" i="5"/>
  <c r="J125" i="5"/>
  <c r="K119" i="5"/>
  <c r="K120" i="5"/>
  <c r="K121" i="5"/>
  <c r="K122" i="5"/>
  <c r="K123" i="5"/>
  <c r="K124" i="5"/>
  <c r="J117" i="5"/>
  <c r="K117" i="5"/>
  <c r="K118" i="5"/>
  <c r="J118" i="5"/>
  <c r="K106" i="5"/>
  <c r="K114" i="5"/>
  <c r="J114" i="5"/>
  <c r="J108" i="5"/>
  <c r="K108" i="5"/>
  <c r="J109" i="5"/>
  <c r="K109" i="5"/>
  <c r="J110" i="5"/>
  <c r="K110" i="5"/>
  <c r="J111" i="5"/>
  <c r="K111" i="5"/>
  <c r="J112" i="5"/>
  <c r="K112" i="5"/>
  <c r="J113" i="5"/>
  <c r="K113" i="5"/>
  <c r="K107" i="5"/>
  <c r="J107" i="5"/>
  <c r="K72" i="5"/>
  <c r="J74" i="5"/>
  <c r="K74" i="5"/>
  <c r="J75" i="5"/>
  <c r="K75" i="5"/>
  <c r="J76" i="5"/>
  <c r="K76" i="5"/>
  <c r="J77" i="5"/>
  <c r="K77" i="5"/>
  <c r="J78" i="5"/>
  <c r="K78" i="5"/>
  <c r="J79" i="5"/>
  <c r="K79" i="5"/>
  <c r="J80" i="5"/>
  <c r="K80" i="5"/>
  <c r="K73" i="5"/>
  <c r="J73" i="5"/>
  <c r="J63" i="5"/>
  <c r="K63" i="5"/>
  <c r="J16" i="5"/>
  <c r="J17" i="5"/>
  <c r="J18" i="5"/>
  <c r="J19" i="5"/>
  <c r="J20" i="5"/>
  <c r="J21" i="5"/>
  <c r="J22" i="5"/>
  <c r="J23" i="5"/>
  <c r="J24" i="5"/>
  <c r="J27" i="5"/>
  <c r="J28" i="5"/>
  <c r="J29" i="5"/>
  <c r="J30" i="5"/>
  <c r="J31" i="5"/>
  <c r="J32" i="5"/>
  <c r="J33" i="5"/>
  <c r="J34" i="5"/>
  <c r="J38" i="5"/>
  <c r="J39" i="5"/>
  <c r="J40" i="5"/>
  <c r="J41" i="5"/>
  <c r="J42" i="5"/>
  <c r="J43" i="5"/>
  <c r="J44" i="5"/>
  <c r="J45" i="5"/>
  <c r="J46" i="5"/>
  <c r="J62" i="5"/>
  <c r="J64" i="5"/>
  <c r="J65" i="5"/>
  <c r="J66" i="5"/>
  <c r="J67" i="5"/>
  <c r="J68" i="5"/>
  <c r="K64" i="5"/>
  <c r="K65" i="5"/>
  <c r="K66" i="5"/>
  <c r="K67" i="5"/>
  <c r="K68" i="5"/>
  <c r="K62" i="5"/>
  <c r="K38" i="5"/>
  <c r="K40" i="5"/>
  <c r="K41" i="5"/>
  <c r="K42" i="5"/>
  <c r="K43" i="5"/>
  <c r="K44" i="5"/>
  <c r="K45" i="5"/>
  <c r="K39" i="5"/>
  <c r="K29" i="5"/>
  <c r="K30" i="5"/>
  <c r="K31" i="5"/>
  <c r="K32" i="5"/>
  <c r="K33" i="5"/>
  <c r="K34" i="5"/>
  <c r="K28" i="5"/>
  <c r="K18" i="5"/>
  <c r="K19" i="5"/>
  <c r="K24" i="5" s="1"/>
  <c r="K20" i="5"/>
  <c r="K21" i="5"/>
  <c r="K22" i="5"/>
  <c r="K23" i="5"/>
  <c r="K17" i="5"/>
  <c r="I202" i="1"/>
  <c r="I214" i="5" l="1"/>
  <c r="I213" i="5"/>
  <c r="I211" i="5"/>
  <c r="I210" i="5"/>
  <c r="I209" i="5"/>
  <c r="I208" i="5"/>
  <c r="I203" i="5"/>
  <c r="E216" i="5" l="1"/>
  <c r="E118" i="5"/>
  <c r="E109" i="5"/>
  <c r="E113" i="5"/>
  <c r="E189" i="1"/>
  <c r="E119" i="1"/>
  <c r="E115" i="1"/>
  <c r="E113" i="1"/>
  <c r="E196" i="5"/>
  <c r="E124" i="5"/>
  <c r="E122" i="5"/>
  <c r="E120" i="5"/>
  <c r="E119" i="5"/>
  <c r="E112" i="5"/>
  <c r="E107" i="5"/>
  <c r="J119" i="5"/>
  <c r="J120" i="5"/>
  <c r="J121" i="5"/>
  <c r="J122" i="5"/>
  <c r="J123" i="5"/>
  <c r="J124" i="5"/>
  <c r="J106" i="5"/>
  <c r="E203" i="1"/>
  <c r="E187" i="1"/>
  <c r="E101" i="1"/>
  <c r="J112" i="1" l="1"/>
  <c r="J113" i="1"/>
  <c r="J114" i="1"/>
  <c r="J115" i="1"/>
  <c r="J116" i="1"/>
  <c r="J117" i="1"/>
  <c r="J118" i="1"/>
  <c r="J119" i="1"/>
  <c r="J120" i="1"/>
  <c r="J121" i="1"/>
  <c r="J111" i="1"/>
  <c r="J102" i="1"/>
  <c r="J101" i="1"/>
  <c r="J100" i="1"/>
  <c r="D209" i="5" l="1"/>
  <c r="E209" i="5"/>
  <c r="F209" i="5"/>
  <c r="D210" i="5"/>
  <c r="E210" i="5"/>
  <c r="F210" i="5"/>
  <c r="D211" i="5"/>
  <c r="E211" i="5"/>
  <c r="F211" i="5"/>
  <c r="D212" i="5"/>
  <c r="E212" i="5"/>
  <c r="F212" i="5"/>
  <c r="D213" i="5"/>
  <c r="E213" i="5"/>
  <c r="F213" i="5"/>
  <c r="D214" i="5"/>
  <c r="E214" i="5"/>
  <c r="F214" i="5"/>
  <c r="E208" i="5"/>
  <c r="F208" i="5"/>
  <c r="E125" i="5"/>
  <c r="E114" i="5"/>
  <c r="F226" i="5"/>
  <c r="G203" i="5" l="1"/>
  <c r="G208" i="5"/>
  <c r="K208" i="5" s="1"/>
  <c r="G191" i="1"/>
  <c r="G122" i="1"/>
  <c r="G109" i="1"/>
  <c r="G96" i="1"/>
  <c r="G86" i="1"/>
  <c r="G66" i="1"/>
  <c r="G54" i="1"/>
  <c r="G44" i="1"/>
  <c r="G34" i="1"/>
  <c r="G76" i="1" l="1"/>
  <c r="F227" i="5" l="1"/>
  <c r="G35" i="5"/>
  <c r="G27" i="5"/>
  <c r="K27" i="5" s="1"/>
  <c r="G61" i="5"/>
  <c r="K61" i="5" s="1"/>
  <c r="G72" i="5"/>
  <c r="G195" i="5"/>
  <c r="K195" i="5" s="1"/>
  <c r="I212" i="5" l="1"/>
  <c r="I191" i="1"/>
  <c r="I195" i="5" s="1"/>
  <c r="I122" i="1"/>
  <c r="I109" i="1"/>
  <c r="I96" i="1"/>
  <c r="I86" i="1"/>
  <c r="I76" i="1"/>
  <c r="I66" i="1"/>
  <c r="I54" i="1"/>
  <c r="I44" i="1"/>
  <c r="I34" i="1"/>
  <c r="I24" i="1"/>
  <c r="I215" i="5" l="1"/>
  <c r="I217" i="5" s="1"/>
  <c r="I204" i="1"/>
  <c r="I210" i="1" s="1"/>
  <c r="I213" i="1" s="1"/>
  <c r="I38" i="5"/>
  <c r="I46" i="5"/>
  <c r="G209" i="5" l="1"/>
  <c r="K209" i="5" s="1"/>
  <c r="G210" i="5"/>
  <c r="K210" i="5" s="1"/>
  <c r="G211" i="5"/>
  <c r="K211" i="5" s="1"/>
  <c r="G212" i="5"/>
  <c r="K212" i="5" s="1"/>
  <c r="G213" i="5"/>
  <c r="K213" i="5" s="1"/>
  <c r="G214" i="5"/>
  <c r="K214" i="5" s="1"/>
  <c r="G80" i="5"/>
  <c r="G69" i="5"/>
  <c r="G24" i="5"/>
  <c r="K215" i="5" l="1"/>
  <c r="K217" i="5" s="1"/>
  <c r="N122" i="1"/>
  <c r="G215" i="5"/>
  <c r="G217" i="5" s="1"/>
  <c r="F209" i="1" l="1"/>
  <c r="E218" i="1"/>
  <c r="D218" i="1"/>
  <c r="K46" i="5" l="1"/>
  <c r="E203" i="5" l="1"/>
  <c r="E215" i="5" l="1"/>
  <c r="J69" i="5"/>
  <c r="K69" i="5"/>
  <c r="K35" i="5"/>
  <c r="J192" i="5"/>
  <c r="J191" i="5"/>
  <c r="J190" i="5"/>
  <c r="J189" i="5"/>
  <c r="J188" i="5"/>
  <c r="J187" i="5"/>
  <c r="J186" i="5"/>
  <c r="J185" i="5"/>
  <c r="J181" i="5"/>
  <c r="J180" i="5"/>
  <c r="J179" i="5"/>
  <c r="J178" i="5"/>
  <c r="J177" i="5"/>
  <c r="J176" i="5"/>
  <c r="J175" i="5"/>
  <c r="J174" i="5"/>
  <c r="J170" i="5"/>
  <c r="J169" i="5"/>
  <c r="J168" i="5"/>
  <c r="J167" i="5"/>
  <c r="J166" i="5"/>
  <c r="J165" i="5"/>
  <c r="J164" i="5"/>
  <c r="J163" i="5"/>
  <c r="J159" i="5"/>
  <c r="J158" i="5"/>
  <c r="J157" i="5"/>
  <c r="J156" i="5"/>
  <c r="J155" i="5"/>
  <c r="J154" i="5"/>
  <c r="J153" i="5"/>
  <c r="J152" i="5"/>
  <c r="J147" i="5"/>
  <c r="J146" i="5"/>
  <c r="J145" i="5"/>
  <c r="J144" i="5"/>
  <c r="J143" i="5"/>
  <c r="J142" i="5"/>
  <c r="J141" i="5"/>
  <c r="J140" i="5"/>
  <c r="J136" i="5"/>
  <c r="J135" i="5"/>
  <c r="J134" i="5"/>
  <c r="J133" i="5"/>
  <c r="J132" i="5"/>
  <c r="J131" i="5"/>
  <c r="J130" i="5"/>
  <c r="J129" i="5"/>
  <c r="J102" i="5"/>
  <c r="J101" i="5"/>
  <c r="J100" i="5"/>
  <c r="J99" i="5"/>
  <c r="J98" i="5"/>
  <c r="J97" i="5"/>
  <c r="J96" i="5"/>
  <c r="J95" i="5"/>
  <c r="J91" i="5"/>
  <c r="J90" i="5"/>
  <c r="J89" i="5"/>
  <c r="J88" i="5"/>
  <c r="J87" i="5"/>
  <c r="J86" i="5"/>
  <c r="J85" i="5"/>
  <c r="J84" i="5"/>
  <c r="J57" i="5"/>
  <c r="J56" i="5"/>
  <c r="J55" i="5"/>
  <c r="J54" i="5"/>
  <c r="J53" i="5"/>
  <c r="J52" i="5"/>
  <c r="J51" i="5"/>
  <c r="J50" i="5"/>
  <c r="E217" i="5" l="1"/>
  <c r="J188" i="1"/>
  <c r="J189" i="1"/>
  <c r="J190" i="1"/>
  <c r="J187" i="1"/>
  <c r="J69" i="1"/>
  <c r="J70" i="1"/>
  <c r="J71" i="1"/>
  <c r="J72" i="1"/>
  <c r="J73" i="1"/>
  <c r="J74" i="1"/>
  <c r="J75" i="1"/>
  <c r="J68" i="1"/>
  <c r="J59" i="1"/>
  <c r="J60" i="1"/>
  <c r="J61" i="1"/>
  <c r="J62" i="1"/>
  <c r="J63" i="1"/>
  <c r="J64" i="1"/>
  <c r="J65" i="1"/>
  <c r="J58" i="1"/>
  <c r="J47" i="1"/>
  <c r="J48" i="1"/>
  <c r="J49" i="1"/>
  <c r="J50" i="1"/>
  <c r="J51" i="1"/>
  <c r="J52" i="1"/>
  <c r="J53" i="1"/>
  <c r="J46" i="1"/>
  <c r="J37" i="1"/>
  <c r="J38" i="1"/>
  <c r="J39" i="1"/>
  <c r="J40" i="1"/>
  <c r="J41" i="1"/>
  <c r="J42" i="1"/>
  <c r="J36" i="1"/>
  <c r="J27" i="1"/>
  <c r="J28" i="1"/>
  <c r="J29" i="1"/>
  <c r="J30" i="1"/>
  <c r="J31" i="1"/>
  <c r="J32" i="1"/>
  <c r="J33" i="1"/>
  <c r="J26" i="1"/>
  <c r="J17" i="1"/>
  <c r="J18" i="1"/>
  <c r="J19" i="1"/>
  <c r="J20" i="1"/>
  <c r="J21" i="1"/>
  <c r="J22" i="1"/>
  <c r="J23" i="1"/>
  <c r="J16" i="1"/>
  <c r="K203" i="1" l="1"/>
  <c r="M188" i="1"/>
  <c r="M189" i="1"/>
  <c r="M190" i="1"/>
  <c r="M187" i="1"/>
  <c r="N109" i="1"/>
  <c r="M69" i="1"/>
  <c r="M70" i="1"/>
  <c r="M68" i="1"/>
  <c r="M62" i="1"/>
  <c r="M59" i="1"/>
  <c r="M60" i="1"/>
  <c r="M61" i="1"/>
  <c r="M58" i="1"/>
  <c r="M37" i="1"/>
  <c r="M38" i="1"/>
  <c r="M39" i="1"/>
  <c r="M40" i="1"/>
  <c r="M41" i="1"/>
  <c r="M42" i="1"/>
  <c r="M19" i="1"/>
  <c r="L16" i="1"/>
  <c r="L18" i="1"/>
  <c r="L19" i="1"/>
  <c r="N66" i="1" l="1"/>
  <c r="M76" i="1"/>
  <c r="N76" i="1"/>
  <c r="N34" i="1"/>
  <c r="M34" i="1"/>
  <c r="N44" i="1"/>
  <c r="M66" i="1"/>
  <c r="M109" i="1"/>
  <c r="M122" i="1"/>
  <c r="M191" i="1"/>
  <c r="M44" i="1"/>
  <c r="E191" i="1" l="1"/>
  <c r="E195" i="5" s="1"/>
  <c r="E122" i="1"/>
  <c r="E117" i="5" s="1"/>
  <c r="E109" i="1"/>
  <c r="E96" i="1"/>
  <c r="E86" i="1"/>
  <c r="E76" i="1"/>
  <c r="E66" i="1"/>
  <c r="E54" i="1"/>
  <c r="E44" i="1"/>
  <c r="E34" i="1"/>
  <c r="E24" i="1"/>
  <c r="E202" i="1" l="1"/>
  <c r="E204" i="1" s="1"/>
  <c r="E106" i="5"/>
  <c r="S39" i="1"/>
  <c r="E210" i="1" l="1"/>
  <c r="E213" i="1" s="1"/>
  <c r="L69" i="1"/>
  <c r="L28" i="1"/>
  <c r="L58" i="1" l="1"/>
  <c r="L27" i="1"/>
  <c r="L26" i="1"/>
  <c r="J103" i="1" l="1"/>
  <c r="J104" i="1"/>
  <c r="J105" i="1"/>
  <c r="J106" i="1"/>
  <c r="J107" i="1"/>
  <c r="J108" i="1"/>
  <c r="G24" i="4" l="1"/>
  <c r="G23" i="4"/>
  <c r="G22" i="4"/>
  <c r="L24" i="1" l="1"/>
  <c r="L34" i="1"/>
  <c r="L44" i="1"/>
  <c r="L54" i="1"/>
  <c r="L66" i="1"/>
  <c r="L76" i="1"/>
  <c r="L86" i="1"/>
  <c r="L96" i="1"/>
  <c r="L109" i="1"/>
  <c r="L122" i="1"/>
  <c r="L132" i="1"/>
  <c r="L142" i="1"/>
  <c r="L154" i="1"/>
  <c r="L164" i="1"/>
  <c r="L174" i="1"/>
  <c r="L184" i="1"/>
  <c r="L191" i="1"/>
  <c r="L215" i="1" l="1"/>
  <c r="K213" i="1" l="1"/>
  <c r="D208" i="5" l="1"/>
  <c r="D21" i="4"/>
  <c r="E21" i="4"/>
  <c r="C21" i="4"/>
  <c r="D7" i="4"/>
  <c r="E7" i="4"/>
  <c r="C7" i="4"/>
  <c r="H207" i="5"/>
  <c r="F207" i="5"/>
  <c r="D207" i="5"/>
  <c r="H214" i="5"/>
  <c r="H213" i="5"/>
  <c r="H212" i="5"/>
  <c r="H211" i="5"/>
  <c r="H210" i="5"/>
  <c r="H209" i="5"/>
  <c r="H208" i="5"/>
  <c r="D164" i="1" l="1"/>
  <c r="F164" i="1"/>
  <c r="D209" i="1"/>
  <c r="F201" i="1"/>
  <c r="H201" i="1"/>
  <c r="D201" i="1"/>
  <c r="J180" i="1"/>
  <c r="J183" i="1"/>
  <c r="J182" i="1"/>
  <c r="J181" i="1"/>
  <c r="J179" i="1"/>
  <c r="J178" i="1"/>
  <c r="J177" i="1"/>
  <c r="J176" i="1"/>
  <c r="J173" i="1"/>
  <c r="J172" i="1"/>
  <c r="J171" i="1"/>
  <c r="J170" i="1"/>
  <c r="J169" i="1"/>
  <c r="J168" i="1"/>
  <c r="J167" i="1"/>
  <c r="J166" i="1"/>
  <c r="J163" i="1"/>
  <c r="J162" i="1"/>
  <c r="J161" i="1"/>
  <c r="J160" i="1"/>
  <c r="J159" i="1"/>
  <c r="J158" i="1"/>
  <c r="J157" i="1"/>
  <c r="J156" i="1"/>
  <c r="J153" i="1"/>
  <c r="J152" i="1"/>
  <c r="J151" i="1"/>
  <c r="J150" i="1"/>
  <c r="J149" i="1"/>
  <c r="J148" i="1"/>
  <c r="J147" i="1"/>
  <c r="J146" i="1"/>
  <c r="J141" i="1"/>
  <c r="J140" i="1"/>
  <c r="J139" i="1"/>
  <c r="J138" i="1"/>
  <c r="J137" i="1"/>
  <c r="J136" i="1"/>
  <c r="J135" i="1"/>
  <c r="J134" i="1"/>
  <c r="J131" i="1"/>
  <c r="J130" i="1"/>
  <c r="J129" i="1"/>
  <c r="J128" i="1"/>
  <c r="J127" i="1"/>
  <c r="J126" i="1"/>
  <c r="J125" i="1"/>
  <c r="J124" i="1"/>
  <c r="J95" i="1"/>
  <c r="J94" i="1"/>
  <c r="J93" i="1"/>
  <c r="J92" i="1"/>
  <c r="J91" i="1"/>
  <c r="J90" i="1"/>
  <c r="J89" i="1"/>
  <c r="J88" i="1"/>
  <c r="J85" i="1"/>
  <c r="J84" i="1"/>
  <c r="J83" i="1"/>
  <c r="J82" i="1"/>
  <c r="J81" i="1"/>
  <c r="J80" i="1"/>
  <c r="J79" i="1"/>
  <c r="J78" i="1"/>
  <c r="H203" i="5"/>
  <c r="F203" i="5"/>
  <c r="D203" i="5"/>
  <c r="F191" i="1"/>
  <c r="F195" i="5" s="1"/>
  <c r="H191" i="1"/>
  <c r="H195" i="5" s="1"/>
  <c r="D191" i="1"/>
  <c r="D195" i="5" s="1"/>
  <c r="J191" i="1" l="1"/>
  <c r="K44" i="1"/>
  <c r="J142" i="1"/>
  <c r="K24" i="1"/>
  <c r="J34" i="1"/>
  <c r="J66" i="1"/>
  <c r="J96" i="1"/>
  <c r="J132" i="1"/>
  <c r="J164" i="1"/>
  <c r="K184" i="1"/>
  <c r="J54" i="1"/>
  <c r="J86" i="1"/>
  <c r="K174" i="1"/>
  <c r="J76" i="1"/>
  <c r="J109" i="1"/>
  <c r="J154" i="1"/>
  <c r="K34" i="1"/>
  <c r="J174" i="1"/>
  <c r="K96" i="1"/>
  <c r="K109" i="1"/>
  <c r="K132" i="1"/>
  <c r="K54" i="1"/>
  <c r="K142" i="1"/>
  <c r="K191" i="1"/>
  <c r="K66" i="1"/>
  <c r="K154" i="1"/>
  <c r="K76" i="1"/>
  <c r="K164" i="1"/>
  <c r="K122" i="1"/>
  <c r="K86" i="1"/>
  <c r="J184" i="1"/>
  <c r="J44" i="1"/>
  <c r="J24" i="1"/>
  <c r="D14" i="4"/>
  <c r="E14" i="4"/>
  <c r="E13" i="4"/>
  <c r="D12" i="4"/>
  <c r="E12" i="4"/>
  <c r="D11" i="4"/>
  <c r="E11" i="4"/>
  <c r="D10" i="4"/>
  <c r="E10" i="4"/>
  <c r="D9" i="4"/>
  <c r="E9" i="4"/>
  <c r="C14" i="4"/>
  <c r="C10" i="4"/>
  <c r="C11" i="4"/>
  <c r="C12" i="4"/>
  <c r="C13" i="4"/>
  <c r="C9" i="4"/>
  <c r="D8" i="4"/>
  <c r="E8" i="4"/>
  <c r="C8" i="4"/>
  <c r="K163" i="5"/>
  <c r="K164" i="5"/>
  <c r="K165" i="5"/>
  <c r="K166" i="5"/>
  <c r="K167" i="5"/>
  <c r="K168" i="5"/>
  <c r="K169" i="5"/>
  <c r="D170" i="5"/>
  <c r="F170" i="5"/>
  <c r="H170" i="5"/>
  <c r="K174" i="5"/>
  <c r="K175" i="5"/>
  <c r="K176" i="5"/>
  <c r="K177" i="5"/>
  <c r="K178" i="5"/>
  <c r="K179" i="5"/>
  <c r="K180" i="5"/>
  <c r="D181" i="5"/>
  <c r="F181" i="5"/>
  <c r="H181" i="5"/>
  <c r="K185" i="5"/>
  <c r="K186" i="5"/>
  <c r="K187" i="5"/>
  <c r="K188" i="5"/>
  <c r="K189" i="5"/>
  <c r="K190" i="5"/>
  <c r="K191" i="5"/>
  <c r="D192" i="5"/>
  <c r="F192" i="5"/>
  <c r="H192" i="5"/>
  <c r="H159" i="5"/>
  <c r="F159" i="5"/>
  <c r="D159" i="5"/>
  <c r="K158" i="5"/>
  <c r="K157" i="5"/>
  <c r="K156" i="5"/>
  <c r="K155" i="5"/>
  <c r="K154" i="5"/>
  <c r="K153" i="5"/>
  <c r="K152" i="5"/>
  <c r="D125" i="5"/>
  <c r="H125" i="5"/>
  <c r="K129" i="5"/>
  <c r="K130" i="5"/>
  <c r="K131" i="5"/>
  <c r="K132" i="5"/>
  <c r="K133" i="5"/>
  <c r="K134" i="5"/>
  <c r="K135" i="5"/>
  <c r="D136" i="5"/>
  <c r="F136" i="5"/>
  <c r="H136" i="5"/>
  <c r="K140" i="5"/>
  <c r="K141" i="5"/>
  <c r="K142" i="5"/>
  <c r="K143" i="5"/>
  <c r="K144" i="5"/>
  <c r="K145" i="5"/>
  <c r="K146" i="5"/>
  <c r="D147" i="5"/>
  <c r="F147" i="5"/>
  <c r="H147" i="5"/>
  <c r="H114" i="5"/>
  <c r="D114" i="5"/>
  <c r="D215" i="5" s="1"/>
  <c r="D80" i="5"/>
  <c r="F80" i="5"/>
  <c r="H80" i="5"/>
  <c r="K84" i="5"/>
  <c r="K85" i="5"/>
  <c r="K86" i="5"/>
  <c r="K87" i="5"/>
  <c r="K88" i="5"/>
  <c r="K89" i="5"/>
  <c r="K90" i="5"/>
  <c r="D91" i="5"/>
  <c r="F91" i="5"/>
  <c r="H91" i="5"/>
  <c r="K95" i="5"/>
  <c r="K96" i="5"/>
  <c r="K97" i="5"/>
  <c r="K98" i="5"/>
  <c r="K99" i="5"/>
  <c r="K100" i="5"/>
  <c r="K101" i="5"/>
  <c r="D102" i="5"/>
  <c r="F102" i="5"/>
  <c r="H102" i="5"/>
  <c r="D69" i="5"/>
  <c r="F69" i="5"/>
  <c r="H69" i="5"/>
  <c r="D35" i="5"/>
  <c r="F35" i="5"/>
  <c r="J35" i="5" s="1"/>
  <c r="H35" i="5"/>
  <c r="D46" i="5"/>
  <c r="F46" i="5"/>
  <c r="H46" i="5"/>
  <c r="K50" i="5"/>
  <c r="K51" i="5"/>
  <c r="K52" i="5"/>
  <c r="K53" i="5"/>
  <c r="K54" i="5"/>
  <c r="K55" i="5"/>
  <c r="K56" i="5"/>
  <c r="D57" i="5"/>
  <c r="F57" i="5"/>
  <c r="H57" i="5"/>
  <c r="F24" i="5"/>
  <c r="H24" i="5"/>
  <c r="D24" i="5"/>
  <c r="F215" i="5" l="1"/>
  <c r="D216" i="5"/>
  <c r="D217" i="5"/>
  <c r="K136" i="5"/>
  <c r="K181" i="5"/>
  <c r="D13" i="4"/>
  <c r="F13" i="4" s="1"/>
  <c r="F10" i="4"/>
  <c r="C15" i="4"/>
  <c r="F14" i="4"/>
  <c r="F8" i="4"/>
  <c r="F11" i="4"/>
  <c r="F12" i="4"/>
  <c r="E15" i="4"/>
  <c r="F9" i="4"/>
  <c r="H215" i="5"/>
  <c r="K159" i="5"/>
  <c r="K170" i="5"/>
  <c r="K147" i="5"/>
  <c r="K192" i="5"/>
  <c r="K102" i="5"/>
  <c r="K91" i="5"/>
  <c r="K57" i="5"/>
  <c r="F184" i="1"/>
  <c r="F184" i="5" s="1"/>
  <c r="H184" i="1"/>
  <c r="H184" i="5" s="1"/>
  <c r="F174" i="1"/>
  <c r="F173" i="5" s="1"/>
  <c r="H174" i="1"/>
  <c r="H173" i="5" s="1"/>
  <c r="F162" i="5"/>
  <c r="H164" i="1"/>
  <c r="H162" i="5" s="1"/>
  <c r="F154" i="1"/>
  <c r="F151" i="5" s="1"/>
  <c r="H154" i="1"/>
  <c r="H151" i="5" s="1"/>
  <c r="F142" i="1"/>
  <c r="F139" i="5" s="1"/>
  <c r="H142" i="1"/>
  <c r="H139" i="5" s="1"/>
  <c r="F132" i="1"/>
  <c r="F128" i="5" s="1"/>
  <c r="H132" i="1"/>
  <c r="H128" i="5" s="1"/>
  <c r="F122" i="1"/>
  <c r="H122" i="1"/>
  <c r="F109" i="1"/>
  <c r="H109" i="1"/>
  <c r="H106" i="5" s="1"/>
  <c r="F96" i="1"/>
  <c r="F94" i="5" s="1"/>
  <c r="H96" i="1"/>
  <c r="F86" i="1"/>
  <c r="F83" i="5" s="1"/>
  <c r="H86" i="1"/>
  <c r="H83" i="5" s="1"/>
  <c r="F76" i="1"/>
  <c r="F72" i="5" s="1"/>
  <c r="H76" i="1"/>
  <c r="H72" i="5" s="1"/>
  <c r="F66" i="1"/>
  <c r="F61" i="5" s="1"/>
  <c r="H66" i="1"/>
  <c r="H61" i="5" s="1"/>
  <c r="F54" i="1"/>
  <c r="F49" i="5" s="1"/>
  <c r="H54" i="1"/>
  <c r="H49" i="5" s="1"/>
  <c r="F44" i="1"/>
  <c r="H44" i="1"/>
  <c r="H38" i="5" s="1"/>
  <c r="F34" i="1"/>
  <c r="F27" i="5" s="1"/>
  <c r="H34" i="1"/>
  <c r="H27" i="5" s="1"/>
  <c r="D34" i="1"/>
  <c r="D27" i="5" s="1"/>
  <c r="H24" i="1"/>
  <c r="F24" i="1"/>
  <c r="H117" i="5" l="1"/>
  <c r="H202" i="1"/>
  <c r="H203" i="1" s="1"/>
  <c r="F117" i="5"/>
  <c r="F202" i="1"/>
  <c r="F203" i="1" s="1"/>
  <c r="E16" i="4"/>
  <c r="E17" i="4" s="1"/>
  <c r="C16" i="4"/>
  <c r="C17" i="4" s="1"/>
  <c r="F216" i="5"/>
  <c r="H216" i="5"/>
  <c r="H217" i="5" s="1"/>
  <c r="F16" i="5"/>
  <c r="H16" i="5"/>
  <c r="D15" i="4"/>
  <c r="F106" i="5"/>
  <c r="H94" i="5"/>
  <c r="F38" i="5"/>
  <c r="F217" i="5" l="1"/>
  <c r="F15" i="4"/>
  <c r="F16" i="4" s="1"/>
  <c r="F17" i="4" s="1"/>
  <c r="D16" i="4"/>
  <c r="D17" i="4" s="1"/>
  <c r="D184" i="1"/>
  <c r="D184" i="5" s="1"/>
  <c r="D174" i="1"/>
  <c r="D173" i="5" s="1"/>
  <c r="D162" i="5"/>
  <c r="D154" i="1"/>
  <c r="D142" i="1"/>
  <c r="D139" i="5" s="1"/>
  <c r="D132" i="1"/>
  <c r="D128" i="5" s="1"/>
  <c r="D122" i="1"/>
  <c r="D109" i="1"/>
  <c r="D96" i="1"/>
  <c r="D94" i="5" s="1"/>
  <c r="D86" i="1"/>
  <c r="D83" i="5" s="1"/>
  <c r="D76" i="1"/>
  <c r="D72" i="5" s="1"/>
  <c r="D66" i="1"/>
  <c r="D54" i="1"/>
  <c r="D49" i="5" s="1"/>
  <c r="D44" i="1"/>
  <c r="D24" i="1"/>
  <c r="K83" i="5" l="1"/>
  <c r="J83" i="5"/>
  <c r="K94" i="5"/>
  <c r="J94" i="5"/>
  <c r="K162" i="5"/>
  <c r="J162" i="5"/>
  <c r="K173" i="5"/>
  <c r="J173" i="5"/>
  <c r="K49" i="5"/>
  <c r="J49" i="5"/>
  <c r="K184" i="5"/>
  <c r="J184" i="5"/>
  <c r="K128" i="5"/>
  <c r="J128" i="5"/>
  <c r="J72" i="5"/>
  <c r="K139" i="5"/>
  <c r="J139" i="5"/>
  <c r="D117" i="5"/>
  <c r="J122" i="1"/>
  <c r="D16" i="5"/>
  <c r="D202" i="1"/>
  <c r="J202" i="1" s="1"/>
  <c r="H204" i="1"/>
  <c r="F204" i="1"/>
  <c r="D106" i="5"/>
  <c r="C29" i="6"/>
  <c r="D151" i="5"/>
  <c r="C40" i="6"/>
  <c r="D61" i="5"/>
  <c r="C18" i="6"/>
  <c r="D38" i="5"/>
  <c r="K151" i="5" l="1"/>
  <c r="J151" i="5"/>
  <c r="J61" i="5"/>
  <c r="H212" i="1"/>
  <c r="E24" i="4" s="1"/>
  <c r="H211" i="1"/>
  <c r="E23" i="4" s="1"/>
  <c r="H210" i="1"/>
  <c r="F212" i="1"/>
  <c r="D24" i="4" s="1"/>
  <c r="F211" i="1"/>
  <c r="F210" i="1"/>
  <c r="D45" i="6"/>
  <c r="D47" i="6"/>
  <c r="D46" i="6"/>
  <c r="D43" i="6"/>
  <c r="D44" i="6"/>
  <c r="D34" i="6"/>
  <c r="D36" i="6"/>
  <c r="D32" i="6"/>
  <c r="D33" i="6"/>
  <c r="D35" i="6"/>
  <c r="D24" i="6"/>
  <c r="D25" i="6"/>
  <c r="D21" i="6"/>
  <c r="D22" i="6"/>
  <c r="D23" i="6"/>
  <c r="D203" i="1"/>
  <c r="D23" i="4" l="1"/>
  <c r="F213" i="1"/>
  <c r="D25" i="4" s="1"/>
  <c r="H213" i="1"/>
  <c r="E25" i="4" s="1"/>
  <c r="J203" i="1"/>
  <c r="J204" i="1" s="1"/>
  <c r="L216" i="1"/>
  <c r="E22" i="4"/>
  <c r="D22" i="4"/>
  <c r="D204" i="1"/>
  <c r="C30" i="6"/>
  <c r="C41" i="6"/>
  <c r="C19" i="6"/>
  <c r="D219" i="1" l="1"/>
  <c r="E219" i="1"/>
  <c r="D212" i="1"/>
  <c r="D211" i="1"/>
  <c r="D210" i="1"/>
  <c r="C22" i="4" l="1"/>
  <c r="J210" i="1"/>
  <c r="J211" i="1"/>
  <c r="F23" i="4" s="1"/>
  <c r="J212" i="1"/>
  <c r="F24" i="4" s="1"/>
  <c r="C24" i="4"/>
  <c r="D213" i="1"/>
  <c r="C25" i="4" s="1"/>
  <c r="C23" i="4"/>
  <c r="J213" i="1" l="1"/>
  <c r="F25" i="4" s="1"/>
  <c r="F22" i="4"/>
  <c r="C7" i="6"/>
  <c r="D10" i="6" s="1"/>
  <c r="M17" i="1"/>
  <c r="M18" i="1"/>
  <c r="G24" i="1"/>
  <c r="G16" i="5" s="1"/>
  <c r="G202" i="1" l="1"/>
  <c r="K202" i="1" s="1"/>
  <c r="K204" i="1" s="1"/>
  <c r="M215" i="1" s="1"/>
  <c r="M216" i="1" s="1"/>
  <c r="M24" i="1"/>
  <c r="N24" i="1"/>
  <c r="E215" i="1" s="1"/>
  <c r="D14" i="6"/>
  <c r="D13" i="6"/>
  <c r="D12" i="6"/>
  <c r="D11" i="6"/>
  <c r="C8" i="6" l="1"/>
  <c r="E216" i="1"/>
  <c r="G204" i="1"/>
  <c r="G210" i="1" s="1"/>
  <c r="G213" i="1" s="1"/>
  <c r="N215" i="1" s="1"/>
  <c r="N216" i="1" s="1"/>
</calcChain>
</file>

<file path=xl/sharedStrings.xml><?xml version="1.0" encoding="utf-8"?>
<sst xmlns="http://schemas.openxmlformats.org/spreadsheetml/2006/main" count="882" uniqueCount="643">
  <si>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</si>
  <si>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</si>
  <si>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</si>
  <si>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</si>
  <si>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</si>
  <si>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</si>
  <si>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</si>
  <si>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</si>
  <si>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</si>
  <si>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</si>
  <si>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</si>
  <si>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</si>
  <si>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</si>
  <si>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</si>
  <si>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</si>
  <si>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</si>
  <si>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</si>
  <si>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</si>
  <si>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</si>
  <si>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</si>
  <si>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</si>
  <si>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</si>
  <si>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</si>
  <si>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</si>
  <si>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</si>
  <si>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</si>
  <si>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</si>
  <si>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</si>
  <si>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</si>
  <si>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</si>
  <si>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</si>
  <si>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</si>
  <si>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</si>
  <si>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</si>
  <si>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</si>
  <si>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</si>
  <si>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</si>
  <si>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</si>
  <si>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</si>
  <si>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</si>
  <si>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</si>
  <si>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</si>
  <si>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</si>
  <si>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</si>
  <si>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</si>
  <si>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</si>
  <si>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</si>
  <si>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</si>
  <si>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</si>
  <si>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</si>
  <si>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</si>
  <si>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</si>
  <si>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</si>
  <si>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</si>
  <si>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</si>
  <si>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</si>
  <si>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</si>
  <si>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</si>
  <si>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</si>
  <si>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</si>
  <si>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</si>
  <si>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</si>
  <si>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</si>
  <si>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</si>
  <si>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</si>
  <si>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</si>
  <si>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</si>
  <si>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</si>
  <si>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</si>
  <si>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</si>
  <si>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</si>
  <si>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</si>
  <si>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</si>
  <si>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</si>
  <si>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</si>
  <si>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</si>
  <si>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</si>
  <si>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</si>
  <si>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</si>
  <si>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</si>
  <si>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</si>
  <si>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</si>
  <si>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</si>
  <si>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</si>
  <si>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</si>
  <si>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</si>
  <si>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</si>
  <si>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</si>
  <si>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</si>
  <si>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</si>
  <si>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</si>
  <si>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</si>
  <si>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</si>
  <si>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</si>
  <si>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</si>
  <si>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</si>
  <si>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</si>
  <si>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</si>
  <si>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</si>
  <si>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</si>
  <si>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</si>
  <si>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</si>
  <si>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</si>
  <si>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</si>
  <si>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</si>
  <si>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</si>
  <si>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</si>
  <si>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</si>
  <si>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</si>
  <si>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</si>
  <si>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</si>
  <si>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</si>
  <si>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</si>
  <si>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</si>
  <si>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</si>
  <si>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</si>
  <si>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</si>
  <si>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</si>
  <si>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</si>
  <si>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</si>
  <si>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</si>
  <si>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</si>
  <si>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</si>
  <si>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</si>
  <si>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</si>
  <si>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</si>
  <si>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</si>
  <si>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</si>
  <si>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</si>
  <si>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</si>
  <si>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</si>
  <si>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</si>
  <si>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</si>
  <si>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</si>
  <si>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</si>
  <si>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</si>
  <si>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</si>
  <si>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</si>
  <si>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</si>
  <si>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</si>
  <si>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</si>
  <si>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</si>
  <si>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</si>
  <si>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</si>
  <si>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</si>
  <si>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</si>
  <si>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</si>
  <si>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</si>
  <si>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</si>
  <si>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</si>
  <si>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</si>
  <si>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</si>
  <si>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</si>
  <si>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</si>
  <si>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</si>
  <si>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</si>
  <si>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</si>
  <si>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</si>
  <si>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</si>
  <si>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</si>
  <si>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</si>
  <si>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</si>
  <si>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</si>
  <si>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</si>
  <si>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</si>
  <si>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</si>
  <si>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</si>
  <si>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</si>
  <si>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</si>
  <si>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</si>
  <si>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</si>
  <si>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</si>
  <si>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</si>
  <si>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</si>
  <si>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</si>
  <si>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</si>
  <si>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</si>
  <si>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</si>
  <si>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</si>
  <si>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</si>
  <si>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</si>
  <si>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</si>
  <si>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</si>
  <si>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</si>
  <si>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</si>
  <si>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</si>
  <si>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</si>
  <si>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</si>
  <si>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</si>
  <si>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</si>
  <si>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</si>
  <si>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</si>
  <si>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</si>
  <si>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</si>
  <si>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</si>
  <si>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</si>
  <si>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</si>
  <si>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</si>
  <si>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</si>
  <si>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</si>
  <si>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</si>
  <si>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</si>
  <si>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</si>
  <si>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</si>
  <si>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</si>
  <si>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</si>
  <si>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</si>
  <si>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</si>
  <si>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</si>
  <si>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</si>
  <si>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</si>
  <si>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</si>
  <si>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</si>
  <si>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</si>
  <si>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</si>
  <si>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</si>
  <si>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</si>
  <si>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</si>
  <si>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</si>
  <si>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</si>
  <si>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</si>
  <si>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</si>
  <si>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</si>
  <si>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</si>
  <si>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</si>
  <si>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</si>
  <si>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</si>
  <si>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</si>
  <si>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</si>
  <si>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</si>
  <si>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</si>
  <si>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</si>
  <si>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</si>
  <si>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</si>
  <si>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</si>
  <si>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</si>
  <si>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</si>
  <si>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</si>
  <si>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</si>
  <si>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</si>
  <si>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</si>
  <si>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</si>
  <si>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</si>
  <si>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</si>
  <si>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</si>
  <si>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</si>
  <si>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</si>
  <si>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</si>
  <si>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</si>
  <si>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</si>
  <si>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</si>
  <si>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</si>
  <si>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</si>
  <si>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</si>
  <si>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</si>
  <si>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</si>
  <si>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</si>
  <si>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</si>
  <si>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</si>
  <si>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</si>
  <si>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</si>
  <si>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</si>
  <si>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</si>
  <si>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</si>
  <si>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</si>
  <si>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</si>
  <si>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</si>
  <si>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</si>
  <si>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</si>
  <si>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</si>
  <si>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</si>
  <si>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</si>
  <si>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</si>
  <si>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</si>
  <si>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</si>
  <si>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</si>
  <si>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</si>
  <si>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</si>
  <si>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</si>
  <si>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</si>
  <si>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</si>
  <si>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</si>
  <si>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</si>
  <si>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</si>
  <si>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</si>
  <si>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</si>
  <si>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</si>
  <si>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</si>
  <si>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</si>
  <si>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</si>
  <si>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</si>
  <si>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</si>
  <si>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</si>
  <si>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</si>
  <si>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</si>
  <si>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</si>
  <si>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</si>
  <si>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</si>
  <si>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</si>
  <si>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</si>
  <si>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</si>
  <si>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</si>
  <si>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</si>
  <si>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</si>
  <si>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</si>
  <si>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</si>
  <si>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</si>
  <si>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</si>
  <si>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</si>
  <si>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</si>
  <si>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</si>
  <si>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</si>
  <si>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</si>
  <si>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</si>
  <si>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</si>
  <si>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</si>
  <si>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</si>
  <si>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</si>
  <si>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</si>
  <si>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</si>
  <si>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</si>
  <si>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</si>
  <si>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</si>
  <si>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</si>
  <si>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</si>
  <si>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</si>
  <si>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</si>
  <si>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</si>
  <si>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</si>
  <si>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</si>
  <si>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</si>
  <si>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</si>
  <si>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</si>
  <si>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</si>
  <si>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</si>
  <si>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</si>
  <si>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</si>
  <si>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</si>
  <si>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</si>
  <si>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</si>
  <si>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</si>
  <si>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</si>
  <si>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</si>
  <si>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</si>
  <si>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</si>
  <si>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</si>
  <si>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</si>
  <si>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</si>
  <si>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</si>
  <si>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</si>
  <si>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</si>
  <si>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</si>
  <si>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</si>
  <si>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</si>
  <si>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</si>
  <si>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</si>
  <si>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</si>
  <si>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</si>
  <si>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</si>
  <si>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</si>
  <si>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</si>
  <si>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</si>
  <si>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</si>
  <si>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</si>
  <si>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</si>
  <si>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</si>
  <si>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</si>
  <si>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</si>
  <si>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</si>
  <si>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</si>
  <si>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</si>
  <si>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</si>
  <si>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</si>
  <si>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</si>
  <si>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</si>
  <si>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</si>
  <si>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</si>
  <si>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</si>
  <si>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</si>
  <si>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</si>
  <si>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</si>
  <si>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</si>
  <si>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</si>
  <si>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</si>
  <si>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</si>
  <si>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</si>
  <si>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</si>
  <si>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</si>
  <si>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</si>
  <si>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</si>
  <si>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</si>
  <si>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</si>
  <si>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</si>
  <si>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</si>
  <si>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</si>
  <si>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</si>
  <si>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</si>
  <si>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</si>
  <si>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</si>
  <si>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</si>
  <si>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</si>
  <si>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</si>
  <si>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</si>
  <si>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</si>
  <si>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</si>
  <si>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</si>
  <si>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</si>
  <si>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</si>
  <si>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</si>
  <si>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</si>
  <si>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</si>
  <si>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</si>
  <si>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</si>
  <si>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</si>
  <si>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</si>
  <si>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</si>
  <si>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</si>
  <si>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</si>
  <si>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</si>
  <si>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</si>
  <si>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</si>
  <si>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</si>
  <si>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</si>
  <si>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</si>
  <si>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</si>
  <si>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</si>
  <si>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</si>
  <si>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</si>
  <si>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</si>
  <si>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</si>
  <si>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</si>
  <si>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</si>
  <si>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</si>
  <si>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</si>
  <si>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</si>
  <si>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</si>
  <si>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</si>
  <si>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</si>
  <si>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</si>
  <si>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</si>
  <si>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</si>
  <si>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</si>
  <si>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</si>
  <si>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</si>
  <si>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</si>
  <si>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</si>
  <si>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</si>
  <si>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</si>
  <si>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</si>
  <si>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</si>
  <si>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</si>
  <si>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</si>
  <si>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</si>
  <si>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</si>
  <si>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</si>
  <si>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</si>
  <si>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</si>
  <si>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</si>
  <si>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</si>
  <si>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</si>
  <si>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</si>
  <si>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</si>
  <si>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</si>
  <si>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</si>
  <si>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</si>
  <si>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</si>
  <si>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</si>
  <si>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</si>
  <si>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</si>
  <si>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</si>
  <si>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</si>
  <si>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</si>
  <si>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</si>
  <si>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</si>
  <si>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</si>
  <si>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</si>
  <si>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</si>
  <si>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</si>
  <si>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</si>
  <si>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</si>
  <si>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</si>
  <si>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</si>
  <si>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</si>
  <si>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</si>
  <si>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</si>
  <si>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</si>
  <si>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</si>
  <si>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</si>
  <si>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</si>
  <si>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</si>
  <si>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</si>
  <si>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</si>
  <si>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</si>
  <si>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</si>
  <si>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</si>
  <si>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</si>
  <si>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</si>
  <si>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</si>
  <si>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</si>
  <si>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</si>
  <si>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</si>
  <si>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</si>
  <si>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</si>
  <si>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</si>
  <si>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</si>
  <si>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</si>
  <si>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</si>
  <si>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</si>
  <si>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</si>
  <si>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</si>
  <si>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</si>
  <si>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</si>
  <si>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</si>
  <si>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</si>
  <si>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</si>
  <si>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</si>
  <si>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</si>
  <si>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</si>
  <si>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</si>
  <si>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</si>
  <si>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</si>
  <si>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</si>
  <si>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</si>
  <si>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</si>
  <si>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</si>
  <si>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</si>
  <si>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</si>
  <si>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</si>
  <si>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</si>
  <si>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</si>
  <si>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</si>
  <si>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</si>
  <si>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</si>
  <si>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</si>
  <si>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</si>
  <si>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</si>
  <si>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</si>
  <si>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</si>
  <si>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</si>
  <si>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</si>
  <si>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</si>
  <si>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</si>
  <si>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</si>
  <si>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</si>
  <si>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</si>
  <si>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</si>
  <si>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</si>
  <si>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</si>
  <si>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</si>
  <si>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</si>
  <si>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</si>
  <si>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</si>
  <si>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</si>
  <si>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</si>
  <si>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</si>
  <si>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</si>
  <si>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</si>
  <si>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</si>
  <si>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</si>
  <si>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</si>
  <si>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</si>
  <si>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</si>
  <si>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</si>
  <si>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</si>
  <si>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</si>
  <si>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</si>
  <si>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</si>
  <si>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</si>
  <si>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</si>
  <si>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</si>
  <si>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</si>
  <si>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</si>
  <si>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</si>
  <si>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</si>
  <si>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</si>
  <si>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Activity 3.2.9</t>
  </si>
  <si>
    <t>Activity 3.2.10</t>
  </si>
  <si>
    <t>Activity 3.2.11</t>
  </si>
  <si>
    <t>Identify youth at risk groups in consultation with key community stakeholders/government youths structures.</t>
  </si>
  <si>
    <t>Undertake a comprehensive gender sensitive training need/gap assessment followed by the development of gender responsive training module</t>
  </si>
  <si>
    <t>Develop training modules, and train the youth at risk on Good Agricultural Practices (GAP), Climate Smart Agriculture (CSA), Agribusiness development and financial management, Harvest and post-harvest management and value addition of selected value chains (crops, livestock, fisheries, and poultry)</t>
  </si>
  <si>
    <t xml:space="preserve">Organize learning exchanges between youth at risk and private sector entities in agribusiness </t>
  </si>
  <si>
    <t>Organize private sector buyer workshops with youth at risk groups</t>
  </si>
  <si>
    <t>Establish transport facilities (motor bikes) for the movement and sale of quality produce from the farm gate to the market.</t>
  </si>
  <si>
    <t>Facilitate youth at risk to participate in e.g. National trade fare exhibition, pitch night, among others</t>
  </si>
  <si>
    <t>Civic education is promoted for youth at risk to enable them to constructively participate in decision-making processes at all level</t>
  </si>
  <si>
    <t xml:space="preserve">National and local institutions improve their response to needs of youth at risk  </t>
  </si>
  <si>
    <t>SLP, Magistrate Courts and Correctional Services in project targeted areas have strengthened capacities and youth responsive legal frameworks to monitor detention conditions and support decongestion of overcrowded facilities.</t>
  </si>
  <si>
    <t>conduct round table dialogue between youths, traditional, regional leaders and legislative representative on mechanisms for sustained engagement</t>
  </si>
  <si>
    <t xml:space="preserve">Review of the SLCS Act (2014) and strengthen advocacy for the enactment of the Criminal Procedure Bill and Sentencing guidelines </t>
  </si>
  <si>
    <t xml:space="preserve">Conduct Policy Dialogue and Signing of MOU relating to project activities at chiefdom level involving Paramount Chiefs, Section Chiefs, Councilors, WCM, Religious Leaders, Local Court Chairmen, District Council, CBOs, CSOs, MGCA,,FSU </t>
  </si>
  <si>
    <t>Community stakeholder engagement with  community gate keepers to gain their support for the programme and to build their capacity to refer survivors of GBV  to appropriate health and justice services</t>
  </si>
  <si>
    <t>Identify Male Advocate and Peer educators within the community who will serve as role models</t>
  </si>
  <si>
    <t>Conduct training for Male Advocate and Peer Educators</t>
  </si>
  <si>
    <t xml:space="preserve">Establish husband schools </t>
  </si>
  <si>
    <t>Project Monitoring, data collection, analysis and creation of baseline at the inception phase.</t>
  </si>
  <si>
    <t>Final independent Evaluation</t>
  </si>
  <si>
    <t>Provide non-formal civic training across 2 districts.</t>
  </si>
  <si>
    <t xml:space="preserve">organize 2 peaceful entertainment gala (football tournament and games) across 2 project districts </t>
  </si>
  <si>
    <t xml:space="preserve">Assessment of mental health needs for youth at risk and referrals for counselling  </t>
  </si>
  <si>
    <t>Support to counselling sessions for youth at risk, families and communities</t>
  </si>
  <si>
    <t>capcity building of DYCs, CYCs, and local  youth groups</t>
  </si>
  <si>
    <t>Training on conflict transformation and risk mapping for  youth councils (DYCs, CYCs)</t>
  </si>
  <si>
    <t>Scaleup training on Mandela Rules to lower ranking Corrections officers  in project districts</t>
  </si>
  <si>
    <t>Training of SLCS Industry managers</t>
  </si>
  <si>
    <t>Mapping of youth at risk skills and ctaegorise skills in the right industries</t>
  </si>
  <si>
    <t>Support Conduct of prison court (Virtual Courts) sittings to facilitate decongestion of project located correction facilities including equipment</t>
  </si>
  <si>
    <t>Youth at risk (women and men) are empowered and included in decision-making processes in their communities in the target districts</t>
  </si>
  <si>
    <t>Capacity of District and Chiefdom Youth Councils (DYC and CYC) and local youth groups in the targeted districts strengthened to promote youth leadership and influence district and local decision-making processes that affect youth at risk</t>
  </si>
  <si>
    <t>Increased awareness among key stakeholders and youth at risk in targeted communities on women and girls’ rights, with increased male involvement to reduce GBV</t>
  </si>
  <si>
    <t>Capacity of local institutions, Correctional Services, Family Support Unit (FSUs) of the Sierra Leone Police (SLP), and Local Police Partnership Boards (LPPBs), is enhanced in human rights, rule of law, negotiation and youth-sensitive approaches to improve their engagement with youth at risk.</t>
  </si>
  <si>
    <t xml:space="preserve">Training of youth at risk in the industries and provision of equipment and tools  </t>
  </si>
  <si>
    <t>Support life skills initiatives for youth at risk</t>
  </si>
  <si>
    <t>Training of local institutions including, Correctional Services, and Local Police Partnership Boards, on youth at risk responsive skills, including human rights, rule and negotiations.</t>
  </si>
  <si>
    <t xml:space="preserve">IEC Materials-the programme will work with the Ministry of Gender and Youth Affairs to produce IEC materials on GBV referral pathways </t>
  </si>
  <si>
    <t>Establish Male youth clubs for youth at risk, both in school and out of school which will provide information on preventing SGBV and promote life skills</t>
  </si>
  <si>
    <t>Social cohesion strengthened and youth at risk socially and economically empowered to meaningfully reintegrate into their families and communities.</t>
  </si>
  <si>
    <t>Social cohesion and peaceful coexistence promoted by supporting joint socio-economic initiatives that involve youth at risk and community members</t>
  </si>
  <si>
    <t xml:space="preserve">Youth at risk have increased capacity and are empowered to generate their livelihoods. </t>
  </si>
  <si>
    <t xml:space="preserve">Provide agricultural production inputs and provide value addition equipment </t>
  </si>
  <si>
    <t>Create linkages and attach youth at risk to Farmer Base Organizations (FBO) and transform into Youth Agri-Enterprises through the Ministry of Agriculture and Forestry</t>
  </si>
  <si>
    <t>Joint selection of communal projects with the participation of youth at risk and community members (review of land ownership, ensure legal conditions, sign of MOUs of each project, etc)</t>
  </si>
  <si>
    <t xml:space="preserve">Rehabilitation/construction of selected community projects (e.g. markets places, storage facilities, community town hall, borehole etc. </t>
  </si>
  <si>
    <t>UNDP CTS, FAO project personnel and shared support staff</t>
  </si>
  <si>
    <t>Baseline survey, and conflict analysis assessment.</t>
  </si>
  <si>
    <t xml:space="preserve">Recipient Organization 3 </t>
  </si>
  <si>
    <t>FAO level of expenditure</t>
  </si>
  <si>
    <t>UNDP level of expenditure</t>
  </si>
  <si>
    <t>UNFPA level of expenditure</t>
  </si>
  <si>
    <t>FAO Expenditure</t>
  </si>
  <si>
    <t>UNDP Expenditure</t>
  </si>
  <si>
    <t>UNFPA Expenditure</t>
  </si>
  <si>
    <t>FAO budget</t>
  </si>
  <si>
    <t>UNDP budget</t>
  </si>
  <si>
    <t>UNFPA budget</t>
  </si>
  <si>
    <t>Budget</t>
  </si>
  <si>
    <t>Total Budget</t>
  </si>
  <si>
    <t>FAO expenditure</t>
  </si>
  <si>
    <t>UNDP expenditure</t>
  </si>
  <si>
    <t>UNFPA expenditure</t>
  </si>
  <si>
    <t>GEWE Expenditure</t>
  </si>
  <si>
    <t>Total Expenditure by May 2022</t>
  </si>
  <si>
    <r>
      <t xml:space="preserve">Table 1 - PBF project budget by outcome, output and activity - </t>
    </r>
    <r>
      <rPr>
        <b/>
        <sz val="20"/>
        <color rgb="FFFF0000"/>
        <rFont val="Calibri"/>
        <family val="2"/>
        <scheme val="minor"/>
      </rPr>
      <t>LEVEL OF EXPENDITURE NOVEMBER 2020 - MAY 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</si>
</sst>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 #,##0_-;\-* #,##0_-;_-* &quot;-&quot;_-;_-@_-"/>
    <numFmt numFmtId="166" formatCode="_(&quot;$&quot;* #,##0_);_(&quot;$&quot;* \(#,##0\);_(&quot;$&quot;* &quot;-&quot;??_);_(@_)"/>
  </numFmts>
  <fonts count="26"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b/>
      <sz val="12"/>
      <color theme="1"/>
      <name val="Times New Roman"/>
      <family val="1"/>
    </font>
    <font>
      <sz val="12"/>
      <color theme="1"/>
      <name val="Times New Roman"/>
      <family val="1"/>
    </font>
    <font>
      <b/>
      <sz val="20"/>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7" tint="0.79998168889431442"/>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s>
  <cellStyleXfs count="4">
    <xf numFmtId="0" fontId="0" fillId="0" borderId="0"/>
    <xf numFmtId="4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cellStyleXfs>
  <cellXfs count="404">
    <xf numFmtId="0" fontId="0" fillId="0" borderId="0" xfId="0"/>
    <xf numFmtId="0" fontId="0" fillId="0" borderId="0" xfId="0" applyBorder="1"/>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8" xfId="2" applyFont="1" applyFill="1" applyBorder="1" applyAlignment="1">
      <alignment vertical="center" wrapText="1"/>
    </xf>
    <xf numFmtId="0" fontId="3" fillId="2" borderId="11" xfId="0" applyFont="1" applyFill="1" applyBorder="1" applyAlignment="1">
      <alignment vertical="center" wrapText="1"/>
    </xf>
    <xf numFmtId="4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44" fontId="12" fillId="0" borderId="0" xfId="1" applyFont="1" applyFill="1" applyBorder="1" applyAlignment="1" applyProtection="1">
      <alignment vertical="center" wrapText="1"/>
    </xf>
    <xf numFmtId="44" fontId="7" fillId="0" borderId="3" xfId="1" applyNumberFormat="1" applyFont="1" applyBorder="1" applyAlignment="1" applyProtection="1">
      <alignment horizontal="center" vertical="center" wrapText="1"/>
      <protection locked="0"/>
    </xf>
    <xf numFmtId="44" fontId="7"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9" fillId="2" borderId="7" xfId="0" applyFont="1" applyFill="1" applyBorder="1" applyAlignment="1" applyProtection="1">
      <alignment vertical="center" wrapText="1"/>
    </xf>
    <xf numFmtId="44" fontId="9"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7" fillId="3" borderId="0" xfId="1" applyFont="1" applyFill="1" applyBorder="1" applyAlignment="1" applyProtection="1">
      <alignment vertical="center" wrapText="1"/>
    </xf>
    <xf numFmtId="4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9" fillId="2" borderId="7"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0" fillId="0" borderId="0" xfId="0" applyFont="1" applyFill="1" applyBorder="1" applyAlignment="1">
      <alignment horizontal="center"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7" fillId="0" borderId="0" xfId="1" applyNumberFormat="1" applyFont="1" applyFill="1" applyBorder="1" applyAlignment="1" applyProtection="1">
      <alignment horizontal="center" vertical="center" wrapText="1"/>
    </xf>
    <xf numFmtId="44" fontId="7"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44" fontId="3" fillId="2" borderId="3" xfId="0" applyNumberFormat="1" applyFont="1" applyFill="1" applyBorder="1" applyAlignment="1">
      <alignment horizontal="center" wrapText="1"/>
    </xf>
    <xf numFmtId="0" fontId="7" fillId="3" borderId="0" xfId="0" applyFont="1" applyFill="1" applyBorder="1" applyAlignment="1">
      <alignment wrapText="1"/>
    </xf>
    <xf numFmtId="44" fontId="3" fillId="4" borderId="3" xfId="1" applyFont="1" applyFill="1" applyBorder="1" applyAlignment="1" applyProtection="1">
      <alignment wrapText="1"/>
    </xf>
    <xf numFmtId="0" fontId="7" fillId="0" borderId="0" xfId="0" applyFont="1" applyFill="1" applyBorder="1" applyAlignment="1">
      <alignment wrapText="1"/>
    </xf>
    <xf numFmtId="44" fontId="7"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8" fillId="0" borderId="0" xfId="1" applyFont="1" applyFill="1" applyBorder="1" applyAlignment="1">
      <alignment horizontal="right" vertical="center" wrapText="1"/>
    </xf>
    <xf numFmtId="0" fontId="3" fillId="2" borderId="37" xfId="0" applyFont="1" applyFill="1" applyBorder="1" applyAlignment="1">
      <alignment horizontal="center" wrapText="1"/>
    </xf>
    <xf numFmtId="44" fontId="3" fillId="2" borderId="3" xfId="0" applyNumberFormat="1" applyFont="1" applyFill="1" applyBorder="1" applyAlignment="1">
      <alignment wrapText="1"/>
    </xf>
    <xf numFmtId="0" fontId="8" fillId="2" borderId="37" xfId="0" applyFont="1" applyFill="1" applyBorder="1" applyAlignment="1" applyProtection="1">
      <alignment vertical="center" wrapText="1"/>
    </xf>
    <xf numFmtId="44" fontId="3" fillId="2" borderId="37" xfId="0" applyNumberFormat="1" applyFont="1" applyFill="1" applyBorder="1" applyAlignment="1">
      <alignment wrapText="1"/>
    </xf>
    <xf numFmtId="0" fontId="3" fillId="2" borderId="12" xfId="0" applyFont="1" applyFill="1" applyBorder="1" applyAlignment="1">
      <alignment horizontal="left" wrapText="1"/>
    </xf>
    <xf numFmtId="44" fontId="3" fillId="2" borderId="12" xfId="0" applyNumberFormat="1" applyFont="1" applyFill="1" applyBorder="1" applyAlignment="1">
      <alignment horizontal="center" wrapText="1"/>
    </xf>
    <xf numFmtId="44" fontId="3" fillId="2" borderId="12" xfId="0" applyNumberFormat="1" applyFont="1" applyFill="1" applyBorder="1" applyAlignment="1">
      <alignment wrapText="1"/>
    </xf>
    <xf numFmtId="44" fontId="3" fillId="4" borderId="3" xfId="1" applyNumberFormat="1" applyFont="1" applyFill="1" applyBorder="1" applyAlignment="1">
      <alignment wrapText="1"/>
    </xf>
    <xf numFmtId="0" fontId="3" fillId="3" borderId="38" xfId="0" applyFont="1" applyFill="1" applyBorder="1" applyAlignment="1">
      <alignment horizontal="left" wrapText="1"/>
    </xf>
    <xf numFmtId="0" fontId="3" fillId="3" borderId="39" xfId="0" applyFont="1" applyFill="1" applyBorder="1" applyAlignment="1">
      <alignment horizontal="left" wrapText="1"/>
    </xf>
    <xf numFmtId="0" fontId="3" fillId="3" borderId="40"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0" fontId="3" fillId="2" borderId="10" xfId="0" applyFont="1" applyFill="1" applyBorder="1" applyAlignment="1">
      <alignment horizontal="center" wrapText="1"/>
    </xf>
    <xf numFmtId="0" fontId="7" fillId="0" borderId="0" xfId="0" applyFont="1"/>
    <xf numFmtId="0" fontId="18" fillId="0" borderId="0" xfId="0" applyFont="1" applyAlignme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49" fontId="19" fillId="0" borderId="0" xfId="0" applyNumberFormat="1" applyFont="1" applyFill="1" applyAlignment="1">
      <alignment horizontal="left" wrapText="1"/>
    </xf>
    <xf numFmtId="0" fontId="4" fillId="2" borderId="9" xfId="0" applyFont="1" applyFill="1" applyBorder="1" applyAlignment="1"/>
    <xf numFmtId="0" fontId="4" fillId="2" borderId="7" xfId="0" applyFont="1" applyFill="1" applyBorder="1"/>
    <xf numFmtId="0" fontId="4" fillId="2" borderId="3" xfId="0" applyFont="1" applyFill="1" applyBorder="1"/>
    <xf numFmtId="0" fontId="4" fillId="2" borderId="8" xfId="0" applyFont="1" applyFill="1" applyBorder="1" applyAlignment="1"/>
    <xf numFmtId="0" fontId="0" fillId="2" borderId="7" xfId="0" applyFill="1" applyBorder="1" applyAlignment="1">
      <alignment vertical="center" wrapText="1"/>
    </xf>
    <xf numFmtId="9" fontId="0" fillId="2" borderId="3" xfId="2" applyFont="1" applyFill="1" applyBorder="1" applyAlignment="1">
      <alignment vertical="center"/>
    </xf>
    <xf numFmtId="44" fontId="0" fillId="2" borderId="8" xfId="0" applyNumberFormat="1" applyFill="1" applyBorder="1" applyAlignment="1">
      <alignment vertical="center"/>
    </xf>
    <xf numFmtId="0" fontId="0" fillId="2" borderId="7" xfId="0" applyFill="1" applyBorder="1" applyAlignment="1">
      <alignment wrapText="1"/>
    </xf>
    <xf numFmtId="0" fontId="0" fillId="2" borderId="7" xfId="0" applyFill="1" applyBorder="1"/>
    <xf numFmtId="0" fontId="0" fillId="2" borderId="11" xfId="0" applyFill="1" applyBorder="1"/>
    <xf numFmtId="44" fontId="0" fillId="2" borderId="13" xfId="0" applyNumberFormat="1" applyFill="1" applyBorder="1" applyAlignment="1">
      <alignment vertical="center"/>
    </xf>
    <xf numFmtId="44" fontId="7" fillId="0" borderId="37" xfId="0" applyNumberFormat="1" applyFont="1" applyBorder="1" applyAlignment="1" applyProtection="1">
      <alignment wrapText="1"/>
      <protection locked="0"/>
    </xf>
    <xf numFmtId="44" fontId="7" fillId="3" borderId="37" xfId="1" applyNumberFormat="1" applyFont="1" applyFill="1" applyBorder="1" applyAlignment="1" applyProtection="1">
      <alignment horizontal="center" vertical="center" wrapText="1"/>
      <protection locked="0"/>
    </xf>
    <xf numFmtId="44" fontId="7"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0" fontId="3" fillId="2" borderId="7"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9" fontId="3" fillId="2" borderId="13" xfId="2" applyFont="1" applyFill="1" applyBorder="1" applyAlignment="1" applyProtection="1">
      <alignment vertical="center" wrapText="1"/>
    </xf>
    <xf numFmtId="44" fontId="3" fillId="2" borderId="5" xfId="1" applyFont="1" applyFill="1" applyBorder="1" applyAlignment="1" applyProtection="1">
      <alignment horizontal="center" vertical="center" wrapText="1"/>
    </xf>
    <xf numFmtId="0" fontId="3" fillId="2" borderId="3" xfId="1" applyNumberFormat="1" applyFont="1" applyFill="1" applyBorder="1" applyAlignment="1" applyProtection="1">
      <alignment horizontal="center" vertical="center" wrapText="1"/>
    </xf>
    <xf numFmtId="0" fontId="0" fillId="2" borderId="7" xfId="0" applyFill="1" applyBorder="1" applyAlignment="1">
      <alignment vertical="top" wrapText="1"/>
    </xf>
    <xf numFmtId="0" fontId="0" fillId="2" borderId="7" xfId="0" applyFill="1" applyBorder="1" applyAlignment="1">
      <alignment vertical="top"/>
    </xf>
    <xf numFmtId="0" fontId="0" fillId="2" borderId="11"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3" fillId="6" borderId="16" xfId="0" applyFont="1" applyFill="1" applyBorder="1" applyAlignment="1">
      <alignment wrapText="1"/>
    </xf>
    <xf numFmtId="0" fontId="3" fillId="6" borderId="14" xfId="0" applyFont="1" applyFill="1" applyBorder="1" applyAlignment="1">
      <alignment wrapText="1"/>
    </xf>
    <xf numFmtId="0" fontId="0" fillId="6" borderId="14" xfId="0" applyFont="1" applyFill="1" applyBorder="1" applyAlignment="1">
      <alignment wrapText="1"/>
    </xf>
    <xf numFmtId="0" fontId="0" fillId="6" borderId="17" xfId="0" applyFont="1" applyFill="1" applyBorder="1" applyAlignment="1">
      <alignment wrapText="1"/>
    </xf>
    <xf numFmtId="44" fontId="3" fillId="2" borderId="3" xfId="1" applyFont="1" applyFill="1" applyBorder="1" applyAlignment="1" applyProtection="1">
      <alignment horizontal="center" vertical="center" wrapText="1"/>
    </xf>
    <xf numFmtId="0" fontId="7" fillId="2" borderId="7" xfId="0"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3" fillId="2" borderId="37"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3" xfId="0"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44" fontId="7" fillId="2" borderId="3" xfId="1" applyNumberFormat="1" applyFont="1" applyFill="1" applyBorder="1" applyAlignment="1" applyProtection="1">
      <alignment horizontal="center" vertical="center" wrapText="1"/>
    </xf>
    <xf numFmtId="44" fontId="3" fillId="3" borderId="1" xfId="0" applyNumberFormat="1" applyFont="1" applyFill="1" applyBorder="1" applyAlignment="1">
      <alignment wrapText="1"/>
    </xf>
    <xf numFmtId="44" fontId="7" fillId="2" borderId="7" xfId="1" applyFont="1" applyFill="1" applyBorder="1" applyAlignment="1" applyProtection="1">
      <alignment wrapText="1"/>
    </xf>
    <xf numFmtId="0" fontId="3" fillId="2" borderId="31" xfId="0" applyFont="1" applyFill="1" applyBorder="1" applyAlignment="1">
      <alignment wrapText="1"/>
    </xf>
    <xf numFmtId="0" fontId="7" fillId="2" borderId="11" xfId="0" applyFont="1" applyFill="1" applyBorder="1" applyAlignment="1">
      <alignment wrapText="1"/>
    </xf>
    <xf numFmtId="9" fontId="3" fillId="3" borderId="8" xfId="2" applyFont="1" applyFill="1" applyBorder="1" applyAlignment="1" applyProtection="1">
      <alignment vertical="center" wrapText="1"/>
      <protection locked="0"/>
    </xf>
    <xf numFmtId="9" fontId="3" fillId="3" borderId="30" xfId="2" applyFont="1" applyFill="1" applyBorder="1" applyAlignment="1" applyProtection="1">
      <alignment vertical="center" wrapText="1"/>
      <protection locked="0"/>
    </xf>
    <xf numFmtId="9" fontId="3" fillId="3" borderId="30"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1" xfId="0" applyFill="1" applyBorder="1"/>
    <xf numFmtId="0" fontId="0" fillId="7" borderId="22" xfId="0" applyFill="1" applyBorder="1" applyAlignment="1">
      <alignment wrapText="1"/>
    </xf>
    <xf numFmtId="0" fontId="0" fillId="7" borderId="23" xfId="0" applyFill="1" applyBorder="1" applyAlignment="1">
      <alignment wrapText="1"/>
    </xf>
    <xf numFmtId="0" fontId="7" fillId="2" borderId="3" xfId="0" applyFont="1" applyFill="1" applyBorder="1" applyAlignment="1" applyProtection="1">
      <alignment vertical="center" wrapText="1"/>
    </xf>
    <xf numFmtId="0" fontId="9" fillId="2" borderId="7" xfId="0" applyFont="1" applyFill="1" applyBorder="1" applyAlignment="1" applyProtection="1">
      <alignment vertical="center" wrapText="1"/>
    </xf>
    <xf numFmtId="0" fontId="9" fillId="2" borderId="11" xfId="0" applyFont="1" applyFill="1" applyBorder="1" applyAlignment="1" applyProtection="1">
      <alignment vertical="center" wrapText="1"/>
    </xf>
    <xf numFmtId="0" fontId="9" fillId="2" borderId="7" xfId="0" applyFont="1" applyFill="1" applyBorder="1" applyAlignment="1" applyProtection="1">
      <alignment vertical="center" wrapText="1"/>
      <protection locked="0"/>
    </xf>
    <xf numFmtId="44" fontId="3" fillId="2" borderId="3" xfId="0" applyNumberFormat="1" applyFont="1" applyFill="1" applyBorder="1" applyAlignment="1">
      <alignment horizontal="center" wrapText="1"/>
    </xf>
    <xf numFmtId="0" fontId="3" fillId="2" borderId="37" xfId="0" applyFont="1" applyFill="1" applyBorder="1" applyAlignment="1">
      <alignment horizontal="center" wrapText="1"/>
    </xf>
    <xf numFmtId="44" fontId="3" fillId="2" borderId="36" xfId="0" applyNumberFormat="1" applyFont="1" applyFill="1" applyBorder="1" applyAlignment="1">
      <alignment wrapText="1"/>
    </xf>
    <xf numFmtId="44" fontId="3" fillId="2" borderId="8" xfId="0" applyNumberFormat="1" applyFont="1" applyFill="1" applyBorder="1" applyAlignment="1">
      <alignment wrapText="1"/>
    </xf>
    <xf numFmtId="44" fontId="3" fillId="2" borderId="13" xfId="0" applyNumberFormat="1" applyFont="1" applyFill="1" applyBorder="1" applyAlignment="1">
      <alignment wrapText="1"/>
    </xf>
    <xf numFmtId="0" fontId="3" fillId="2" borderId="10" xfId="0" applyFont="1" applyFill="1" applyBorder="1" applyAlignment="1">
      <alignment horizontal="center" wrapText="1"/>
    </xf>
    <xf numFmtId="44" fontId="7" fillId="2" borderId="37" xfId="0" applyNumberFormat="1" applyFont="1" applyFill="1" applyBorder="1" applyAlignment="1">
      <alignment wrapText="1"/>
    </xf>
    <xf numFmtId="44" fontId="7" fillId="2" borderId="12" xfId="0" applyNumberFormat="1" applyFont="1" applyFill="1" applyBorder="1" applyAlignment="1">
      <alignment wrapText="1"/>
    </xf>
    <xf numFmtId="0" fontId="7" fillId="0" borderId="0" xfId="0" applyFont="1"/>
    <xf numFmtId="44" fontId="7" fillId="2" borderId="52" xfId="1" applyFont="1" applyFill="1" applyBorder="1" applyAlignment="1" applyProtection="1">
      <alignment wrapText="1"/>
    </xf>
    <xf numFmtId="44" fontId="3" fillId="2" borderId="53" xfId="1" applyNumberFormat="1" applyFont="1" applyFill="1" applyBorder="1" applyAlignment="1">
      <alignment wrapText="1"/>
    </xf>
    <xf numFmtId="44" fontId="3" fillId="2" borderId="28" xfId="0" applyNumberFormat="1" applyFont="1" applyFill="1" applyBorder="1" applyAlignment="1">
      <alignment wrapText="1"/>
    </xf>
    <xf numFmtId="44" fontId="3" fillId="2" borderId="3" xfId="1" applyNumberFormat="1" applyFont="1" applyFill="1" applyBorder="1" applyAlignment="1">
      <alignment wrapText="1"/>
    </xf>
    <xf numFmtId="44" fontId="3" fillId="2" borderId="11" xfId="1" applyFont="1" applyFill="1" applyBorder="1" applyAlignment="1" applyProtection="1">
      <alignment wrapText="1"/>
    </xf>
    <xf numFmtId="44" fontId="3" fillId="2" borderId="12" xfId="1" applyNumberFormat="1" applyFont="1" applyFill="1" applyBorder="1" applyAlignment="1">
      <alignment wrapText="1"/>
    </xf>
    <xf numFmtId="44" fontId="17" fillId="0" borderId="0" xfId="1" applyFont="1" applyBorder="1" applyAlignment="1">
      <alignment wrapText="1"/>
    </xf>
    <xf numFmtId="44" fontId="0" fillId="0" borderId="0" xfId="1" applyFont="1" applyBorder="1" applyAlignment="1">
      <alignment wrapText="1"/>
    </xf>
    <xf numFmtId="44" fontId="0" fillId="6" borderId="14" xfId="1" applyFont="1" applyFill="1" applyBorder="1" applyAlignment="1">
      <alignment wrapText="1"/>
    </xf>
    <xf numFmtId="44" fontId="0" fillId="0" borderId="0" xfId="1" applyFont="1" applyFill="1" applyBorder="1" applyAlignment="1">
      <alignment wrapText="1"/>
    </xf>
    <xf numFmtId="44" fontId="7" fillId="2" borderId="3" xfId="1" applyFont="1" applyFill="1" applyBorder="1" applyAlignment="1" applyProtection="1">
      <alignment horizontal="center" vertical="center" wrapText="1"/>
    </xf>
    <xf numFmtId="44" fontId="7" fillId="0" borderId="3" xfId="1" applyFont="1" applyBorder="1" applyAlignment="1" applyProtection="1">
      <alignment horizontal="center" vertical="center" wrapText="1"/>
      <protection locked="0"/>
    </xf>
    <xf numFmtId="44" fontId="7"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7"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22"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5"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44" fontId="3" fillId="2" borderId="27" xfId="0" applyNumberFormat="1" applyFont="1" applyFill="1" applyBorder="1" applyAlignment="1">
      <alignment vertical="center" wrapText="1"/>
    </xf>
    <xf numFmtId="44" fontId="0" fillId="2" borderId="15" xfId="1" applyFont="1" applyFill="1" applyBorder="1" applyAlignment="1">
      <alignment vertical="center" wrapText="1"/>
    </xf>
    <xf numFmtId="0" fontId="0" fillId="2" borderId="11" xfId="0" applyFont="1" applyFill="1" applyBorder="1" applyAlignment="1">
      <alignment wrapText="1"/>
    </xf>
    <xf numFmtId="44" fontId="2" fillId="0" borderId="3" xfId="1" applyFont="1" applyBorder="1" applyAlignment="1" applyProtection="1">
      <alignment horizontal="center" vertical="center" wrapText="1"/>
      <protection locked="0"/>
    </xf>
    <xf numFmtId="9" fontId="3" fillId="2" borderId="8"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2" xfId="0" applyNumberFormat="1" applyFont="1" applyFill="1" applyBorder="1"/>
    <xf numFmtId="0" fontId="3" fillId="2" borderId="4" xfId="0" applyFont="1" applyFill="1" applyBorder="1" applyAlignment="1">
      <alignment horizontal="center" vertical="center" wrapText="1"/>
    </xf>
    <xf numFmtId="44" fontId="3" fillId="2" borderId="4" xfId="2" applyNumberFormat="1" applyFont="1" applyFill="1" applyBorder="1" applyAlignment="1">
      <alignment vertical="center" wrapText="1"/>
    </xf>
    <xf numFmtId="44" fontId="4" fillId="2" borderId="54" xfId="0" applyNumberFormat="1" applyFont="1" applyFill="1" applyBorder="1"/>
    <xf numFmtId="0" fontId="7" fillId="2" borderId="15" xfId="0" applyFont="1" applyFill="1" applyBorder="1"/>
    <xf numFmtId="0" fontId="0" fillId="2" borderId="13" xfId="0" applyFill="1" applyBorder="1"/>
    <xf numFmtId="44" fontId="3" fillId="2" borderId="7" xfId="1" applyFont="1" applyFill="1" applyBorder="1" applyAlignment="1" applyProtection="1">
      <alignment wrapText="1"/>
    </xf>
    <xf numFmtId="0" fontId="2" fillId="0" borderId="3" xfId="0" applyFont="1" applyBorder="1" applyAlignment="1" applyProtection="1">
      <alignment horizontal="left" vertical="top" wrapText="1"/>
      <protection locked="0"/>
    </xf>
    <xf numFmtId="44" fontId="2" fillId="0" borderId="3" xfId="1" applyNumberFormat="1" applyFont="1" applyBorder="1" applyAlignment="1" applyProtection="1">
      <alignment horizontal="center" vertical="center" wrapText="1"/>
      <protection locked="0"/>
    </xf>
    <xf numFmtId="0" fontId="2" fillId="3" borderId="3" xfId="0" applyFont="1" applyFill="1" applyBorder="1" applyAlignment="1" applyProtection="1">
      <alignment horizontal="left" vertical="top" wrapText="1"/>
      <protection locked="0"/>
    </xf>
    <xf numFmtId="44" fontId="2" fillId="3" borderId="3" xfId="1" applyNumberFormat="1" applyFont="1" applyFill="1" applyBorder="1" applyAlignment="1" applyProtection="1">
      <alignment horizontal="center" vertical="center" wrapText="1"/>
      <protection locked="0"/>
    </xf>
    <xf numFmtId="0" fontId="2" fillId="0" borderId="3" xfId="0" applyFont="1" applyBorder="1" applyAlignment="1" applyProtection="1">
      <alignment horizontal="left" vertical="top" wrapText="1"/>
      <protection locked="0"/>
    </xf>
    <xf numFmtId="44" fontId="2" fillId="3" borderId="3" xfId="1" applyFont="1" applyFill="1" applyBorder="1" applyAlignment="1" applyProtection="1">
      <alignment horizontal="center" vertical="center" wrapText="1"/>
      <protection locked="0"/>
    </xf>
    <xf numFmtId="0" fontId="2" fillId="3" borderId="3" xfId="0" applyFont="1" applyFill="1" applyBorder="1" applyAlignment="1" applyProtection="1">
      <alignment vertical="center" wrapText="1"/>
      <protection locked="0"/>
    </xf>
    <xf numFmtId="0" fontId="2" fillId="3" borderId="2" xfId="0" applyFont="1" applyFill="1" applyBorder="1" applyAlignment="1" applyProtection="1">
      <alignment vertical="center" wrapText="1"/>
      <protection locked="0"/>
    </xf>
    <xf numFmtId="0" fontId="2" fillId="3" borderId="3" xfId="0" applyFont="1" applyFill="1" applyBorder="1" applyAlignment="1" applyProtection="1">
      <alignment horizontal="left" vertical="top" wrapText="1"/>
      <protection locked="0"/>
    </xf>
    <xf numFmtId="0" fontId="0" fillId="0" borderId="0" xfId="0"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7" fillId="3" borderId="3" xfId="0" applyFont="1" applyFill="1" applyBorder="1" applyAlignment="1" applyProtection="1">
      <alignment vertical="center" wrapText="1"/>
    </xf>
    <xf numFmtId="44" fontId="7" fillId="3" borderId="0" xfId="1" applyNumberFormat="1" applyFont="1" applyFill="1" applyBorder="1" applyAlignment="1" applyProtection="1">
      <alignment horizontal="center" vertical="center" wrapText="1"/>
    </xf>
    <xf numFmtId="0" fontId="1" fillId="2" borderId="3" xfId="0" applyFont="1" applyFill="1" applyBorder="1" applyAlignment="1" applyProtection="1">
      <alignment vertical="center" wrapText="1"/>
    </xf>
    <xf numFmtId="0" fontId="24" fillId="3" borderId="3" xfId="0" applyFont="1" applyFill="1" applyBorder="1" applyAlignment="1" applyProtection="1">
      <alignment horizontal="left" vertical="top" wrapText="1"/>
      <protection locked="0"/>
    </xf>
    <xf numFmtId="0" fontId="3" fillId="9" borderId="3" xfId="0" applyFont="1" applyFill="1" applyBorder="1" applyAlignment="1" applyProtection="1">
      <alignment horizontal="center" vertical="center" wrapText="1"/>
      <protection locked="0"/>
    </xf>
    <xf numFmtId="44" fontId="1" fillId="0" borderId="3" xfId="1" applyNumberFormat="1" applyFont="1" applyBorder="1" applyAlignment="1" applyProtection="1">
      <alignment horizontal="center" vertical="center" wrapText="1"/>
      <protection locked="0"/>
    </xf>
    <xf numFmtId="44" fontId="0" fillId="0" borderId="0" xfId="0" applyNumberFormat="1" applyFont="1" applyBorder="1" applyAlignment="1">
      <alignment wrapText="1"/>
    </xf>
    <xf numFmtId="9" fontId="0" fillId="2" borderId="54" xfId="2" applyFont="1" applyFill="1" applyBorder="1" applyAlignment="1">
      <alignment wrapText="1"/>
    </xf>
    <xf numFmtId="0" fontId="3" fillId="9" borderId="3" xfId="1" applyNumberFormat="1" applyFont="1" applyFill="1" applyBorder="1" applyAlignment="1" applyProtection="1">
      <alignment horizontal="center" vertical="center" wrapText="1"/>
    </xf>
    <xf numFmtId="9" fontId="4" fillId="9" borderId="3" xfId="2" applyFont="1" applyFill="1" applyBorder="1" applyAlignment="1">
      <alignment wrapText="1"/>
    </xf>
    <xf numFmtId="0" fontId="3" fillId="2" borderId="5" xfId="0" applyFont="1" applyFill="1" applyBorder="1" applyAlignment="1" applyProtection="1">
      <alignment horizontal="center" vertical="center" wrapText="1"/>
    </xf>
    <xf numFmtId="0" fontId="20" fillId="0" borderId="0" xfId="0" applyFont="1" applyBorder="1" applyAlignment="1">
      <alignment horizontal="left" vertical="top" wrapText="1"/>
    </xf>
    <xf numFmtId="0" fontId="3" fillId="6" borderId="0" xfId="0" applyFont="1" applyFill="1" applyBorder="1" applyAlignment="1">
      <alignment horizontal="left" wrapText="1"/>
    </xf>
    <xf numFmtId="0" fontId="3" fillId="9" borderId="55" xfId="0" applyFont="1" applyFill="1" applyBorder="1" applyAlignment="1">
      <alignment horizontal="center" wrapText="1"/>
    </xf>
    <xf numFmtId="44" fontId="3" fillId="9" borderId="47" xfId="0" applyNumberFormat="1" applyFont="1" applyFill="1" applyBorder="1" applyAlignment="1">
      <alignment horizontal="center" wrapText="1"/>
    </xf>
    <xf numFmtId="44" fontId="1" fillId="3" borderId="3" xfId="1" applyNumberFormat="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Border="1" applyAlignment="1">
      <alignment wrapText="1"/>
    </xf>
    <xf numFmtId="44" fontId="1" fillId="3" borderId="37" xfId="1" applyNumberFormat="1" applyFont="1" applyFill="1" applyBorder="1" applyAlignment="1" applyProtection="1">
      <alignment horizontal="center" vertical="center" wrapText="1"/>
      <protection locked="0"/>
    </xf>
    <xf numFmtId="0" fontId="1" fillId="0" borderId="0" xfId="0" applyFont="1" applyFill="1" applyBorder="1" applyAlignment="1">
      <alignment wrapText="1"/>
    </xf>
    <xf numFmtId="9" fontId="4" fillId="9" borderId="0" xfId="2" applyFont="1" applyFill="1" applyBorder="1" applyAlignment="1">
      <alignment wrapText="1"/>
    </xf>
    <xf numFmtId="10" fontId="3" fillId="2" borderId="6" xfId="2" applyNumberFormat="1" applyFont="1" applyFill="1" applyBorder="1" applyAlignment="1" applyProtection="1">
      <alignment wrapText="1"/>
    </xf>
    <xf numFmtId="0" fontId="4" fillId="2" borderId="6" xfId="0" applyFont="1" applyFill="1" applyBorder="1" applyAlignment="1" applyProtection="1">
      <alignment horizontal="center" vertical="center" wrapText="1"/>
    </xf>
    <xf numFmtId="44" fontId="3" fillId="2" borderId="6" xfId="2" applyNumberFormat="1" applyFont="1" applyFill="1" applyBorder="1" applyAlignment="1" applyProtection="1">
      <alignment wrapText="1"/>
    </xf>
    <xf numFmtId="44" fontId="3" fillId="9" borderId="6" xfId="2" applyNumberFormat="1" applyFont="1" applyFill="1" applyBorder="1" applyAlignment="1" applyProtection="1">
      <alignment vertical="center" wrapText="1"/>
    </xf>
    <xf numFmtId="10" fontId="3" fillId="9" borderId="6" xfId="2" applyNumberFormat="1" applyFont="1" applyFill="1" applyBorder="1" applyAlignment="1" applyProtection="1">
      <alignment wrapText="1"/>
    </xf>
    <xf numFmtId="44" fontId="3" fillId="9" borderId="6" xfId="2" applyNumberFormat="1" applyFont="1" applyFill="1" applyBorder="1" applyAlignment="1" applyProtection="1">
      <alignment wrapText="1"/>
    </xf>
    <xf numFmtId="10" fontId="3" fillId="9" borderId="28" xfId="2" applyNumberFormat="1" applyFont="1" applyFill="1" applyBorder="1" applyAlignment="1" applyProtection="1">
      <alignment wrapText="1"/>
    </xf>
    <xf numFmtId="0" fontId="0" fillId="5" borderId="6" xfId="0" applyFont="1" applyFill="1" applyBorder="1" applyAlignment="1" applyProtection="1">
      <alignment horizontal="center" vertical="center" wrapText="1"/>
    </xf>
    <xf numFmtId="0" fontId="4" fillId="2" borderId="6" xfId="0" applyFont="1" applyFill="1" applyBorder="1" applyAlignment="1" applyProtection="1">
      <alignment horizontal="left" vertical="center" wrapText="1"/>
    </xf>
    <xf numFmtId="44" fontId="3" fillId="2" borderId="6" xfId="0" applyNumberFormat="1" applyFont="1" applyFill="1" applyBorder="1" applyAlignment="1" applyProtection="1">
      <alignment vertical="center" wrapText="1"/>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20" fillId="0" borderId="0" xfId="0" applyFont="1" applyBorder="1" applyAlignment="1">
      <alignment horizontal="left" vertical="top" wrapText="1"/>
    </xf>
    <xf numFmtId="44" fontId="7" fillId="3" borderId="0" xfId="0" applyNumberFormat="1" applyFont="1" applyFill="1" applyBorder="1" applyAlignment="1">
      <alignment wrapText="1"/>
    </xf>
    <xf numFmtId="9" fontId="3" fillId="3" borderId="0" xfId="2" applyFont="1" applyFill="1" applyBorder="1" applyAlignment="1">
      <alignment vertical="center" wrapText="1"/>
    </xf>
    <xf numFmtId="3" fontId="7" fillId="3" borderId="0" xfId="0" applyNumberFormat="1" applyFont="1" applyFill="1" applyBorder="1" applyAlignment="1">
      <alignment wrapText="1"/>
    </xf>
    <xf numFmtId="44" fontId="1" fillId="3" borderId="0" xfId="0" applyNumberFormat="1" applyFont="1" applyFill="1" applyBorder="1" applyAlignment="1">
      <alignment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0" fontId="3" fillId="4" borderId="46"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2" borderId="27"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0" fillId="5" borderId="6"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44" fontId="3" fillId="2" borderId="30" xfId="1" applyFont="1" applyFill="1" applyBorder="1" applyAlignment="1" applyProtection="1">
      <alignment horizontal="center" vertical="center" wrapText="1"/>
    </xf>
    <xf numFmtId="44" fontId="3" fillId="2" borderId="36"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44" fontId="3" fillId="9" borderId="30" xfId="1" applyFont="1" applyFill="1" applyBorder="1" applyAlignment="1" applyProtection="1">
      <alignment horizontal="center" vertical="center" wrapText="1"/>
    </xf>
    <xf numFmtId="44" fontId="3" fillId="9" borderId="36" xfId="1" applyFont="1" applyFill="1" applyBorder="1" applyAlignment="1" applyProtection="1">
      <alignment horizontal="center" vertical="center" wrapText="1"/>
    </xf>
    <xf numFmtId="0" fontId="7" fillId="3" borderId="3" xfId="0" applyFont="1" applyFill="1" applyBorder="1" applyAlignment="1" applyProtection="1">
      <alignment horizontal="left" vertical="top" wrapText="1"/>
      <protection locked="0"/>
    </xf>
    <xf numFmtId="44" fontId="7" fillId="3" borderId="3" xfId="1"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7" fillId="3" borderId="1"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wrapText="1"/>
      <protection locked="0"/>
    </xf>
    <xf numFmtId="0" fontId="5" fillId="6" borderId="18" xfId="0" applyFont="1" applyFill="1" applyBorder="1" applyAlignment="1">
      <alignment horizontal="left" wrapText="1"/>
    </xf>
    <xf numFmtId="0" fontId="5" fillId="6" borderId="24" xfId="0" applyFont="1" applyFill="1" applyBorder="1" applyAlignment="1">
      <alignment horizontal="left" wrapText="1"/>
    </xf>
    <xf numFmtId="44" fontId="5" fillId="6" borderId="24" xfId="1" applyFont="1" applyFill="1" applyBorder="1" applyAlignment="1">
      <alignment horizontal="left" wrapText="1"/>
    </xf>
    <xf numFmtId="0" fontId="5" fillId="6" borderId="19" xfId="0" applyFont="1" applyFill="1" applyBorder="1" applyAlignment="1">
      <alignment horizontal="left" wrapText="1"/>
    </xf>
    <xf numFmtId="0" fontId="3" fillId="3" borderId="3" xfId="0" applyNumberFormat="1" applyFont="1" applyFill="1" applyBorder="1" applyAlignment="1" applyProtection="1">
      <alignment horizontal="left" vertical="top" wrapText="1"/>
      <protection locked="0"/>
    </xf>
    <xf numFmtId="44" fontId="3"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23" fillId="3" borderId="3" xfId="0" applyFont="1" applyFill="1" applyBorder="1" applyAlignment="1" applyProtection="1">
      <alignment horizontal="left" vertical="top" wrapText="1"/>
      <protection locked="0"/>
    </xf>
    <xf numFmtId="44" fontId="23" fillId="3" borderId="3" xfId="1" applyFont="1" applyFill="1" applyBorder="1" applyAlignment="1" applyProtection="1">
      <alignment horizontal="left" vertical="top" wrapText="1"/>
      <protection locked="0"/>
    </xf>
    <xf numFmtId="44" fontId="3" fillId="9" borderId="5" xfId="1" applyFont="1" applyFill="1" applyBorder="1" applyAlignment="1" applyProtection="1">
      <alignment horizontal="center" vertical="center" wrapText="1"/>
    </xf>
    <xf numFmtId="44" fontId="3" fillId="9" borderId="37" xfId="1" applyFont="1" applyFill="1" applyBorder="1" applyAlignment="1" applyProtection="1">
      <alignment horizontal="center" vertical="center" wrapText="1"/>
    </xf>
    <xf numFmtId="0" fontId="20" fillId="0" borderId="0" xfId="0" applyFont="1" applyBorder="1" applyAlignment="1">
      <alignment horizontal="left" vertical="top" wrapText="1"/>
    </xf>
    <xf numFmtId="0" fontId="15" fillId="6" borderId="25" xfId="0" applyFont="1" applyFill="1" applyBorder="1" applyAlignment="1">
      <alignment horizontal="left" wrapText="1"/>
    </xf>
    <xf numFmtId="0" fontId="15" fillId="6" borderId="26" xfId="0" applyFont="1" applyFill="1" applyBorder="1" applyAlignment="1">
      <alignment horizontal="left" wrapText="1"/>
    </xf>
    <xf numFmtId="0" fontId="15" fillId="6" borderId="20" xfId="0" applyFont="1" applyFill="1" applyBorder="1" applyAlignment="1">
      <alignment horizontal="left"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20" xfId="0" applyFont="1" applyFill="1" applyBorder="1" applyAlignment="1">
      <alignment horizontal="center" wrapText="1"/>
    </xf>
    <xf numFmtId="0" fontId="3" fillId="6" borderId="25" xfId="0" applyFont="1" applyFill="1" applyBorder="1" applyAlignment="1">
      <alignment horizontal="left" wrapText="1"/>
    </xf>
    <xf numFmtId="0" fontId="3" fillId="6" borderId="26" xfId="0" applyFont="1" applyFill="1" applyBorder="1" applyAlignment="1">
      <alignment horizontal="left" wrapText="1"/>
    </xf>
    <xf numFmtId="0" fontId="3" fillId="6" borderId="20" xfId="0" applyFont="1" applyFill="1" applyBorder="1" applyAlignment="1">
      <alignment horizontal="left" wrapText="1"/>
    </xf>
    <xf numFmtId="0" fontId="3" fillId="9" borderId="5" xfId="0" applyFont="1" applyFill="1" applyBorder="1" applyAlignment="1">
      <alignment horizontal="center" vertical="center" wrapText="1"/>
    </xf>
    <xf numFmtId="0" fontId="3" fillId="9" borderId="37" xfId="0" applyFont="1" applyFill="1" applyBorder="1" applyAlignment="1">
      <alignment horizontal="center" vertical="center" wrapText="1"/>
    </xf>
    <xf numFmtId="0" fontId="13" fillId="6" borderId="16" xfId="0" applyFont="1" applyFill="1" applyBorder="1" applyAlignment="1">
      <alignment horizontal="left" wrapText="1"/>
    </xf>
    <xf numFmtId="0" fontId="13" fillId="6" borderId="14" xfId="0" applyFont="1" applyFill="1" applyBorder="1" applyAlignment="1">
      <alignment horizontal="left" wrapText="1"/>
    </xf>
    <xf numFmtId="0" fontId="13" fillId="6" borderId="41" xfId="0" applyFont="1" applyFill="1" applyBorder="1" applyAlignment="1">
      <alignment horizontal="left" wrapText="1"/>
    </xf>
    <xf numFmtId="0" fontId="3" fillId="2" borderId="5"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5" fillId="6" borderId="10"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5" fillId="6" borderId="24" xfId="0" applyFont="1" applyFill="1" applyBorder="1" applyAlignment="1">
      <alignment horizontal="left" vertical="center" wrapText="1"/>
    </xf>
    <xf numFmtId="0" fontId="5" fillId="6" borderId="43"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36" xfId="0" applyFont="1" applyFill="1" applyBorder="1" applyAlignment="1">
      <alignment horizontal="center" vertical="center" wrapText="1"/>
    </xf>
    <xf numFmtId="44" fontId="3" fillId="9" borderId="56" xfId="0" applyNumberFormat="1" applyFont="1" applyFill="1" applyBorder="1" applyAlignment="1">
      <alignment horizontal="center" wrapText="1"/>
    </xf>
    <xf numFmtId="44" fontId="3" fillId="9" borderId="37" xfId="0" applyNumberFormat="1" applyFont="1" applyFill="1" applyBorder="1" applyAlignment="1">
      <alignment horizontal="center" wrapText="1"/>
    </xf>
    <xf numFmtId="0" fontId="3" fillId="9" borderId="28" xfId="0" applyFont="1" applyFill="1" applyBorder="1" applyAlignment="1">
      <alignment horizontal="center" vertical="center" wrapText="1"/>
    </xf>
    <xf numFmtId="0" fontId="3" fillId="9" borderId="36" xfId="0" applyFont="1" applyFill="1" applyBorder="1" applyAlignment="1">
      <alignment horizontal="center" vertical="center" wrapText="1"/>
    </xf>
    <xf numFmtId="0" fontId="4" fillId="6" borderId="16"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24" xfId="0" applyFont="1" applyFill="1" applyBorder="1" applyAlignment="1">
      <alignment horizontal="center" vertical="center"/>
    </xf>
    <xf numFmtId="0" fontId="4" fillId="6" borderId="19" xfId="0" applyFont="1" applyFill="1" applyBorder="1" applyAlignment="1">
      <alignment horizontal="center" vertical="center"/>
    </xf>
    <xf numFmtId="44" fontId="4" fillId="2" borderId="47" xfId="0" applyNumberFormat="1" applyFont="1" applyFill="1" applyBorder="1" applyAlignment="1">
      <alignment horizontal="center"/>
    </xf>
    <xf numFmtId="44" fontId="4" fillId="2" borderId="48" xfId="0" applyNumberFormat="1" applyFont="1" applyFill="1" applyBorder="1" applyAlignment="1">
      <alignment horizontal="center"/>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0" fontId="4" fillId="2" borderId="44" xfId="0" applyFont="1" applyFill="1" applyBorder="1" applyAlignment="1">
      <alignment horizontal="left"/>
    </xf>
    <xf numFmtId="0" fontId="4" fillId="2" borderId="45" xfId="0" applyFont="1" applyFill="1" applyBorder="1" applyAlignment="1">
      <alignment horizontal="left"/>
    </xf>
    <xf numFmtId="0" fontId="4" fillId="2" borderId="46" xfId="0" applyFont="1" applyFill="1" applyBorder="1" applyAlignment="1">
      <alignment horizontal="left"/>
    </xf>
    <xf numFmtId="44" fontId="4" fillId="2" borderId="4" xfId="0" applyNumberFormat="1" applyFont="1" applyFill="1" applyBorder="1" applyAlignment="1">
      <alignment horizontal="center"/>
    </xf>
    <xf numFmtId="44" fontId="4" fillId="2" borderId="34" xfId="0" applyNumberFormat="1" applyFont="1" applyFill="1" applyBorder="1" applyAlignment="1">
      <alignment horizontal="center"/>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0" fontId="3" fillId="2" borderId="27"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6" borderId="16"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19" xfId="0" applyFont="1" applyFill="1" applyBorder="1" applyAlignment="1">
      <alignment horizontal="center" vertical="center"/>
    </xf>
    <xf numFmtId="166" fontId="3" fillId="2" borderId="12" xfId="1" applyNumberFormat="1" applyFont="1" applyFill="1" applyBorder="1" applyAlignment="1" applyProtection="1">
      <alignment vertical="center" wrapText="1"/>
    </xf>
    <xf numFmtId="166" fontId="2" fillId="0" borderId="3" xfId="1" applyNumberFormat="1" applyFont="1" applyBorder="1" applyAlignment="1" applyProtection="1">
      <alignment horizontal="center" vertical="center" wrapText="1"/>
      <protection locked="0"/>
    </xf>
    <xf numFmtId="166" fontId="7" fillId="0" borderId="3" xfId="1" applyNumberFormat="1" applyFont="1" applyBorder="1" applyAlignment="1" applyProtection="1">
      <alignment horizontal="center" vertical="center" wrapText="1"/>
      <protection locked="0"/>
    </xf>
    <xf numFmtId="166" fontId="7" fillId="3" borderId="3" xfId="1" applyNumberFormat="1" applyFont="1" applyFill="1" applyBorder="1" applyAlignment="1" applyProtection="1">
      <alignment horizontal="center" vertical="center" wrapText="1"/>
      <protection locked="0"/>
    </xf>
    <xf numFmtId="166" fontId="3" fillId="2" borderId="3" xfId="1" applyNumberFormat="1" applyFont="1" applyFill="1" applyBorder="1" applyAlignment="1" applyProtection="1">
      <alignment horizontal="center" vertical="center" wrapText="1"/>
    </xf>
    <xf numFmtId="166" fontId="0" fillId="0" borderId="3" xfId="1" applyNumberFormat="1" applyFont="1" applyBorder="1" applyAlignment="1">
      <alignment vertical="center" wrapText="1"/>
    </xf>
    <xf numFmtId="166" fontId="2" fillId="3" borderId="3" xfId="1" applyNumberFormat="1" applyFont="1" applyFill="1" applyBorder="1" applyAlignment="1" applyProtection="1">
      <alignment horizontal="center" vertical="center" wrapText="1"/>
      <protection locked="0"/>
    </xf>
    <xf numFmtId="166" fontId="3" fillId="2" borderId="5" xfId="1" applyNumberFormat="1" applyFont="1" applyFill="1" applyBorder="1" applyAlignment="1" applyProtection="1">
      <alignment horizontal="center" vertical="center" wrapText="1"/>
    </xf>
    <xf numFmtId="166" fontId="7" fillId="0" borderId="3" xfId="1" applyNumberFormat="1" applyFont="1" applyBorder="1" applyAlignment="1" applyProtection="1">
      <alignment vertical="center" wrapText="1"/>
      <protection locked="0"/>
    </xf>
    <xf numFmtId="166" fontId="3" fillId="4" borderId="3" xfId="1" applyNumberFormat="1" applyFont="1" applyFill="1" applyBorder="1" applyAlignment="1" applyProtection="1">
      <alignment vertical="center" wrapText="1"/>
    </xf>
    <xf numFmtId="166" fontId="7" fillId="2" borderId="3" xfId="0" applyNumberFormat="1" applyFont="1" applyFill="1" applyBorder="1" applyAlignment="1" applyProtection="1">
      <alignment vertical="center" wrapText="1"/>
    </xf>
    <xf numFmtId="166" fontId="1" fillId="2" borderId="3" xfId="0" applyNumberFormat="1" applyFont="1" applyFill="1" applyBorder="1" applyAlignment="1" applyProtection="1">
      <alignment vertical="center" wrapText="1"/>
    </xf>
    <xf numFmtId="166" fontId="7" fillId="2" borderId="8" xfId="0" applyNumberFormat="1" applyFont="1" applyFill="1" applyBorder="1" applyAlignment="1" applyProtection="1">
      <alignment vertical="center" wrapText="1"/>
    </xf>
    <xf numFmtId="166" fontId="3" fillId="2" borderId="13" xfId="1" applyNumberFormat="1" applyFont="1" applyFill="1" applyBorder="1" applyAlignment="1" applyProtection="1">
      <alignment vertical="center" wrapText="1"/>
    </xf>
    <xf numFmtId="166" fontId="2" fillId="0" borderId="3" xfId="1" applyNumberFormat="1" applyFont="1" applyBorder="1" applyAlignment="1" applyProtection="1">
      <alignment vertical="center" wrapText="1"/>
      <protection locked="0"/>
    </xf>
    <xf numFmtId="166" fontId="1" fillId="0" borderId="3" xfId="1" applyNumberFormat="1" applyFont="1" applyBorder="1" applyAlignment="1" applyProtection="1">
      <alignment vertical="center" wrapText="1"/>
      <protection locked="0"/>
    </xf>
    <xf numFmtId="166" fontId="7" fillId="2" borderId="3" xfId="1" applyNumberFormat="1" applyFont="1" applyFill="1" applyBorder="1" applyAlignment="1" applyProtection="1">
      <alignment horizontal="center" vertical="center" wrapText="1"/>
    </xf>
    <xf numFmtId="166" fontId="7" fillId="0" borderId="3" xfId="2" applyNumberFormat="1" applyFont="1" applyBorder="1" applyAlignment="1" applyProtection="1">
      <alignment vertical="center" wrapText="1"/>
      <protection locked="0"/>
    </xf>
    <xf numFmtId="166" fontId="22" fillId="8" borderId="3" xfId="0" applyNumberFormat="1" applyFont="1" applyFill="1" applyBorder="1" applyAlignment="1">
      <alignment horizontal="center" vertical="center" wrapText="1"/>
    </xf>
    <xf numFmtId="166" fontId="7" fillId="0" borderId="3" xfId="2" applyNumberFormat="1" applyFont="1" applyBorder="1" applyAlignment="1" applyProtection="1">
      <alignment horizontal="center" vertical="center" wrapText="1"/>
      <protection locked="0"/>
    </xf>
    <xf numFmtId="166" fontId="7" fillId="3" borderId="3" xfId="2" applyNumberFormat="1" applyFont="1" applyFill="1" applyBorder="1" applyAlignment="1" applyProtection="1">
      <alignment horizontal="center" vertical="center" wrapText="1"/>
      <protection locked="0"/>
    </xf>
    <xf numFmtId="166" fontId="1" fillId="0" borderId="3" xfId="1" applyNumberFormat="1" applyFont="1" applyBorder="1" applyAlignment="1" applyProtection="1">
      <alignment horizontal="center" vertical="center" wrapText="1"/>
      <protection locked="0"/>
    </xf>
    <xf numFmtId="166" fontId="1" fillId="3" borderId="3" xfId="1" applyNumberFormat="1" applyFont="1" applyFill="1" applyBorder="1" applyAlignment="1" applyProtection="1">
      <alignment horizontal="center" vertical="center" wrapText="1"/>
      <protection locked="0"/>
    </xf>
    <xf numFmtId="166" fontId="7" fillId="3" borderId="3" xfId="1" applyNumberFormat="1" applyFont="1" applyFill="1" applyBorder="1" applyAlignment="1" applyProtection="1">
      <alignment horizontal="center" vertical="center" wrapText="1"/>
    </xf>
    <xf numFmtId="166" fontId="3" fillId="2" borderId="12" xfId="0" applyNumberFormat="1" applyFont="1" applyFill="1" applyBorder="1" applyAlignment="1">
      <alignment horizontal="center" wrapText="1"/>
    </xf>
    <xf numFmtId="166" fontId="3" fillId="2" borderId="12" xfId="0" applyNumberFormat="1" applyFont="1" applyFill="1" applyBorder="1" applyAlignment="1">
      <alignment wrapText="1"/>
    </xf>
    <xf numFmtId="166" fontId="2" fillId="3" borderId="37" xfId="1" applyNumberFormat="1" applyFont="1" applyFill="1" applyBorder="1" applyAlignment="1" applyProtection="1">
      <alignment horizontal="center" vertical="center" wrapText="1"/>
      <protection locked="0"/>
    </xf>
    <xf numFmtId="166" fontId="1" fillId="3" borderId="37" xfId="1" applyNumberFormat="1" applyFont="1" applyFill="1" applyBorder="1" applyAlignment="1" applyProtection="1">
      <alignment horizontal="center" vertical="center" wrapText="1"/>
      <protection locked="0"/>
    </xf>
    <xf numFmtId="166" fontId="7" fillId="3" borderId="37" xfId="1" applyNumberFormat="1" applyFont="1" applyFill="1" applyBorder="1" applyAlignment="1" applyProtection="1">
      <alignment horizontal="center" vertical="center" wrapText="1"/>
      <protection locked="0"/>
    </xf>
    <xf numFmtId="166" fontId="2" fillId="0" borderId="3" xfId="0" applyNumberFormat="1" applyFont="1" applyBorder="1" applyAlignment="1" applyProtection="1">
      <alignment wrapText="1"/>
      <protection locked="0"/>
    </xf>
    <xf numFmtId="166" fontId="1" fillId="0" borderId="3" xfId="0" applyNumberFormat="1" applyFont="1" applyBorder="1" applyAlignment="1" applyProtection="1">
      <alignment wrapText="1"/>
      <protection locked="0"/>
    </xf>
    <xf numFmtId="166" fontId="7" fillId="0" borderId="3" xfId="0" applyNumberFormat="1" applyFont="1" applyBorder="1" applyAlignment="1" applyProtection="1">
      <alignment wrapText="1"/>
      <protection locked="0"/>
    </xf>
    <xf numFmtId="166" fontId="3" fillId="4" borderId="3" xfId="1" applyNumberFormat="1" applyFont="1" applyFill="1" applyBorder="1" applyAlignment="1">
      <alignment wrapText="1"/>
    </xf>
    <xf numFmtId="166" fontId="3" fillId="4" borderId="4" xfId="1" applyNumberFormat="1" applyFont="1" applyFill="1" applyBorder="1" applyAlignment="1">
      <alignment wrapText="1"/>
    </xf>
    <xf numFmtId="166" fontId="3" fillId="2" borderId="37" xfId="0" applyNumberFormat="1" applyFont="1" applyFill="1" applyBorder="1" applyAlignment="1">
      <alignment wrapText="1"/>
    </xf>
    <xf numFmtId="166" fontId="2" fillId="0" borderId="37" xfId="0" applyNumberFormat="1" applyFont="1" applyBorder="1" applyAlignment="1" applyProtection="1">
      <alignment wrapText="1"/>
      <protection locked="0"/>
    </xf>
    <xf numFmtId="166" fontId="3" fillId="2" borderId="3" xfId="0" applyNumberFormat="1" applyFont="1" applyFill="1" applyBorder="1" applyAlignment="1">
      <alignment wrapText="1"/>
    </xf>
    <xf numFmtId="166" fontId="3" fillId="2" borderId="5" xfId="0" applyNumberFormat="1" applyFont="1" applyFill="1" applyBorder="1" applyAlignment="1">
      <alignment horizontal="center" wrapText="1"/>
    </xf>
    <xf numFmtId="166" fontId="7" fillId="0" borderId="37" xfId="0" applyNumberFormat="1" applyFont="1" applyBorder="1" applyAlignment="1" applyProtection="1">
      <alignment wrapText="1"/>
      <protection locked="0"/>
    </xf>
    <xf numFmtId="166" fontId="7" fillId="3" borderId="3" xfId="1" applyNumberFormat="1" applyFont="1" applyFill="1" applyBorder="1" applyAlignment="1">
      <alignment wrapText="1"/>
    </xf>
    <xf numFmtId="166" fontId="7" fillId="0" borderId="0" xfId="1" applyNumberFormat="1" applyFont="1" applyFill="1" applyBorder="1" applyAlignment="1">
      <alignment wrapText="1"/>
    </xf>
    <xf numFmtId="166" fontId="7" fillId="2" borderId="37" xfId="0" applyNumberFormat="1" applyFont="1" applyFill="1" applyBorder="1" applyAlignment="1">
      <alignment wrapText="1"/>
    </xf>
    <xf numFmtId="166" fontId="1" fillId="2" borderId="47" xfId="0" applyNumberFormat="1" applyFont="1" applyFill="1" applyBorder="1" applyAlignment="1">
      <alignment wrapText="1"/>
    </xf>
    <xf numFmtId="166" fontId="7" fillId="2" borderId="3" xfId="0" applyNumberFormat="1" applyFont="1" applyFill="1" applyBorder="1" applyAlignment="1">
      <alignment wrapText="1"/>
    </xf>
    <xf numFmtId="166" fontId="7" fillId="2" borderId="3" xfId="1" applyNumberFormat="1" applyFont="1" applyFill="1" applyBorder="1" applyAlignment="1">
      <alignment wrapText="1"/>
    </xf>
    <xf numFmtId="166" fontId="3" fillId="2" borderId="3" xfId="1" applyNumberFormat="1" applyFont="1" applyFill="1" applyBorder="1" applyAlignment="1">
      <alignment wrapText="1"/>
    </xf>
    <xf numFmtId="166" fontId="7" fillId="2" borderId="12" xfId="0" applyNumberFormat="1" applyFont="1" applyFill="1" applyBorder="1" applyAlignment="1">
      <alignment wrapText="1"/>
    </xf>
    <xf numFmtId="166" fontId="1" fillId="2" borderId="12" xfId="0" applyNumberFormat="1" applyFont="1" applyFill="1" applyBorder="1" applyAlignment="1">
      <alignment wrapText="1"/>
    </xf>
    <xf numFmtId="166" fontId="1" fillId="2" borderId="54" xfId="0" applyNumberFormat="1" applyFont="1" applyFill="1" applyBorder="1" applyAlignment="1">
      <alignment wrapText="1"/>
    </xf>
    <xf numFmtId="166" fontId="3" fillId="2" borderId="32" xfId="0" applyNumberFormat="1" applyFont="1" applyFill="1" applyBorder="1" applyAlignment="1">
      <alignment wrapText="1"/>
    </xf>
    <xf numFmtId="166" fontId="3" fillId="2" borderId="3" xfId="1" applyNumberFormat="1" applyFont="1" applyFill="1" applyBorder="1" applyAlignment="1" applyProtection="1">
      <alignment vertical="center" wrapText="1"/>
    </xf>
    <xf numFmtId="166" fontId="3" fillId="2" borderId="4" xfId="1" applyNumberFormat="1" applyFont="1" applyFill="1" applyBorder="1" applyAlignment="1" applyProtection="1">
      <alignment vertical="center" wrapText="1"/>
    </xf>
    <xf numFmtId="166" fontId="3" fillId="2" borderId="38" xfId="1" applyNumberFormat="1" applyFont="1" applyFill="1" applyBorder="1" applyAlignment="1" applyProtection="1">
      <alignment vertical="center" wrapText="1"/>
    </xf>
    <xf numFmtId="166" fontId="1" fillId="3" borderId="3" xfId="0" applyNumberFormat="1" applyFont="1" applyFill="1" applyBorder="1" applyAlignment="1">
      <alignment wrapText="1"/>
    </xf>
    <xf numFmtId="166" fontId="1" fillId="2" borderId="3" xfId="1" applyNumberFormat="1" applyFont="1" applyFill="1" applyBorder="1" applyAlignment="1">
      <alignment wrapText="1"/>
    </xf>
    <xf numFmtId="166" fontId="4" fillId="9" borderId="15" xfId="1" applyNumberFormat="1" applyFont="1" applyFill="1" applyBorder="1" applyAlignment="1">
      <alignment vertical="center" wrapText="1"/>
    </xf>
    <xf numFmtId="166" fontId="4" fillId="9" borderId="0" xfId="1" applyNumberFormat="1" applyFont="1" applyFill="1" applyBorder="1" applyAlignment="1">
      <alignment vertical="center" wrapText="1"/>
    </xf>
    <xf numFmtId="9" fontId="7" fillId="0" borderId="3" xfId="2" applyNumberFormat="1" applyFont="1" applyBorder="1" applyAlignment="1" applyProtection="1">
      <alignment horizontal="center" vertical="center" wrapText="1"/>
      <protection locked="0"/>
    </xf>
  </cellXfs>
  <cellStyles count="4">
    <cellStyle name="Comma [0] 2" xf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234"/>
  <sheetViews>
    <sheetView showGridLines="0" showZeros="0" topLeftCell="D194" zoomScale="76" zoomScaleNormal="69" workbookViewId="0">
      <selection activeCell="G203" sqref="G203"/>
    </sheetView>
  </sheetViews>
  <sheetFormatPr defaultColWidth="9.08984375" defaultRowHeight="14.5" x14ac:dyDescent="0.35"/>
  <cols>
    <col min="1" max="1" width="9.08984375" style="41"/>
    <col min="2" max="2" width="30.81640625" style="41" customWidth="1"/>
    <col min="3" max="3" width="32.26953125" style="41" customWidth="1"/>
    <col min="4" max="8" width="23.08984375" style="41" customWidth="1"/>
    <col min="9" max="9" width="23.1796875" style="41" customWidth="1"/>
    <col min="10" max="10" width="23.08984375" style="41" customWidth="1"/>
    <col min="11" max="11" width="22.26953125" style="41" customWidth="1"/>
    <col min="12" max="12" width="22.26953125" style="164" hidden="1" customWidth="1"/>
    <col min="13" max="14" width="22.26953125" style="164" customWidth="1"/>
    <col min="15" max="15" width="30.08984375" style="41" customWidth="1"/>
    <col min="16" max="16" width="18.81640625" style="41" customWidth="1"/>
    <col min="17" max="17" width="15.81640625" style="41" customWidth="1"/>
    <col min="18" max="18" width="17.81640625" style="41" customWidth="1"/>
    <col min="19" max="19" width="26.26953125" style="41" customWidth="1"/>
    <col min="20" max="20" width="22.26953125" style="41" customWidth="1"/>
    <col min="21" max="21" width="29.81640625" style="41" customWidth="1"/>
    <col min="22" max="22" width="23.26953125" style="41" customWidth="1"/>
    <col min="23" max="23" width="18.26953125" style="41" customWidth="1"/>
    <col min="24" max="24" width="17.26953125" style="41" customWidth="1"/>
    <col min="25" max="25" width="25.08984375" style="41" customWidth="1"/>
    <col min="26" max="16384" width="9.08984375" style="41"/>
  </cols>
  <sheetData>
    <row r="1" spans="2:18" x14ac:dyDescent="0.35">
      <c r="L1" s="164">
        <v>2559.1999999999998</v>
      </c>
    </row>
    <row r="2" spans="2:18" ht="47.25" customHeight="1" x14ac:dyDescent="1">
      <c r="B2" s="286" t="s">
        <v>545</v>
      </c>
      <c r="C2" s="286"/>
      <c r="D2" s="286"/>
      <c r="E2" s="286"/>
      <c r="F2" s="286"/>
      <c r="G2" s="240"/>
      <c r="H2" s="39"/>
      <c r="I2" s="39"/>
      <c r="J2" s="39"/>
      <c r="K2" s="40"/>
      <c r="L2" s="163"/>
      <c r="M2" s="163"/>
      <c r="N2" s="163"/>
      <c r="O2" s="40"/>
    </row>
    <row r="3" spans="2:18" ht="15.5" x14ac:dyDescent="0.35">
      <c r="B3" s="44"/>
    </row>
    <row r="4" spans="2:18" ht="16" thickBot="1" x14ac:dyDescent="0.4">
      <c r="B4" s="44"/>
    </row>
    <row r="5" spans="2:18" ht="36.75" customHeight="1" x14ac:dyDescent="0.8">
      <c r="B5" s="119" t="s">
        <v>15</v>
      </c>
      <c r="C5" s="120"/>
      <c r="D5" s="120"/>
      <c r="E5" s="120"/>
      <c r="F5" s="120"/>
      <c r="G5" s="120"/>
      <c r="H5" s="120"/>
      <c r="I5" s="120"/>
      <c r="J5" s="120"/>
      <c r="K5" s="121"/>
      <c r="L5" s="165"/>
      <c r="M5" s="165"/>
      <c r="N5" s="165"/>
      <c r="O5" s="122"/>
    </row>
    <row r="6" spans="2:18" ht="175.5" customHeight="1" thickBot="1" x14ac:dyDescent="0.55000000000000004">
      <c r="B6" s="270" t="s">
        <v>565</v>
      </c>
      <c r="C6" s="271"/>
      <c r="D6" s="271"/>
      <c r="E6" s="271"/>
      <c r="F6" s="271"/>
      <c r="G6" s="271"/>
      <c r="H6" s="271"/>
      <c r="I6" s="271"/>
      <c r="J6" s="271"/>
      <c r="K6" s="271"/>
      <c r="L6" s="272"/>
      <c r="M6" s="272"/>
      <c r="N6" s="272"/>
      <c r="O6" s="273"/>
    </row>
    <row r="7" spans="2:18" x14ac:dyDescent="0.35">
      <c r="B7" s="45"/>
    </row>
    <row r="8" spans="2:18" ht="15" thickBot="1" x14ac:dyDescent="0.4"/>
    <row r="9" spans="2:18" ht="27" customHeight="1" thickBot="1" x14ac:dyDescent="0.65">
      <c r="B9" s="287" t="s">
        <v>642</v>
      </c>
      <c r="C9" s="288"/>
      <c r="D9" s="288"/>
      <c r="E9" s="288"/>
      <c r="F9" s="288"/>
      <c r="G9" s="288"/>
      <c r="H9" s="288"/>
      <c r="I9" s="288"/>
      <c r="J9" s="288"/>
      <c r="K9" s="289"/>
      <c r="L9" s="178"/>
      <c r="M9" s="178"/>
      <c r="N9" s="178"/>
    </row>
    <row r="11" spans="2:18" ht="25.5" customHeight="1" x14ac:dyDescent="0.35">
      <c r="D11" s="46"/>
      <c r="E11" s="46"/>
      <c r="F11" s="46"/>
      <c r="G11" s="46"/>
      <c r="H11" s="46"/>
      <c r="I11" s="46"/>
      <c r="J11" s="46"/>
      <c r="K11" s="43"/>
      <c r="L11" s="166"/>
      <c r="M11" s="166"/>
      <c r="N11" s="166"/>
      <c r="O11" s="42"/>
      <c r="P11" s="42"/>
    </row>
    <row r="12" spans="2:18" ht="99.75" customHeight="1" x14ac:dyDescent="0.35">
      <c r="B12" s="53" t="s">
        <v>562</v>
      </c>
      <c r="C12" s="53" t="s">
        <v>563</v>
      </c>
      <c r="D12" s="110" t="s">
        <v>547</v>
      </c>
      <c r="E12" s="110"/>
      <c r="F12" s="110" t="s">
        <v>548</v>
      </c>
      <c r="G12" s="110"/>
      <c r="H12" s="110" t="s">
        <v>625</v>
      </c>
      <c r="I12" s="110"/>
      <c r="J12" s="110" t="s">
        <v>65</v>
      </c>
      <c r="K12" s="53" t="s">
        <v>564</v>
      </c>
      <c r="L12" s="179" t="s">
        <v>569</v>
      </c>
      <c r="M12" s="284" t="s">
        <v>641</v>
      </c>
      <c r="N12" s="284" t="s">
        <v>640</v>
      </c>
      <c r="O12" s="53" t="s">
        <v>20</v>
      </c>
      <c r="P12" s="52"/>
    </row>
    <row r="13" spans="2:18" ht="55" customHeight="1" x14ac:dyDescent="0.35">
      <c r="B13" s="53"/>
      <c r="C13" s="53"/>
      <c r="D13" s="85" t="s">
        <v>632</v>
      </c>
      <c r="E13" s="211" t="s">
        <v>626</v>
      </c>
      <c r="F13" s="85" t="s">
        <v>633</v>
      </c>
      <c r="G13" s="211" t="s">
        <v>627</v>
      </c>
      <c r="H13" s="85" t="s">
        <v>634</v>
      </c>
      <c r="I13" s="211" t="s">
        <v>628</v>
      </c>
      <c r="J13" s="110" t="s">
        <v>635</v>
      </c>
      <c r="K13" s="53"/>
      <c r="L13" s="167"/>
      <c r="M13" s="285"/>
      <c r="N13" s="285"/>
      <c r="O13" s="53"/>
      <c r="P13" s="52"/>
      <c r="R13" s="168"/>
    </row>
    <row r="14" spans="2:18" ht="51" customHeight="1" x14ac:dyDescent="0.35">
      <c r="B14" s="108" t="s">
        <v>0</v>
      </c>
      <c r="C14" s="279" t="s">
        <v>607</v>
      </c>
      <c r="D14" s="279"/>
      <c r="E14" s="279"/>
      <c r="F14" s="279"/>
      <c r="G14" s="279"/>
      <c r="H14" s="279"/>
      <c r="I14" s="279"/>
      <c r="J14" s="279"/>
      <c r="K14" s="279"/>
      <c r="L14" s="275"/>
      <c r="M14" s="275"/>
      <c r="N14" s="275"/>
      <c r="O14" s="279"/>
      <c r="P14" s="19"/>
    </row>
    <row r="15" spans="2:18" ht="51" customHeight="1" x14ac:dyDescent="0.35">
      <c r="B15" s="108" t="s">
        <v>1</v>
      </c>
      <c r="C15" s="277" t="s">
        <v>585</v>
      </c>
      <c r="D15" s="277"/>
      <c r="E15" s="277"/>
      <c r="F15" s="277"/>
      <c r="G15" s="277"/>
      <c r="H15" s="277"/>
      <c r="I15" s="277"/>
      <c r="J15" s="277"/>
      <c r="K15" s="277"/>
      <c r="L15" s="278"/>
      <c r="M15" s="278"/>
      <c r="N15" s="278"/>
      <c r="O15" s="277"/>
      <c r="P15" s="55"/>
    </row>
    <row r="16" spans="2:18" ht="31" x14ac:dyDescent="0.35">
      <c r="B16" s="144" t="s">
        <v>2</v>
      </c>
      <c r="C16" s="197" t="s">
        <v>597</v>
      </c>
      <c r="D16" s="20"/>
      <c r="E16" s="20"/>
      <c r="F16" s="347">
        <v>62500</v>
      </c>
      <c r="G16" s="367">
        <v>78909.69</v>
      </c>
      <c r="H16" s="348"/>
      <c r="I16" s="367"/>
      <c r="J16" s="362">
        <f>D16+F16+H16</f>
        <v>62500</v>
      </c>
      <c r="K16" s="129">
        <v>0.5</v>
      </c>
      <c r="L16" s="168">
        <f>F16*0.5</f>
        <v>31250</v>
      </c>
      <c r="M16" s="168">
        <f>E16+G16+I16</f>
        <v>78909.69</v>
      </c>
      <c r="N16" s="129">
        <v>0.5</v>
      </c>
      <c r="O16" s="117"/>
      <c r="P16" s="56"/>
    </row>
    <row r="17" spans="1:16" ht="62" x14ac:dyDescent="0.35">
      <c r="B17" s="144" t="s">
        <v>3</v>
      </c>
      <c r="C17" s="197" t="s">
        <v>598</v>
      </c>
      <c r="D17" s="20"/>
      <c r="E17" s="20"/>
      <c r="F17" s="347">
        <v>60000</v>
      </c>
      <c r="G17" s="367">
        <v>68516.62</v>
      </c>
      <c r="H17" s="348"/>
      <c r="I17" s="367"/>
      <c r="J17" s="362">
        <f t="shared" ref="J17:J23" si="0">D17+F17+H17</f>
        <v>60000</v>
      </c>
      <c r="K17" s="129">
        <v>0.4</v>
      </c>
      <c r="L17" s="168">
        <v>50000</v>
      </c>
      <c r="M17" s="168">
        <f t="shared" ref="M17:M19" si="1">E17+G17+I17</f>
        <v>68516.62</v>
      </c>
      <c r="N17" s="129">
        <v>0.4</v>
      </c>
      <c r="O17" s="117"/>
      <c r="P17" s="56"/>
    </row>
    <row r="18" spans="1:16" ht="46.5" x14ac:dyDescent="0.35">
      <c r="B18" s="144" t="s">
        <v>4</v>
      </c>
      <c r="C18" s="197" t="s">
        <v>599</v>
      </c>
      <c r="D18" s="20"/>
      <c r="E18" s="20"/>
      <c r="F18" s="347">
        <v>20000</v>
      </c>
      <c r="G18" s="367">
        <v>32512.560000000001</v>
      </c>
      <c r="H18" s="348"/>
      <c r="I18" s="367"/>
      <c r="J18" s="362">
        <f t="shared" si="0"/>
        <v>20000</v>
      </c>
      <c r="K18" s="129">
        <v>0.5</v>
      </c>
      <c r="L18" s="168">
        <f>F18*0.5</f>
        <v>10000</v>
      </c>
      <c r="M18" s="168">
        <f t="shared" si="1"/>
        <v>32512.560000000001</v>
      </c>
      <c r="N18" s="129">
        <v>0.5</v>
      </c>
      <c r="O18" s="117"/>
      <c r="P18" s="56"/>
    </row>
    <row r="19" spans="1:16" ht="46.5" x14ac:dyDescent="0.35">
      <c r="B19" s="144" t="s">
        <v>34</v>
      </c>
      <c r="C19" s="197" t="s">
        <v>600</v>
      </c>
      <c r="D19" s="20"/>
      <c r="E19" s="20"/>
      <c r="F19" s="348">
        <v>30000</v>
      </c>
      <c r="G19" s="367">
        <v>30004.3</v>
      </c>
      <c r="H19" s="348"/>
      <c r="I19" s="367"/>
      <c r="J19" s="362">
        <f t="shared" si="0"/>
        <v>30000</v>
      </c>
      <c r="K19" s="129">
        <v>0.5</v>
      </c>
      <c r="L19" s="168">
        <f>F19*0.5</f>
        <v>15000</v>
      </c>
      <c r="M19" s="168">
        <f t="shared" si="1"/>
        <v>30004.3</v>
      </c>
      <c r="N19" s="129">
        <v>0.5</v>
      </c>
      <c r="O19" s="117"/>
      <c r="P19" s="56"/>
    </row>
    <row r="20" spans="1:16" ht="15.5" x14ac:dyDescent="0.35">
      <c r="B20" s="144" t="s">
        <v>35</v>
      </c>
      <c r="C20" s="18"/>
      <c r="D20" s="20"/>
      <c r="E20" s="20"/>
      <c r="F20" s="348"/>
      <c r="G20" s="367"/>
      <c r="H20" s="348"/>
      <c r="I20" s="367"/>
      <c r="J20" s="362">
        <f t="shared" si="0"/>
        <v>0</v>
      </c>
      <c r="K20" s="365"/>
      <c r="L20" s="168"/>
      <c r="M20" s="168"/>
      <c r="N20" s="168"/>
      <c r="O20" s="117"/>
      <c r="P20" s="56"/>
    </row>
    <row r="21" spans="1:16" ht="15.5" x14ac:dyDescent="0.35">
      <c r="B21" s="144" t="s">
        <v>36</v>
      </c>
      <c r="C21" s="18"/>
      <c r="D21" s="20"/>
      <c r="E21" s="20"/>
      <c r="F21" s="348"/>
      <c r="G21" s="367"/>
      <c r="H21" s="348"/>
      <c r="I21" s="367"/>
      <c r="J21" s="362">
        <f t="shared" si="0"/>
        <v>0</v>
      </c>
      <c r="K21" s="365"/>
      <c r="L21" s="168"/>
      <c r="M21" s="168"/>
      <c r="N21" s="168"/>
      <c r="O21" s="117"/>
      <c r="P21" s="56"/>
    </row>
    <row r="22" spans="1:16" ht="15.5" x14ac:dyDescent="0.35">
      <c r="B22" s="144" t="s">
        <v>37</v>
      </c>
      <c r="C22" s="51"/>
      <c r="D22" s="21"/>
      <c r="E22" s="21"/>
      <c r="F22" s="349"/>
      <c r="G22" s="368"/>
      <c r="H22" s="349"/>
      <c r="I22" s="368"/>
      <c r="J22" s="362">
        <f t="shared" si="0"/>
        <v>0</v>
      </c>
      <c r="K22" s="366"/>
      <c r="L22" s="169"/>
      <c r="M22" s="169"/>
      <c r="N22" s="169"/>
      <c r="O22" s="118"/>
      <c r="P22" s="56"/>
    </row>
    <row r="23" spans="1:16" ht="15.5" x14ac:dyDescent="0.35">
      <c r="A23" s="42"/>
      <c r="B23" s="144" t="s">
        <v>38</v>
      </c>
      <c r="C23" s="51"/>
      <c r="D23" s="21"/>
      <c r="E23" s="21"/>
      <c r="F23" s="349"/>
      <c r="G23" s="368"/>
      <c r="H23" s="349"/>
      <c r="I23" s="368"/>
      <c r="J23" s="362">
        <f t="shared" si="0"/>
        <v>0</v>
      </c>
      <c r="K23" s="366"/>
      <c r="L23" s="169"/>
      <c r="M23" s="169"/>
      <c r="N23" s="169"/>
      <c r="O23" s="118"/>
      <c r="P23" s="43"/>
    </row>
    <row r="24" spans="1:16" ht="15.5" x14ac:dyDescent="0.35">
      <c r="A24" s="42"/>
      <c r="C24" s="108" t="s">
        <v>176</v>
      </c>
      <c r="D24" s="22">
        <f t="shared" ref="D24:J24" si="2">SUM(D16:D23)</f>
        <v>0</v>
      </c>
      <c r="E24" s="22">
        <f t="shared" si="2"/>
        <v>0</v>
      </c>
      <c r="F24" s="350">
        <f t="shared" si="2"/>
        <v>172500</v>
      </c>
      <c r="G24" s="350">
        <f t="shared" ref="G24" si="3">SUM(G16:G23)</f>
        <v>209943.16999999998</v>
      </c>
      <c r="H24" s="350">
        <f t="shared" si="2"/>
        <v>0</v>
      </c>
      <c r="I24" s="350">
        <f t="shared" si="2"/>
        <v>0</v>
      </c>
      <c r="J24" s="350">
        <f t="shared" si="2"/>
        <v>172500</v>
      </c>
      <c r="K24" s="350">
        <f>(K16*J16)+(K17*J17)+(K18*J18)+(K19*J19)+(K20*J20)+(K21*J21)+(K22*J22)+(K23*J23)</f>
        <v>80250</v>
      </c>
      <c r="L24" s="123">
        <f>SUM(L16:L23)</f>
        <v>106250</v>
      </c>
      <c r="M24" s="123">
        <f>SUM(M16:M23)</f>
        <v>209943.16999999998</v>
      </c>
      <c r="N24" s="123">
        <f>(N16*M16)+(N17*M17)+(N18*M18)+(N19*M19)+(N20*M20)+(N21*M21)+(N22*M22)+(N23*M23)</f>
        <v>98119.922999999995</v>
      </c>
      <c r="O24" s="118"/>
      <c r="P24" s="58"/>
    </row>
    <row r="25" spans="1:16" ht="51" customHeight="1" x14ac:dyDescent="0.35">
      <c r="A25" s="42"/>
      <c r="B25" s="108" t="s">
        <v>5</v>
      </c>
      <c r="C25" s="280" t="s">
        <v>608</v>
      </c>
      <c r="D25" s="268"/>
      <c r="E25" s="268"/>
      <c r="F25" s="268"/>
      <c r="G25" s="268"/>
      <c r="H25" s="268"/>
      <c r="I25" s="268"/>
      <c r="J25" s="268"/>
      <c r="K25" s="268"/>
      <c r="L25" s="268"/>
      <c r="M25" s="268"/>
      <c r="N25" s="268"/>
      <c r="O25" s="269"/>
      <c r="P25" s="55"/>
    </row>
    <row r="26" spans="1:16" ht="29" x14ac:dyDescent="0.35">
      <c r="A26" s="42"/>
      <c r="B26" s="144" t="s">
        <v>45</v>
      </c>
      <c r="C26" s="202" t="s">
        <v>601</v>
      </c>
      <c r="D26" s="20"/>
      <c r="E26" s="20"/>
      <c r="F26" s="347">
        <v>44284</v>
      </c>
      <c r="G26" s="367">
        <v>41125.519999999997</v>
      </c>
      <c r="H26" s="348"/>
      <c r="I26" s="367"/>
      <c r="J26" s="362">
        <f>D26+F26+H26</f>
        <v>44284</v>
      </c>
      <c r="K26" s="129">
        <v>0.5</v>
      </c>
      <c r="L26" s="348">
        <f>F26*0.5</f>
        <v>22142</v>
      </c>
      <c r="M26" s="168">
        <f>E26+G26+I26</f>
        <v>41125.519999999997</v>
      </c>
      <c r="N26" s="129">
        <v>0.5</v>
      </c>
      <c r="O26" s="117"/>
      <c r="P26" s="56"/>
    </row>
    <row r="27" spans="1:16" ht="77.5" x14ac:dyDescent="0.35">
      <c r="A27" s="42"/>
      <c r="B27" s="144" t="s">
        <v>46</v>
      </c>
      <c r="C27" s="197" t="s">
        <v>588</v>
      </c>
      <c r="D27" s="20"/>
      <c r="E27" s="20"/>
      <c r="F27" s="347">
        <v>20000</v>
      </c>
      <c r="G27" s="367">
        <v>20000</v>
      </c>
      <c r="H27" s="348"/>
      <c r="I27" s="367"/>
      <c r="J27" s="362">
        <f t="shared" ref="J27:J33" si="4">D27+F27+H27</f>
        <v>20000</v>
      </c>
      <c r="K27" s="129">
        <v>0.5</v>
      </c>
      <c r="L27" s="348">
        <f>F27*0.5</f>
        <v>10000</v>
      </c>
      <c r="M27" s="168">
        <f t="shared" ref="M27:M28" si="5">E27+G27+I27</f>
        <v>20000</v>
      </c>
      <c r="N27" s="129">
        <v>0.5</v>
      </c>
      <c r="O27" s="117"/>
      <c r="P27" s="56"/>
    </row>
    <row r="28" spans="1:16" ht="46.5" x14ac:dyDescent="0.35">
      <c r="A28" s="42"/>
      <c r="B28" s="144" t="s">
        <v>39</v>
      </c>
      <c r="C28" s="197" t="s">
        <v>602</v>
      </c>
      <c r="D28" s="20"/>
      <c r="E28" s="20"/>
      <c r="F28" s="348">
        <v>10000</v>
      </c>
      <c r="G28" s="367">
        <v>0</v>
      </c>
      <c r="H28" s="348"/>
      <c r="I28" s="367"/>
      <c r="J28" s="362">
        <f t="shared" si="4"/>
        <v>10000</v>
      </c>
      <c r="K28" s="129">
        <v>0.5</v>
      </c>
      <c r="L28" s="348">
        <f>F28*0.5</f>
        <v>5000</v>
      </c>
      <c r="M28" s="168">
        <f t="shared" si="5"/>
        <v>0</v>
      </c>
      <c r="N28" s="129">
        <v>0.5</v>
      </c>
      <c r="O28" s="117"/>
      <c r="P28" s="56"/>
    </row>
    <row r="29" spans="1:16" ht="15.5" x14ac:dyDescent="0.35">
      <c r="A29" s="42"/>
      <c r="B29" s="144" t="s">
        <v>40</v>
      </c>
      <c r="C29" s="202"/>
      <c r="D29" s="20"/>
      <c r="E29" s="20"/>
      <c r="F29" s="348"/>
      <c r="G29" s="367"/>
      <c r="H29" s="348"/>
      <c r="I29" s="367"/>
      <c r="J29" s="362">
        <f t="shared" si="4"/>
        <v>0</v>
      </c>
      <c r="K29" s="365"/>
      <c r="L29" s="348"/>
      <c r="M29" s="348"/>
      <c r="N29" s="168"/>
      <c r="O29" s="117"/>
      <c r="P29" s="56"/>
    </row>
    <row r="30" spans="1:16" ht="15.5" x14ac:dyDescent="0.35">
      <c r="A30" s="42"/>
      <c r="B30" s="144" t="s">
        <v>41</v>
      </c>
      <c r="C30" s="18"/>
      <c r="D30" s="20"/>
      <c r="E30" s="20"/>
      <c r="F30" s="348"/>
      <c r="G30" s="367"/>
      <c r="H30" s="348"/>
      <c r="I30" s="367"/>
      <c r="J30" s="362">
        <f t="shared" si="4"/>
        <v>0</v>
      </c>
      <c r="K30" s="365"/>
      <c r="L30" s="348"/>
      <c r="M30" s="348"/>
      <c r="N30" s="168"/>
      <c r="O30" s="117"/>
      <c r="P30" s="56"/>
    </row>
    <row r="31" spans="1:16" ht="15.5" x14ac:dyDescent="0.35">
      <c r="A31" s="42"/>
      <c r="B31" s="144" t="s">
        <v>42</v>
      </c>
      <c r="C31" s="18"/>
      <c r="D31" s="20"/>
      <c r="E31" s="20"/>
      <c r="F31" s="348"/>
      <c r="G31" s="367"/>
      <c r="H31" s="348"/>
      <c r="I31" s="367"/>
      <c r="J31" s="362">
        <f t="shared" si="4"/>
        <v>0</v>
      </c>
      <c r="K31" s="365"/>
      <c r="L31" s="348"/>
      <c r="M31" s="348"/>
      <c r="N31" s="168"/>
      <c r="O31" s="117"/>
      <c r="P31" s="56"/>
    </row>
    <row r="32" spans="1:16" ht="15.5" x14ac:dyDescent="0.35">
      <c r="A32" s="42"/>
      <c r="B32" s="144" t="s">
        <v>43</v>
      </c>
      <c r="C32" s="51"/>
      <c r="D32" s="21"/>
      <c r="E32" s="21"/>
      <c r="F32" s="349"/>
      <c r="G32" s="368"/>
      <c r="H32" s="349"/>
      <c r="I32" s="368"/>
      <c r="J32" s="362">
        <f t="shared" si="4"/>
        <v>0</v>
      </c>
      <c r="K32" s="366"/>
      <c r="L32" s="349"/>
      <c r="M32" s="349"/>
      <c r="N32" s="169"/>
      <c r="O32" s="118"/>
      <c r="P32" s="56"/>
    </row>
    <row r="33" spans="1:19" ht="15.5" x14ac:dyDescent="0.35">
      <c r="A33" s="42"/>
      <c r="B33" s="144" t="s">
        <v>44</v>
      </c>
      <c r="C33" s="51"/>
      <c r="D33" s="21"/>
      <c r="E33" s="21"/>
      <c r="F33" s="349"/>
      <c r="G33" s="368"/>
      <c r="H33" s="349"/>
      <c r="I33" s="368"/>
      <c r="J33" s="362">
        <f t="shared" si="4"/>
        <v>0</v>
      </c>
      <c r="K33" s="366"/>
      <c r="L33" s="349"/>
      <c r="M33" s="349"/>
      <c r="N33" s="169"/>
      <c r="O33" s="118"/>
      <c r="P33" s="56"/>
    </row>
    <row r="34" spans="1:19" ht="15.5" x14ac:dyDescent="0.35">
      <c r="A34" s="42"/>
      <c r="C34" s="108" t="s">
        <v>176</v>
      </c>
      <c r="D34" s="25">
        <f t="shared" ref="D34:J34" si="6">SUM(D26:D33)</f>
        <v>0</v>
      </c>
      <c r="E34" s="25">
        <f t="shared" si="6"/>
        <v>0</v>
      </c>
      <c r="F34" s="353">
        <f t="shared" si="6"/>
        <v>74284</v>
      </c>
      <c r="G34" s="353">
        <f t="shared" ref="G34" si="7">SUM(G26:G33)</f>
        <v>61125.52</v>
      </c>
      <c r="H34" s="353">
        <f t="shared" si="6"/>
        <v>0</v>
      </c>
      <c r="I34" s="353">
        <f t="shared" si="6"/>
        <v>0</v>
      </c>
      <c r="J34" s="353">
        <f t="shared" si="6"/>
        <v>74284</v>
      </c>
      <c r="K34" s="350">
        <f>(K26*J26)+(K27*J27)+(K28*J28)+(K29*J29)+(K30*J30)+(K31*J31)+(K32*J32)+(K33*J33)</f>
        <v>37142</v>
      </c>
      <c r="L34" s="350">
        <f>SUM(L26:L33)</f>
        <v>37142</v>
      </c>
      <c r="M34" s="350">
        <f>SUM(M26:M33)</f>
        <v>61125.52</v>
      </c>
      <c r="N34" s="123">
        <f>(N26*M26)+(N27*M27)+(N28*M28)+(N29*M29)+(N30*M30)+(N31*M31)+(N32*M32)+(N33*M33)</f>
        <v>30562.76</v>
      </c>
      <c r="O34" s="118"/>
      <c r="P34" s="58"/>
    </row>
    <row r="35" spans="1:19" ht="51" customHeight="1" x14ac:dyDescent="0.35">
      <c r="A35" s="42"/>
      <c r="B35" s="108" t="s">
        <v>6</v>
      </c>
      <c r="C35" s="281" t="s">
        <v>609</v>
      </c>
      <c r="D35" s="281"/>
      <c r="E35" s="281"/>
      <c r="F35" s="281"/>
      <c r="G35" s="281"/>
      <c r="H35" s="281"/>
      <c r="I35" s="281"/>
      <c r="J35" s="281"/>
      <c r="K35" s="281"/>
      <c r="L35" s="275"/>
      <c r="M35" s="275"/>
      <c r="N35" s="275"/>
      <c r="O35" s="281"/>
      <c r="P35" s="55"/>
    </row>
    <row r="36" spans="1:19" ht="124" x14ac:dyDescent="0.35">
      <c r="A36" s="42"/>
      <c r="B36" s="144" t="s">
        <v>47</v>
      </c>
      <c r="C36" s="18" t="s">
        <v>590</v>
      </c>
      <c r="D36" s="20"/>
      <c r="E36" s="20"/>
      <c r="F36" s="20"/>
      <c r="G36" s="212"/>
      <c r="H36" s="348">
        <v>18000</v>
      </c>
      <c r="I36" s="367">
        <v>9847.91</v>
      </c>
      <c r="J36" s="362">
        <f t="shared" ref="J36:J42" si="8">D36+F36+H36</f>
        <v>18000</v>
      </c>
      <c r="K36" s="129">
        <v>0.5</v>
      </c>
      <c r="L36" s="347">
        <v>9000</v>
      </c>
      <c r="M36" s="348">
        <f>E36+G36+I36</f>
        <v>9847.91</v>
      </c>
      <c r="N36" s="129">
        <v>0.5</v>
      </c>
      <c r="O36" s="117"/>
      <c r="P36" s="56"/>
    </row>
    <row r="37" spans="1:19" ht="108.5" x14ac:dyDescent="0.35">
      <c r="A37" s="42"/>
      <c r="B37" s="144" t="s">
        <v>48</v>
      </c>
      <c r="C37" s="18" t="s">
        <v>591</v>
      </c>
      <c r="D37" s="20"/>
      <c r="E37" s="20"/>
      <c r="F37" s="20"/>
      <c r="G37" s="212"/>
      <c r="H37" s="348">
        <v>20000</v>
      </c>
      <c r="I37" s="367">
        <v>7629.26</v>
      </c>
      <c r="J37" s="362">
        <f t="shared" si="8"/>
        <v>20000</v>
      </c>
      <c r="K37" s="129">
        <v>0.5</v>
      </c>
      <c r="L37" s="347">
        <v>10000</v>
      </c>
      <c r="M37" s="348">
        <f t="shared" ref="M36:M42" si="9">E37+G37+I37</f>
        <v>7629.26</v>
      </c>
      <c r="N37" s="129">
        <v>0.5</v>
      </c>
      <c r="O37" s="117"/>
      <c r="P37" s="56"/>
    </row>
    <row r="38" spans="1:19" ht="46.5" x14ac:dyDescent="0.35">
      <c r="A38" s="42"/>
      <c r="B38" s="144" t="s">
        <v>49</v>
      </c>
      <c r="C38" s="18" t="s">
        <v>592</v>
      </c>
      <c r="D38" s="20"/>
      <c r="E38" s="20"/>
      <c r="F38" s="20"/>
      <c r="G38" s="212"/>
      <c r="H38" s="348">
        <v>20000</v>
      </c>
      <c r="I38" s="367">
        <v>13670.93</v>
      </c>
      <c r="J38" s="362">
        <f t="shared" si="8"/>
        <v>20000</v>
      </c>
      <c r="K38" s="129">
        <v>0.8</v>
      </c>
      <c r="L38" s="347">
        <v>16000</v>
      </c>
      <c r="M38" s="348">
        <f t="shared" si="9"/>
        <v>13670.93</v>
      </c>
      <c r="N38" s="129">
        <v>0.8</v>
      </c>
      <c r="O38" s="117"/>
      <c r="P38" s="56"/>
    </row>
    <row r="39" spans="1:19" ht="31" x14ac:dyDescent="0.35">
      <c r="A39" s="42"/>
      <c r="B39" s="144" t="s">
        <v>50</v>
      </c>
      <c r="C39" s="18" t="s">
        <v>593</v>
      </c>
      <c r="D39" s="20"/>
      <c r="E39" s="20"/>
      <c r="F39" s="20"/>
      <c r="G39" s="212"/>
      <c r="H39" s="348">
        <v>60000</v>
      </c>
      <c r="I39" s="367">
        <v>48950.45</v>
      </c>
      <c r="J39" s="362">
        <f t="shared" si="8"/>
        <v>60000</v>
      </c>
      <c r="K39" s="129">
        <v>0.8</v>
      </c>
      <c r="L39" s="347">
        <v>48000</v>
      </c>
      <c r="M39" s="348">
        <f t="shared" si="9"/>
        <v>48950.45</v>
      </c>
      <c r="N39" s="129">
        <v>0.8</v>
      </c>
      <c r="O39" s="117"/>
      <c r="P39" s="56"/>
      <c r="S39" s="41">
        <f>446000/3000000</f>
        <v>0.14866666666666667</v>
      </c>
    </row>
    <row r="40" spans="1:19" s="42" customFormat="1" ht="15.5" x14ac:dyDescent="0.35">
      <c r="B40" s="144" t="s">
        <v>51</v>
      </c>
      <c r="C40" s="18" t="s">
        <v>594</v>
      </c>
      <c r="D40" s="20"/>
      <c r="E40" s="20"/>
      <c r="F40" s="20"/>
      <c r="G40" s="212"/>
      <c r="H40" s="348">
        <v>30000</v>
      </c>
      <c r="I40" s="367">
        <v>13170.33</v>
      </c>
      <c r="J40" s="362">
        <f t="shared" si="8"/>
        <v>30000</v>
      </c>
      <c r="K40" s="129">
        <v>0.8</v>
      </c>
      <c r="L40" s="347">
        <v>24000</v>
      </c>
      <c r="M40" s="348">
        <f t="shared" si="9"/>
        <v>13170.33</v>
      </c>
      <c r="N40" s="129">
        <v>0.8</v>
      </c>
      <c r="O40" s="117"/>
      <c r="P40" s="56"/>
    </row>
    <row r="41" spans="1:19" s="42" customFormat="1" ht="77.5" x14ac:dyDescent="0.35">
      <c r="B41" s="144" t="s">
        <v>52</v>
      </c>
      <c r="C41" s="203" t="s">
        <v>615</v>
      </c>
      <c r="D41" s="20"/>
      <c r="E41" s="20"/>
      <c r="F41" s="20"/>
      <c r="G41" s="212"/>
      <c r="H41" s="348">
        <v>110831.78</v>
      </c>
      <c r="I41" s="367">
        <v>57784.869999999995</v>
      </c>
      <c r="J41" s="362">
        <f t="shared" si="8"/>
        <v>110831.78</v>
      </c>
      <c r="K41" s="129">
        <v>0.5</v>
      </c>
      <c r="L41" s="347">
        <v>51915.89</v>
      </c>
      <c r="M41" s="348">
        <f t="shared" si="9"/>
        <v>57784.869999999995</v>
      </c>
      <c r="N41" s="129">
        <v>0.5</v>
      </c>
      <c r="O41" s="117"/>
      <c r="P41" s="56"/>
    </row>
    <row r="42" spans="1:19" s="42" customFormat="1" ht="77.5" x14ac:dyDescent="0.35">
      <c r="A42" s="41"/>
      <c r="B42" s="144" t="s">
        <v>53</v>
      </c>
      <c r="C42" s="204" t="s">
        <v>614</v>
      </c>
      <c r="D42" s="21"/>
      <c r="E42" s="21"/>
      <c r="F42" s="21"/>
      <c r="G42" s="222"/>
      <c r="H42" s="349">
        <v>20000</v>
      </c>
      <c r="I42" s="368">
        <v>8621.9599999999991</v>
      </c>
      <c r="J42" s="362">
        <f t="shared" si="8"/>
        <v>20000</v>
      </c>
      <c r="K42" s="130">
        <v>0.8</v>
      </c>
      <c r="L42" s="352">
        <v>16000</v>
      </c>
      <c r="M42" s="348">
        <f t="shared" si="9"/>
        <v>8621.9599999999991</v>
      </c>
      <c r="N42" s="130">
        <v>0.8</v>
      </c>
      <c r="O42" s="118"/>
      <c r="P42" s="56"/>
    </row>
    <row r="43" spans="1:19" s="42" customFormat="1" ht="15.5" x14ac:dyDescent="0.35">
      <c r="B43" s="207" t="s">
        <v>54</v>
      </c>
      <c r="C43" s="205"/>
      <c r="D43" s="21"/>
      <c r="E43" s="21"/>
      <c r="F43" s="21"/>
      <c r="G43" s="222"/>
      <c r="H43" s="349"/>
      <c r="I43" s="368"/>
      <c r="J43" s="369"/>
      <c r="K43" s="366"/>
      <c r="L43" s="352"/>
      <c r="M43" s="352"/>
      <c r="N43" s="198"/>
      <c r="O43" s="118"/>
      <c r="P43" s="208"/>
    </row>
    <row r="44" spans="1:19" ht="15.5" x14ac:dyDescent="0.35">
      <c r="C44" s="108" t="s">
        <v>176</v>
      </c>
      <c r="D44" s="25">
        <f t="shared" ref="D44:J44" si="10">SUM(D36:D43)</f>
        <v>0</v>
      </c>
      <c r="E44" s="25">
        <f t="shared" si="10"/>
        <v>0</v>
      </c>
      <c r="F44" s="25">
        <f t="shared" si="10"/>
        <v>0</v>
      </c>
      <c r="G44" s="25">
        <f t="shared" si="10"/>
        <v>0</v>
      </c>
      <c r="H44" s="353">
        <f t="shared" si="10"/>
        <v>278831.78000000003</v>
      </c>
      <c r="I44" s="353">
        <f t="shared" si="10"/>
        <v>159675.71</v>
      </c>
      <c r="J44" s="353">
        <f t="shared" si="10"/>
        <v>278831.78000000003</v>
      </c>
      <c r="K44" s="350">
        <f>(K36*J36)+(K37*J37)+(K38*J38)+(K39*J39)+(K40*J40)+(K41*J41)+(K42*J42)+(K43*J43)</f>
        <v>178415.89</v>
      </c>
      <c r="L44" s="350">
        <f>SUM(L36:L43)</f>
        <v>174915.89</v>
      </c>
      <c r="M44" s="350">
        <f>SUM(M36:M43)</f>
        <v>159675.71</v>
      </c>
      <c r="N44" s="123">
        <f>(N36*M36)+(N37*M37)+(N38*M38)+(N39*M39)+(N40*M40)+(N41*M41)+(N42*M42)+(N43*M43)</f>
        <v>105161.95599999999</v>
      </c>
      <c r="O44" s="118"/>
      <c r="P44" s="58"/>
    </row>
    <row r="45" spans="1:19" ht="51" customHeight="1" x14ac:dyDescent="0.35">
      <c r="B45" s="108" t="s">
        <v>55</v>
      </c>
      <c r="C45" s="267"/>
      <c r="D45" s="268"/>
      <c r="E45" s="268"/>
      <c r="F45" s="268"/>
      <c r="G45" s="268"/>
      <c r="H45" s="268"/>
      <c r="I45" s="268"/>
      <c r="J45" s="268"/>
      <c r="K45" s="268"/>
      <c r="L45" s="268"/>
      <c r="M45" s="268"/>
      <c r="N45" s="268"/>
      <c r="O45" s="269"/>
      <c r="P45" s="55"/>
    </row>
    <row r="46" spans="1:19" ht="15.5" x14ac:dyDescent="0.35">
      <c r="B46" s="144" t="s">
        <v>56</v>
      </c>
      <c r="C46" s="18"/>
      <c r="D46" s="20"/>
      <c r="E46" s="20"/>
      <c r="F46" s="20"/>
      <c r="G46" s="212"/>
      <c r="H46" s="20"/>
      <c r="I46" s="212"/>
      <c r="J46" s="131">
        <f t="shared" ref="J46:J53" si="11">D46+F46+H46</f>
        <v>0</v>
      </c>
      <c r="K46" s="129"/>
      <c r="L46" s="168"/>
      <c r="M46" s="168"/>
      <c r="N46" s="168"/>
      <c r="O46" s="117"/>
      <c r="P46" s="56"/>
    </row>
    <row r="47" spans="1:19" ht="15.5" x14ac:dyDescent="0.35">
      <c r="B47" s="144" t="s">
        <v>57</v>
      </c>
      <c r="C47" s="18"/>
      <c r="D47" s="20"/>
      <c r="E47" s="20"/>
      <c r="F47" s="20"/>
      <c r="G47" s="212"/>
      <c r="H47" s="20"/>
      <c r="I47" s="212"/>
      <c r="J47" s="131">
        <f t="shared" si="11"/>
        <v>0</v>
      </c>
      <c r="K47" s="129"/>
      <c r="L47" s="168"/>
      <c r="M47" s="168"/>
      <c r="N47" s="168"/>
      <c r="O47" s="117"/>
      <c r="P47" s="56"/>
    </row>
    <row r="48" spans="1:19" ht="15.5" x14ac:dyDescent="0.35">
      <c r="B48" s="144" t="s">
        <v>58</v>
      </c>
      <c r="C48" s="18"/>
      <c r="D48" s="20"/>
      <c r="E48" s="20"/>
      <c r="F48" s="20"/>
      <c r="G48" s="212"/>
      <c r="H48" s="20"/>
      <c r="I48" s="212"/>
      <c r="J48" s="131">
        <f t="shared" si="11"/>
        <v>0</v>
      </c>
      <c r="K48" s="129"/>
      <c r="L48" s="168"/>
      <c r="M48" s="168"/>
      <c r="N48" s="168"/>
      <c r="O48" s="117"/>
      <c r="P48" s="56"/>
    </row>
    <row r="49" spans="1:16" ht="15.5" x14ac:dyDescent="0.35">
      <c r="B49" s="144" t="s">
        <v>59</v>
      </c>
      <c r="C49" s="18"/>
      <c r="D49" s="20"/>
      <c r="E49" s="20"/>
      <c r="F49" s="20"/>
      <c r="G49" s="212"/>
      <c r="H49" s="20"/>
      <c r="I49" s="212"/>
      <c r="J49" s="131">
        <f t="shared" si="11"/>
        <v>0</v>
      </c>
      <c r="K49" s="129"/>
      <c r="L49" s="168"/>
      <c r="M49" s="168"/>
      <c r="N49" s="168"/>
      <c r="O49" s="117"/>
      <c r="P49" s="56"/>
    </row>
    <row r="50" spans="1:16" ht="15.5" x14ac:dyDescent="0.35">
      <c r="B50" s="144" t="s">
        <v>60</v>
      </c>
      <c r="C50" s="18"/>
      <c r="D50" s="20"/>
      <c r="E50" s="20"/>
      <c r="F50" s="20"/>
      <c r="G50" s="212"/>
      <c r="H50" s="20"/>
      <c r="I50" s="212"/>
      <c r="J50" s="131">
        <f t="shared" si="11"/>
        <v>0</v>
      </c>
      <c r="K50" s="129"/>
      <c r="L50" s="168"/>
      <c r="M50" s="168"/>
      <c r="N50" s="168"/>
      <c r="O50" s="117"/>
      <c r="P50" s="56"/>
    </row>
    <row r="51" spans="1:16" ht="15.5" x14ac:dyDescent="0.35">
      <c r="A51" s="42"/>
      <c r="B51" s="144" t="s">
        <v>61</v>
      </c>
      <c r="C51" s="18"/>
      <c r="D51" s="20"/>
      <c r="E51" s="20"/>
      <c r="F51" s="20"/>
      <c r="G51" s="212"/>
      <c r="H51" s="20"/>
      <c r="I51" s="212"/>
      <c r="J51" s="131">
        <f t="shared" si="11"/>
        <v>0</v>
      </c>
      <c r="K51" s="129"/>
      <c r="L51" s="168"/>
      <c r="M51" s="168"/>
      <c r="N51" s="168"/>
      <c r="O51" s="117"/>
      <c r="P51" s="56"/>
    </row>
    <row r="52" spans="1:16" s="42" customFormat="1" ht="15.5" x14ac:dyDescent="0.35">
      <c r="A52" s="41"/>
      <c r="B52" s="144" t="s">
        <v>62</v>
      </c>
      <c r="C52" s="51"/>
      <c r="D52" s="21"/>
      <c r="E52" s="21"/>
      <c r="F52" s="21"/>
      <c r="G52" s="222"/>
      <c r="H52" s="21"/>
      <c r="I52" s="222"/>
      <c r="J52" s="131">
        <f t="shared" si="11"/>
        <v>0</v>
      </c>
      <c r="K52" s="130"/>
      <c r="L52" s="169"/>
      <c r="M52" s="169"/>
      <c r="N52" s="169"/>
      <c r="O52" s="118"/>
      <c r="P52" s="56"/>
    </row>
    <row r="53" spans="1:16" ht="15.5" x14ac:dyDescent="0.35">
      <c r="B53" s="144" t="s">
        <v>63</v>
      </c>
      <c r="C53" s="51"/>
      <c r="D53" s="21"/>
      <c r="E53" s="21"/>
      <c r="F53" s="21"/>
      <c r="G53" s="222"/>
      <c r="H53" s="21"/>
      <c r="I53" s="222"/>
      <c r="J53" s="131">
        <f t="shared" si="11"/>
        <v>0</v>
      </c>
      <c r="K53" s="130"/>
      <c r="L53" s="169"/>
      <c r="M53" s="169"/>
      <c r="N53" s="169"/>
      <c r="O53" s="118"/>
      <c r="P53" s="56"/>
    </row>
    <row r="54" spans="1:16" ht="15.5" x14ac:dyDescent="0.35">
      <c r="C54" s="108" t="s">
        <v>176</v>
      </c>
      <c r="D54" s="22">
        <f t="shared" ref="D54:J54" si="12">SUM(D46:D53)</f>
        <v>0</v>
      </c>
      <c r="E54" s="22">
        <f t="shared" si="12"/>
        <v>0</v>
      </c>
      <c r="F54" s="22">
        <f t="shared" si="12"/>
        <v>0</v>
      </c>
      <c r="G54" s="22">
        <f t="shared" si="12"/>
        <v>0</v>
      </c>
      <c r="H54" s="22">
        <f t="shared" si="12"/>
        <v>0</v>
      </c>
      <c r="I54" s="22">
        <f t="shared" si="12"/>
        <v>0</v>
      </c>
      <c r="J54" s="22">
        <f t="shared" si="12"/>
        <v>0</v>
      </c>
      <c r="K54" s="123">
        <f>(K46*J46)+(K47*J47)+(K48*J48)+(K49*J49)+(K50*J50)+(K51*J51)+(K52*J52)+(K53*J53)</f>
        <v>0</v>
      </c>
      <c r="L54" s="123">
        <f>SUM(L46:L53)</f>
        <v>0</v>
      </c>
      <c r="M54" s="123"/>
      <c r="N54" s="123"/>
      <c r="O54" s="118"/>
      <c r="P54" s="58"/>
    </row>
    <row r="55" spans="1:16" ht="15.5" x14ac:dyDescent="0.35">
      <c r="B55" s="12"/>
      <c r="C55" s="13"/>
      <c r="D55" s="11"/>
      <c r="E55" s="11"/>
      <c r="F55" s="11"/>
      <c r="G55" s="238"/>
      <c r="H55" s="11"/>
      <c r="I55" s="238"/>
      <c r="J55" s="11"/>
      <c r="K55" s="11"/>
      <c r="L55" s="11"/>
      <c r="M55" s="11"/>
      <c r="N55" s="11"/>
      <c r="O55" s="11"/>
      <c r="P55" s="57"/>
    </row>
    <row r="56" spans="1:16" ht="51" customHeight="1" x14ac:dyDescent="0.35">
      <c r="B56" s="108" t="s">
        <v>7</v>
      </c>
      <c r="C56" s="274" t="s">
        <v>586</v>
      </c>
      <c r="D56" s="274"/>
      <c r="E56" s="274"/>
      <c r="F56" s="274"/>
      <c r="G56" s="274"/>
      <c r="H56" s="274"/>
      <c r="I56" s="274"/>
      <c r="J56" s="274"/>
      <c r="K56" s="274"/>
      <c r="L56" s="275"/>
      <c r="M56" s="275"/>
      <c r="N56" s="275"/>
      <c r="O56" s="274"/>
      <c r="P56" s="19"/>
    </row>
    <row r="57" spans="1:16" ht="51" customHeight="1" x14ac:dyDescent="0.35">
      <c r="B57" s="108" t="s">
        <v>67</v>
      </c>
      <c r="C57" s="276" t="s">
        <v>610</v>
      </c>
      <c r="D57" s="265"/>
      <c r="E57" s="265"/>
      <c r="F57" s="265"/>
      <c r="G57" s="265"/>
      <c r="H57" s="265"/>
      <c r="I57" s="265"/>
      <c r="J57" s="265"/>
      <c r="K57" s="265"/>
      <c r="L57" s="266"/>
      <c r="M57" s="266"/>
      <c r="N57" s="266"/>
      <c r="O57" s="265"/>
      <c r="P57" s="55"/>
    </row>
    <row r="58" spans="1:16" ht="31" x14ac:dyDescent="0.35">
      <c r="B58" s="144" t="s">
        <v>69</v>
      </c>
      <c r="C58" s="197" t="s">
        <v>604</v>
      </c>
      <c r="D58" s="20"/>
      <c r="E58" s="20"/>
      <c r="F58" s="347">
        <v>40000</v>
      </c>
      <c r="G58" s="367">
        <v>27903.06</v>
      </c>
      <c r="H58" s="348"/>
      <c r="I58" s="367"/>
      <c r="J58" s="362">
        <f t="shared" ref="J58:J65" si="13">D58+F58+H58</f>
        <v>40000</v>
      </c>
      <c r="K58" s="129">
        <v>0.3</v>
      </c>
      <c r="L58" s="348">
        <f>F58*0.5</f>
        <v>20000</v>
      </c>
      <c r="M58" s="348">
        <f t="shared" ref="M58:M62" si="14">E58+G58+I58</f>
        <v>27903.06</v>
      </c>
      <c r="N58" s="129">
        <v>0.3</v>
      </c>
      <c r="O58" s="117"/>
      <c r="P58" s="56"/>
    </row>
    <row r="59" spans="1:16" ht="46.5" x14ac:dyDescent="0.35">
      <c r="B59" s="144" t="s">
        <v>68</v>
      </c>
      <c r="C59" s="197" t="s">
        <v>605</v>
      </c>
      <c r="D59" s="20"/>
      <c r="E59" s="20"/>
      <c r="F59" s="347">
        <v>33000</v>
      </c>
      <c r="G59" s="367">
        <v>12171.54</v>
      </c>
      <c r="H59" s="348"/>
      <c r="I59" s="367"/>
      <c r="J59" s="362">
        <f t="shared" si="13"/>
        <v>33000</v>
      </c>
      <c r="K59" s="129">
        <v>0.3</v>
      </c>
      <c r="L59" s="348">
        <v>9900</v>
      </c>
      <c r="M59" s="348">
        <f t="shared" si="14"/>
        <v>12171.54</v>
      </c>
      <c r="N59" s="129">
        <v>0.3</v>
      </c>
      <c r="O59" s="117"/>
      <c r="P59" s="56"/>
    </row>
    <row r="60" spans="1:16" ht="46.5" x14ac:dyDescent="0.35">
      <c r="B60" s="144" t="s">
        <v>70</v>
      </c>
      <c r="C60" s="203" t="s">
        <v>611</v>
      </c>
      <c r="D60" s="20"/>
      <c r="E60" s="20"/>
      <c r="F60" s="347">
        <v>15000</v>
      </c>
      <c r="G60" s="367">
        <v>83026.05</v>
      </c>
      <c r="H60" s="348"/>
      <c r="I60" s="367"/>
      <c r="J60" s="362">
        <f t="shared" si="13"/>
        <v>15000</v>
      </c>
      <c r="K60" s="129">
        <v>0.3</v>
      </c>
      <c r="L60" s="348">
        <v>4500</v>
      </c>
      <c r="M60" s="348">
        <f t="shared" si="14"/>
        <v>83026.05</v>
      </c>
      <c r="N60" s="129">
        <v>0.3</v>
      </c>
      <c r="O60" s="117"/>
      <c r="P60" s="56"/>
    </row>
    <row r="61" spans="1:16" ht="31" x14ac:dyDescent="0.35">
      <c r="B61" s="144" t="s">
        <v>71</v>
      </c>
      <c r="C61" s="203" t="s">
        <v>612</v>
      </c>
      <c r="D61" s="20"/>
      <c r="E61" s="20"/>
      <c r="F61" s="347">
        <v>130000</v>
      </c>
      <c r="G61" s="367">
        <v>28836</v>
      </c>
      <c r="H61" s="348"/>
      <c r="I61" s="367"/>
      <c r="J61" s="362">
        <f t="shared" si="13"/>
        <v>130000</v>
      </c>
      <c r="K61" s="129">
        <v>0.3</v>
      </c>
      <c r="L61" s="348">
        <v>39000</v>
      </c>
      <c r="M61" s="348">
        <f t="shared" si="14"/>
        <v>28836</v>
      </c>
      <c r="N61" s="129">
        <v>0.3</v>
      </c>
      <c r="O61" s="117"/>
      <c r="P61" s="56"/>
    </row>
    <row r="62" spans="1:16" ht="93" x14ac:dyDescent="0.35">
      <c r="B62" s="144" t="s">
        <v>72</v>
      </c>
      <c r="C62" s="203" t="s">
        <v>613</v>
      </c>
      <c r="D62" s="20"/>
      <c r="E62" s="20"/>
      <c r="F62" s="348">
        <v>20000</v>
      </c>
      <c r="G62" s="367"/>
      <c r="H62" s="348"/>
      <c r="I62" s="367"/>
      <c r="J62" s="362">
        <f t="shared" si="13"/>
        <v>20000</v>
      </c>
      <c r="K62" s="129">
        <v>0.3</v>
      </c>
      <c r="L62" s="348">
        <v>6600</v>
      </c>
      <c r="M62" s="348">
        <f t="shared" si="14"/>
        <v>0</v>
      </c>
      <c r="N62" s="129">
        <v>0.3</v>
      </c>
      <c r="O62" s="117"/>
      <c r="P62" s="56"/>
    </row>
    <row r="63" spans="1:16" ht="15.5" x14ac:dyDescent="0.35">
      <c r="B63" s="144" t="s">
        <v>73</v>
      </c>
      <c r="C63" s="18"/>
      <c r="D63" s="20"/>
      <c r="E63" s="20"/>
      <c r="F63" s="348"/>
      <c r="G63" s="367"/>
      <c r="H63" s="348"/>
      <c r="I63" s="367"/>
      <c r="J63" s="362">
        <f t="shared" si="13"/>
        <v>0</v>
      </c>
      <c r="K63" s="365"/>
      <c r="L63" s="348"/>
      <c r="M63" s="348"/>
      <c r="N63" s="168"/>
      <c r="O63" s="117"/>
      <c r="P63" s="56"/>
    </row>
    <row r="64" spans="1:16" ht="15.5" x14ac:dyDescent="0.35">
      <c r="A64" s="42"/>
      <c r="B64" s="144" t="s">
        <v>74</v>
      </c>
      <c r="C64" s="51"/>
      <c r="D64" s="21"/>
      <c r="E64" s="21"/>
      <c r="F64" s="349"/>
      <c r="G64" s="368"/>
      <c r="H64" s="349"/>
      <c r="I64" s="368"/>
      <c r="J64" s="362">
        <f t="shared" si="13"/>
        <v>0</v>
      </c>
      <c r="K64" s="366"/>
      <c r="L64" s="349"/>
      <c r="M64" s="349"/>
      <c r="N64" s="169"/>
      <c r="O64" s="118"/>
      <c r="P64" s="56"/>
    </row>
    <row r="65" spans="1:16" s="42" customFormat="1" ht="15.5" x14ac:dyDescent="0.35">
      <c r="B65" s="144" t="s">
        <v>75</v>
      </c>
      <c r="C65" s="51"/>
      <c r="D65" s="21"/>
      <c r="E65" s="21"/>
      <c r="F65" s="349"/>
      <c r="G65" s="368"/>
      <c r="H65" s="349"/>
      <c r="I65" s="368"/>
      <c r="J65" s="362">
        <f t="shared" si="13"/>
        <v>0</v>
      </c>
      <c r="K65" s="366"/>
      <c r="L65" s="349"/>
      <c r="M65" s="349"/>
      <c r="N65" s="169"/>
      <c r="O65" s="118"/>
      <c r="P65" s="56"/>
    </row>
    <row r="66" spans="1:16" s="42" customFormat="1" ht="15.5" x14ac:dyDescent="0.35">
      <c r="A66" s="41"/>
      <c r="B66" s="41"/>
      <c r="C66" s="108" t="s">
        <v>176</v>
      </c>
      <c r="D66" s="22">
        <f t="shared" ref="D66:J66" si="15">SUM(D58:D65)</f>
        <v>0</v>
      </c>
      <c r="E66" s="22">
        <f t="shared" si="15"/>
        <v>0</v>
      </c>
      <c r="F66" s="350">
        <f t="shared" si="15"/>
        <v>238000</v>
      </c>
      <c r="G66" s="350">
        <f t="shared" si="15"/>
        <v>151936.65000000002</v>
      </c>
      <c r="H66" s="350">
        <f t="shared" si="15"/>
        <v>0</v>
      </c>
      <c r="I66" s="350">
        <f t="shared" si="15"/>
        <v>0</v>
      </c>
      <c r="J66" s="353">
        <f t="shared" si="15"/>
        <v>238000</v>
      </c>
      <c r="K66" s="350">
        <f>(K58*J58)+(K59*J59)+(K60*J60)+(K61*J61)+(K62*J62)+(K63*J63)+(K64*J64)+(K65*J65)</f>
        <v>71400</v>
      </c>
      <c r="L66" s="350">
        <f>SUM(L58:L65)</f>
        <v>80000</v>
      </c>
      <c r="M66" s="350">
        <f>SUM(M58:M65)</f>
        <v>151936.65000000002</v>
      </c>
      <c r="N66" s="123">
        <f>(N58*M58)+(N59*M59)+(N60*M60)+(N61*M61)+(N62*M62)+(N63*M63)+(N64*M64)+(N65*M65)</f>
        <v>45580.994999999995</v>
      </c>
      <c r="O66" s="118"/>
      <c r="P66" s="58"/>
    </row>
    <row r="67" spans="1:16" ht="51" customHeight="1" x14ac:dyDescent="0.35">
      <c r="B67" s="108" t="s">
        <v>76</v>
      </c>
      <c r="C67" s="281" t="s">
        <v>587</v>
      </c>
      <c r="D67" s="281"/>
      <c r="E67" s="281"/>
      <c r="F67" s="281"/>
      <c r="G67" s="281"/>
      <c r="H67" s="281"/>
      <c r="I67" s="281"/>
      <c r="J67" s="281"/>
      <c r="K67" s="281"/>
      <c r="L67" s="275"/>
      <c r="M67" s="275"/>
      <c r="N67" s="275"/>
      <c r="O67" s="281"/>
      <c r="P67" s="55"/>
    </row>
    <row r="68" spans="1:16" ht="77.5" x14ac:dyDescent="0.35">
      <c r="B68" s="144" t="s">
        <v>77</v>
      </c>
      <c r="C68" s="197" t="s">
        <v>606</v>
      </c>
      <c r="D68" s="20"/>
      <c r="E68" s="20"/>
      <c r="F68" s="347">
        <v>60000</v>
      </c>
      <c r="G68" s="367"/>
      <c r="H68" s="348"/>
      <c r="I68" s="367"/>
      <c r="J68" s="362">
        <f t="shared" ref="J68:J75" si="16">D68+F68+H68</f>
        <v>60000</v>
      </c>
      <c r="K68" s="129">
        <v>0.3</v>
      </c>
      <c r="L68" s="348">
        <v>20000</v>
      </c>
      <c r="M68" s="348">
        <f t="shared" ref="M68:M70" si="17">E68+G68+I68</f>
        <v>0</v>
      </c>
      <c r="N68" s="129">
        <v>0.3</v>
      </c>
      <c r="O68" s="117"/>
      <c r="P68" s="56"/>
    </row>
    <row r="69" spans="1:16" ht="46.5" x14ac:dyDescent="0.35">
      <c r="B69" s="144" t="s">
        <v>78</v>
      </c>
      <c r="C69" s="197" t="s">
        <v>603</v>
      </c>
      <c r="D69" s="20"/>
      <c r="E69" s="20"/>
      <c r="F69" s="348">
        <v>24608.52</v>
      </c>
      <c r="G69" s="367"/>
      <c r="H69" s="348"/>
      <c r="I69" s="367"/>
      <c r="J69" s="362">
        <f t="shared" si="16"/>
        <v>24608.52</v>
      </c>
      <c r="K69" s="129">
        <v>0.5</v>
      </c>
      <c r="L69" s="348">
        <f>F69*0.5</f>
        <v>12304.26</v>
      </c>
      <c r="M69" s="348">
        <f t="shared" si="17"/>
        <v>0</v>
      </c>
      <c r="N69" s="129">
        <v>0.5</v>
      </c>
      <c r="O69" s="117"/>
      <c r="P69" s="56"/>
    </row>
    <row r="70" spans="1:16" ht="77.5" x14ac:dyDescent="0.35">
      <c r="B70" s="144" t="s">
        <v>79</v>
      </c>
      <c r="C70" s="197" t="s">
        <v>589</v>
      </c>
      <c r="D70" s="20"/>
      <c r="E70" s="20"/>
      <c r="F70" s="348">
        <v>55000</v>
      </c>
      <c r="G70" s="367"/>
      <c r="H70" s="348"/>
      <c r="I70" s="367"/>
      <c r="J70" s="362">
        <f t="shared" si="16"/>
        <v>55000</v>
      </c>
      <c r="K70" s="129">
        <v>0.3</v>
      </c>
      <c r="L70" s="348">
        <v>5000</v>
      </c>
      <c r="M70" s="348">
        <f t="shared" si="17"/>
        <v>0</v>
      </c>
      <c r="N70" s="129">
        <v>0.3</v>
      </c>
      <c r="O70" s="117"/>
      <c r="P70" s="56"/>
    </row>
    <row r="71" spans="1:16" ht="15.5" x14ac:dyDescent="0.35">
      <c r="B71" s="144" t="s">
        <v>80</v>
      </c>
      <c r="D71" s="20"/>
      <c r="E71" s="20"/>
      <c r="F71" s="348"/>
      <c r="G71" s="367"/>
      <c r="H71" s="348"/>
      <c r="I71" s="367"/>
      <c r="J71" s="362">
        <f t="shared" si="16"/>
        <v>0</v>
      </c>
      <c r="K71" s="365"/>
      <c r="L71" s="348"/>
      <c r="M71" s="348"/>
      <c r="N71" s="168"/>
      <c r="O71" s="117"/>
      <c r="P71" s="56"/>
    </row>
    <row r="72" spans="1:16" ht="15.5" x14ac:dyDescent="0.35">
      <c r="B72" s="144" t="s">
        <v>81</v>
      </c>
      <c r="C72" s="18"/>
      <c r="D72" s="20"/>
      <c r="E72" s="20"/>
      <c r="F72" s="348"/>
      <c r="G72" s="367"/>
      <c r="H72" s="348"/>
      <c r="I72" s="367"/>
      <c r="J72" s="362">
        <f t="shared" si="16"/>
        <v>0</v>
      </c>
      <c r="K72" s="365"/>
      <c r="L72" s="348"/>
      <c r="M72" s="348"/>
      <c r="N72" s="168"/>
      <c r="O72" s="117"/>
      <c r="P72" s="56"/>
    </row>
    <row r="73" spans="1:16" ht="15.5" x14ac:dyDescent="0.35">
      <c r="B73" s="144" t="s">
        <v>82</v>
      </c>
      <c r="C73" s="18"/>
      <c r="D73" s="20"/>
      <c r="E73" s="20"/>
      <c r="F73" s="348"/>
      <c r="G73" s="367"/>
      <c r="H73" s="348"/>
      <c r="I73" s="367"/>
      <c r="J73" s="362">
        <f t="shared" si="16"/>
        <v>0</v>
      </c>
      <c r="K73" s="365"/>
      <c r="L73" s="348"/>
      <c r="M73" s="348"/>
      <c r="N73" s="168"/>
      <c r="O73" s="117"/>
      <c r="P73" s="56"/>
    </row>
    <row r="74" spans="1:16" ht="15.5" x14ac:dyDescent="0.35">
      <c r="B74" s="144" t="s">
        <v>83</v>
      </c>
      <c r="C74" s="51"/>
      <c r="D74" s="21"/>
      <c r="E74" s="21"/>
      <c r="F74" s="349"/>
      <c r="G74" s="368"/>
      <c r="H74" s="349"/>
      <c r="I74" s="368"/>
      <c r="J74" s="362">
        <f t="shared" si="16"/>
        <v>0</v>
      </c>
      <c r="K74" s="366"/>
      <c r="L74" s="349"/>
      <c r="M74" s="349"/>
      <c r="N74" s="169"/>
      <c r="O74" s="118"/>
      <c r="P74" s="56"/>
    </row>
    <row r="75" spans="1:16" ht="15.5" x14ac:dyDescent="0.35">
      <c r="B75" s="144" t="s">
        <v>84</v>
      </c>
      <c r="C75" s="51"/>
      <c r="D75" s="21"/>
      <c r="E75" s="21"/>
      <c r="F75" s="349"/>
      <c r="G75" s="368"/>
      <c r="H75" s="349"/>
      <c r="I75" s="368"/>
      <c r="J75" s="362">
        <f t="shared" si="16"/>
        <v>0</v>
      </c>
      <c r="K75" s="366"/>
      <c r="L75" s="349"/>
      <c r="M75" s="349"/>
      <c r="N75" s="169"/>
      <c r="O75" s="118"/>
      <c r="P75" s="56"/>
    </row>
    <row r="76" spans="1:16" ht="15.5" x14ac:dyDescent="0.35">
      <c r="C76" s="108" t="s">
        <v>176</v>
      </c>
      <c r="D76" s="25">
        <f t="shared" ref="D76:J76" si="18">SUM(D68:D75)</f>
        <v>0</v>
      </c>
      <c r="E76" s="25">
        <f t="shared" si="18"/>
        <v>0</v>
      </c>
      <c r="F76" s="353">
        <f t="shared" si="18"/>
        <v>139608.52000000002</v>
      </c>
      <c r="G76" s="353">
        <f t="shared" si="18"/>
        <v>0</v>
      </c>
      <c r="H76" s="353">
        <f t="shared" si="18"/>
        <v>0</v>
      </c>
      <c r="I76" s="353">
        <f t="shared" si="18"/>
        <v>0</v>
      </c>
      <c r="J76" s="353">
        <f t="shared" si="18"/>
        <v>139608.52000000002</v>
      </c>
      <c r="K76" s="350">
        <f>(K68*J68)+(K69*J69)+(K70*J70)+(K71*J71)+(K72*J72)+(K73*J73)+(K74*J74)+(K75*J75)</f>
        <v>46804.26</v>
      </c>
      <c r="L76" s="364">
        <f>SUM(L68:L75)</f>
        <v>37304.26</v>
      </c>
      <c r="M76" s="364">
        <f>SUM(M68:M75)</f>
        <v>0</v>
      </c>
      <c r="N76" s="123">
        <f>(N68*M68)+(N69*M69)+(N70*M70)+(N71*M71)+(N72*M72)+(N73*M73)+(N74*M74)+(N75*M75)</f>
        <v>0</v>
      </c>
      <c r="O76" s="118"/>
      <c r="P76" s="58"/>
    </row>
    <row r="77" spans="1:16" ht="51" customHeight="1" x14ac:dyDescent="0.35">
      <c r="B77" s="108" t="s">
        <v>85</v>
      </c>
      <c r="C77" s="265"/>
      <c r="D77" s="265"/>
      <c r="E77" s="265"/>
      <c r="F77" s="265"/>
      <c r="G77" s="265"/>
      <c r="H77" s="265"/>
      <c r="I77" s="265"/>
      <c r="J77" s="265"/>
      <c r="K77" s="265"/>
      <c r="L77" s="266"/>
      <c r="M77" s="266"/>
      <c r="N77" s="266"/>
      <c r="O77" s="265"/>
      <c r="P77" s="55"/>
    </row>
    <row r="78" spans="1:16" ht="15.5" x14ac:dyDescent="0.35">
      <c r="B78" s="144" t="s">
        <v>86</v>
      </c>
      <c r="C78" s="18"/>
      <c r="D78" s="20"/>
      <c r="E78" s="20"/>
      <c r="F78" s="20"/>
      <c r="G78" s="212"/>
      <c r="H78" s="20"/>
      <c r="I78" s="212"/>
      <c r="J78" s="131">
        <f>SUM(D78:H78)</f>
        <v>0</v>
      </c>
      <c r="K78" s="129"/>
      <c r="L78" s="168"/>
      <c r="M78" s="168"/>
      <c r="N78" s="168"/>
      <c r="O78" s="117"/>
      <c r="P78" s="56"/>
    </row>
    <row r="79" spans="1:16" ht="15.5" x14ac:dyDescent="0.35">
      <c r="B79" s="144" t="s">
        <v>87</v>
      </c>
      <c r="C79" s="18"/>
      <c r="D79" s="20"/>
      <c r="E79" s="20"/>
      <c r="F79" s="20"/>
      <c r="G79" s="212"/>
      <c r="H79" s="20"/>
      <c r="I79" s="212"/>
      <c r="J79" s="131">
        <f t="shared" ref="J79:J85" si="19">SUM(D79:H79)</f>
        <v>0</v>
      </c>
      <c r="K79" s="129"/>
      <c r="L79" s="168"/>
      <c r="M79" s="168"/>
      <c r="N79" s="168"/>
      <c r="O79" s="117"/>
      <c r="P79" s="56"/>
    </row>
    <row r="80" spans="1:16" ht="15.5" x14ac:dyDescent="0.35">
      <c r="B80" s="144" t="s">
        <v>88</v>
      </c>
      <c r="C80" s="18"/>
      <c r="D80" s="20"/>
      <c r="E80" s="20"/>
      <c r="F80" s="20"/>
      <c r="G80" s="212"/>
      <c r="H80" s="20"/>
      <c r="I80" s="212"/>
      <c r="J80" s="131">
        <f t="shared" si="19"/>
        <v>0</v>
      </c>
      <c r="K80" s="129"/>
      <c r="L80" s="168"/>
      <c r="M80" s="168"/>
      <c r="N80" s="168"/>
      <c r="O80" s="117"/>
      <c r="P80" s="56"/>
    </row>
    <row r="81" spans="1:16" ht="15.5" x14ac:dyDescent="0.35">
      <c r="A81" s="42"/>
      <c r="B81" s="144" t="s">
        <v>89</v>
      </c>
      <c r="C81" s="18"/>
      <c r="D81" s="20"/>
      <c r="E81" s="20"/>
      <c r="F81" s="20"/>
      <c r="G81" s="212"/>
      <c r="H81" s="20"/>
      <c r="I81" s="212"/>
      <c r="J81" s="131">
        <f t="shared" si="19"/>
        <v>0</v>
      </c>
      <c r="K81" s="129"/>
      <c r="L81" s="168"/>
      <c r="M81" s="168"/>
      <c r="N81" s="168"/>
      <c r="O81" s="117"/>
      <c r="P81" s="56"/>
    </row>
    <row r="82" spans="1:16" s="42" customFormat="1" ht="15.5" x14ac:dyDescent="0.35">
      <c r="A82" s="41"/>
      <c r="B82" s="144" t="s">
        <v>90</v>
      </c>
      <c r="C82" s="18"/>
      <c r="D82" s="20"/>
      <c r="E82" s="20"/>
      <c r="F82" s="20"/>
      <c r="G82" s="212"/>
      <c r="H82" s="20"/>
      <c r="I82" s="212"/>
      <c r="J82" s="131">
        <f t="shared" si="19"/>
        <v>0</v>
      </c>
      <c r="K82" s="129"/>
      <c r="L82" s="168"/>
      <c r="M82" s="168"/>
      <c r="N82" s="168"/>
      <c r="O82" s="117"/>
      <c r="P82" s="56"/>
    </row>
    <row r="83" spans="1:16" ht="15.5" x14ac:dyDescent="0.35">
      <c r="B83" s="144" t="s">
        <v>91</v>
      </c>
      <c r="C83" s="18"/>
      <c r="D83" s="20"/>
      <c r="E83" s="20"/>
      <c r="F83" s="20"/>
      <c r="G83" s="212"/>
      <c r="H83" s="20"/>
      <c r="I83" s="212"/>
      <c r="J83" s="131">
        <f t="shared" si="19"/>
        <v>0</v>
      </c>
      <c r="K83" s="129"/>
      <c r="L83" s="168"/>
      <c r="M83" s="168"/>
      <c r="N83" s="168"/>
      <c r="O83" s="117"/>
      <c r="P83" s="56"/>
    </row>
    <row r="84" spans="1:16" ht="15.5" x14ac:dyDescent="0.35">
      <c r="B84" s="144" t="s">
        <v>92</v>
      </c>
      <c r="C84" s="51"/>
      <c r="D84" s="21"/>
      <c r="E84" s="21"/>
      <c r="F84" s="21"/>
      <c r="G84" s="222"/>
      <c r="H84" s="21"/>
      <c r="I84" s="222"/>
      <c r="J84" s="131">
        <f t="shared" si="19"/>
        <v>0</v>
      </c>
      <c r="K84" s="130"/>
      <c r="L84" s="169"/>
      <c r="M84" s="169"/>
      <c r="N84" s="169"/>
      <c r="O84" s="118"/>
      <c r="P84" s="56"/>
    </row>
    <row r="85" spans="1:16" ht="15.5" x14ac:dyDescent="0.35">
      <c r="B85" s="144" t="s">
        <v>93</v>
      </c>
      <c r="C85" s="51"/>
      <c r="D85" s="21"/>
      <c r="E85" s="21"/>
      <c r="F85" s="21"/>
      <c r="G85" s="222"/>
      <c r="H85" s="21"/>
      <c r="I85" s="222"/>
      <c r="J85" s="131">
        <f t="shared" si="19"/>
        <v>0</v>
      </c>
      <c r="K85" s="130"/>
      <c r="L85" s="169"/>
      <c r="M85" s="169"/>
      <c r="N85" s="169"/>
      <c r="O85" s="118"/>
      <c r="P85" s="56"/>
    </row>
    <row r="86" spans="1:16" ht="15.5" x14ac:dyDescent="0.35">
      <c r="C86" s="108" t="s">
        <v>176</v>
      </c>
      <c r="D86" s="25">
        <f t="shared" ref="D86:J86" si="20">SUM(D78:D85)</f>
        <v>0</v>
      </c>
      <c r="E86" s="25">
        <f t="shared" si="20"/>
        <v>0</v>
      </c>
      <c r="F86" s="25">
        <f t="shared" si="20"/>
        <v>0</v>
      </c>
      <c r="G86" s="25">
        <f t="shared" si="20"/>
        <v>0</v>
      </c>
      <c r="H86" s="25">
        <f t="shared" si="20"/>
        <v>0</v>
      </c>
      <c r="I86" s="25">
        <f t="shared" si="20"/>
        <v>0</v>
      </c>
      <c r="J86" s="25">
        <f t="shared" si="20"/>
        <v>0</v>
      </c>
      <c r="K86" s="123">
        <f>(K78*J78)+(K79*J79)+(K80*J80)+(K81*J81)+(K82*J82)+(K83*J83)+(K84*J84)+(K85*J85)</f>
        <v>0</v>
      </c>
      <c r="L86" s="175">
        <f>SUM(L78:L85)</f>
        <v>0</v>
      </c>
      <c r="M86" s="175"/>
      <c r="N86" s="175"/>
      <c r="O86" s="118"/>
      <c r="P86" s="58"/>
    </row>
    <row r="87" spans="1:16" ht="51" customHeight="1" x14ac:dyDescent="0.35">
      <c r="B87" s="108" t="s">
        <v>102</v>
      </c>
      <c r="C87" s="265"/>
      <c r="D87" s="265"/>
      <c r="E87" s="265"/>
      <c r="F87" s="265"/>
      <c r="G87" s="265"/>
      <c r="H87" s="265"/>
      <c r="I87" s="265"/>
      <c r="J87" s="265"/>
      <c r="K87" s="265"/>
      <c r="L87" s="266"/>
      <c r="M87" s="266"/>
      <c r="N87" s="266"/>
      <c r="O87" s="265"/>
      <c r="P87" s="55"/>
    </row>
    <row r="88" spans="1:16" ht="15.5" x14ac:dyDescent="0.35">
      <c r="B88" s="144" t="s">
        <v>94</v>
      </c>
      <c r="C88" s="18"/>
      <c r="D88" s="20"/>
      <c r="E88" s="20"/>
      <c r="F88" s="20"/>
      <c r="G88" s="212"/>
      <c r="H88" s="20"/>
      <c r="I88" s="212"/>
      <c r="J88" s="131">
        <f>SUM(D88:H88)</f>
        <v>0</v>
      </c>
      <c r="K88" s="129"/>
      <c r="L88" s="168"/>
      <c r="M88" s="168"/>
      <c r="N88" s="168"/>
      <c r="O88" s="117"/>
      <c r="P88" s="56"/>
    </row>
    <row r="89" spans="1:16" ht="15.5" x14ac:dyDescent="0.35">
      <c r="B89" s="144" t="s">
        <v>95</v>
      </c>
      <c r="C89" s="18"/>
      <c r="D89" s="20"/>
      <c r="E89" s="20"/>
      <c r="F89" s="20"/>
      <c r="G89" s="212"/>
      <c r="H89" s="20"/>
      <c r="I89" s="212"/>
      <c r="J89" s="131">
        <f t="shared" ref="J89:J95" si="21">SUM(D89:H89)</f>
        <v>0</v>
      </c>
      <c r="K89" s="129"/>
      <c r="L89" s="168"/>
      <c r="M89" s="168"/>
      <c r="N89" s="168"/>
      <c r="O89" s="117"/>
      <c r="P89" s="56"/>
    </row>
    <row r="90" spans="1:16" ht="15.5" x14ac:dyDescent="0.35">
      <c r="B90" s="144" t="s">
        <v>96</v>
      </c>
      <c r="C90" s="18"/>
      <c r="D90" s="20"/>
      <c r="E90" s="20"/>
      <c r="F90" s="20"/>
      <c r="G90" s="212"/>
      <c r="H90" s="20"/>
      <c r="I90" s="212"/>
      <c r="J90" s="131">
        <f t="shared" si="21"/>
        <v>0</v>
      </c>
      <c r="K90" s="129"/>
      <c r="L90" s="168"/>
      <c r="M90" s="168"/>
      <c r="N90" s="168"/>
      <c r="O90" s="117"/>
      <c r="P90" s="56"/>
    </row>
    <row r="91" spans="1:16" ht="15.5" x14ac:dyDescent="0.35">
      <c r="B91" s="144" t="s">
        <v>97</v>
      </c>
      <c r="C91" s="18"/>
      <c r="D91" s="20"/>
      <c r="E91" s="20"/>
      <c r="F91" s="20"/>
      <c r="G91" s="212"/>
      <c r="H91" s="20"/>
      <c r="I91" s="212"/>
      <c r="J91" s="131">
        <f t="shared" si="21"/>
        <v>0</v>
      </c>
      <c r="K91" s="129"/>
      <c r="L91" s="168"/>
      <c r="M91" s="168"/>
      <c r="N91" s="168"/>
      <c r="O91" s="117"/>
      <c r="P91" s="56"/>
    </row>
    <row r="92" spans="1:16" ht="15.5" x14ac:dyDescent="0.35">
      <c r="B92" s="144" t="s">
        <v>98</v>
      </c>
      <c r="C92" s="18"/>
      <c r="D92" s="20"/>
      <c r="E92" s="20"/>
      <c r="F92" s="20"/>
      <c r="G92" s="212"/>
      <c r="H92" s="20"/>
      <c r="I92" s="212"/>
      <c r="J92" s="131">
        <f t="shared" si="21"/>
        <v>0</v>
      </c>
      <c r="K92" s="129"/>
      <c r="L92" s="168"/>
      <c r="M92" s="168"/>
      <c r="N92" s="168"/>
      <c r="O92" s="117"/>
      <c r="P92" s="56"/>
    </row>
    <row r="93" spans="1:16" ht="15.5" x14ac:dyDescent="0.35">
      <c r="B93" s="144" t="s">
        <v>99</v>
      </c>
      <c r="C93" s="18"/>
      <c r="D93" s="20"/>
      <c r="E93" s="20"/>
      <c r="F93" s="20"/>
      <c r="G93" s="212"/>
      <c r="H93" s="20"/>
      <c r="I93" s="212"/>
      <c r="J93" s="131">
        <f t="shared" si="21"/>
        <v>0</v>
      </c>
      <c r="K93" s="129"/>
      <c r="L93" s="168"/>
      <c r="M93" s="168"/>
      <c r="N93" s="168"/>
      <c r="O93" s="117"/>
      <c r="P93" s="56"/>
    </row>
    <row r="94" spans="1:16" ht="15.5" x14ac:dyDescent="0.35">
      <c r="B94" s="144" t="s">
        <v>100</v>
      </c>
      <c r="C94" s="51"/>
      <c r="D94" s="21"/>
      <c r="E94" s="21"/>
      <c r="F94" s="21"/>
      <c r="G94" s="222"/>
      <c r="H94" s="21"/>
      <c r="I94" s="222"/>
      <c r="J94" s="131">
        <f t="shared" si="21"/>
        <v>0</v>
      </c>
      <c r="K94" s="130"/>
      <c r="L94" s="169"/>
      <c r="M94" s="169"/>
      <c r="N94" s="169"/>
      <c r="O94" s="118"/>
      <c r="P94" s="56"/>
    </row>
    <row r="95" spans="1:16" ht="15.5" x14ac:dyDescent="0.35">
      <c r="B95" s="144" t="s">
        <v>101</v>
      </c>
      <c r="C95" s="51"/>
      <c r="D95" s="21"/>
      <c r="E95" s="21"/>
      <c r="F95" s="21"/>
      <c r="G95" s="222"/>
      <c r="H95" s="21"/>
      <c r="I95" s="222"/>
      <c r="J95" s="131">
        <f t="shared" si="21"/>
        <v>0</v>
      </c>
      <c r="K95" s="130"/>
      <c r="L95" s="169"/>
      <c r="M95" s="169"/>
      <c r="N95" s="169"/>
      <c r="O95" s="118"/>
      <c r="P95" s="56"/>
    </row>
    <row r="96" spans="1:16" ht="15.5" x14ac:dyDescent="0.35">
      <c r="C96" s="108" t="s">
        <v>176</v>
      </c>
      <c r="D96" s="22">
        <f t="shared" ref="D96:J96" si="22">SUM(D88:D95)</f>
        <v>0</v>
      </c>
      <c r="E96" s="22">
        <f t="shared" si="22"/>
        <v>0</v>
      </c>
      <c r="F96" s="22">
        <f t="shared" si="22"/>
        <v>0</v>
      </c>
      <c r="G96" s="22">
        <f t="shared" si="22"/>
        <v>0</v>
      </c>
      <c r="H96" s="22">
        <f t="shared" si="22"/>
        <v>0</v>
      </c>
      <c r="I96" s="22">
        <f t="shared" si="22"/>
        <v>0</v>
      </c>
      <c r="J96" s="22">
        <f t="shared" si="22"/>
        <v>0</v>
      </c>
      <c r="K96" s="123">
        <f>(K88*J88)+(K89*J89)+(K90*J90)+(K91*J91)+(K92*J92)+(K93*J93)+(K94*J94)+(K95*J95)</f>
        <v>0</v>
      </c>
      <c r="L96" s="175">
        <f>SUM(L88:L95)</f>
        <v>0</v>
      </c>
      <c r="M96" s="175"/>
      <c r="N96" s="175"/>
      <c r="O96" s="118"/>
      <c r="P96" s="58"/>
    </row>
    <row r="97" spans="2:16" ht="15.75" customHeight="1" x14ac:dyDescent="0.35">
      <c r="B97" s="7"/>
      <c r="C97" s="12"/>
      <c r="D97" s="27"/>
      <c r="E97" s="27"/>
      <c r="F97" s="27"/>
      <c r="G97" s="239"/>
      <c r="H97" s="27"/>
      <c r="I97" s="239"/>
      <c r="J97" s="27"/>
      <c r="K97" s="27"/>
      <c r="L97" s="27"/>
      <c r="M97" s="27"/>
      <c r="N97" s="27"/>
      <c r="O97" s="12"/>
      <c r="P97" s="4"/>
    </row>
    <row r="98" spans="2:16" ht="31.5" customHeight="1" x14ac:dyDescent="0.35">
      <c r="B98" s="108" t="s">
        <v>103</v>
      </c>
      <c r="C98" s="282" t="s">
        <v>616</v>
      </c>
      <c r="D98" s="282"/>
      <c r="E98" s="282"/>
      <c r="F98" s="282"/>
      <c r="G98" s="282"/>
      <c r="H98" s="282"/>
      <c r="I98" s="282"/>
      <c r="J98" s="282"/>
      <c r="K98" s="282"/>
      <c r="L98" s="283"/>
      <c r="M98" s="283"/>
      <c r="N98" s="283"/>
      <c r="O98" s="282"/>
      <c r="P98" s="19"/>
    </row>
    <row r="99" spans="2:16" ht="36.75" customHeight="1" x14ac:dyDescent="0.35">
      <c r="B99" s="108" t="s">
        <v>104</v>
      </c>
      <c r="C99" s="282" t="s">
        <v>617</v>
      </c>
      <c r="D99" s="281"/>
      <c r="E99" s="281"/>
      <c r="F99" s="281"/>
      <c r="G99" s="281"/>
      <c r="H99" s="281"/>
      <c r="I99" s="281"/>
      <c r="J99" s="281"/>
      <c r="K99" s="281"/>
      <c r="L99" s="275"/>
      <c r="M99" s="275"/>
      <c r="N99" s="275"/>
      <c r="O99" s="281"/>
      <c r="P99" s="55"/>
    </row>
    <row r="100" spans="2:16" ht="31" x14ac:dyDescent="0.35">
      <c r="B100" s="209" t="s">
        <v>105</v>
      </c>
      <c r="C100" s="210" t="s">
        <v>624</v>
      </c>
      <c r="D100" s="347">
        <v>75000</v>
      </c>
      <c r="E100" s="351">
        <v>70983.387499999997</v>
      </c>
      <c r="F100" s="212"/>
      <c r="G100" s="212"/>
      <c r="H100" s="20"/>
      <c r="I100" s="212"/>
      <c r="J100" s="362">
        <f t="shared" ref="J100:J101" si="23">D100+F100+H100</f>
        <v>75000</v>
      </c>
      <c r="K100" s="129">
        <v>0.1</v>
      </c>
      <c r="L100" s="348">
        <v>7500</v>
      </c>
      <c r="M100" s="348">
        <f>E100+G100+I100</f>
        <v>70983.387499999997</v>
      </c>
      <c r="N100" s="403">
        <f>K100</f>
        <v>0.1</v>
      </c>
      <c r="O100" s="117"/>
      <c r="P100" s="56"/>
    </row>
    <row r="101" spans="2:16" ht="108.5" x14ac:dyDescent="0.35">
      <c r="B101" s="209" t="s">
        <v>106</v>
      </c>
      <c r="C101" s="203" t="s">
        <v>621</v>
      </c>
      <c r="D101" s="347">
        <v>75460.02</v>
      </c>
      <c r="E101" s="351">
        <f>45965.02+18383</f>
        <v>64348.02</v>
      </c>
      <c r="F101" s="212"/>
      <c r="G101" s="212"/>
      <c r="H101" s="20"/>
      <c r="I101" s="212"/>
      <c r="J101" s="362">
        <f t="shared" si="23"/>
        <v>75460.02</v>
      </c>
      <c r="K101" s="129">
        <v>0.1</v>
      </c>
      <c r="L101" s="348">
        <v>7460</v>
      </c>
      <c r="M101" s="348">
        <f t="shared" ref="M101:M102" si="24">E101+G101+I101</f>
        <v>64348.02</v>
      </c>
      <c r="N101" s="403">
        <f t="shared" ref="N101:N102" si="25">K101</f>
        <v>0.1</v>
      </c>
      <c r="O101" s="117"/>
      <c r="P101" s="56"/>
    </row>
    <row r="102" spans="2:16" ht="77.5" x14ac:dyDescent="0.35">
      <c r="B102" s="209" t="s">
        <v>107</v>
      </c>
      <c r="C102" s="203" t="s">
        <v>622</v>
      </c>
      <c r="D102" s="347">
        <v>319000</v>
      </c>
      <c r="E102" s="347">
        <v>83586</v>
      </c>
      <c r="F102" s="20"/>
      <c r="G102" s="212"/>
      <c r="H102" s="20"/>
      <c r="I102" s="212"/>
      <c r="J102" s="362">
        <f>D102+F102+H102</f>
        <v>319000</v>
      </c>
      <c r="K102" s="129">
        <v>0.1</v>
      </c>
      <c r="L102" s="348">
        <v>30000</v>
      </c>
      <c r="M102" s="348">
        <f t="shared" si="24"/>
        <v>83586</v>
      </c>
      <c r="N102" s="403">
        <f t="shared" si="25"/>
        <v>0.1</v>
      </c>
      <c r="O102" s="117"/>
      <c r="P102" s="56"/>
    </row>
    <row r="103" spans="2:16" ht="15.5" hidden="1" x14ac:dyDescent="0.35">
      <c r="B103" s="144" t="s">
        <v>107</v>
      </c>
      <c r="C103" s="18"/>
      <c r="D103" s="348"/>
      <c r="E103" s="348"/>
      <c r="F103" s="20"/>
      <c r="G103" s="212"/>
      <c r="H103" s="20"/>
      <c r="I103" s="212"/>
      <c r="J103" s="362">
        <f t="shared" ref="J103:J108" si="26">SUM(D103:H103)</f>
        <v>0</v>
      </c>
      <c r="K103" s="365"/>
      <c r="L103" s="348"/>
      <c r="M103" s="348"/>
      <c r="N103" s="348"/>
      <c r="O103" s="117"/>
      <c r="P103" s="56"/>
    </row>
    <row r="104" spans="2:16" ht="15.5" hidden="1" x14ac:dyDescent="0.35">
      <c r="B104" s="144" t="s">
        <v>108</v>
      </c>
      <c r="C104" s="18"/>
      <c r="D104" s="348"/>
      <c r="E104" s="348"/>
      <c r="F104" s="20"/>
      <c r="G104" s="212"/>
      <c r="H104" s="20"/>
      <c r="I104" s="212"/>
      <c r="J104" s="362">
        <f t="shared" si="26"/>
        <v>0</v>
      </c>
      <c r="K104" s="365"/>
      <c r="L104" s="348"/>
      <c r="M104" s="348"/>
      <c r="N104" s="348"/>
      <c r="O104" s="117"/>
      <c r="P104" s="56"/>
    </row>
    <row r="105" spans="2:16" ht="15.5" hidden="1" x14ac:dyDescent="0.35">
      <c r="B105" s="144" t="s">
        <v>109</v>
      </c>
      <c r="C105" s="18"/>
      <c r="D105" s="348"/>
      <c r="E105" s="348"/>
      <c r="F105" s="20"/>
      <c r="G105" s="212"/>
      <c r="H105" s="20"/>
      <c r="I105" s="212"/>
      <c r="J105" s="362">
        <f t="shared" si="26"/>
        <v>0</v>
      </c>
      <c r="K105" s="365"/>
      <c r="L105" s="348"/>
      <c r="M105" s="348"/>
      <c r="N105" s="348"/>
      <c r="O105" s="117"/>
      <c r="P105" s="56"/>
    </row>
    <row r="106" spans="2:16" ht="15.5" hidden="1" x14ac:dyDescent="0.35">
      <c r="B106" s="144" t="s">
        <v>110</v>
      </c>
      <c r="C106" s="18"/>
      <c r="D106" s="348"/>
      <c r="E106" s="348"/>
      <c r="F106" s="20"/>
      <c r="G106" s="212"/>
      <c r="H106" s="20"/>
      <c r="I106" s="212"/>
      <c r="J106" s="362">
        <f t="shared" si="26"/>
        <v>0</v>
      </c>
      <c r="K106" s="365"/>
      <c r="L106" s="348"/>
      <c r="M106" s="348"/>
      <c r="N106" s="348"/>
      <c r="O106" s="117"/>
      <c r="P106" s="56"/>
    </row>
    <row r="107" spans="2:16" ht="15.5" hidden="1" x14ac:dyDescent="0.35">
      <c r="B107" s="144" t="s">
        <v>111</v>
      </c>
      <c r="C107" s="51"/>
      <c r="D107" s="349"/>
      <c r="E107" s="349"/>
      <c r="F107" s="21"/>
      <c r="G107" s="222"/>
      <c r="H107" s="21"/>
      <c r="I107" s="222"/>
      <c r="J107" s="362">
        <f t="shared" si="26"/>
        <v>0</v>
      </c>
      <c r="K107" s="366"/>
      <c r="L107" s="349"/>
      <c r="M107" s="349"/>
      <c r="N107" s="349"/>
      <c r="O107" s="118"/>
      <c r="P107" s="56"/>
    </row>
    <row r="108" spans="2:16" ht="15.5" hidden="1" x14ac:dyDescent="0.35">
      <c r="B108" s="144" t="s">
        <v>112</v>
      </c>
      <c r="C108" s="51"/>
      <c r="D108" s="349"/>
      <c r="E108" s="349"/>
      <c r="F108" s="21"/>
      <c r="G108" s="222"/>
      <c r="H108" s="21"/>
      <c r="I108" s="222"/>
      <c r="J108" s="362">
        <f t="shared" si="26"/>
        <v>0</v>
      </c>
      <c r="K108" s="366"/>
      <c r="L108" s="349"/>
      <c r="M108" s="349"/>
      <c r="N108" s="349"/>
      <c r="O108" s="118"/>
      <c r="P108" s="56"/>
    </row>
    <row r="109" spans="2:16" ht="15.5" x14ac:dyDescent="0.35">
      <c r="C109" s="108" t="s">
        <v>176</v>
      </c>
      <c r="D109" s="350">
        <f t="shared" ref="D109:J109" si="27">SUM(D100:D108)</f>
        <v>469460.02</v>
      </c>
      <c r="E109" s="350">
        <f>SUM(E100:E108)</f>
        <v>218917.4075</v>
      </c>
      <c r="F109" s="22">
        <f>SUM(F100:F108)</f>
        <v>0</v>
      </c>
      <c r="G109" s="22">
        <f>SUM(G101:G108)</f>
        <v>0</v>
      </c>
      <c r="H109" s="22">
        <f t="shared" si="27"/>
        <v>0</v>
      </c>
      <c r="I109" s="22">
        <f t="shared" si="27"/>
        <v>0</v>
      </c>
      <c r="J109" s="353">
        <f t="shared" si="27"/>
        <v>469460.02</v>
      </c>
      <c r="K109" s="350">
        <f>(K100*J100)+(K102*J102)+(K103*J103)+(K104*J104)+(K105*J105)+(K106*J106)+(K107*J107)+(K108*J108)</f>
        <v>39400</v>
      </c>
      <c r="L109" s="364">
        <f>SUM(L100:L108)</f>
        <v>44960</v>
      </c>
      <c r="M109" s="364">
        <f>SUM(M100:M108)</f>
        <v>218917.4075</v>
      </c>
      <c r="N109" s="350">
        <f>(N100*M100)+(N102*M102)+(N103*M103)+(N104*M104)+(N105*M105)+(N106*M106)+(N107*M107)+(N108*M108)</f>
        <v>15456.938750000001</v>
      </c>
      <c r="O109" s="118"/>
      <c r="P109" s="58"/>
    </row>
    <row r="110" spans="2:16" ht="31.5" customHeight="1" x14ac:dyDescent="0.35">
      <c r="B110" s="108" t="s">
        <v>8</v>
      </c>
      <c r="C110" s="282" t="s">
        <v>618</v>
      </c>
      <c r="D110" s="282"/>
      <c r="E110" s="282"/>
      <c r="F110" s="282"/>
      <c r="G110" s="282"/>
      <c r="H110" s="282"/>
      <c r="I110" s="282"/>
      <c r="J110" s="282"/>
      <c r="K110" s="282"/>
      <c r="L110" s="283"/>
      <c r="M110" s="283"/>
      <c r="N110" s="283"/>
      <c r="O110" s="282"/>
      <c r="P110" s="55"/>
    </row>
    <row r="111" spans="2:16" ht="62" x14ac:dyDescent="0.35">
      <c r="B111" s="144" t="s">
        <v>113</v>
      </c>
      <c r="C111" s="193" t="s">
        <v>578</v>
      </c>
      <c r="D111" s="347">
        <v>65000</v>
      </c>
      <c r="E111" s="351">
        <v>51482.46</v>
      </c>
      <c r="F111" s="212"/>
      <c r="G111" s="212"/>
      <c r="H111" s="20"/>
      <c r="I111" s="212"/>
      <c r="J111" s="362">
        <f>D111+F111+H111</f>
        <v>65000</v>
      </c>
      <c r="K111" s="129">
        <v>0.3</v>
      </c>
      <c r="L111" s="348">
        <v>25000</v>
      </c>
      <c r="M111" s="348">
        <f>E111+G111+I111</f>
        <v>51482.46</v>
      </c>
      <c r="N111" s="129">
        <v>0.3</v>
      </c>
      <c r="O111" s="117"/>
      <c r="P111" s="56"/>
    </row>
    <row r="112" spans="2:16" ht="77.5" x14ac:dyDescent="0.35">
      <c r="B112" s="144" t="s">
        <v>114</v>
      </c>
      <c r="C112" s="193" t="s">
        <v>579</v>
      </c>
      <c r="D112" s="347">
        <v>66074</v>
      </c>
      <c r="E112" s="351">
        <v>37066.787499999999</v>
      </c>
      <c r="F112" s="194"/>
      <c r="G112" s="212"/>
      <c r="H112" s="20"/>
      <c r="I112" s="212"/>
      <c r="J112" s="362">
        <f t="shared" ref="J112:J121" si="28">D112+F112+H112</f>
        <v>66074</v>
      </c>
      <c r="K112" s="129">
        <v>0.5</v>
      </c>
      <c r="L112" s="348">
        <v>37537</v>
      </c>
      <c r="M112" s="348">
        <f t="shared" ref="M112:M119" si="29">E112+G112+I112</f>
        <v>37066.787499999999</v>
      </c>
      <c r="N112" s="129">
        <v>0.5</v>
      </c>
      <c r="O112" s="117"/>
      <c r="P112" s="56"/>
    </row>
    <row r="113" spans="2:16" ht="155" x14ac:dyDescent="0.35">
      <c r="B113" s="144" t="s">
        <v>115</v>
      </c>
      <c r="C113" s="193" t="s">
        <v>580</v>
      </c>
      <c r="D113" s="347">
        <v>200000</v>
      </c>
      <c r="E113" s="351">
        <f>22917.085+105887</f>
        <v>128804.08499999999</v>
      </c>
      <c r="F113" s="194"/>
      <c r="G113" s="212"/>
      <c r="H113" s="20"/>
      <c r="I113" s="212"/>
      <c r="J113" s="362">
        <f t="shared" si="28"/>
        <v>200000</v>
      </c>
      <c r="K113" s="129">
        <v>0.1</v>
      </c>
      <c r="L113" s="348">
        <v>20000</v>
      </c>
      <c r="M113" s="348">
        <f t="shared" si="29"/>
        <v>128804.08499999999</v>
      </c>
      <c r="N113" s="129">
        <v>0.1</v>
      </c>
      <c r="O113" s="117"/>
      <c r="P113" s="56"/>
    </row>
    <row r="114" spans="2:16" ht="46.5" x14ac:dyDescent="0.35">
      <c r="B114" s="144" t="s">
        <v>116</v>
      </c>
      <c r="C114" s="203" t="s">
        <v>619</v>
      </c>
      <c r="D114" s="347">
        <v>421000</v>
      </c>
      <c r="E114" s="351">
        <v>81272</v>
      </c>
      <c r="F114" s="194"/>
      <c r="G114" s="212"/>
      <c r="H114" s="20"/>
      <c r="I114" s="212"/>
      <c r="J114" s="362">
        <f t="shared" si="28"/>
        <v>421000</v>
      </c>
      <c r="K114" s="129">
        <v>0.1</v>
      </c>
      <c r="L114" s="348">
        <v>42100</v>
      </c>
      <c r="M114" s="348">
        <f t="shared" si="29"/>
        <v>81272</v>
      </c>
      <c r="N114" s="129">
        <v>0.1</v>
      </c>
      <c r="O114" s="117"/>
      <c r="P114" s="56"/>
    </row>
    <row r="115" spans="2:16" ht="46.5" x14ac:dyDescent="0.35">
      <c r="B115" s="144" t="s">
        <v>117</v>
      </c>
      <c r="C115" s="193" t="s">
        <v>581</v>
      </c>
      <c r="D115" s="347">
        <v>44000</v>
      </c>
      <c r="E115" s="351">
        <f>13292.805+16146</f>
        <v>29438.805</v>
      </c>
      <c r="F115" s="194"/>
      <c r="G115" s="212"/>
      <c r="H115" s="20"/>
      <c r="I115" s="212"/>
      <c r="J115" s="362">
        <f t="shared" si="28"/>
        <v>44000</v>
      </c>
      <c r="K115" s="129">
        <v>0.1</v>
      </c>
      <c r="L115" s="348">
        <v>4400</v>
      </c>
      <c r="M115" s="348">
        <f t="shared" si="29"/>
        <v>29438.805</v>
      </c>
      <c r="N115" s="129">
        <v>0.1</v>
      </c>
      <c r="O115" s="117"/>
      <c r="P115" s="56"/>
    </row>
    <row r="116" spans="2:16" ht="93" x14ac:dyDescent="0.35">
      <c r="B116" s="144" t="s">
        <v>118</v>
      </c>
      <c r="C116" s="203" t="s">
        <v>620</v>
      </c>
      <c r="D116" s="347">
        <v>43500</v>
      </c>
      <c r="E116" s="351"/>
      <c r="F116" s="194"/>
      <c r="G116" s="212"/>
      <c r="H116" s="20"/>
      <c r="I116" s="212"/>
      <c r="J116" s="362">
        <f t="shared" si="28"/>
        <v>43500</v>
      </c>
      <c r="K116" s="129">
        <v>0.3</v>
      </c>
      <c r="L116" s="348">
        <v>14500</v>
      </c>
      <c r="M116" s="348">
        <f t="shared" si="29"/>
        <v>0</v>
      </c>
      <c r="N116" s="129">
        <v>0.3</v>
      </c>
      <c r="O116" s="117"/>
      <c r="P116" s="56"/>
    </row>
    <row r="117" spans="2:16" ht="46.5" x14ac:dyDescent="0.35">
      <c r="B117" s="144" t="s">
        <v>119</v>
      </c>
      <c r="C117" s="201" t="s">
        <v>582</v>
      </c>
      <c r="D117" s="352">
        <v>60000</v>
      </c>
      <c r="E117" s="351"/>
      <c r="F117" s="196"/>
      <c r="G117" s="212"/>
      <c r="H117" s="20"/>
      <c r="I117" s="212"/>
      <c r="J117" s="362">
        <f t="shared" si="28"/>
        <v>60000</v>
      </c>
      <c r="K117" s="129">
        <v>0.1</v>
      </c>
      <c r="L117" s="348">
        <v>6000</v>
      </c>
      <c r="M117" s="348">
        <f t="shared" si="29"/>
        <v>0</v>
      </c>
      <c r="N117" s="129">
        <v>0.1</v>
      </c>
      <c r="O117" s="117"/>
      <c r="P117" s="56"/>
    </row>
    <row r="118" spans="2:16" ht="62" x14ac:dyDescent="0.35">
      <c r="B118" s="144" t="s">
        <v>120</v>
      </c>
      <c r="C118" s="201" t="s">
        <v>583</v>
      </c>
      <c r="D118" s="352">
        <v>63624</v>
      </c>
      <c r="E118" s="351">
        <v>45446</v>
      </c>
      <c r="F118" s="196"/>
      <c r="G118" s="212"/>
      <c r="H118" s="20"/>
      <c r="I118" s="212"/>
      <c r="J118" s="362">
        <f t="shared" si="28"/>
        <v>63624</v>
      </c>
      <c r="K118" s="129">
        <v>0.1</v>
      </c>
      <c r="L118" s="348">
        <v>6362</v>
      </c>
      <c r="M118" s="348">
        <f t="shared" si="29"/>
        <v>45446</v>
      </c>
      <c r="N118" s="129">
        <v>0.1</v>
      </c>
      <c r="O118" s="117"/>
      <c r="P118" s="56"/>
    </row>
    <row r="119" spans="2:16" ht="62" x14ac:dyDescent="0.35">
      <c r="B119" s="144" t="s">
        <v>575</v>
      </c>
      <c r="C119" s="201" t="s">
        <v>584</v>
      </c>
      <c r="D119" s="352">
        <v>50000</v>
      </c>
      <c r="E119" s="351">
        <f>15728.615+11903</f>
        <v>27631.614999999998</v>
      </c>
      <c r="F119" s="196"/>
      <c r="G119" s="212"/>
      <c r="H119" s="20"/>
      <c r="I119" s="212"/>
      <c r="J119" s="362">
        <f t="shared" si="28"/>
        <v>50000</v>
      </c>
      <c r="K119" s="129">
        <v>0.3</v>
      </c>
      <c r="L119" s="348">
        <v>16600</v>
      </c>
      <c r="M119" s="348">
        <f t="shared" si="29"/>
        <v>27631.614999999998</v>
      </c>
      <c r="N119" s="129">
        <v>0.3</v>
      </c>
      <c r="O119" s="117"/>
      <c r="P119" s="56"/>
    </row>
    <row r="120" spans="2:16" ht="15.5" x14ac:dyDescent="0.35">
      <c r="B120" s="144" t="s">
        <v>576</v>
      </c>
      <c r="C120" s="195"/>
      <c r="D120" s="196">
        <v>0</v>
      </c>
      <c r="E120" s="196"/>
      <c r="F120" s="21"/>
      <c r="G120" s="222"/>
      <c r="H120" s="21"/>
      <c r="I120" s="222"/>
      <c r="J120" s="362">
        <f t="shared" si="28"/>
        <v>0</v>
      </c>
      <c r="K120" s="366"/>
      <c r="L120" s="349"/>
      <c r="M120" s="349"/>
      <c r="N120" s="169"/>
      <c r="O120" s="118"/>
      <c r="P120" s="56"/>
    </row>
    <row r="121" spans="2:16" ht="15.5" x14ac:dyDescent="0.35">
      <c r="B121" s="144" t="s">
        <v>577</v>
      </c>
      <c r="C121" s="195"/>
      <c r="D121" s="196">
        <v>0</v>
      </c>
      <c r="E121" s="196"/>
      <c r="F121" s="21"/>
      <c r="G121" s="222"/>
      <c r="H121" s="21"/>
      <c r="I121" s="222"/>
      <c r="J121" s="362">
        <f t="shared" si="28"/>
        <v>0</v>
      </c>
      <c r="K121" s="366"/>
      <c r="L121" s="349"/>
      <c r="M121" s="349"/>
      <c r="N121" s="169"/>
      <c r="O121" s="118"/>
      <c r="P121" s="56"/>
    </row>
    <row r="122" spans="2:16" ht="15.5" x14ac:dyDescent="0.35">
      <c r="C122" s="108" t="s">
        <v>176</v>
      </c>
      <c r="D122" s="353">
        <f t="shared" ref="D122:I122" si="30">SUM(D111:D121)</f>
        <v>1013198</v>
      </c>
      <c r="E122" s="353">
        <f t="shared" si="30"/>
        <v>401141.7525</v>
      </c>
      <c r="F122" s="25">
        <f>SUM(F111:F121)</f>
        <v>0</v>
      </c>
      <c r="G122" s="25">
        <f t="shared" si="30"/>
        <v>0</v>
      </c>
      <c r="H122" s="25">
        <f t="shared" si="30"/>
        <v>0</v>
      </c>
      <c r="I122" s="25">
        <f t="shared" si="30"/>
        <v>0</v>
      </c>
      <c r="J122" s="362">
        <f t="shared" ref="J122" si="31">SUM(D122:H122)</f>
        <v>1414339.7524999999</v>
      </c>
      <c r="K122" s="350">
        <f>(K111*J111)+(K112*J112)+(K113*J113)+(K114*J114)+(K115*J115)+(K119*J119)+(K120*J120)+(K121*J121)</f>
        <v>134037</v>
      </c>
      <c r="L122" s="364">
        <f>SUM(L111:L121)</f>
        <v>172499</v>
      </c>
      <c r="M122" s="364">
        <f>SUM(M111:M121)</f>
        <v>401141.7525</v>
      </c>
      <c r="N122" s="350">
        <f>(N111*M111)+(N112*M112)+(N113*M113)+(N114*M114)+(N115*M115)+(N119*M119)+(N120*M120)+(N121*M121)</f>
        <v>66219.105249999993</v>
      </c>
      <c r="O122" s="118"/>
      <c r="P122" s="58"/>
    </row>
    <row r="123" spans="2:16" ht="51" hidden="1" customHeight="1" x14ac:dyDescent="0.35">
      <c r="B123" s="108" t="s">
        <v>121</v>
      </c>
      <c r="C123" s="265"/>
      <c r="D123" s="265"/>
      <c r="E123" s="265"/>
      <c r="F123" s="265"/>
      <c r="G123" s="265"/>
      <c r="H123" s="265"/>
      <c r="I123" s="265"/>
      <c r="J123" s="265"/>
      <c r="K123" s="265"/>
      <c r="L123" s="266"/>
      <c r="M123" s="266"/>
      <c r="N123" s="266"/>
      <c r="O123" s="265"/>
      <c r="P123" s="55"/>
    </row>
    <row r="124" spans="2:16" ht="15.5" hidden="1" x14ac:dyDescent="0.35">
      <c r="B124" s="144" t="s">
        <v>122</v>
      </c>
      <c r="C124" s="18"/>
      <c r="D124" s="20"/>
      <c r="E124" s="20"/>
      <c r="F124" s="20"/>
      <c r="G124" s="212"/>
      <c r="H124" s="20"/>
      <c r="I124" s="212"/>
      <c r="J124" s="131">
        <f>SUM(D124:H124)</f>
        <v>0</v>
      </c>
      <c r="K124" s="129"/>
      <c r="L124" s="168"/>
      <c r="M124" s="168"/>
      <c r="N124" s="168"/>
      <c r="O124" s="117"/>
      <c r="P124" s="56"/>
    </row>
    <row r="125" spans="2:16" ht="15.5" hidden="1" x14ac:dyDescent="0.35">
      <c r="B125" s="144" t="s">
        <v>123</v>
      </c>
      <c r="C125" s="18"/>
      <c r="D125" s="20"/>
      <c r="E125" s="20"/>
      <c r="F125" s="20"/>
      <c r="G125" s="212"/>
      <c r="H125" s="20"/>
      <c r="I125" s="212"/>
      <c r="J125" s="131">
        <f t="shared" ref="J125:J131" si="32">SUM(D125:H125)</f>
        <v>0</v>
      </c>
      <c r="K125" s="129"/>
      <c r="L125" s="168"/>
      <c r="M125" s="168"/>
      <c r="N125" s="168"/>
      <c r="O125" s="117"/>
      <c r="P125" s="56"/>
    </row>
    <row r="126" spans="2:16" ht="15.5" hidden="1" x14ac:dyDescent="0.35">
      <c r="B126" s="144" t="s">
        <v>124</v>
      </c>
      <c r="C126" s="18"/>
      <c r="D126" s="20"/>
      <c r="E126" s="20"/>
      <c r="F126" s="20"/>
      <c r="G126" s="212"/>
      <c r="H126" s="20"/>
      <c r="I126" s="212"/>
      <c r="J126" s="131">
        <f t="shared" si="32"/>
        <v>0</v>
      </c>
      <c r="K126" s="129"/>
      <c r="L126" s="168"/>
      <c r="M126" s="168"/>
      <c r="N126" s="168"/>
      <c r="O126" s="117"/>
      <c r="P126" s="56"/>
    </row>
    <row r="127" spans="2:16" ht="15.5" hidden="1" x14ac:dyDescent="0.35">
      <c r="B127" s="144" t="s">
        <v>125</v>
      </c>
      <c r="C127" s="18"/>
      <c r="D127" s="20"/>
      <c r="E127" s="20"/>
      <c r="F127" s="20"/>
      <c r="G127" s="212"/>
      <c r="H127" s="20"/>
      <c r="I127" s="212"/>
      <c r="J127" s="131">
        <f t="shared" si="32"/>
        <v>0</v>
      </c>
      <c r="K127" s="129"/>
      <c r="L127" s="168"/>
      <c r="M127" s="168"/>
      <c r="N127" s="168"/>
      <c r="O127" s="117"/>
      <c r="P127" s="56"/>
    </row>
    <row r="128" spans="2:16" ht="15.5" hidden="1" x14ac:dyDescent="0.35">
      <c r="B128" s="144" t="s">
        <v>126</v>
      </c>
      <c r="C128" s="18"/>
      <c r="D128" s="20"/>
      <c r="E128" s="20"/>
      <c r="F128" s="20"/>
      <c r="G128" s="212"/>
      <c r="H128" s="20"/>
      <c r="I128" s="212"/>
      <c r="J128" s="131">
        <f t="shared" si="32"/>
        <v>0</v>
      </c>
      <c r="K128" s="129"/>
      <c r="L128" s="168"/>
      <c r="M128" s="168"/>
      <c r="N128" s="168"/>
      <c r="O128" s="117"/>
      <c r="P128" s="56"/>
    </row>
    <row r="129" spans="2:16" ht="15.5" hidden="1" x14ac:dyDescent="0.35">
      <c r="B129" s="144" t="s">
        <v>127</v>
      </c>
      <c r="C129" s="18"/>
      <c r="D129" s="20"/>
      <c r="E129" s="20"/>
      <c r="F129" s="20"/>
      <c r="G129" s="212"/>
      <c r="H129" s="20"/>
      <c r="I129" s="212"/>
      <c r="J129" s="131">
        <f t="shared" si="32"/>
        <v>0</v>
      </c>
      <c r="K129" s="129"/>
      <c r="L129" s="168"/>
      <c r="M129" s="168"/>
      <c r="N129" s="168"/>
      <c r="O129" s="117"/>
      <c r="P129" s="56"/>
    </row>
    <row r="130" spans="2:16" ht="15.5" hidden="1" x14ac:dyDescent="0.35">
      <c r="B130" s="144" t="s">
        <v>128</v>
      </c>
      <c r="C130" s="51"/>
      <c r="D130" s="21"/>
      <c r="E130" s="21"/>
      <c r="F130" s="21"/>
      <c r="G130" s="222"/>
      <c r="H130" s="21"/>
      <c r="I130" s="222"/>
      <c r="J130" s="131">
        <f t="shared" si="32"/>
        <v>0</v>
      </c>
      <c r="K130" s="130"/>
      <c r="L130" s="169"/>
      <c r="M130" s="169"/>
      <c r="N130" s="169"/>
      <c r="O130" s="118"/>
      <c r="P130" s="56"/>
    </row>
    <row r="131" spans="2:16" ht="15.5" hidden="1" x14ac:dyDescent="0.35">
      <c r="B131" s="144" t="s">
        <v>129</v>
      </c>
      <c r="C131" s="51"/>
      <c r="D131" s="21"/>
      <c r="E131" s="21"/>
      <c r="F131" s="21"/>
      <c r="G131" s="222"/>
      <c r="H131" s="21"/>
      <c r="I131" s="222"/>
      <c r="J131" s="131">
        <f t="shared" si="32"/>
        <v>0</v>
      </c>
      <c r="K131" s="130"/>
      <c r="L131" s="169"/>
      <c r="M131" s="169"/>
      <c r="N131" s="169"/>
      <c r="O131" s="118"/>
      <c r="P131" s="56"/>
    </row>
    <row r="132" spans="2:16" ht="15.5" hidden="1" x14ac:dyDescent="0.35">
      <c r="C132" s="108" t="s">
        <v>176</v>
      </c>
      <c r="D132" s="25">
        <f>SUM(D124:D131)</f>
        <v>0</v>
      </c>
      <c r="E132" s="25"/>
      <c r="F132" s="25">
        <f>SUM(F124:F131)</f>
        <v>0</v>
      </c>
      <c r="G132" s="25"/>
      <c r="H132" s="25">
        <f>SUM(H124:H131)</f>
        <v>0</v>
      </c>
      <c r="I132" s="25"/>
      <c r="J132" s="25">
        <f>SUM(J124:J131)</f>
        <v>0</v>
      </c>
      <c r="K132" s="123">
        <f>(K124*J124)+(K125*J125)+(K126*J126)+(K127*J127)+(K128*J128)+(K129*J129)+(K130*J130)+(K131*J131)</f>
        <v>0</v>
      </c>
      <c r="L132" s="175">
        <f>SUM(L124:L131)</f>
        <v>0</v>
      </c>
      <c r="M132" s="175"/>
      <c r="N132" s="175"/>
      <c r="O132" s="118"/>
      <c r="P132" s="58"/>
    </row>
    <row r="133" spans="2:16" ht="51" hidden="1" customHeight="1" x14ac:dyDescent="0.35">
      <c r="B133" s="108" t="s">
        <v>130</v>
      </c>
      <c r="C133" s="265"/>
      <c r="D133" s="265"/>
      <c r="E133" s="265"/>
      <c r="F133" s="265"/>
      <c r="G133" s="265"/>
      <c r="H133" s="265"/>
      <c r="I133" s="265"/>
      <c r="J133" s="265"/>
      <c r="K133" s="265"/>
      <c r="L133" s="266"/>
      <c r="M133" s="266"/>
      <c r="N133" s="266"/>
      <c r="O133" s="265"/>
      <c r="P133" s="55"/>
    </row>
    <row r="134" spans="2:16" ht="15.5" hidden="1" x14ac:dyDescent="0.35">
      <c r="B134" s="144" t="s">
        <v>131</v>
      </c>
      <c r="C134" s="18"/>
      <c r="D134" s="20"/>
      <c r="E134" s="20"/>
      <c r="F134" s="20"/>
      <c r="G134" s="212"/>
      <c r="H134" s="20"/>
      <c r="I134" s="212"/>
      <c r="J134" s="131">
        <f>SUM(D134:H134)</f>
        <v>0</v>
      </c>
      <c r="K134" s="129"/>
      <c r="L134" s="168"/>
      <c r="M134" s="168"/>
      <c r="N134" s="168"/>
      <c r="O134" s="117"/>
      <c r="P134" s="56"/>
    </row>
    <row r="135" spans="2:16" ht="15.5" hidden="1" x14ac:dyDescent="0.35">
      <c r="B135" s="144" t="s">
        <v>132</v>
      </c>
      <c r="C135" s="18"/>
      <c r="D135" s="20"/>
      <c r="E135" s="20"/>
      <c r="F135" s="20"/>
      <c r="G135" s="212"/>
      <c r="H135" s="20"/>
      <c r="I135" s="212"/>
      <c r="J135" s="131">
        <f t="shared" ref="J135:J141" si="33">SUM(D135:H135)</f>
        <v>0</v>
      </c>
      <c r="K135" s="129"/>
      <c r="L135" s="168"/>
      <c r="M135" s="168"/>
      <c r="N135" s="168"/>
      <c r="O135" s="117"/>
      <c r="P135" s="56"/>
    </row>
    <row r="136" spans="2:16" ht="15.5" hidden="1" x14ac:dyDescent="0.35">
      <c r="B136" s="144" t="s">
        <v>133</v>
      </c>
      <c r="C136" s="18"/>
      <c r="D136" s="20"/>
      <c r="E136" s="20"/>
      <c r="F136" s="20"/>
      <c r="G136" s="212"/>
      <c r="H136" s="20"/>
      <c r="I136" s="212"/>
      <c r="J136" s="131">
        <f t="shared" si="33"/>
        <v>0</v>
      </c>
      <c r="K136" s="129"/>
      <c r="L136" s="168"/>
      <c r="M136" s="168"/>
      <c r="N136" s="168"/>
      <c r="O136" s="117"/>
      <c r="P136" s="56"/>
    </row>
    <row r="137" spans="2:16" ht="15.5" hidden="1" x14ac:dyDescent="0.35">
      <c r="B137" s="144" t="s">
        <v>134</v>
      </c>
      <c r="C137" s="18"/>
      <c r="D137" s="20"/>
      <c r="E137" s="20"/>
      <c r="F137" s="20"/>
      <c r="G137" s="212"/>
      <c r="H137" s="20"/>
      <c r="I137" s="212"/>
      <c r="J137" s="131">
        <f t="shared" si="33"/>
        <v>0</v>
      </c>
      <c r="K137" s="129"/>
      <c r="L137" s="168"/>
      <c r="M137" s="168"/>
      <c r="N137" s="168"/>
      <c r="O137" s="117"/>
      <c r="P137" s="56"/>
    </row>
    <row r="138" spans="2:16" ht="15.5" hidden="1" x14ac:dyDescent="0.35">
      <c r="B138" s="144" t="s">
        <v>135</v>
      </c>
      <c r="C138" s="18"/>
      <c r="D138" s="20"/>
      <c r="E138" s="20"/>
      <c r="F138" s="20"/>
      <c r="G138" s="212"/>
      <c r="H138" s="20"/>
      <c r="I138" s="212"/>
      <c r="J138" s="131">
        <f t="shared" si="33"/>
        <v>0</v>
      </c>
      <c r="K138" s="129"/>
      <c r="L138" s="168"/>
      <c r="M138" s="168"/>
      <c r="N138" s="168"/>
      <c r="O138" s="117"/>
      <c r="P138" s="56"/>
    </row>
    <row r="139" spans="2:16" ht="15.5" hidden="1" x14ac:dyDescent="0.35">
      <c r="B139" s="144" t="s">
        <v>136</v>
      </c>
      <c r="C139" s="18"/>
      <c r="D139" s="20"/>
      <c r="E139" s="20"/>
      <c r="F139" s="20"/>
      <c r="G139" s="212"/>
      <c r="H139" s="20"/>
      <c r="I139" s="212"/>
      <c r="J139" s="131">
        <f t="shared" si="33"/>
        <v>0</v>
      </c>
      <c r="K139" s="129"/>
      <c r="L139" s="168"/>
      <c r="M139" s="168"/>
      <c r="N139" s="168"/>
      <c r="O139" s="117"/>
      <c r="P139" s="56"/>
    </row>
    <row r="140" spans="2:16" ht="15.5" hidden="1" x14ac:dyDescent="0.35">
      <c r="B140" s="144" t="s">
        <v>137</v>
      </c>
      <c r="C140" s="51"/>
      <c r="D140" s="21"/>
      <c r="E140" s="21"/>
      <c r="F140" s="21"/>
      <c r="G140" s="222"/>
      <c r="H140" s="21"/>
      <c r="I140" s="222"/>
      <c r="J140" s="131">
        <f t="shared" si="33"/>
        <v>0</v>
      </c>
      <c r="K140" s="130"/>
      <c r="L140" s="169"/>
      <c r="M140" s="169"/>
      <c r="N140" s="169"/>
      <c r="O140" s="118"/>
      <c r="P140" s="56"/>
    </row>
    <row r="141" spans="2:16" ht="15.5" hidden="1" x14ac:dyDescent="0.35">
      <c r="B141" s="144" t="s">
        <v>138</v>
      </c>
      <c r="C141" s="51"/>
      <c r="D141" s="21"/>
      <c r="E141" s="21"/>
      <c r="F141" s="21"/>
      <c r="G141" s="222"/>
      <c r="H141" s="21"/>
      <c r="I141" s="222"/>
      <c r="J141" s="131">
        <f t="shared" si="33"/>
        <v>0</v>
      </c>
      <c r="K141" s="130"/>
      <c r="L141" s="169"/>
      <c r="M141" s="169"/>
      <c r="N141" s="169"/>
      <c r="O141" s="118"/>
      <c r="P141" s="56"/>
    </row>
    <row r="142" spans="2:16" ht="15.5" hidden="1" x14ac:dyDescent="0.35">
      <c r="C142" s="108" t="s">
        <v>176</v>
      </c>
      <c r="D142" s="22">
        <f>SUM(D134:D141)</f>
        <v>0</v>
      </c>
      <c r="E142" s="22"/>
      <c r="F142" s="22">
        <f>SUM(F134:F141)</f>
        <v>0</v>
      </c>
      <c r="G142" s="22"/>
      <c r="H142" s="22">
        <f>SUM(H134:H141)</f>
        <v>0</v>
      </c>
      <c r="I142" s="22"/>
      <c r="J142" s="22">
        <f>SUM(J134:J141)</f>
        <v>0</v>
      </c>
      <c r="K142" s="123">
        <f>(K134*J134)+(K135*J135)+(K136*J136)+(K137*J137)+(K138*J138)+(K139*J139)+(K140*J140)+(K141*J141)</f>
        <v>0</v>
      </c>
      <c r="L142" s="175">
        <f>SUM(L134:L141)</f>
        <v>0</v>
      </c>
      <c r="M142" s="175"/>
      <c r="N142" s="175"/>
      <c r="O142" s="118"/>
      <c r="P142" s="58"/>
    </row>
    <row r="143" spans="2:16" ht="15.75" hidden="1" customHeight="1" x14ac:dyDescent="0.35">
      <c r="B143" s="7"/>
      <c r="C143" s="12"/>
      <c r="D143" s="27"/>
      <c r="E143" s="27"/>
      <c r="F143" s="27"/>
      <c r="G143" s="239"/>
      <c r="H143" s="27"/>
      <c r="I143" s="239"/>
      <c r="J143" s="27"/>
      <c r="K143" s="27"/>
      <c r="L143" s="27"/>
      <c r="M143" s="27"/>
      <c r="N143" s="27"/>
      <c r="O143" s="84"/>
      <c r="P143" s="4"/>
    </row>
    <row r="144" spans="2:16" ht="51" hidden="1" customHeight="1" x14ac:dyDescent="0.35">
      <c r="B144" s="108" t="s">
        <v>139</v>
      </c>
      <c r="C144" s="281"/>
      <c r="D144" s="281"/>
      <c r="E144" s="281"/>
      <c r="F144" s="281"/>
      <c r="G144" s="281"/>
      <c r="H144" s="281"/>
      <c r="I144" s="281"/>
      <c r="J144" s="281"/>
      <c r="K144" s="281"/>
      <c r="L144" s="275"/>
      <c r="M144" s="275"/>
      <c r="N144" s="275"/>
      <c r="O144" s="281"/>
      <c r="P144" s="19"/>
    </row>
    <row r="145" spans="2:16" ht="51" hidden="1" customHeight="1" x14ac:dyDescent="0.35">
      <c r="B145" s="108" t="s">
        <v>140</v>
      </c>
      <c r="C145" s="265"/>
      <c r="D145" s="265"/>
      <c r="E145" s="265"/>
      <c r="F145" s="265"/>
      <c r="G145" s="265"/>
      <c r="H145" s="265"/>
      <c r="I145" s="265"/>
      <c r="J145" s="265"/>
      <c r="K145" s="265"/>
      <c r="L145" s="266"/>
      <c r="M145" s="266"/>
      <c r="N145" s="266"/>
      <c r="O145" s="265"/>
      <c r="P145" s="55"/>
    </row>
    <row r="146" spans="2:16" ht="15.5" hidden="1" x14ac:dyDescent="0.35">
      <c r="B146" s="144" t="s">
        <v>141</v>
      </c>
      <c r="C146" s="18"/>
      <c r="D146" s="20"/>
      <c r="E146" s="20"/>
      <c r="F146" s="20"/>
      <c r="G146" s="212"/>
      <c r="H146" s="20"/>
      <c r="I146" s="212"/>
      <c r="J146" s="131">
        <f>SUM(D146:H146)</f>
        <v>0</v>
      </c>
      <c r="K146" s="129"/>
      <c r="L146" s="168"/>
      <c r="M146" s="168"/>
      <c r="N146" s="168"/>
      <c r="O146" s="117"/>
      <c r="P146" s="56"/>
    </row>
    <row r="147" spans="2:16" ht="15.5" hidden="1" x14ac:dyDescent="0.35">
      <c r="B147" s="144" t="s">
        <v>142</v>
      </c>
      <c r="C147" s="18"/>
      <c r="D147" s="20"/>
      <c r="E147" s="20"/>
      <c r="F147" s="20"/>
      <c r="G147" s="212"/>
      <c r="H147" s="20"/>
      <c r="I147" s="212"/>
      <c r="J147" s="131">
        <f t="shared" ref="J147:J153" si="34">SUM(D147:H147)</f>
        <v>0</v>
      </c>
      <c r="K147" s="129"/>
      <c r="L147" s="168"/>
      <c r="M147" s="168"/>
      <c r="N147" s="168"/>
      <c r="O147" s="117"/>
      <c r="P147" s="56"/>
    </row>
    <row r="148" spans="2:16" ht="15.5" hidden="1" x14ac:dyDescent="0.35">
      <c r="B148" s="144" t="s">
        <v>143</v>
      </c>
      <c r="C148" s="18"/>
      <c r="D148" s="20"/>
      <c r="E148" s="20"/>
      <c r="F148" s="20"/>
      <c r="G148" s="212"/>
      <c r="H148" s="20"/>
      <c r="I148" s="212"/>
      <c r="J148" s="131">
        <f t="shared" si="34"/>
        <v>0</v>
      </c>
      <c r="K148" s="129"/>
      <c r="L148" s="168"/>
      <c r="M148" s="168"/>
      <c r="N148" s="168"/>
      <c r="O148" s="117"/>
      <c r="P148" s="56"/>
    </row>
    <row r="149" spans="2:16" ht="15.5" hidden="1" x14ac:dyDescent="0.35">
      <c r="B149" s="144" t="s">
        <v>144</v>
      </c>
      <c r="C149" s="18"/>
      <c r="D149" s="20"/>
      <c r="E149" s="20"/>
      <c r="F149" s="20"/>
      <c r="G149" s="212"/>
      <c r="H149" s="20"/>
      <c r="I149" s="212"/>
      <c r="J149" s="131">
        <f t="shared" si="34"/>
        <v>0</v>
      </c>
      <c r="K149" s="129"/>
      <c r="L149" s="168"/>
      <c r="M149" s="168"/>
      <c r="N149" s="168"/>
      <c r="O149" s="117"/>
      <c r="P149" s="56"/>
    </row>
    <row r="150" spans="2:16" ht="15.5" hidden="1" x14ac:dyDescent="0.35">
      <c r="B150" s="144" t="s">
        <v>145</v>
      </c>
      <c r="C150" s="18"/>
      <c r="D150" s="20"/>
      <c r="E150" s="20"/>
      <c r="F150" s="20"/>
      <c r="G150" s="212"/>
      <c r="H150" s="20"/>
      <c r="I150" s="212"/>
      <c r="J150" s="131">
        <f t="shared" si="34"/>
        <v>0</v>
      </c>
      <c r="K150" s="129"/>
      <c r="L150" s="168"/>
      <c r="M150" s="168"/>
      <c r="N150" s="168"/>
      <c r="O150" s="117"/>
      <c r="P150" s="56"/>
    </row>
    <row r="151" spans="2:16" ht="15.5" hidden="1" x14ac:dyDescent="0.35">
      <c r="B151" s="144" t="s">
        <v>146</v>
      </c>
      <c r="C151" s="18"/>
      <c r="D151" s="20"/>
      <c r="E151" s="20"/>
      <c r="F151" s="20"/>
      <c r="G151" s="212"/>
      <c r="H151" s="20"/>
      <c r="I151" s="212"/>
      <c r="J151" s="131">
        <f t="shared" si="34"/>
        <v>0</v>
      </c>
      <c r="K151" s="129"/>
      <c r="L151" s="168"/>
      <c r="M151" s="168"/>
      <c r="N151" s="168"/>
      <c r="O151" s="117"/>
      <c r="P151" s="56"/>
    </row>
    <row r="152" spans="2:16" ht="15.5" hidden="1" x14ac:dyDescent="0.35">
      <c r="B152" s="144" t="s">
        <v>147</v>
      </c>
      <c r="C152" s="51"/>
      <c r="D152" s="21"/>
      <c r="E152" s="21"/>
      <c r="F152" s="21"/>
      <c r="G152" s="222"/>
      <c r="H152" s="21"/>
      <c r="I152" s="222"/>
      <c r="J152" s="131">
        <f t="shared" si="34"/>
        <v>0</v>
      </c>
      <c r="K152" s="130"/>
      <c r="L152" s="169"/>
      <c r="M152" s="169"/>
      <c r="N152" s="169"/>
      <c r="O152" s="118"/>
      <c r="P152" s="56"/>
    </row>
    <row r="153" spans="2:16" ht="15.5" hidden="1" x14ac:dyDescent="0.35">
      <c r="B153" s="144" t="s">
        <v>148</v>
      </c>
      <c r="C153" s="51"/>
      <c r="D153" s="21"/>
      <c r="E153" s="21"/>
      <c r="F153" s="21"/>
      <c r="G153" s="222"/>
      <c r="H153" s="21"/>
      <c r="I153" s="222"/>
      <c r="J153" s="131">
        <f t="shared" si="34"/>
        <v>0</v>
      </c>
      <c r="K153" s="130"/>
      <c r="L153" s="169"/>
      <c r="M153" s="169"/>
      <c r="N153" s="169"/>
      <c r="O153" s="118"/>
      <c r="P153" s="56"/>
    </row>
    <row r="154" spans="2:16" ht="15.5" hidden="1" x14ac:dyDescent="0.35">
      <c r="C154" s="108" t="s">
        <v>176</v>
      </c>
      <c r="D154" s="22">
        <f>SUM(D146:D153)</f>
        <v>0</v>
      </c>
      <c r="E154" s="22"/>
      <c r="F154" s="22">
        <f>SUM(F146:F153)</f>
        <v>0</v>
      </c>
      <c r="G154" s="22"/>
      <c r="H154" s="22">
        <f>SUM(H146:H153)</f>
        <v>0</v>
      </c>
      <c r="I154" s="25"/>
      <c r="J154" s="25">
        <f>SUM(J146:J153)</f>
        <v>0</v>
      </c>
      <c r="K154" s="123">
        <f>(K146*J146)+(K147*J147)+(K148*J148)+(K149*J149)+(K150*J150)+(K151*J151)+(K152*J152)+(K153*J153)</f>
        <v>0</v>
      </c>
      <c r="L154" s="175">
        <f>SUM(L146:L153)</f>
        <v>0</v>
      </c>
      <c r="M154" s="175"/>
      <c r="N154" s="175"/>
      <c r="O154" s="118"/>
      <c r="P154" s="58"/>
    </row>
    <row r="155" spans="2:16" ht="51" hidden="1" customHeight="1" x14ac:dyDescent="0.35">
      <c r="B155" s="108" t="s">
        <v>149</v>
      </c>
      <c r="C155" s="265"/>
      <c r="D155" s="265"/>
      <c r="E155" s="265"/>
      <c r="F155" s="265"/>
      <c r="G155" s="265"/>
      <c r="H155" s="265"/>
      <c r="I155" s="265"/>
      <c r="J155" s="265"/>
      <c r="K155" s="265"/>
      <c r="L155" s="266"/>
      <c r="M155" s="266"/>
      <c r="N155" s="266"/>
      <c r="O155" s="265"/>
      <c r="P155" s="55"/>
    </row>
    <row r="156" spans="2:16" ht="15.5" hidden="1" x14ac:dyDescent="0.35">
      <c r="B156" s="144" t="s">
        <v>150</v>
      </c>
      <c r="C156" s="18"/>
      <c r="D156" s="20"/>
      <c r="E156" s="20"/>
      <c r="F156" s="20"/>
      <c r="G156" s="212"/>
      <c r="H156" s="20"/>
      <c r="I156" s="212"/>
      <c r="J156" s="131">
        <f>SUM(D156:H156)</f>
        <v>0</v>
      </c>
      <c r="K156" s="129"/>
      <c r="L156" s="168"/>
      <c r="M156" s="168"/>
      <c r="N156" s="168"/>
      <c r="O156" s="117"/>
      <c r="P156" s="56"/>
    </row>
    <row r="157" spans="2:16" ht="15.5" hidden="1" x14ac:dyDescent="0.35">
      <c r="B157" s="144" t="s">
        <v>151</v>
      </c>
      <c r="C157" s="18"/>
      <c r="D157" s="20"/>
      <c r="E157" s="20"/>
      <c r="F157" s="20"/>
      <c r="G157" s="212"/>
      <c r="H157" s="20"/>
      <c r="I157" s="212"/>
      <c r="J157" s="131">
        <f t="shared" ref="J157:J163" si="35">SUM(D157:H157)</f>
        <v>0</v>
      </c>
      <c r="K157" s="129"/>
      <c r="L157" s="168"/>
      <c r="M157" s="168"/>
      <c r="N157" s="168"/>
      <c r="O157" s="117"/>
      <c r="P157" s="56"/>
    </row>
    <row r="158" spans="2:16" ht="15.5" hidden="1" x14ac:dyDescent="0.35">
      <c r="B158" s="144" t="s">
        <v>152</v>
      </c>
      <c r="C158" s="18"/>
      <c r="D158" s="20"/>
      <c r="E158" s="20"/>
      <c r="F158" s="20"/>
      <c r="G158" s="212"/>
      <c r="H158" s="20"/>
      <c r="I158" s="212"/>
      <c r="J158" s="131">
        <f t="shared" si="35"/>
        <v>0</v>
      </c>
      <c r="K158" s="129"/>
      <c r="L158" s="168"/>
      <c r="M158" s="168"/>
      <c r="N158" s="168"/>
      <c r="O158" s="117"/>
      <c r="P158" s="56"/>
    </row>
    <row r="159" spans="2:16" ht="15.5" hidden="1" x14ac:dyDescent="0.35">
      <c r="B159" s="144" t="s">
        <v>153</v>
      </c>
      <c r="C159" s="18"/>
      <c r="D159" s="20"/>
      <c r="E159" s="20"/>
      <c r="F159" s="20"/>
      <c r="G159" s="212"/>
      <c r="H159" s="20"/>
      <c r="I159" s="212"/>
      <c r="J159" s="131">
        <f t="shared" si="35"/>
        <v>0</v>
      </c>
      <c r="K159" s="129"/>
      <c r="L159" s="168"/>
      <c r="M159" s="168"/>
      <c r="N159" s="168"/>
      <c r="O159" s="117"/>
      <c r="P159" s="56"/>
    </row>
    <row r="160" spans="2:16" ht="15.5" hidden="1" x14ac:dyDescent="0.35">
      <c r="B160" s="144" t="s">
        <v>154</v>
      </c>
      <c r="C160" s="18"/>
      <c r="D160" s="20"/>
      <c r="E160" s="20"/>
      <c r="F160" s="20"/>
      <c r="G160" s="212"/>
      <c r="H160" s="20"/>
      <c r="I160" s="212"/>
      <c r="J160" s="131">
        <f t="shared" si="35"/>
        <v>0</v>
      </c>
      <c r="K160" s="129"/>
      <c r="L160" s="168"/>
      <c r="M160" s="168"/>
      <c r="N160" s="168"/>
      <c r="O160" s="117"/>
      <c r="P160" s="56"/>
    </row>
    <row r="161" spans="2:16" ht="15.5" hidden="1" x14ac:dyDescent="0.35">
      <c r="B161" s="144" t="s">
        <v>155</v>
      </c>
      <c r="C161" s="18"/>
      <c r="D161" s="20"/>
      <c r="E161" s="20"/>
      <c r="F161" s="20"/>
      <c r="G161" s="212"/>
      <c r="H161" s="20"/>
      <c r="I161" s="212"/>
      <c r="J161" s="131">
        <f t="shared" si="35"/>
        <v>0</v>
      </c>
      <c r="K161" s="129"/>
      <c r="L161" s="168"/>
      <c r="M161" s="168"/>
      <c r="N161" s="168"/>
      <c r="O161" s="117"/>
      <c r="P161" s="56"/>
    </row>
    <row r="162" spans="2:16" ht="15.5" hidden="1" x14ac:dyDescent="0.35">
      <c r="B162" s="144" t="s">
        <v>156</v>
      </c>
      <c r="C162" s="51"/>
      <c r="D162" s="21"/>
      <c r="E162" s="21"/>
      <c r="F162" s="21"/>
      <c r="G162" s="222"/>
      <c r="H162" s="21"/>
      <c r="I162" s="222"/>
      <c r="J162" s="131">
        <f t="shared" si="35"/>
        <v>0</v>
      </c>
      <c r="K162" s="130"/>
      <c r="L162" s="169"/>
      <c r="M162" s="169"/>
      <c r="N162" s="169"/>
      <c r="O162" s="118"/>
      <c r="P162" s="56"/>
    </row>
    <row r="163" spans="2:16" ht="15.5" hidden="1" x14ac:dyDescent="0.35">
      <c r="B163" s="144" t="s">
        <v>157</v>
      </c>
      <c r="C163" s="51"/>
      <c r="D163" s="21"/>
      <c r="E163" s="21"/>
      <c r="F163" s="21"/>
      <c r="G163" s="222"/>
      <c r="H163" s="21"/>
      <c r="I163" s="222"/>
      <c r="J163" s="131">
        <f t="shared" si="35"/>
        <v>0</v>
      </c>
      <c r="K163" s="130"/>
      <c r="L163" s="169"/>
      <c r="M163" s="169"/>
      <c r="N163" s="169"/>
      <c r="O163" s="118"/>
      <c r="P163" s="56"/>
    </row>
    <row r="164" spans="2:16" ht="15.5" hidden="1" x14ac:dyDescent="0.35">
      <c r="C164" s="108" t="s">
        <v>176</v>
      </c>
      <c r="D164" s="25">
        <f>SUM(D156:D163)</f>
        <v>0</v>
      </c>
      <c r="E164" s="25"/>
      <c r="F164" s="25">
        <f>SUM(F156:F163)</f>
        <v>0</v>
      </c>
      <c r="G164" s="25"/>
      <c r="H164" s="25">
        <f>SUM(H156:H163)</f>
        <v>0</v>
      </c>
      <c r="I164" s="25"/>
      <c r="J164" s="25">
        <f>SUM(J156:J163)</f>
        <v>0</v>
      </c>
      <c r="K164" s="123">
        <f>(K156*J156)+(K157*J157)+(K158*J158)+(K159*J159)+(K160*J160)+(K161*J161)+(K162*J162)+(K163*J163)</f>
        <v>0</v>
      </c>
      <c r="L164" s="175">
        <f>SUM(L156:L163)</f>
        <v>0</v>
      </c>
      <c r="M164" s="175"/>
      <c r="N164" s="175"/>
      <c r="O164" s="118"/>
      <c r="P164" s="58"/>
    </row>
    <row r="165" spans="2:16" ht="51" hidden="1" customHeight="1" x14ac:dyDescent="0.35">
      <c r="B165" s="108" t="s">
        <v>158</v>
      </c>
      <c r="C165" s="265"/>
      <c r="D165" s="265"/>
      <c r="E165" s="265"/>
      <c r="F165" s="265"/>
      <c r="G165" s="265"/>
      <c r="H165" s="265"/>
      <c r="I165" s="265"/>
      <c r="J165" s="265"/>
      <c r="K165" s="265"/>
      <c r="L165" s="266"/>
      <c r="M165" s="266"/>
      <c r="N165" s="266"/>
      <c r="O165" s="265"/>
      <c r="P165" s="55"/>
    </row>
    <row r="166" spans="2:16" ht="15.5" hidden="1" x14ac:dyDescent="0.35">
      <c r="B166" s="144" t="s">
        <v>159</v>
      </c>
      <c r="C166" s="18"/>
      <c r="D166" s="20"/>
      <c r="E166" s="20"/>
      <c r="F166" s="20"/>
      <c r="G166" s="212"/>
      <c r="H166" s="20"/>
      <c r="I166" s="212"/>
      <c r="J166" s="131">
        <f>SUM(D166:H166)</f>
        <v>0</v>
      </c>
      <c r="K166" s="129"/>
      <c r="L166" s="168"/>
      <c r="M166" s="168"/>
      <c r="N166" s="168"/>
      <c r="O166" s="117"/>
      <c r="P166" s="56"/>
    </row>
    <row r="167" spans="2:16" ht="15.5" hidden="1" x14ac:dyDescent="0.35">
      <c r="B167" s="144" t="s">
        <v>160</v>
      </c>
      <c r="C167" s="18"/>
      <c r="D167" s="20"/>
      <c r="E167" s="20"/>
      <c r="F167" s="20"/>
      <c r="G167" s="212"/>
      <c r="H167" s="20"/>
      <c r="I167" s="212"/>
      <c r="J167" s="131">
        <f t="shared" ref="J167:J173" si="36">SUM(D167:H167)</f>
        <v>0</v>
      </c>
      <c r="K167" s="129"/>
      <c r="L167" s="168"/>
      <c r="M167" s="168"/>
      <c r="N167" s="168"/>
      <c r="O167" s="117"/>
      <c r="P167" s="56"/>
    </row>
    <row r="168" spans="2:16" ht="15.5" hidden="1" x14ac:dyDescent="0.35">
      <c r="B168" s="144" t="s">
        <v>161</v>
      </c>
      <c r="C168" s="18"/>
      <c r="D168" s="20"/>
      <c r="E168" s="20"/>
      <c r="F168" s="20"/>
      <c r="G168" s="212"/>
      <c r="H168" s="20"/>
      <c r="I168" s="212"/>
      <c r="J168" s="131">
        <f t="shared" si="36"/>
        <v>0</v>
      </c>
      <c r="K168" s="129"/>
      <c r="L168" s="168"/>
      <c r="M168" s="168"/>
      <c r="N168" s="168"/>
      <c r="O168" s="117"/>
      <c r="P168" s="56"/>
    </row>
    <row r="169" spans="2:16" ht="15.5" hidden="1" x14ac:dyDescent="0.35">
      <c r="B169" s="144" t="s">
        <v>162</v>
      </c>
      <c r="C169" s="18"/>
      <c r="D169" s="20"/>
      <c r="E169" s="20"/>
      <c r="F169" s="20"/>
      <c r="G169" s="212"/>
      <c r="H169" s="20"/>
      <c r="I169" s="212"/>
      <c r="J169" s="131">
        <f t="shared" si="36"/>
        <v>0</v>
      </c>
      <c r="K169" s="129"/>
      <c r="L169" s="183"/>
      <c r="M169" s="183"/>
      <c r="N169" s="183"/>
      <c r="O169" s="117"/>
      <c r="P169" s="56"/>
    </row>
    <row r="170" spans="2:16" ht="15.5" hidden="1" x14ac:dyDescent="0.35">
      <c r="B170" s="144" t="s">
        <v>163</v>
      </c>
      <c r="C170" s="18"/>
      <c r="D170" s="20"/>
      <c r="E170" s="20"/>
      <c r="F170" s="20"/>
      <c r="G170" s="212"/>
      <c r="H170" s="20"/>
      <c r="I170" s="212"/>
      <c r="J170" s="131">
        <f t="shared" si="36"/>
        <v>0</v>
      </c>
      <c r="K170" s="129"/>
      <c r="L170" s="168"/>
      <c r="M170" s="168"/>
      <c r="N170" s="168"/>
      <c r="O170" s="117"/>
      <c r="P170" s="56"/>
    </row>
    <row r="171" spans="2:16" ht="15.5" hidden="1" x14ac:dyDescent="0.35">
      <c r="B171" s="144" t="s">
        <v>164</v>
      </c>
      <c r="C171" s="18"/>
      <c r="D171" s="20"/>
      <c r="E171" s="20"/>
      <c r="F171" s="20"/>
      <c r="G171" s="212"/>
      <c r="H171" s="20"/>
      <c r="I171" s="212"/>
      <c r="J171" s="131">
        <f t="shared" si="36"/>
        <v>0</v>
      </c>
      <c r="K171" s="129"/>
      <c r="L171" s="168"/>
      <c r="M171" s="168"/>
      <c r="N171" s="168"/>
      <c r="O171" s="117"/>
      <c r="P171" s="56"/>
    </row>
    <row r="172" spans="2:16" ht="15.5" hidden="1" x14ac:dyDescent="0.35">
      <c r="B172" s="144" t="s">
        <v>165</v>
      </c>
      <c r="C172" s="51"/>
      <c r="D172" s="21"/>
      <c r="E172" s="21"/>
      <c r="F172" s="21"/>
      <c r="G172" s="222"/>
      <c r="H172" s="21"/>
      <c r="I172" s="222"/>
      <c r="J172" s="131">
        <f t="shared" si="36"/>
        <v>0</v>
      </c>
      <c r="K172" s="130"/>
      <c r="L172" s="169"/>
      <c r="M172" s="169"/>
      <c r="N172" s="169"/>
      <c r="O172" s="118"/>
      <c r="P172" s="56"/>
    </row>
    <row r="173" spans="2:16" ht="15.5" hidden="1" x14ac:dyDescent="0.35">
      <c r="B173" s="144" t="s">
        <v>166</v>
      </c>
      <c r="C173" s="51"/>
      <c r="D173" s="21"/>
      <c r="E173" s="21"/>
      <c r="F173" s="21"/>
      <c r="G173" s="222"/>
      <c r="H173" s="21"/>
      <c r="I173" s="222"/>
      <c r="J173" s="131">
        <f t="shared" si="36"/>
        <v>0</v>
      </c>
      <c r="K173" s="130"/>
      <c r="L173" s="169"/>
      <c r="M173" s="169"/>
      <c r="N173" s="169"/>
      <c r="O173" s="118"/>
      <c r="P173" s="56"/>
    </row>
    <row r="174" spans="2:16" ht="15.5" hidden="1" x14ac:dyDescent="0.35">
      <c r="C174" s="108" t="s">
        <v>176</v>
      </c>
      <c r="D174" s="25">
        <f>SUM(D166:D173)</f>
        <v>0</v>
      </c>
      <c r="E174" s="25"/>
      <c r="F174" s="25">
        <f>SUM(F166:F173)</f>
        <v>0</v>
      </c>
      <c r="G174" s="25"/>
      <c r="H174" s="25">
        <f>SUM(H166:H173)</f>
        <v>0</v>
      </c>
      <c r="I174" s="25"/>
      <c r="J174" s="25">
        <f>SUM(J166:J173)</f>
        <v>0</v>
      </c>
      <c r="K174" s="123">
        <f>(K166*J166)+(K167*J167)+(K168*J168)+(K169*J169)+(K170*J170)+(K171*J171)+(K172*J172)+(K173*J173)</f>
        <v>0</v>
      </c>
      <c r="L174" s="175">
        <f>SUM(L166:L173)</f>
        <v>0</v>
      </c>
      <c r="M174" s="175"/>
      <c r="N174" s="175"/>
      <c r="O174" s="118"/>
      <c r="P174" s="58"/>
    </row>
    <row r="175" spans="2:16" ht="51" hidden="1" customHeight="1" x14ac:dyDescent="0.35">
      <c r="B175" s="108" t="s">
        <v>167</v>
      </c>
      <c r="C175" s="265"/>
      <c r="D175" s="265"/>
      <c r="E175" s="265"/>
      <c r="F175" s="265"/>
      <c r="G175" s="265"/>
      <c r="H175" s="265"/>
      <c r="I175" s="265"/>
      <c r="J175" s="265"/>
      <c r="K175" s="265"/>
      <c r="L175" s="266"/>
      <c r="M175" s="266"/>
      <c r="N175" s="266"/>
      <c r="O175" s="265"/>
      <c r="P175" s="55"/>
    </row>
    <row r="176" spans="2:16" ht="15.5" hidden="1" x14ac:dyDescent="0.35">
      <c r="B176" s="144" t="s">
        <v>168</v>
      </c>
      <c r="C176" s="18"/>
      <c r="D176" s="20"/>
      <c r="E176" s="20"/>
      <c r="F176" s="20"/>
      <c r="G176" s="212"/>
      <c r="H176" s="20"/>
      <c r="I176" s="212"/>
      <c r="J176" s="131">
        <f>SUM(D176:H176)</f>
        <v>0</v>
      </c>
      <c r="K176" s="129"/>
      <c r="L176" s="168"/>
      <c r="M176" s="168"/>
      <c r="N176" s="168"/>
      <c r="O176" s="117"/>
      <c r="P176" s="56"/>
    </row>
    <row r="177" spans="2:16" ht="15.5" hidden="1" x14ac:dyDescent="0.35">
      <c r="B177" s="144" t="s">
        <v>169</v>
      </c>
      <c r="C177" s="18"/>
      <c r="D177" s="20"/>
      <c r="E177" s="20"/>
      <c r="F177" s="20"/>
      <c r="G177" s="212"/>
      <c r="H177" s="20"/>
      <c r="I177" s="212"/>
      <c r="J177" s="131">
        <f t="shared" ref="J177:J183" si="37">SUM(D177:H177)</f>
        <v>0</v>
      </c>
      <c r="K177" s="129"/>
      <c r="L177" s="168"/>
      <c r="M177" s="168"/>
      <c r="N177" s="168"/>
      <c r="O177" s="117"/>
      <c r="P177" s="56"/>
    </row>
    <row r="178" spans="2:16" ht="15.5" hidden="1" x14ac:dyDescent="0.35">
      <c r="B178" s="144" t="s">
        <v>170</v>
      </c>
      <c r="C178" s="18"/>
      <c r="D178" s="20"/>
      <c r="E178" s="20"/>
      <c r="F178" s="20"/>
      <c r="G178" s="212"/>
      <c r="H178" s="20"/>
      <c r="I178" s="212"/>
      <c r="J178" s="131">
        <f t="shared" si="37"/>
        <v>0</v>
      </c>
      <c r="K178" s="129"/>
      <c r="L178" s="168"/>
      <c r="M178" s="168"/>
      <c r="N178" s="168"/>
      <c r="O178" s="117"/>
      <c r="P178" s="56"/>
    </row>
    <row r="179" spans="2:16" ht="15.5" hidden="1" x14ac:dyDescent="0.35">
      <c r="B179" s="144" t="s">
        <v>171</v>
      </c>
      <c r="C179" s="18"/>
      <c r="D179" s="20"/>
      <c r="E179" s="20"/>
      <c r="F179" s="20"/>
      <c r="G179" s="212"/>
      <c r="H179" s="20"/>
      <c r="I179" s="212"/>
      <c r="J179" s="131">
        <f t="shared" si="37"/>
        <v>0</v>
      </c>
      <c r="K179" s="129"/>
      <c r="L179" s="168"/>
      <c r="M179" s="168"/>
      <c r="N179" s="168"/>
      <c r="O179" s="117"/>
      <c r="P179" s="56"/>
    </row>
    <row r="180" spans="2:16" ht="15.5" hidden="1" x14ac:dyDescent="0.35">
      <c r="B180" s="144" t="s">
        <v>172</v>
      </c>
      <c r="C180" s="18"/>
      <c r="D180" s="20"/>
      <c r="E180" s="20"/>
      <c r="F180" s="20"/>
      <c r="G180" s="212"/>
      <c r="H180" s="20"/>
      <c r="I180" s="212"/>
      <c r="J180" s="131">
        <f>SUM(D180:H180)</f>
        <v>0</v>
      </c>
      <c r="K180" s="129"/>
      <c r="L180" s="168"/>
      <c r="M180" s="168"/>
      <c r="N180" s="168"/>
      <c r="O180" s="117"/>
      <c r="P180" s="56"/>
    </row>
    <row r="181" spans="2:16" ht="15.5" hidden="1" x14ac:dyDescent="0.35">
      <c r="B181" s="144" t="s">
        <v>173</v>
      </c>
      <c r="C181" s="18"/>
      <c r="D181" s="20"/>
      <c r="E181" s="20"/>
      <c r="F181" s="20"/>
      <c r="G181" s="212"/>
      <c r="H181" s="20"/>
      <c r="I181" s="212"/>
      <c r="J181" s="131">
        <f t="shared" si="37"/>
        <v>0</v>
      </c>
      <c r="K181" s="129"/>
      <c r="L181" s="168"/>
      <c r="M181" s="168"/>
      <c r="N181" s="168"/>
      <c r="O181" s="117"/>
      <c r="P181" s="56"/>
    </row>
    <row r="182" spans="2:16" ht="15.5" hidden="1" x14ac:dyDescent="0.35">
      <c r="B182" s="144" t="s">
        <v>174</v>
      </c>
      <c r="C182" s="51"/>
      <c r="D182" s="21"/>
      <c r="E182" s="21"/>
      <c r="F182" s="21"/>
      <c r="G182" s="222"/>
      <c r="H182" s="21"/>
      <c r="I182" s="222"/>
      <c r="J182" s="131">
        <f t="shared" si="37"/>
        <v>0</v>
      </c>
      <c r="K182" s="130"/>
      <c r="L182" s="169"/>
      <c r="M182" s="169"/>
      <c r="N182" s="169"/>
      <c r="O182" s="118"/>
      <c r="P182" s="56"/>
    </row>
    <row r="183" spans="2:16" ht="15.5" hidden="1" x14ac:dyDescent="0.35">
      <c r="B183" s="144" t="s">
        <v>175</v>
      </c>
      <c r="C183" s="51"/>
      <c r="D183" s="21"/>
      <c r="E183" s="21"/>
      <c r="F183" s="21"/>
      <c r="G183" s="222"/>
      <c r="H183" s="21"/>
      <c r="I183" s="222"/>
      <c r="J183" s="131">
        <f t="shared" si="37"/>
        <v>0</v>
      </c>
      <c r="K183" s="130"/>
      <c r="L183" s="169"/>
      <c r="M183" s="169"/>
      <c r="N183" s="169"/>
      <c r="O183" s="118"/>
      <c r="P183" s="56"/>
    </row>
    <row r="184" spans="2:16" ht="15.5" hidden="1" x14ac:dyDescent="0.35">
      <c r="C184" s="108" t="s">
        <v>176</v>
      </c>
      <c r="D184" s="22">
        <f>SUM(D176:D183)</f>
        <v>0</v>
      </c>
      <c r="E184" s="22"/>
      <c r="F184" s="22">
        <f>SUM(F176:F183)</f>
        <v>0</v>
      </c>
      <c r="G184" s="22"/>
      <c r="H184" s="22">
        <f>SUM(H176:H183)</f>
        <v>0</v>
      </c>
      <c r="I184" s="22"/>
      <c r="J184" s="22">
        <f>SUM(J176:J183)</f>
        <v>0</v>
      </c>
      <c r="K184" s="123">
        <f>(K176*J176)+(K177*J177)+(K178*J178)+(K179*J179)+(K180*J180)+(K181*J181)+(K182*J182)+(K183*J183)</f>
        <v>0</v>
      </c>
      <c r="L184" s="175">
        <f>SUM(L176:L183)</f>
        <v>0</v>
      </c>
      <c r="M184" s="175"/>
      <c r="N184" s="175"/>
      <c r="O184" s="118"/>
      <c r="P184" s="58"/>
    </row>
    <row r="185" spans="2:16" ht="15.75" customHeight="1" x14ac:dyDescent="0.35">
      <c r="B185" s="7"/>
      <c r="C185" s="12"/>
      <c r="D185" s="27"/>
      <c r="E185" s="27"/>
      <c r="F185" s="27"/>
      <c r="G185" s="239"/>
      <c r="H185" s="27"/>
      <c r="I185" s="239"/>
      <c r="J185" s="27"/>
      <c r="K185" s="27"/>
      <c r="L185" s="27"/>
      <c r="M185" s="27"/>
      <c r="N185" s="27"/>
      <c r="O185" s="12"/>
      <c r="P185" s="4"/>
    </row>
    <row r="186" spans="2:16" ht="15.75" customHeight="1" x14ac:dyDescent="0.35">
      <c r="B186" s="7"/>
      <c r="C186" s="12"/>
      <c r="D186" s="27"/>
      <c r="E186" s="27"/>
      <c r="F186" s="27"/>
      <c r="G186" s="239"/>
      <c r="H186" s="27"/>
      <c r="I186" s="239"/>
      <c r="J186" s="27"/>
      <c r="K186" s="27"/>
      <c r="L186" s="27"/>
      <c r="M186" s="27"/>
      <c r="N186" s="27"/>
      <c r="O186" s="12"/>
      <c r="P186" s="4"/>
    </row>
    <row r="187" spans="2:16" ht="63.75" customHeight="1" x14ac:dyDescent="0.35">
      <c r="B187" s="108" t="s">
        <v>552</v>
      </c>
      <c r="C187" s="206" t="s">
        <v>623</v>
      </c>
      <c r="D187" s="354">
        <v>47856</v>
      </c>
      <c r="E187" s="354">
        <f>22503.1+12315</f>
        <v>34818.1</v>
      </c>
      <c r="F187" s="360">
        <v>170000</v>
      </c>
      <c r="G187" s="361">
        <v>148806.17000000001</v>
      </c>
      <c r="H187" s="354">
        <v>80000</v>
      </c>
      <c r="I187" s="361">
        <v>89315.55</v>
      </c>
      <c r="J187" s="362">
        <f t="shared" ref="J187:J190" si="38">D187+F187+H187</f>
        <v>297856</v>
      </c>
      <c r="K187" s="363"/>
      <c r="L187" s="354"/>
      <c r="M187" s="348">
        <f t="shared" ref="M187:M190" si="39">E187+G187+I187</f>
        <v>272939.82</v>
      </c>
      <c r="N187" s="168"/>
      <c r="O187" s="125"/>
      <c r="P187" s="58"/>
    </row>
    <row r="188" spans="2:16" ht="69.75" customHeight="1" x14ac:dyDescent="0.35">
      <c r="B188" s="108" t="s">
        <v>550</v>
      </c>
      <c r="C188" s="206"/>
      <c r="D188" s="354"/>
      <c r="E188" s="354"/>
      <c r="F188" s="354"/>
      <c r="G188" s="361"/>
      <c r="H188" s="354"/>
      <c r="I188" s="361"/>
      <c r="J188" s="362">
        <f t="shared" si="38"/>
        <v>0</v>
      </c>
      <c r="K188" s="363"/>
      <c r="L188" s="354"/>
      <c r="M188" s="348">
        <f t="shared" si="39"/>
        <v>0</v>
      </c>
      <c r="N188" s="168"/>
      <c r="O188" s="125"/>
      <c r="P188" s="58"/>
    </row>
    <row r="189" spans="2:16" ht="57" customHeight="1" x14ac:dyDescent="0.35">
      <c r="B189" s="108" t="s">
        <v>553</v>
      </c>
      <c r="C189" s="200" t="s">
        <v>595</v>
      </c>
      <c r="D189" s="354">
        <v>65000</v>
      </c>
      <c r="E189" s="354">
        <f>2798.93+14651</f>
        <v>17449.93</v>
      </c>
      <c r="F189" s="354"/>
      <c r="G189" s="361"/>
      <c r="H189" s="354">
        <v>15000</v>
      </c>
      <c r="I189" s="361"/>
      <c r="J189" s="362">
        <f t="shared" si="38"/>
        <v>80000</v>
      </c>
      <c r="K189" s="363"/>
      <c r="L189" s="354"/>
      <c r="M189" s="348">
        <f t="shared" si="39"/>
        <v>17449.93</v>
      </c>
      <c r="N189" s="168"/>
      <c r="O189" s="125"/>
      <c r="P189" s="58"/>
    </row>
    <row r="190" spans="2:16" ht="65.25" customHeight="1" x14ac:dyDescent="0.35">
      <c r="B190" s="126" t="s">
        <v>557</v>
      </c>
      <c r="C190" s="199" t="s">
        <v>596</v>
      </c>
      <c r="D190" s="354">
        <v>40000</v>
      </c>
      <c r="E190" s="354"/>
      <c r="F190" s="354"/>
      <c r="G190" s="361"/>
      <c r="H190" s="354"/>
      <c r="I190" s="361"/>
      <c r="J190" s="362">
        <f t="shared" si="38"/>
        <v>40000</v>
      </c>
      <c r="K190" s="363"/>
      <c r="L190" s="354"/>
      <c r="M190" s="348">
        <f t="shared" si="39"/>
        <v>0</v>
      </c>
      <c r="N190" s="168"/>
      <c r="O190" s="125"/>
      <c r="P190" s="58"/>
    </row>
    <row r="191" spans="2:16" ht="21.75" customHeight="1" x14ac:dyDescent="0.35">
      <c r="B191" s="7"/>
      <c r="C191" s="127" t="s">
        <v>551</v>
      </c>
      <c r="D191" s="355">
        <f t="shared" ref="D191:J191" si="40">SUM(D187:D190)</f>
        <v>152856</v>
      </c>
      <c r="E191" s="355">
        <f t="shared" si="40"/>
        <v>52268.03</v>
      </c>
      <c r="F191" s="355">
        <f t="shared" si="40"/>
        <v>170000</v>
      </c>
      <c r="G191" s="355">
        <f t="shared" si="40"/>
        <v>148806.17000000001</v>
      </c>
      <c r="H191" s="355">
        <f t="shared" si="40"/>
        <v>95000</v>
      </c>
      <c r="I191" s="355">
        <f t="shared" si="40"/>
        <v>89315.55</v>
      </c>
      <c r="J191" s="355">
        <f t="shared" si="40"/>
        <v>417856</v>
      </c>
      <c r="K191" s="350">
        <f>(K187*J187)+(K188*J188)+(K189*J189)+(K190*J190)</f>
        <v>0</v>
      </c>
      <c r="L191" s="364">
        <f>SUM(L187:L190)</f>
        <v>0</v>
      </c>
      <c r="M191" s="364">
        <f>SUM(M187:M190)</f>
        <v>290389.75</v>
      </c>
      <c r="N191" s="175"/>
      <c r="O191" s="17"/>
      <c r="P191" s="15"/>
    </row>
    <row r="192" spans="2:16" ht="15.75" customHeight="1" x14ac:dyDescent="0.35">
      <c r="B192" s="7"/>
      <c r="C192" s="12"/>
      <c r="D192" s="27"/>
      <c r="E192" s="27"/>
      <c r="F192" s="27"/>
      <c r="G192" s="239"/>
      <c r="H192" s="27"/>
      <c r="I192" s="239"/>
      <c r="J192" s="27"/>
      <c r="K192" s="27"/>
      <c r="L192" s="27"/>
      <c r="M192" s="27"/>
      <c r="N192" s="27"/>
      <c r="O192" s="12"/>
      <c r="P192" s="15"/>
    </row>
    <row r="193" spans="2:16" ht="15.75" customHeight="1" x14ac:dyDescent="0.35">
      <c r="B193" s="7"/>
      <c r="C193" s="12"/>
      <c r="D193" s="27"/>
      <c r="E193" s="27"/>
      <c r="F193" s="27"/>
      <c r="G193" s="239"/>
      <c r="H193" s="27"/>
      <c r="I193" s="239"/>
      <c r="J193" s="27"/>
      <c r="K193" s="27"/>
      <c r="L193" s="27"/>
      <c r="M193" s="27"/>
      <c r="N193" s="27"/>
      <c r="O193" s="12"/>
      <c r="P193" s="15"/>
    </row>
    <row r="194" spans="2:16" ht="15.75" customHeight="1" x14ac:dyDescent="0.35">
      <c r="B194" s="7"/>
      <c r="C194" s="12"/>
      <c r="D194" s="27"/>
      <c r="E194" s="27"/>
      <c r="F194" s="27"/>
      <c r="G194" s="239"/>
      <c r="H194" s="27"/>
      <c r="I194" s="239"/>
      <c r="J194" s="27"/>
      <c r="K194" s="27"/>
      <c r="L194" s="27"/>
      <c r="M194" s="27"/>
      <c r="N194" s="27"/>
      <c r="O194" s="12"/>
      <c r="P194" s="15"/>
    </row>
    <row r="195" spans="2:16" ht="15.75" customHeight="1" x14ac:dyDescent="0.35">
      <c r="B195" s="7"/>
      <c r="C195" s="12"/>
      <c r="D195" s="27"/>
      <c r="E195" s="27"/>
      <c r="F195" s="27"/>
      <c r="G195" s="239"/>
      <c r="H195" s="27"/>
      <c r="I195" s="239"/>
      <c r="J195" s="27"/>
      <c r="K195" s="27"/>
      <c r="L195" s="27"/>
      <c r="M195" s="27"/>
      <c r="N195" s="27"/>
      <c r="O195" s="12"/>
      <c r="P195" s="15"/>
    </row>
    <row r="196" spans="2:16" ht="15.75" customHeight="1" x14ac:dyDescent="0.35">
      <c r="B196" s="7"/>
      <c r="C196" s="12"/>
      <c r="D196" s="27"/>
      <c r="E196" s="27"/>
      <c r="F196" s="27"/>
      <c r="G196" s="239"/>
      <c r="H196" s="27"/>
      <c r="I196" s="239"/>
      <c r="J196" s="27"/>
      <c r="K196" s="27"/>
      <c r="L196" s="27"/>
      <c r="M196" s="27"/>
      <c r="N196" s="27"/>
      <c r="O196" s="12"/>
      <c r="P196" s="15"/>
    </row>
    <row r="197" spans="2:16" ht="15.75" customHeight="1" x14ac:dyDescent="0.35">
      <c r="B197" s="7"/>
      <c r="C197" s="12"/>
      <c r="D197" s="27"/>
      <c r="E197" s="27"/>
      <c r="F197" s="27"/>
      <c r="G197" s="239"/>
      <c r="H197" s="27"/>
      <c r="I197" s="239"/>
      <c r="J197" s="27"/>
      <c r="K197" s="27"/>
      <c r="L197" s="27"/>
      <c r="M197" s="27"/>
      <c r="N197" s="27"/>
      <c r="O197" s="12"/>
      <c r="P197" s="15"/>
    </row>
    <row r="198" spans="2:16" ht="15.75" customHeight="1" thickBot="1" x14ac:dyDescent="0.4">
      <c r="B198" s="7"/>
      <c r="C198" s="12"/>
      <c r="D198" s="27"/>
      <c r="E198" s="27"/>
      <c r="F198" s="27"/>
      <c r="G198" s="239"/>
      <c r="H198" s="27"/>
      <c r="I198" s="239"/>
      <c r="J198" s="27"/>
      <c r="K198" s="27"/>
      <c r="L198" s="27"/>
      <c r="M198" s="27"/>
      <c r="N198" s="27"/>
      <c r="O198" s="12"/>
      <c r="P198" s="15"/>
    </row>
    <row r="199" spans="2:16" ht="15.5" x14ac:dyDescent="0.35">
      <c r="B199" s="7"/>
      <c r="C199" s="245" t="s">
        <v>19</v>
      </c>
      <c r="D199" s="246"/>
      <c r="E199" s="246"/>
      <c r="F199" s="246"/>
      <c r="G199" s="246"/>
      <c r="H199" s="246"/>
      <c r="I199" s="246"/>
      <c r="J199" s="247"/>
      <c r="K199" s="15"/>
      <c r="L199" s="27"/>
      <c r="M199" s="27"/>
      <c r="N199" s="27"/>
      <c r="O199" s="15"/>
    </row>
    <row r="200" spans="2:16" ht="40.5" customHeight="1" x14ac:dyDescent="0.35">
      <c r="B200" s="7"/>
      <c r="C200" s="254"/>
      <c r="D200" s="123" t="s">
        <v>547</v>
      </c>
      <c r="E200" s="123"/>
      <c r="F200" s="123" t="s">
        <v>548</v>
      </c>
      <c r="G200" s="123"/>
      <c r="H200" s="123" t="s">
        <v>549</v>
      </c>
      <c r="I200" s="123"/>
      <c r="J200" s="256" t="s">
        <v>65</v>
      </c>
      <c r="K200" s="263" t="s">
        <v>572</v>
      </c>
      <c r="L200" s="27"/>
      <c r="M200" s="27"/>
      <c r="N200" s="27"/>
      <c r="O200" s="15"/>
    </row>
    <row r="201" spans="2:16" ht="24.75" customHeight="1" x14ac:dyDescent="0.35">
      <c r="B201" s="7"/>
      <c r="C201" s="255"/>
      <c r="D201" s="113" t="str">
        <f>D13</f>
        <v>FAO budget</v>
      </c>
      <c r="E201" s="215" t="s">
        <v>629</v>
      </c>
      <c r="F201" s="113" t="str">
        <f>F13</f>
        <v>UNDP budget</v>
      </c>
      <c r="G201" s="215" t="s">
        <v>630</v>
      </c>
      <c r="H201" s="113" t="str">
        <f>H13</f>
        <v>UNFPA budget</v>
      </c>
      <c r="I201" s="215" t="s">
        <v>631</v>
      </c>
      <c r="J201" s="257"/>
      <c r="K201" s="264"/>
      <c r="L201" s="27"/>
      <c r="M201" s="27"/>
      <c r="N201" s="27"/>
      <c r="O201" s="15"/>
    </row>
    <row r="202" spans="2:16" ht="41.25" customHeight="1" x14ac:dyDescent="0.35">
      <c r="B202" s="28"/>
      <c r="C202" s="124" t="s">
        <v>64</v>
      </c>
      <c r="D202" s="356">
        <f>SUM(D24,D34,D44,D54,D66,D76,D86,D96,D109,D122,D132,D142,D154,D164,D174,D184,D187,D188,D189,D190)</f>
        <v>1635514.02</v>
      </c>
      <c r="E202" s="356">
        <f>SUM(E24,E34,E44,E54,E66,E76,E86,E96,E109,E122,E132,E142,E154,E164,E174,E184,E187,E188,E189,E190)</f>
        <v>672327.19000000006</v>
      </c>
      <c r="F202" s="356">
        <f t="shared" ref="F202:I202" si="41">SUM(F24,F34,F44,F54,F66,F76,F86,F96,F109,F122,F132,F142,F154,F164,F174,F184,F187,F188,F189,F190)</f>
        <v>794392.52</v>
      </c>
      <c r="G202" s="357">
        <f>SUM(G24,G34,G44,G54,G66,G76,G86,G96,G109,G122,G132,G142,G154,G164,G174,G184,G187,G188,G189,G190)</f>
        <v>571811.51</v>
      </c>
      <c r="H202" s="356">
        <f t="shared" si="41"/>
        <v>373831.78</v>
      </c>
      <c r="I202" s="356">
        <f t="shared" si="41"/>
        <v>248991.26</v>
      </c>
      <c r="J202" s="358">
        <f>D202+F202+H202</f>
        <v>2803738.3200000003</v>
      </c>
      <c r="K202" s="358">
        <f>E202+G202+I202</f>
        <v>1493129.9600000002</v>
      </c>
      <c r="L202" s="171"/>
      <c r="M202" s="171"/>
      <c r="N202" s="171"/>
      <c r="O202" s="16"/>
    </row>
    <row r="203" spans="2:16" ht="51.75" customHeight="1" x14ac:dyDescent="0.35">
      <c r="B203" s="5"/>
      <c r="C203" s="124" t="s">
        <v>9</v>
      </c>
      <c r="D203" s="356">
        <f>D202*0.07</f>
        <v>114485.98140000002</v>
      </c>
      <c r="E203" s="356">
        <f>19791.73+27271</f>
        <v>47062.729999999996</v>
      </c>
      <c r="F203" s="356">
        <f>F202*0.07</f>
        <v>55607.476400000007</v>
      </c>
      <c r="G203" s="357">
        <v>33582.14</v>
      </c>
      <c r="H203" s="356">
        <f>H202*0.07</f>
        <v>26168.224600000005</v>
      </c>
      <c r="I203" s="356">
        <v>14994.67</v>
      </c>
      <c r="J203" s="358">
        <f>J202*0.07</f>
        <v>196261.68240000005</v>
      </c>
      <c r="K203" s="358">
        <f>E203+G203+I203</f>
        <v>95639.54</v>
      </c>
      <c r="L203" s="171"/>
      <c r="M203" s="171"/>
      <c r="N203" s="171"/>
      <c r="O203" s="2"/>
    </row>
    <row r="204" spans="2:16" ht="51.75" customHeight="1" thickBot="1" x14ac:dyDescent="0.4">
      <c r="B204" s="5"/>
      <c r="C204" s="34" t="s">
        <v>65</v>
      </c>
      <c r="D204" s="346">
        <f t="shared" ref="D204:K204" si="42">SUM(D202:D203)</f>
        <v>1750000.0014</v>
      </c>
      <c r="E204" s="346">
        <f t="shared" si="42"/>
        <v>719389.92</v>
      </c>
      <c r="F204" s="346">
        <f t="shared" si="42"/>
        <v>849999.99640000006</v>
      </c>
      <c r="G204" s="346">
        <f t="shared" si="42"/>
        <v>605393.65</v>
      </c>
      <c r="H204" s="346">
        <f t="shared" si="42"/>
        <v>400000.00460000004</v>
      </c>
      <c r="I204" s="346">
        <f t="shared" si="42"/>
        <v>263985.93</v>
      </c>
      <c r="J204" s="359">
        <f t="shared" si="42"/>
        <v>3000000.0024000006</v>
      </c>
      <c r="K204" s="359">
        <f t="shared" si="42"/>
        <v>1588769.5000000002</v>
      </c>
      <c r="O204" s="2"/>
    </row>
    <row r="205" spans="2:16" ht="42" customHeight="1" x14ac:dyDescent="0.35">
      <c r="B205" s="5"/>
      <c r="E205" s="213"/>
      <c r="L205" s="172"/>
      <c r="M205" s="172"/>
      <c r="N205" s="172"/>
      <c r="O205" s="4"/>
      <c r="P205" s="2"/>
    </row>
    <row r="206" spans="2:16" s="42" customFormat="1" ht="29.25" customHeight="1" thickBot="1" x14ac:dyDescent="0.4">
      <c r="B206" s="12"/>
      <c r="C206" s="36"/>
      <c r="D206" s="37"/>
      <c r="E206" s="37"/>
      <c r="F206" s="37"/>
      <c r="G206" s="37"/>
      <c r="H206" s="37"/>
      <c r="I206" s="37"/>
      <c r="J206" s="37"/>
      <c r="K206" s="37"/>
      <c r="L206" s="176"/>
      <c r="M206" s="176"/>
      <c r="N206" s="176"/>
      <c r="O206" s="15"/>
      <c r="P206" s="16"/>
    </row>
    <row r="207" spans="2:16" ht="23.25" customHeight="1" x14ac:dyDescent="0.35">
      <c r="B207" s="2"/>
      <c r="C207" s="249" t="s">
        <v>29</v>
      </c>
      <c r="D207" s="250"/>
      <c r="E207" s="251"/>
      <c r="F207" s="251"/>
      <c r="G207" s="251"/>
      <c r="H207" s="251"/>
      <c r="I207" s="251"/>
      <c r="J207" s="251"/>
      <c r="K207" s="252"/>
      <c r="L207" s="176"/>
      <c r="M207" s="176"/>
      <c r="N207" s="176"/>
      <c r="O207" s="2"/>
      <c r="P207" s="43"/>
    </row>
    <row r="208" spans="2:16" ht="41.25" customHeight="1" x14ac:dyDescent="0.35">
      <c r="B208" s="2"/>
      <c r="C208" s="109"/>
      <c r="D208" s="110" t="s">
        <v>547</v>
      </c>
      <c r="E208" s="110"/>
      <c r="F208" s="110" t="s">
        <v>548</v>
      </c>
      <c r="G208" s="110"/>
      <c r="H208" s="110" t="s">
        <v>549</v>
      </c>
      <c r="I208" s="217"/>
      <c r="J208" s="258" t="s">
        <v>65</v>
      </c>
      <c r="K208" s="260" t="s">
        <v>31</v>
      </c>
      <c r="L208" s="176"/>
      <c r="M208" s="176"/>
      <c r="N208" s="176"/>
      <c r="O208" s="2"/>
      <c r="P208" s="43"/>
    </row>
    <row r="209" spans="1:16" ht="27.75" customHeight="1" x14ac:dyDescent="0.35">
      <c r="B209" s="2"/>
      <c r="C209" s="109"/>
      <c r="D209" s="110" t="str">
        <f>D13</f>
        <v>FAO budget</v>
      </c>
      <c r="E209" s="215" t="s">
        <v>629</v>
      </c>
      <c r="F209" s="113">
        <f>F21</f>
        <v>0</v>
      </c>
      <c r="G209" s="215" t="s">
        <v>630</v>
      </c>
      <c r="H209" s="113" t="s">
        <v>634</v>
      </c>
      <c r="I209" s="215" t="s">
        <v>631</v>
      </c>
      <c r="J209" s="259"/>
      <c r="K209" s="261"/>
      <c r="L209" s="170"/>
      <c r="M209" s="170"/>
      <c r="N209" s="170"/>
      <c r="O209" s="2"/>
      <c r="P209" s="43"/>
    </row>
    <row r="210" spans="1:16" ht="55.5" customHeight="1" x14ac:dyDescent="0.35">
      <c r="B210" s="2"/>
      <c r="C210" s="33" t="s">
        <v>30</v>
      </c>
      <c r="D210" s="396">
        <f>$D$204*K210</f>
        <v>1225000.0009799998</v>
      </c>
      <c r="E210" s="397">
        <f>E204</f>
        <v>719389.92</v>
      </c>
      <c r="F210" s="397">
        <f>$F$204*K210</f>
        <v>594999.99748000002</v>
      </c>
      <c r="G210" s="397">
        <f>G204</f>
        <v>605393.65</v>
      </c>
      <c r="H210" s="397">
        <f>$H$204*K210</f>
        <v>280000.00322000001</v>
      </c>
      <c r="I210" s="397">
        <f>I204</f>
        <v>263985.93</v>
      </c>
      <c r="J210" s="397">
        <f>D210+F210+H210</f>
        <v>2100000.0016799998</v>
      </c>
      <c r="K210" s="136">
        <v>0.7</v>
      </c>
      <c r="L210" s="170"/>
      <c r="M210" s="170"/>
      <c r="N210" s="170"/>
      <c r="O210" s="2"/>
      <c r="P210" s="43"/>
    </row>
    <row r="211" spans="1:16" ht="57.75" customHeight="1" x14ac:dyDescent="0.35">
      <c r="B211" s="248"/>
      <c r="C211" s="128" t="s">
        <v>32</v>
      </c>
      <c r="D211" s="396">
        <f>$D$204*K211</f>
        <v>525000.00041999994</v>
      </c>
      <c r="E211" s="397"/>
      <c r="F211" s="397">
        <f>$F$204*K211</f>
        <v>254999.99892000001</v>
      </c>
      <c r="G211" s="397"/>
      <c r="H211" s="397">
        <f>$H$204*K211</f>
        <v>120000.00138</v>
      </c>
      <c r="I211" s="398"/>
      <c r="J211" s="397">
        <f>D211+F211+H211</f>
        <v>900000.00072000001</v>
      </c>
      <c r="K211" s="137">
        <v>0.3</v>
      </c>
      <c r="L211" s="173"/>
      <c r="M211" s="173"/>
      <c r="N211" s="173"/>
      <c r="O211" s="43"/>
      <c r="P211" s="43"/>
    </row>
    <row r="212" spans="1:16" ht="57.75" customHeight="1" x14ac:dyDescent="0.35">
      <c r="B212" s="248"/>
      <c r="C212" s="128" t="s">
        <v>561</v>
      </c>
      <c r="D212" s="396">
        <f>$D$204*K212</f>
        <v>0</v>
      </c>
      <c r="E212" s="397"/>
      <c r="F212" s="397">
        <f>$F$204*K212</f>
        <v>0</v>
      </c>
      <c r="G212" s="397"/>
      <c r="H212" s="397">
        <f>$H$204*K212</f>
        <v>0</v>
      </c>
      <c r="I212" s="398"/>
      <c r="J212" s="398">
        <f>SUM(D212:H212)</f>
        <v>0</v>
      </c>
      <c r="K212" s="138">
        <v>0</v>
      </c>
      <c r="L212" s="177"/>
      <c r="M212" s="177"/>
      <c r="N212" s="177"/>
      <c r="O212" s="43"/>
      <c r="P212" s="43"/>
    </row>
    <row r="213" spans="1:16" ht="38.25" customHeight="1" thickBot="1" x14ac:dyDescent="0.4">
      <c r="B213" s="248"/>
      <c r="C213" s="34" t="s">
        <v>556</v>
      </c>
      <c r="D213" s="346">
        <f t="shared" ref="D213:K213" si="43">SUM(D210:D212)</f>
        <v>1750000.0013999997</v>
      </c>
      <c r="E213" s="346">
        <f t="shared" si="43"/>
        <v>719389.92</v>
      </c>
      <c r="F213" s="346">
        <f t="shared" si="43"/>
        <v>849999.99640000006</v>
      </c>
      <c r="G213" s="346">
        <f>SUM(G210:G212)</f>
        <v>605393.65</v>
      </c>
      <c r="H213" s="346">
        <f t="shared" si="43"/>
        <v>400000.00459999999</v>
      </c>
      <c r="I213" s="346">
        <f t="shared" si="43"/>
        <v>263985.93</v>
      </c>
      <c r="J213" s="346">
        <f t="shared" si="43"/>
        <v>3000000.0023999996</v>
      </c>
      <c r="K213" s="111">
        <f t="shared" si="43"/>
        <v>1</v>
      </c>
      <c r="L213" s="174"/>
      <c r="M213" s="174"/>
      <c r="N213" s="174"/>
      <c r="O213" s="43"/>
      <c r="P213" s="43"/>
    </row>
    <row r="214" spans="1:16" ht="21.75" customHeight="1" thickBot="1" x14ac:dyDescent="0.4">
      <c r="B214" s="248"/>
      <c r="C214" s="3"/>
      <c r="D214" s="8"/>
      <c r="E214" s="8"/>
      <c r="F214" s="8"/>
      <c r="G214" s="8"/>
      <c r="H214" s="8"/>
      <c r="I214" s="8"/>
      <c r="J214" s="8"/>
      <c r="K214" s="8"/>
      <c r="L214" s="174"/>
      <c r="M214" s="174"/>
      <c r="N214" s="174"/>
      <c r="O214" s="43"/>
      <c r="P214" s="43"/>
    </row>
    <row r="215" spans="1:16" ht="49.5" customHeight="1" thickBot="1" x14ac:dyDescent="0.4">
      <c r="B215" s="248"/>
      <c r="C215" s="236" t="s">
        <v>570</v>
      </c>
      <c r="D215" s="237">
        <v>636167.59050000005</v>
      </c>
      <c r="E215" s="231">
        <f>SUM(N24,N34,N44,N66,N76,N109,N122)</f>
        <v>361101.67799999996</v>
      </c>
      <c r="F215" s="242"/>
      <c r="G215" s="37"/>
      <c r="H215" s="37"/>
      <c r="I215" s="37"/>
      <c r="J215" s="37"/>
      <c r="K215" s="180" t="s">
        <v>572</v>
      </c>
      <c r="L215" s="181">
        <f>SUM(L191,L184,L174,L164,L154,L142,L132,L122,L109,L96,L86,L76,L66,L54,L44,L34,L24)</f>
        <v>653071.15</v>
      </c>
      <c r="M215" s="401">
        <f>K204</f>
        <v>1588769.5000000002</v>
      </c>
      <c r="N215" s="402">
        <f>E213+G213+I213</f>
        <v>1588769.5</v>
      </c>
      <c r="O215" s="43"/>
      <c r="P215" s="43"/>
    </row>
    <row r="216" spans="1:16" ht="28.5" customHeight="1" thickBot="1" x14ac:dyDescent="0.4">
      <c r="B216" s="248"/>
      <c r="C216" s="236" t="s">
        <v>16</v>
      </c>
      <c r="D216" s="228">
        <v>0.21205586333035528</v>
      </c>
      <c r="E216" s="232">
        <f>E215/K204</f>
        <v>0.22728386842773599</v>
      </c>
      <c r="F216" s="48"/>
      <c r="G216" s="48"/>
      <c r="H216" s="48"/>
      <c r="I216" s="48"/>
      <c r="J216" s="48"/>
      <c r="K216" s="182" t="s">
        <v>573</v>
      </c>
      <c r="L216" s="214">
        <f>L215/J202</f>
        <v>0.23292870998032369</v>
      </c>
      <c r="M216" s="216">
        <f>M215/J204</f>
        <v>0.52958983290966144</v>
      </c>
      <c r="N216" s="227">
        <f>N215/J213</f>
        <v>0.52958983290966155</v>
      </c>
      <c r="O216" s="43"/>
      <c r="P216" s="43"/>
    </row>
    <row r="217" spans="1:16" ht="28.5" customHeight="1" thickBot="1" x14ac:dyDescent="0.4">
      <c r="B217" s="248"/>
      <c r="C217" s="262"/>
      <c r="D217" s="262"/>
      <c r="E217" s="229"/>
      <c r="F217" s="49"/>
      <c r="G217" s="49"/>
      <c r="H217" s="49"/>
      <c r="I217" s="49"/>
      <c r="J217" s="49"/>
      <c r="O217" s="43"/>
      <c r="P217" s="43"/>
    </row>
    <row r="218" spans="1:16" ht="32.25" customHeight="1" thickBot="1" x14ac:dyDescent="0.4">
      <c r="B218" s="248"/>
      <c r="C218" s="236" t="s">
        <v>571</v>
      </c>
      <c r="D218" s="230">
        <f>SUM(D189+D190+F189+H189)*1.07</f>
        <v>128400.00000000001</v>
      </c>
      <c r="E218" s="233">
        <f>E189+G189+I189</f>
        <v>17449.93</v>
      </c>
      <c r="F218" s="50"/>
      <c r="G218" s="50"/>
      <c r="H218" s="50"/>
      <c r="I218" s="50"/>
      <c r="J218" s="50"/>
      <c r="O218" s="43"/>
      <c r="P218" s="43"/>
    </row>
    <row r="219" spans="1:16" ht="23.25" customHeight="1" thickBot="1" x14ac:dyDescent="0.4">
      <c r="B219" s="248"/>
      <c r="C219" s="236" t="s">
        <v>17</v>
      </c>
      <c r="D219" s="228">
        <f>D218/J204</f>
        <v>4.2799999965759998E-2</v>
      </c>
      <c r="E219" s="234">
        <f>E218/J204</f>
        <v>5.8166433286800179E-3</v>
      </c>
      <c r="F219" s="50"/>
      <c r="G219" s="50"/>
      <c r="H219" s="50"/>
      <c r="I219" s="50"/>
      <c r="J219" s="50"/>
      <c r="L219" s="166"/>
      <c r="M219" s="166"/>
      <c r="N219" s="166"/>
      <c r="O219" s="43"/>
      <c r="P219" s="43"/>
    </row>
    <row r="220" spans="1:16" ht="66.75" customHeight="1" thickBot="1" x14ac:dyDescent="0.4">
      <c r="B220" s="248"/>
      <c r="C220" s="253" t="s">
        <v>567</v>
      </c>
      <c r="D220" s="253"/>
      <c r="E220" s="235"/>
      <c r="F220" s="38"/>
      <c r="G220" s="38"/>
      <c r="H220" s="38"/>
      <c r="I220" s="38"/>
      <c r="J220" s="38"/>
      <c r="K220" s="43"/>
      <c r="O220" s="43"/>
      <c r="P220" s="43"/>
    </row>
    <row r="221" spans="1:16" ht="55.5" customHeight="1" x14ac:dyDescent="0.35">
      <c r="B221" s="248"/>
      <c r="P221" s="42"/>
    </row>
    <row r="222" spans="1:16" ht="42.75" customHeight="1" x14ac:dyDescent="0.35">
      <c r="B222" s="248"/>
      <c r="O222" s="43"/>
    </row>
    <row r="223" spans="1:16" ht="21.75" customHeight="1" x14ac:dyDescent="0.35">
      <c r="B223" s="248"/>
      <c r="O223" s="43"/>
    </row>
    <row r="224" spans="1:16" ht="21.75" customHeight="1" x14ac:dyDescent="0.35">
      <c r="A224" s="43"/>
      <c r="B224" s="248"/>
    </row>
    <row r="225" spans="1:16" s="43" customFormat="1" ht="23.25" customHeight="1" x14ac:dyDescent="0.35">
      <c r="A225" s="41"/>
      <c r="B225" s="248"/>
      <c r="C225" s="41"/>
      <c r="D225" s="41"/>
      <c r="E225" s="41"/>
      <c r="F225" s="41"/>
      <c r="G225" s="41"/>
      <c r="H225" s="41"/>
      <c r="I225" s="41"/>
      <c r="J225" s="41"/>
      <c r="K225" s="41"/>
      <c r="L225" s="164"/>
      <c r="M225" s="164"/>
      <c r="N225" s="164"/>
      <c r="O225" s="41"/>
      <c r="P225" s="41"/>
    </row>
    <row r="226" spans="1:16" ht="23.25" customHeight="1" x14ac:dyDescent="0.35"/>
    <row r="227" spans="1:16" ht="21.75" customHeight="1" x14ac:dyDescent="0.35"/>
    <row r="228" spans="1:16" ht="16.5" customHeight="1" x14ac:dyDescent="0.35"/>
    <row r="229" spans="1:16" ht="29.25" customHeight="1" x14ac:dyDescent="0.35"/>
    <row r="230" spans="1:16" ht="24.75" customHeight="1" x14ac:dyDescent="0.35"/>
    <row r="231" spans="1:16" ht="33" customHeight="1" x14ac:dyDescent="0.35"/>
    <row r="233" spans="1:16" ht="15" customHeight="1" x14ac:dyDescent="0.35"/>
    <row r="234" spans="1:16" ht="25.5" customHeight="1" x14ac:dyDescent="0.35"/>
  </sheetData>
  <sheetProtection formatCells="0" formatColumns="0" formatRows="0"/>
  <mergeCells count="35">
    <mergeCell ref="C144:O144"/>
    <mergeCell ref="C133:O133"/>
    <mergeCell ref="B2:F2"/>
    <mergeCell ref="B9:K9"/>
    <mergeCell ref="C35:O35"/>
    <mergeCell ref="C99:O99"/>
    <mergeCell ref="C110:O110"/>
    <mergeCell ref="C123:O123"/>
    <mergeCell ref="N12:N13"/>
    <mergeCell ref="C165:O165"/>
    <mergeCell ref="C175:O175"/>
    <mergeCell ref="C45:O45"/>
    <mergeCell ref="B6:O6"/>
    <mergeCell ref="C56:O56"/>
    <mergeCell ref="C57:O57"/>
    <mergeCell ref="C15:O15"/>
    <mergeCell ref="C14:O14"/>
    <mergeCell ref="C25:O25"/>
    <mergeCell ref="C67:O67"/>
    <mergeCell ref="C77:O77"/>
    <mergeCell ref="C87:O87"/>
    <mergeCell ref="C98:O98"/>
    <mergeCell ref="M12:M13"/>
    <mergeCell ref="C155:O155"/>
    <mergeCell ref="C145:O145"/>
    <mergeCell ref="C199:J199"/>
    <mergeCell ref="B211:B225"/>
    <mergeCell ref="C207:K207"/>
    <mergeCell ref="C220:D220"/>
    <mergeCell ref="C200:C201"/>
    <mergeCell ref="J200:J201"/>
    <mergeCell ref="J208:J209"/>
    <mergeCell ref="K208:K209"/>
    <mergeCell ref="C217:D217"/>
    <mergeCell ref="K200:K201"/>
  </mergeCells>
  <conditionalFormatting sqref="D216 E215:E216">
    <cfRule type="cellIs" dxfId="26" priority="46" operator="lessThan">
      <formula>0.15</formula>
    </cfRule>
  </conditionalFormatting>
  <conditionalFormatting sqref="D219:E219">
    <cfRule type="cellIs" dxfId="25" priority="44" operator="lessThan">
      <formula>0.05</formula>
    </cfRule>
  </conditionalFormatting>
  <conditionalFormatting sqref="K213 L212:N212">
    <cfRule type="cellIs" dxfId="24" priority="1" operator="greaterThan">
      <formula>1</formula>
    </cfRule>
  </conditionalFormatting>
  <dataValidations xWindow="431" yWindow="475" count="7">
    <dataValidation allowBlank="1" showInputMessage="1" showErrorMessage="1" prompt="M&amp;E Budget Cannot be Less than 5%_x000a_" sqref="D219:J219"/>
    <dataValidation allowBlank="1" showInputMessage="1" showErrorMessage="1" prompt="Insert *text* description of Outcome here" sqref="C98:O98 C144:O144 C56:O56 C14:O14"/>
    <dataValidation allowBlank="1" showInputMessage="1" showErrorMessage="1" prompt="Insert *text* description of Output here" sqref="C15 C25 C35 C45 C57 C67 C77 C87 C175 C123 C133 C145 C155 C165 C110 C99:C100"/>
    <dataValidation allowBlank="1" showInputMessage="1" showErrorMessage="1" prompt="Insert *text* description of Activity here" sqref="C111 C16 C36 C46 C58 C69 C78 C88 C176 C27 C124 C134 C146 C156 C166 C101"/>
    <dataValidation allowBlank="1" showInputMessage="1" showErrorMessage="1" prompt="Insert name of recipient agency here _x000a_" sqref="D13:J13"/>
    <dataValidation allowBlank="1" showErrorMessage="1" prompt="% Towards Gender Equality and Women's Empowerment Must be Higher than 15%_x000a_" sqref="D218:J218"/>
    <dataValidation allowBlank="1" showInputMessage="1" showErrorMessage="1" prompt="% Towards Gender Equality and Women's Empowerment Must be Higher than 15%_x000a_" sqref="E215 D216:J216"/>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R254"/>
  <sheetViews>
    <sheetView showGridLines="0" showZeros="0" tabSelected="1" topLeftCell="E199" zoomScale="69" zoomScaleNormal="115" workbookViewId="0">
      <selection activeCell="G216" sqref="G216"/>
    </sheetView>
  </sheetViews>
  <sheetFormatPr defaultColWidth="9.08984375" defaultRowHeight="15.5" x14ac:dyDescent="0.35"/>
  <cols>
    <col min="1" max="1" width="4.26953125" style="61" customWidth="1"/>
    <col min="2" max="2" width="3.08984375" style="61" customWidth="1"/>
    <col min="3" max="3" width="51.26953125" style="61" customWidth="1"/>
    <col min="4" max="5" width="34.08984375" style="63" customWidth="1"/>
    <col min="6" max="6" width="35" style="63" customWidth="1"/>
    <col min="7" max="7" width="35" style="224" customWidth="1"/>
    <col min="8" max="8" width="34" style="63" customWidth="1"/>
    <col min="9" max="9" width="34" style="224" customWidth="1"/>
    <col min="10" max="11" width="25.81640625" style="61" customWidth="1"/>
    <col min="12" max="12" width="21.26953125" style="61" customWidth="1"/>
    <col min="13" max="13" width="16.81640625" style="61" customWidth="1"/>
    <col min="14" max="14" width="19.26953125" style="61" customWidth="1"/>
    <col min="15" max="15" width="19" style="61" customWidth="1"/>
    <col min="16" max="16" width="26" style="61" customWidth="1"/>
    <col min="17" max="17" width="21.08984375" style="61" customWidth="1"/>
    <col min="18" max="18" width="7" style="65" customWidth="1"/>
    <col min="19" max="19" width="24.08984375" style="61" customWidth="1"/>
    <col min="20" max="20" width="26.26953125" style="61" customWidth="1"/>
    <col min="21" max="21" width="30.08984375" style="61" customWidth="1"/>
    <col min="22" max="22" width="33" style="61" customWidth="1"/>
    <col min="23" max="24" width="22.81640625" style="61" customWidth="1"/>
    <col min="25" max="25" width="23.26953125" style="61" customWidth="1"/>
    <col min="26" max="26" width="32.08984375" style="61" customWidth="1"/>
    <col min="27" max="27" width="9.08984375" style="61"/>
    <col min="28" max="28" width="17.81640625" style="61" customWidth="1"/>
    <col min="29" max="29" width="26.26953125" style="61" customWidth="1"/>
    <col min="30" max="30" width="22.26953125" style="61" customWidth="1"/>
    <col min="31" max="31" width="29.81640625" style="61" customWidth="1"/>
    <col min="32" max="32" width="23.26953125" style="61" customWidth="1"/>
    <col min="33" max="33" width="18.26953125" style="61" customWidth="1"/>
    <col min="34" max="34" width="17.26953125" style="61" customWidth="1"/>
    <col min="35" max="35" width="25.08984375" style="61" customWidth="1"/>
    <col min="36" max="16384" width="9.08984375" style="61"/>
  </cols>
  <sheetData>
    <row r="1" spans="2:18" ht="24" customHeight="1" x14ac:dyDescent="0.35">
      <c r="P1" s="24"/>
      <c r="Q1" s="6"/>
      <c r="R1" s="61"/>
    </row>
    <row r="2" spans="2:18" ht="46" x14ac:dyDescent="1">
      <c r="C2" s="286" t="s">
        <v>545</v>
      </c>
      <c r="D2" s="286"/>
      <c r="E2" s="286"/>
      <c r="F2" s="286"/>
      <c r="G2" s="286"/>
      <c r="H2" s="286"/>
      <c r="I2" s="218"/>
      <c r="J2" s="39"/>
      <c r="K2" s="39"/>
      <c r="L2" s="40"/>
      <c r="M2" s="40"/>
      <c r="P2" s="24"/>
      <c r="Q2" s="6"/>
      <c r="R2" s="61"/>
    </row>
    <row r="3" spans="2:18" ht="24" customHeight="1" x14ac:dyDescent="0.35">
      <c r="C3" s="44"/>
      <c r="D3" s="41"/>
      <c r="E3" s="41"/>
      <c r="F3" s="41"/>
      <c r="G3" s="41"/>
      <c r="H3" s="41"/>
      <c r="I3" s="41"/>
      <c r="J3" s="41"/>
      <c r="K3" s="41"/>
      <c r="L3" s="41"/>
      <c r="M3" s="41"/>
      <c r="P3" s="24"/>
      <c r="Q3" s="6"/>
      <c r="R3" s="61"/>
    </row>
    <row r="4" spans="2:18" ht="24" customHeight="1" thickBot="1" x14ac:dyDescent="0.4">
      <c r="C4" s="44"/>
      <c r="D4" s="41"/>
      <c r="E4" s="41"/>
      <c r="F4" s="41"/>
      <c r="G4" s="41"/>
      <c r="H4" s="41"/>
      <c r="I4" s="41"/>
      <c r="J4" s="41"/>
      <c r="K4" s="41"/>
      <c r="L4" s="41"/>
      <c r="M4" s="41"/>
      <c r="P4" s="24"/>
      <c r="Q4" s="6"/>
      <c r="R4" s="61"/>
    </row>
    <row r="5" spans="2:18" ht="30" customHeight="1" x14ac:dyDescent="0.8">
      <c r="C5" s="301" t="s">
        <v>15</v>
      </c>
      <c r="D5" s="302"/>
      <c r="E5" s="302"/>
      <c r="F5" s="302"/>
      <c r="G5" s="302"/>
      <c r="H5" s="302"/>
      <c r="I5" s="302"/>
      <c r="J5" s="302"/>
      <c r="K5" s="303"/>
      <c r="N5" s="24"/>
      <c r="O5" s="6"/>
      <c r="R5" s="61"/>
    </row>
    <row r="6" spans="2:18" ht="24" customHeight="1" x14ac:dyDescent="0.35">
      <c r="C6" s="306" t="s">
        <v>546</v>
      </c>
      <c r="D6" s="307"/>
      <c r="E6" s="307"/>
      <c r="F6" s="307"/>
      <c r="G6" s="307"/>
      <c r="H6" s="307"/>
      <c r="I6" s="307"/>
      <c r="J6" s="307"/>
      <c r="K6" s="308"/>
      <c r="N6" s="24"/>
      <c r="O6" s="6"/>
      <c r="R6" s="61"/>
    </row>
    <row r="7" spans="2:18" ht="24" customHeight="1" x14ac:dyDescent="0.35">
      <c r="C7" s="306"/>
      <c r="D7" s="307"/>
      <c r="E7" s="307"/>
      <c r="F7" s="307"/>
      <c r="G7" s="307"/>
      <c r="H7" s="307"/>
      <c r="I7" s="307"/>
      <c r="J7" s="307"/>
      <c r="K7" s="308"/>
      <c r="N7" s="24"/>
      <c r="O7" s="6"/>
      <c r="R7" s="61"/>
    </row>
    <row r="8" spans="2:18" ht="24" customHeight="1" thickBot="1" x14ac:dyDescent="0.4">
      <c r="C8" s="309"/>
      <c r="D8" s="310"/>
      <c r="E8" s="310"/>
      <c r="F8" s="310"/>
      <c r="G8" s="310"/>
      <c r="H8" s="310"/>
      <c r="I8" s="310"/>
      <c r="J8" s="310"/>
      <c r="K8" s="311"/>
      <c r="N8" s="24"/>
      <c r="O8" s="6"/>
      <c r="R8" s="61"/>
    </row>
    <row r="9" spans="2:18" ht="24" customHeight="1" thickBot="1" x14ac:dyDescent="0.4">
      <c r="C9" s="54"/>
      <c r="D9" s="54"/>
      <c r="E9" s="54"/>
      <c r="F9" s="54"/>
      <c r="G9" s="54"/>
      <c r="H9" s="54"/>
      <c r="I9" s="54"/>
      <c r="P9" s="24"/>
      <c r="Q9" s="6"/>
      <c r="R9" s="61"/>
    </row>
    <row r="10" spans="2:18" ht="24" customHeight="1" thickBot="1" x14ac:dyDescent="0.4">
      <c r="C10" s="296" t="s">
        <v>177</v>
      </c>
      <c r="D10" s="297"/>
      <c r="E10" s="297"/>
      <c r="F10" s="297"/>
      <c r="G10" s="297"/>
      <c r="H10" s="298"/>
      <c r="I10" s="219"/>
      <c r="P10" s="24"/>
      <c r="Q10" s="6"/>
      <c r="R10" s="61"/>
    </row>
    <row r="11" spans="2:18" ht="24" customHeight="1" x14ac:dyDescent="0.35">
      <c r="C11" s="54"/>
      <c r="D11" s="54"/>
      <c r="E11" s="54"/>
      <c r="F11" s="54"/>
      <c r="G11" s="54"/>
      <c r="H11" s="54"/>
      <c r="I11" s="54"/>
      <c r="P11" s="24"/>
      <c r="Q11" s="6"/>
      <c r="R11" s="61"/>
    </row>
    <row r="12" spans="2:18" ht="24" customHeight="1" x14ac:dyDescent="0.35">
      <c r="C12" s="54"/>
      <c r="D12" s="112" t="s">
        <v>33</v>
      </c>
      <c r="E12" s="112"/>
      <c r="F12" s="112" t="s">
        <v>178</v>
      </c>
      <c r="G12" s="112"/>
      <c r="H12" s="112" t="s">
        <v>179</v>
      </c>
      <c r="I12" s="112"/>
      <c r="J12" s="304" t="s">
        <v>636</v>
      </c>
      <c r="K12" s="299" t="s">
        <v>572</v>
      </c>
      <c r="P12" s="24"/>
      <c r="Q12" s="6"/>
      <c r="R12" s="61"/>
    </row>
    <row r="13" spans="2:18" ht="24" customHeight="1" x14ac:dyDescent="0.35">
      <c r="C13" s="54"/>
      <c r="D13" s="85" t="s">
        <v>632</v>
      </c>
      <c r="E13" s="211" t="s">
        <v>629</v>
      </c>
      <c r="F13" s="85" t="s">
        <v>633</v>
      </c>
      <c r="G13" s="211" t="s">
        <v>630</v>
      </c>
      <c r="H13" s="85" t="s">
        <v>634</v>
      </c>
      <c r="I13" s="211" t="s">
        <v>631</v>
      </c>
      <c r="J13" s="305"/>
      <c r="K13" s="300"/>
      <c r="P13" s="24"/>
      <c r="Q13" s="6"/>
      <c r="R13" s="61"/>
    </row>
    <row r="14" spans="2:18" ht="24" customHeight="1" x14ac:dyDescent="0.35">
      <c r="B14" s="290" t="s">
        <v>188</v>
      </c>
      <c r="C14" s="291"/>
      <c r="D14" s="291"/>
      <c r="E14" s="291"/>
      <c r="F14" s="291"/>
      <c r="G14" s="291"/>
      <c r="H14" s="291"/>
      <c r="I14" s="291"/>
      <c r="J14" s="291"/>
      <c r="K14" s="292"/>
      <c r="P14" s="24"/>
      <c r="Q14" s="6"/>
      <c r="R14" s="61"/>
    </row>
    <row r="15" spans="2:18" ht="22.5" customHeight="1" x14ac:dyDescent="0.35">
      <c r="C15" s="290" t="s">
        <v>185</v>
      </c>
      <c r="D15" s="291"/>
      <c r="E15" s="291"/>
      <c r="F15" s="291"/>
      <c r="G15" s="291"/>
      <c r="H15" s="291"/>
      <c r="I15" s="291"/>
      <c r="J15" s="291"/>
      <c r="K15" s="292"/>
      <c r="P15" s="24"/>
      <c r="Q15" s="6"/>
      <c r="R15" s="61"/>
    </row>
    <row r="16" spans="2:18" ht="24.75" customHeight="1" thickBot="1" x14ac:dyDescent="0.4">
      <c r="C16" s="73" t="s">
        <v>184</v>
      </c>
      <c r="D16" s="74">
        <f>'1) Budget Table'!D24</f>
        <v>0</v>
      </c>
      <c r="E16" s="74"/>
      <c r="F16" s="370">
        <f>'1) Budget Table'!F24</f>
        <v>172500</v>
      </c>
      <c r="G16" s="370">
        <f>'1) Budget Table'!G24</f>
        <v>209943.16999999998</v>
      </c>
      <c r="H16" s="370">
        <f>'1) Budget Table'!H24</f>
        <v>0</v>
      </c>
      <c r="I16" s="370"/>
      <c r="J16" s="371">
        <f t="shared" ref="J16:J24" si="0">D16+F16+H16</f>
        <v>172500</v>
      </c>
      <c r="K16" s="75"/>
      <c r="P16" s="24"/>
      <c r="Q16" s="6"/>
      <c r="R16" s="61"/>
    </row>
    <row r="17" spans="3:18" ht="21.75" customHeight="1" thickBot="1" x14ac:dyDescent="0.4">
      <c r="C17" s="71" t="s">
        <v>10</v>
      </c>
      <c r="D17" s="105"/>
      <c r="E17" s="105"/>
      <c r="F17" s="372"/>
      <c r="G17" s="373"/>
      <c r="H17" s="374"/>
      <c r="I17" s="373"/>
      <c r="J17" s="371">
        <f t="shared" si="0"/>
        <v>0</v>
      </c>
      <c r="K17" s="72">
        <f>E17+G17+I17</f>
        <v>0</v>
      </c>
      <c r="R17" s="61"/>
    </row>
    <row r="18" spans="3:18" ht="16" thickBot="1" x14ac:dyDescent="0.4">
      <c r="C18" s="59" t="s">
        <v>11</v>
      </c>
      <c r="D18" s="107"/>
      <c r="E18" s="107"/>
      <c r="F18" s="352">
        <v>0</v>
      </c>
      <c r="G18" s="368">
        <v>784.59</v>
      </c>
      <c r="H18" s="349"/>
      <c r="I18" s="368"/>
      <c r="J18" s="371">
        <f t="shared" si="0"/>
        <v>0</v>
      </c>
      <c r="K18" s="72">
        <f t="shared" ref="K18:K23" si="1">E18+G18+I18</f>
        <v>784.59</v>
      </c>
      <c r="R18" s="61"/>
    </row>
    <row r="19" spans="3:18" ht="15.75" customHeight="1" thickBot="1" x14ac:dyDescent="0.4">
      <c r="C19" s="59" t="s">
        <v>12</v>
      </c>
      <c r="D19" s="107"/>
      <c r="E19" s="107"/>
      <c r="F19" s="375">
        <v>0</v>
      </c>
      <c r="G19" s="376"/>
      <c r="H19" s="377"/>
      <c r="I19" s="376"/>
      <c r="J19" s="371">
        <f t="shared" si="0"/>
        <v>0</v>
      </c>
      <c r="K19" s="72">
        <f t="shared" si="1"/>
        <v>0</v>
      </c>
      <c r="R19" s="61"/>
    </row>
    <row r="20" spans="3:18" ht="16" thickBot="1" x14ac:dyDescent="0.4">
      <c r="C20" s="60" t="s">
        <v>13</v>
      </c>
      <c r="D20" s="107"/>
      <c r="E20" s="107"/>
      <c r="F20" s="375">
        <v>0</v>
      </c>
      <c r="G20" s="376"/>
      <c r="H20" s="377"/>
      <c r="I20" s="376"/>
      <c r="J20" s="371">
        <f t="shared" si="0"/>
        <v>0</v>
      </c>
      <c r="K20" s="72">
        <f t="shared" si="1"/>
        <v>0</v>
      </c>
      <c r="R20" s="61"/>
    </row>
    <row r="21" spans="3:18" ht="16" thickBot="1" x14ac:dyDescent="0.4">
      <c r="C21" s="59" t="s">
        <v>18</v>
      </c>
      <c r="D21" s="107"/>
      <c r="E21" s="107"/>
      <c r="F21" s="375">
        <v>4500</v>
      </c>
      <c r="G21" s="376"/>
      <c r="H21" s="377"/>
      <c r="I21" s="376"/>
      <c r="J21" s="371">
        <f t="shared" si="0"/>
        <v>4500</v>
      </c>
      <c r="K21" s="72">
        <f t="shared" si="1"/>
        <v>0</v>
      </c>
      <c r="R21" s="61"/>
    </row>
    <row r="22" spans="3:18" ht="21.75" customHeight="1" thickBot="1" x14ac:dyDescent="0.4">
      <c r="C22" s="59" t="s">
        <v>14</v>
      </c>
      <c r="D22" s="107"/>
      <c r="E22" s="107"/>
      <c r="F22" s="375">
        <v>168000</v>
      </c>
      <c r="G22" s="376">
        <v>209158.58</v>
      </c>
      <c r="H22" s="377"/>
      <c r="I22" s="376"/>
      <c r="J22" s="371">
        <f t="shared" si="0"/>
        <v>168000</v>
      </c>
      <c r="K22" s="72">
        <f t="shared" si="1"/>
        <v>209158.58</v>
      </c>
      <c r="R22" s="61"/>
    </row>
    <row r="23" spans="3:18" ht="21.75" customHeight="1" thickBot="1" x14ac:dyDescent="0.4">
      <c r="C23" s="59" t="s">
        <v>183</v>
      </c>
      <c r="D23" s="107"/>
      <c r="E23" s="107"/>
      <c r="F23" s="375">
        <v>0</v>
      </c>
      <c r="G23" s="376"/>
      <c r="H23" s="377"/>
      <c r="I23" s="376"/>
      <c r="J23" s="371">
        <f t="shared" si="0"/>
        <v>0</v>
      </c>
      <c r="K23" s="72">
        <f t="shared" si="1"/>
        <v>0</v>
      </c>
      <c r="R23" s="61"/>
    </row>
    <row r="24" spans="3:18" ht="15.75" customHeight="1" thickBot="1" x14ac:dyDescent="0.4">
      <c r="C24" s="64" t="s">
        <v>186</v>
      </c>
      <c r="D24" s="76">
        <f>SUM(D17:D23)</f>
        <v>0</v>
      </c>
      <c r="E24" s="76"/>
      <c r="F24" s="378">
        <f>SUM(F17:F23)</f>
        <v>172500</v>
      </c>
      <c r="G24" s="378">
        <f>SUM(G18:G23)</f>
        <v>209943.16999999998</v>
      </c>
      <c r="H24" s="378">
        <f>SUM(H17:H23)</f>
        <v>0</v>
      </c>
      <c r="I24" s="379"/>
      <c r="J24" s="371">
        <f t="shared" si="0"/>
        <v>172500</v>
      </c>
      <c r="K24" s="371">
        <f>SUM(K17:K23)</f>
        <v>209943.16999999998</v>
      </c>
      <c r="R24" s="61"/>
    </row>
    <row r="25" spans="3:18" s="63" customFormat="1" x14ac:dyDescent="0.35">
      <c r="C25" s="80"/>
      <c r="D25" s="81"/>
      <c r="E25" s="81"/>
      <c r="F25" s="81"/>
      <c r="G25" s="81"/>
      <c r="H25" s="81"/>
      <c r="I25" s="81"/>
      <c r="J25" s="132"/>
      <c r="K25" s="132"/>
    </row>
    <row r="26" spans="3:18" x14ac:dyDescent="0.35">
      <c r="C26" s="290" t="s">
        <v>189</v>
      </c>
      <c r="D26" s="291"/>
      <c r="E26" s="291"/>
      <c r="F26" s="291"/>
      <c r="G26" s="291"/>
      <c r="H26" s="291"/>
      <c r="I26" s="291"/>
      <c r="J26" s="291"/>
      <c r="K26" s="292"/>
      <c r="R26" s="61"/>
    </row>
    <row r="27" spans="3:18" ht="27" customHeight="1" thickBot="1" x14ac:dyDescent="0.4">
      <c r="C27" s="73" t="s">
        <v>184</v>
      </c>
      <c r="D27" s="74">
        <f>'1) Budget Table'!D34</f>
        <v>0</v>
      </c>
      <c r="E27" s="74"/>
      <c r="F27" s="370">
        <f>'1) Budget Table'!F34</f>
        <v>74284</v>
      </c>
      <c r="G27" s="370">
        <f>'1) Budget Table'!G34</f>
        <v>61125.52</v>
      </c>
      <c r="H27" s="370">
        <f>'1) Budget Table'!H34</f>
        <v>0</v>
      </c>
      <c r="I27" s="370"/>
      <c r="J27" s="371">
        <f t="shared" ref="J27:J35" si="2">D27+F27+H27</f>
        <v>74284</v>
      </c>
      <c r="K27" s="72">
        <f>E27+G27+I27</f>
        <v>61125.52</v>
      </c>
      <c r="R27" s="61"/>
    </row>
    <row r="28" spans="3:18" ht="16" thickBot="1" x14ac:dyDescent="0.4">
      <c r="C28" s="71" t="s">
        <v>10</v>
      </c>
      <c r="D28" s="105"/>
      <c r="E28" s="105"/>
      <c r="F28" s="374"/>
      <c r="G28" s="373"/>
      <c r="H28" s="374"/>
      <c r="I28" s="373"/>
      <c r="J28" s="371">
        <f t="shared" si="2"/>
        <v>0</v>
      </c>
      <c r="K28" s="72">
        <f>E28+G28+I28</f>
        <v>0</v>
      </c>
      <c r="R28" s="61"/>
    </row>
    <row r="29" spans="3:18" ht="16" thickBot="1" x14ac:dyDescent="0.4">
      <c r="C29" s="59" t="s">
        <v>11</v>
      </c>
      <c r="D29" s="107"/>
      <c r="E29" s="107"/>
      <c r="F29" s="352">
        <v>0</v>
      </c>
      <c r="G29" s="368"/>
      <c r="H29" s="349"/>
      <c r="I29" s="368"/>
      <c r="J29" s="371">
        <f t="shared" si="2"/>
        <v>0</v>
      </c>
      <c r="K29" s="72">
        <f t="shared" ref="K29:K34" si="3">E29+G29+I29</f>
        <v>0</v>
      </c>
      <c r="R29" s="61"/>
    </row>
    <row r="30" spans="3:18" ht="31.5" thickBot="1" x14ac:dyDescent="0.4">
      <c r="C30" s="59" t="s">
        <v>12</v>
      </c>
      <c r="D30" s="107"/>
      <c r="E30" s="107"/>
      <c r="F30" s="375"/>
      <c r="G30" s="376"/>
      <c r="H30" s="377"/>
      <c r="I30" s="376"/>
      <c r="J30" s="371">
        <f t="shared" si="2"/>
        <v>0</v>
      </c>
      <c r="K30" s="72">
        <f t="shared" si="3"/>
        <v>0</v>
      </c>
      <c r="R30" s="61"/>
    </row>
    <row r="31" spans="3:18" ht="16" thickBot="1" x14ac:dyDescent="0.4">
      <c r="C31" s="60" t="s">
        <v>13</v>
      </c>
      <c r="D31" s="107"/>
      <c r="E31" s="107"/>
      <c r="F31" s="375">
        <v>13000</v>
      </c>
      <c r="G31" s="376"/>
      <c r="H31" s="377"/>
      <c r="I31" s="376"/>
      <c r="J31" s="371">
        <f t="shared" si="2"/>
        <v>13000</v>
      </c>
      <c r="K31" s="72">
        <f t="shared" si="3"/>
        <v>0</v>
      </c>
      <c r="R31" s="61"/>
    </row>
    <row r="32" spans="3:18" ht="16" thickBot="1" x14ac:dyDescent="0.4">
      <c r="C32" s="59" t="s">
        <v>18</v>
      </c>
      <c r="D32" s="107"/>
      <c r="E32" s="107"/>
      <c r="F32" s="375">
        <v>1000</v>
      </c>
      <c r="G32" s="376"/>
      <c r="H32" s="377"/>
      <c r="I32" s="376"/>
      <c r="J32" s="371">
        <f t="shared" si="2"/>
        <v>1000</v>
      </c>
      <c r="K32" s="72">
        <f t="shared" si="3"/>
        <v>0</v>
      </c>
      <c r="R32" s="61"/>
    </row>
    <row r="33" spans="3:18" ht="16" thickBot="1" x14ac:dyDescent="0.4">
      <c r="C33" s="59" t="s">
        <v>14</v>
      </c>
      <c r="D33" s="107"/>
      <c r="E33" s="107"/>
      <c r="F33" s="375">
        <v>60284</v>
      </c>
      <c r="G33" s="376">
        <v>61125.52</v>
      </c>
      <c r="H33" s="377"/>
      <c r="I33" s="376"/>
      <c r="J33" s="371">
        <f t="shared" si="2"/>
        <v>60284</v>
      </c>
      <c r="K33" s="72">
        <f t="shared" si="3"/>
        <v>61125.52</v>
      </c>
      <c r="R33" s="61"/>
    </row>
    <row r="34" spans="3:18" ht="16" thickBot="1" x14ac:dyDescent="0.4">
      <c r="C34" s="59" t="s">
        <v>183</v>
      </c>
      <c r="D34" s="107"/>
      <c r="E34" s="107"/>
      <c r="F34" s="375">
        <v>0</v>
      </c>
      <c r="G34" s="376"/>
      <c r="H34" s="377"/>
      <c r="I34" s="376"/>
      <c r="J34" s="371">
        <f t="shared" si="2"/>
        <v>0</v>
      </c>
      <c r="K34" s="72">
        <f t="shared" si="3"/>
        <v>0</v>
      </c>
      <c r="R34" s="61"/>
    </row>
    <row r="35" spans="3:18" ht="16" thickBot="1" x14ac:dyDescent="0.4">
      <c r="C35" s="64" t="s">
        <v>186</v>
      </c>
      <c r="D35" s="76">
        <f>SUM(D28:D34)</f>
        <v>0</v>
      </c>
      <c r="E35" s="76"/>
      <c r="F35" s="378">
        <f>SUM(F28:F34)</f>
        <v>74284</v>
      </c>
      <c r="G35" s="378">
        <f>SUM(G28:G34)</f>
        <v>61125.52</v>
      </c>
      <c r="H35" s="378">
        <f>SUM(H28:H34)</f>
        <v>0</v>
      </c>
      <c r="I35" s="378"/>
      <c r="J35" s="371">
        <f t="shared" si="2"/>
        <v>74284</v>
      </c>
      <c r="K35" s="382">
        <f t="shared" ref="K30:K35" si="4">E34+G34+I34</f>
        <v>0</v>
      </c>
      <c r="R35" s="61"/>
    </row>
    <row r="36" spans="3:18" s="63" customFormat="1" x14ac:dyDescent="0.35">
      <c r="C36" s="80"/>
      <c r="D36" s="81"/>
      <c r="E36" s="81"/>
      <c r="F36" s="81"/>
      <c r="G36" s="81"/>
      <c r="H36" s="81"/>
      <c r="I36" s="81"/>
      <c r="J36" s="82"/>
      <c r="K36" s="82"/>
    </row>
    <row r="37" spans="3:18" x14ac:dyDescent="0.35">
      <c r="C37" s="290" t="s">
        <v>190</v>
      </c>
      <c r="D37" s="291"/>
      <c r="E37" s="291"/>
      <c r="F37" s="291"/>
      <c r="G37" s="291"/>
      <c r="H37" s="291"/>
      <c r="I37" s="291"/>
      <c r="J37" s="291"/>
      <c r="K37" s="292"/>
      <c r="R37" s="61"/>
    </row>
    <row r="38" spans="3:18" ht="21.75" customHeight="1" thickBot="1" x14ac:dyDescent="0.4">
      <c r="C38" s="73" t="s">
        <v>184</v>
      </c>
      <c r="D38" s="74">
        <f>'1) Budget Table'!D44</f>
        <v>0</v>
      </c>
      <c r="E38" s="74"/>
      <c r="F38" s="370">
        <f>'1) Budget Table'!F44</f>
        <v>0</v>
      </c>
      <c r="G38" s="370"/>
      <c r="H38" s="370">
        <f>'1) Budget Table'!H44</f>
        <v>278831.78000000003</v>
      </c>
      <c r="I38" s="370">
        <f>'1) Budget Table'!I44</f>
        <v>159675.71</v>
      </c>
      <c r="J38" s="371">
        <f t="shared" ref="J38:J45" si="5">D38+F38+H38</f>
        <v>278831.78000000003</v>
      </c>
      <c r="K38" s="72">
        <f>E38+G38+I38</f>
        <v>159675.71</v>
      </c>
      <c r="R38" s="61"/>
    </row>
    <row r="39" spans="3:18" ht="16" thickBot="1" x14ac:dyDescent="0.4">
      <c r="C39" s="71" t="s">
        <v>10</v>
      </c>
      <c r="D39" s="105"/>
      <c r="E39" s="105"/>
      <c r="F39" s="374"/>
      <c r="G39" s="373"/>
      <c r="H39" s="381"/>
      <c r="J39" s="371">
        <f t="shared" si="5"/>
        <v>0</v>
      </c>
      <c r="K39" s="72">
        <f>E39+G39+I39</f>
        <v>0</v>
      </c>
      <c r="R39" s="61"/>
    </row>
    <row r="40" spans="3:18" s="63" customFormat="1" ht="15.75" customHeight="1" thickBot="1" x14ac:dyDescent="0.4">
      <c r="C40" s="59" t="s">
        <v>11</v>
      </c>
      <c r="D40" s="107"/>
      <c r="E40" s="107"/>
      <c r="F40" s="349"/>
      <c r="G40" s="368"/>
      <c r="H40" s="375">
        <v>20000</v>
      </c>
      <c r="I40" s="399">
        <v>54.08</v>
      </c>
      <c r="J40" s="371">
        <f t="shared" si="5"/>
        <v>20000</v>
      </c>
      <c r="K40" s="72">
        <f t="shared" ref="J40:K45" si="6">E40+G40+I40</f>
        <v>54.08</v>
      </c>
    </row>
    <row r="41" spans="3:18" s="63" customFormat="1" ht="31.5" thickBot="1" x14ac:dyDescent="0.4">
      <c r="C41" s="59" t="s">
        <v>12</v>
      </c>
      <c r="D41" s="107"/>
      <c r="E41" s="107"/>
      <c r="F41" s="377"/>
      <c r="G41" s="376"/>
      <c r="H41" s="375">
        <v>5000</v>
      </c>
      <c r="I41" s="376">
        <v>0</v>
      </c>
      <c r="J41" s="371">
        <f t="shared" si="5"/>
        <v>5000</v>
      </c>
      <c r="K41" s="72">
        <f t="shared" si="6"/>
        <v>0</v>
      </c>
    </row>
    <row r="42" spans="3:18" s="63" customFormat="1" ht="16" thickBot="1" x14ac:dyDescent="0.4">
      <c r="C42" s="60" t="s">
        <v>13</v>
      </c>
      <c r="D42" s="107">
        <v>0</v>
      </c>
      <c r="E42" s="107"/>
      <c r="F42" s="377"/>
      <c r="G42" s="376"/>
      <c r="H42" s="375">
        <v>50000</v>
      </c>
      <c r="I42" s="376">
        <v>175.97</v>
      </c>
      <c r="J42" s="371">
        <f t="shared" si="5"/>
        <v>50000</v>
      </c>
      <c r="K42" s="72">
        <f t="shared" si="6"/>
        <v>175.97</v>
      </c>
    </row>
    <row r="43" spans="3:18" ht="16" thickBot="1" x14ac:dyDescent="0.4">
      <c r="C43" s="59" t="s">
        <v>18</v>
      </c>
      <c r="D43" s="107">
        <v>0</v>
      </c>
      <c r="E43" s="107"/>
      <c r="F43" s="377"/>
      <c r="G43" s="376"/>
      <c r="H43" s="375">
        <v>15000</v>
      </c>
      <c r="I43" s="376">
        <v>2926.06</v>
      </c>
      <c r="J43" s="371">
        <f t="shared" si="5"/>
        <v>15000</v>
      </c>
      <c r="K43" s="72">
        <f t="shared" si="6"/>
        <v>2926.06</v>
      </c>
      <c r="R43" s="61"/>
    </row>
    <row r="44" spans="3:18" ht="16" thickBot="1" x14ac:dyDescent="0.4">
      <c r="C44" s="59" t="s">
        <v>14</v>
      </c>
      <c r="D44" s="107"/>
      <c r="E44" s="107"/>
      <c r="F44" s="377"/>
      <c r="G44" s="376"/>
      <c r="H44" s="375">
        <v>168831.78</v>
      </c>
      <c r="I44" s="376">
        <v>0</v>
      </c>
      <c r="J44" s="371">
        <f t="shared" si="5"/>
        <v>168831.78</v>
      </c>
      <c r="K44" s="72">
        <f t="shared" si="6"/>
        <v>0</v>
      </c>
      <c r="R44" s="61"/>
    </row>
    <row r="45" spans="3:18" ht="16" thickBot="1" x14ac:dyDescent="0.4">
      <c r="C45" s="59" t="s">
        <v>183</v>
      </c>
      <c r="D45" s="107"/>
      <c r="E45" s="107"/>
      <c r="F45" s="377"/>
      <c r="G45" s="376"/>
      <c r="H45" s="375">
        <v>20000</v>
      </c>
      <c r="I45" s="376">
        <v>156519.6</v>
      </c>
      <c r="J45" s="371">
        <f t="shared" si="5"/>
        <v>20000</v>
      </c>
      <c r="K45" s="72">
        <f t="shared" si="6"/>
        <v>156519.6</v>
      </c>
      <c r="R45" s="61"/>
    </row>
    <row r="46" spans="3:18" ht="16" thickBot="1" x14ac:dyDescent="0.4">
      <c r="C46" s="64" t="s">
        <v>186</v>
      </c>
      <c r="D46" s="76">
        <f>SUM(D39:D45)</f>
        <v>0</v>
      </c>
      <c r="E46" s="76"/>
      <c r="F46" s="378">
        <f>SUM(F39:F45)</f>
        <v>0</v>
      </c>
      <c r="G46" s="378"/>
      <c r="H46" s="378">
        <f>SUM(H39:H45)</f>
        <v>278831.78000000003</v>
      </c>
      <c r="I46" s="378">
        <f>SUM(I39:I45)</f>
        <v>159675.71</v>
      </c>
      <c r="J46" s="371">
        <f t="shared" ref="J41:J46" si="7">D46+F46+H46</f>
        <v>278831.78000000003</v>
      </c>
      <c r="K46" s="378">
        <f t="shared" ref="J46:K46" si="8">SUM(K39:K45)</f>
        <v>159675.71</v>
      </c>
      <c r="R46" s="61"/>
    </row>
    <row r="47" spans="3:18" x14ac:dyDescent="0.35">
      <c r="C47" s="290" t="s">
        <v>191</v>
      </c>
      <c r="D47" s="291"/>
      <c r="E47" s="291"/>
      <c r="F47" s="291"/>
      <c r="G47" s="291"/>
      <c r="H47" s="291"/>
      <c r="I47" s="291"/>
      <c r="J47" s="291"/>
      <c r="K47" s="292"/>
      <c r="R47" s="61"/>
    </row>
    <row r="48" spans="3:18" s="63" customFormat="1" x14ac:dyDescent="0.35">
      <c r="C48" s="77"/>
      <c r="D48" s="78"/>
      <c r="E48" s="78"/>
      <c r="F48" s="78"/>
      <c r="G48" s="78"/>
      <c r="H48" s="78"/>
      <c r="I48" s="78"/>
      <c r="J48" s="79"/>
      <c r="K48" s="79"/>
    </row>
    <row r="49" spans="2:18" ht="20.25" customHeight="1" thickBot="1" x14ac:dyDescent="0.4">
      <c r="C49" s="73" t="s">
        <v>184</v>
      </c>
      <c r="D49" s="74">
        <f>'1) Budget Table'!D54</f>
        <v>0</v>
      </c>
      <c r="E49" s="74"/>
      <c r="F49" s="74">
        <f>'1) Budget Table'!F54</f>
        <v>0</v>
      </c>
      <c r="G49" s="74"/>
      <c r="H49" s="74">
        <f>'1) Budget Table'!H54</f>
        <v>0</v>
      </c>
      <c r="I49" s="74"/>
      <c r="J49" s="75">
        <f t="shared" ref="J49:K57" si="9">SUM(C49:G49)</f>
        <v>0</v>
      </c>
      <c r="K49" s="75">
        <f t="shared" si="9"/>
        <v>0</v>
      </c>
      <c r="R49" s="61"/>
    </row>
    <row r="50" spans="2:18" x14ac:dyDescent="0.35">
      <c r="C50" s="71" t="s">
        <v>10</v>
      </c>
      <c r="D50" s="105"/>
      <c r="E50" s="105"/>
      <c r="F50" s="106"/>
      <c r="G50" s="225"/>
      <c r="H50" s="106"/>
      <c r="I50" s="225"/>
      <c r="J50" s="72">
        <f t="shared" si="9"/>
        <v>0</v>
      </c>
      <c r="K50" s="72">
        <f t="shared" si="9"/>
        <v>0</v>
      </c>
      <c r="R50" s="61"/>
    </row>
    <row r="51" spans="2:18" ht="15.75" customHeight="1" x14ac:dyDescent="0.35">
      <c r="C51" s="59" t="s">
        <v>11</v>
      </c>
      <c r="D51" s="107"/>
      <c r="E51" s="107"/>
      <c r="F51" s="21"/>
      <c r="G51" s="222"/>
      <c r="H51" s="21"/>
      <c r="I51" s="222"/>
      <c r="J51" s="70">
        <f t="shared" si="9"/>
        <v>0</v>
      </c>
      <c r="K51" s="70">
        <f t="shared" si="9"/>
        <v>0</v>
      </c>
      <c r="R51" s="61"/>
    </row>
    <row r="52" spans="2:18" ht="32.25" customHeight="1" x14ac:dyDescent="0.35">
      <c r="C52" s="59" t="s">
        <v>12</v>
      </c>
      <c r="D52" s="107"/>
      <c r="E52" s="107"/>
      <c r="F52" s="107"/>
      <c r="G52" s="223"/>
      <c r="H52" s="107"/>
      <c r="I52" s="223"/>
      <c r="J52" s="70">
        <f t="shared" si="9"/>
        <v>0</v>
      </c>
      <c r="K52" s="70">
        <f t="shared" si="9"/>
        <v>0</v>
      </c>
      <c r="R52" s="61"/>
    </row>
    <row r="53" spans="2:18" s="63" customFormat="1" x14ac:dyDescent="0.35">
      <c r="C53" s="60" t="s">
        <v>13</v>
      </c>
      <c r="D53" s="107"/>
      <c r="E53" s="107"/>
      <c r="F53" s="107"/>
      <c r="G53" s="223"/>
      <c r="H53" s="107"/>
      <c r="I53" s="223"/>
      <c r="J53" s="70">
        <f t="shared" si="9"/>
        <v>0</v>
      </c>
      <c r="K53" s="70">
        <f t="shared" si="9"/>
        <v>0</v>
      </c>
    </row>
    <row r="54" spans="2:18" x14ac:dyDescent="0.35">
      <c r="C54" s="59" t="s">
        <v>18</v>
      </c>
      <c r="D54" s="107"/>
      <c r="E54" s="107"/>
      <c r="F54" s="107"/>
      <c r="G54" s="223"/>
      <c r="H54" s="107"/>
      <c r="I54" s="223"/>
      <c r="J54" s="70">
        <f t="shared" si="9"/>
        <v>0</v>
      </c>
      <c r="K54" s="70">
        <f t="shared" si="9"/>
        <v>0</v>
      </c>
      <c r="R54" s="61"/>
    </row>
    <row r="55" spans="2:18" x14ac:dyDescent="0.35">
      <c r="C55" s="59" t="s">
        <v>14</v>
      </c>
      <c r="D55" s="107"/>
      <c r="E55" s="107"/>
      <c r="F55" s="107"/>
      <c r="G55" s="223"/>
      <c r="H55" s="107"/>
      <c r="I55" s="223"/>
      <c r="J55" s="70">
        <f t="shared" si="9"/>
        <v>0</v>
      </c>
      <c r="K55" s="70">
        <f t="shared" si="9"/>
        <v>0</v>
      </c>
      <c r="R55" s="61"/>
    </row>
    <row r="56" spans="2:18" x14ac:dyDescent="0.35">
      <c r="C56" s="59" t="s">
        <v>183</v>
      </c>
      <c r="D56" s="107"/>
      <c r="E56" s="107"/>
      <c r="F56" s="107"/>
      <c r="G56" s="223"/>
      <c r="H56" s="107"/>
      <c r="I56" s="223"/>
      <c r="J56" s="70">
        <f t="shared" si="9"/>
        <v>0</v>
      </c>
      <c r="K56" s="70">
        <f t="shared" si="9"/>
        <v>0</v>
      </c>
      <c r="R56" s="61"/>
    </row>
    <row r="57" spans="2:18" ht="21" customHeight="1" x14ac:dyDescent="0.35">
      <c r="C57" s="64" t="s">
        <v>186</v>
      </c>
      <c r="D57" s="76">
        <f>SUM(D50:D56)</f>
        <v>0</v>
      </c>
      <c r="E57" s="76"/>
      <c r="F57" s="76">
        <f>SUM(F50:F56)</f>
        <v>0</v>
      </c>
      <c r="G57" s="76"/>
      <c r="H57" s="76">
        <f>SUM(H50:H56)</f>
        <v>0</v>
      </c>
      <c r="I57" s="76"/>
      <c r="J57" s="70">
        <f t="shared" si="9"/>
        <v>0</v>
      </c>
      <c r="K57" s="70">
        <f t="shared" si="9"/>
        <v>0</v>
      </c>
      <c r="R57" s="61"/>
    </row>
    <row r="58" spans="2:18" s="63" customFormat="1" ht="22.5" customHeight="1" x14ac:dyDescent="0.35">
      <c r="C58" s="83"/>
      <c r="D58" s="81"/>
      <c r="E58" s="81"/>
      <c r="F58" s="81"/>
      <c r="G58" s="81"/>
      <c r="H58" s="81"/>
      <c r="I58" s="81"/>
      <c r="J58" s="82"/>
      <c r="K58" s="82"/>
    </row>
    <row r="59" spans="2:18" x14ac:dyDescent="0.35">
      <c r="B59" s="290" t="s">
        <v>192</v>
      </c>
      <c r="C59" s="291"/>
      <c r="D59" s="291"/>
      <c r="E59" s="291"/>
      <c r="F59" s="291"/>
      <c r="G59" s="291"/>
      <c r="H59" s="291"/>
      <c r="I59" s="291"/>
      <c r="J59" s="291"/>
      <c r="K59" s="292"/>
      <c r="R59" s="61"/>
    </row>
    <row r="60" spans="2:18" x14ac:dyDescent="0.35">
      <c r="C60" s="290" t="s">
        <v>193</v>
      </c>
      <c r="D60" s="291"/>
      <c r="E60" s="291"/>
      <c r="F60" s="291"/>
      <c r="G60" s="291"/>
      <c r="H60" s="291"/>
      <c r="I60" s="291"/>
      <c r="J60" s="291"/>
      <c r="K60" s="292"/>
      <c r="R60" s="61"/>
    </row>
    <row r="61" spans="2:18" ht="24" customHeight="1" thickBot="1" x14ac:dyDescent="0.4">
      <c r="C61" s="73" t="s">
        <v>184</v>
      </c>
      <c r="D61" s="74">
        <f>'1) Budget Table'!D66</f>
        <v>0</v>
      </c>
      <c r="E61" s="74"/>
      <c r="F61" s="370">
        <f>'1) Budget Table'!F66</f>
        <v>238000</v>
      </c>
      <c r="G61" s="370">
        <f>'1) Budget Table'!G66</f>
        <v>151936.65000000002</v>
      </c>
      <c r="H61" s="370">
        <f>'1) Budget Table'!H66</f>
        <v>0</v>
      </c>
      <c r="I61" s="74"/>
      <c r="J61" s="371">
        <f>SUM(C61:G61)</f>
        <v>389936.65</v>
      </c>
      <c r="K61" s="72">
        <f t="shared" ref="K61:K68" si="10">E61+G61+I61</f>
        <v>151936.65000000002</v>
      </c>
      <c r="R61" s="61"/>
    </row>
    <row r="62" spans="2:18" ht="15.75" customHeight="1" thickBot="1" x14ac:dyDescent="0.4">
      <c r="C62" s="71" t="s">
        <v>10</v>
      </c>
      <c r="D62" s="105"/>
      <c r="E62" s="105"/>
      <c r="F62" s="372"/>
      <c r="G62" s="373"/>
      <c r="H62" s="374"/>
      <c r="I62" s="225"/>
      <c r="J62" s="371">
        <f t="shared" ref="J62:J69" si="11">D62+F62+H62</f>
        <v>0</v>
      </c>
      <c r="K62" s="72">
        <f t="shared" si="10"/>
        <v>0</v>
      </c>
      <c r="R62" s="61"/>
    </row>
    <row r="63" spans="2:18" ht="15.75" customHeight="1" thickBot="1" x14ac:dyDescent="0.4">
      <c r="C63" s="59" t="s">
        <v>11</v>
      </c>
      <c r="D63" s="107"/>
      <c r="E63" s="107"/>
      <c r="F63" s="352">
        <v>18000</v>
      </c>
      <c r="G63" s="368">
        <v>28836</v>
      </c>
      <c r="H63" s="349"/>
      <c r="I63" s="222"/>
      <c r="J63" s="371">
        <f>D63+F63+H63</f>
        <v>18000</v>
      </c>
      <c r="K63" s="72">
        <f>E63+G63+I63</f>
        <v>28836</v>
      </c>
      <c r="R63" s="61"/>
    </row>
    <row r="64" spans="2:18" ht="15.75" customHeight="1" thickBot="1" x14ac:dyDescent="0.4">
      <c r="C64" s="59" t="s">
        <v>12</v>
      </c>
      <c r="D64" s="107"/>
      <c r="E64" s="107"/>
      <c r="F64" s="375">
        <v>100000</v>
      </c>
      <c r="G64" s="376">
        <v>83026.05</v>
      </c>
      <c r="H64" s="377"/>
      <c r="I64" s="223"/>
      <c r="J64" s="371">
        <f t="shared" si="11"/>
        <v>100000</v>
      </c>
      <c r="K64" s="72">
        <f t="shared" si="10"/>
        <v>83026.05</v>
      </c>
      <c r="R64" s="61"/>
    </row>
    <row r="65" spans="2:18" ht="18.75" customHeight="1" thickBot="1" x14ac:dyDescent="0.4">
      <c r="C65" s="60" t="s">
        <v>13</v>
      </c>
      <c r="D65" s="107"/>
      <c r="E65" s="107"/>
      <c r="F65" s="375">
        <v>40000</v>
      </c>
      <c r="G65" s="376"/>
      <c r="H65" s="377"/>
      <c r="I65" s="223"/>
      <c r="J65" s="371">
        <f t="shared" si="11"/>
        <v>40000</v>
      </c>
      <c r="K65" s="72">
        <f t="shared" si="10"/>
        <v>0</v>
      </c>
      <c r="R65" s="61"/>
    </row>
    <row r="66" spans="2:18" ht="16" thickBot="1" x14ac:dyDescent="0.4">
      <c r="C66" s="59" t="s">
        <v>18</v>
      </c>
      <c r="D66" s="107"/>
      <c r="E66" s="107"/>
      <c r="F66" s="375">
        <v>25000</v>
      </c>
      <c r="G66" s="376">
        <v>12171.54</v>
      </c>
      <c r="H66" s="377"/>
      <c r="I66" s="223"/>
      <c r="J66" s="371">
        <f t="shared" si="11"/>
        <v>25000</v>
      </c>
      <c r="K66" s="72">
        <f t="shared" si="10"/>
        <v>12171.54</v>
      </c>
      <c r="R66" s="61"/>
    </row>
    <row r="67" spans="2:18" s="63" customFormat="1" ht="21.75" customHeight="1" thickBot="1" x14ac:dyDescent="0.4">
      <c r="B67" s="61"/>
      <c r="C67" s="59" t="s">
        <v>14</v>
      </c>
      <c r="D67" s="107"/>
      <c r="E67" s="107"/>
      <c r="F67" s="375">
        <v>50000</v>
      </c>
      <c r="G67" s="376">
        <v>27903.06</v>
      </c>
      <c r="H67" s="377"/>
      <c r="I67" s="223"/>
      <c r="J67" s="371">
        <f t="shared" si="11"/>
        <v>50000</v>
      </c>
      <c r="K67" s="72">
        <f t="shared" si="10"/>
        <v>27903.06</v>
      </c>
    </row>
    <row r="68" spans="2:18" s="63" customFormat="1" ht="16" thickBot="1" x14ac:dyDescent="0.4">
      <c r="B68" s="61"/>
      <c r="C68" s="59" t="s">
        <v>183</v>
      </c>
      <c r="D68" s="107"/>
      <c r="E68" s="107"/>
      <c r="F68" s="375">
        <v>5000</v>
      </c>
      <c r="G68" s="376"/>
      <c r="H68" s="377"/>
      <c r="I68" s="223"/>
      <c r="J68" s="371">
        <f t="shared" si="11"/>
        <v>5000</v>
      </c>
      <c r="K68" s="72">
        <f t="shared" si="10"/>
        <v>0</v>
      </c>
    </row>
    <row r="69" spans="2:18" ht="16" thickBot="1" x14ac:dyDescent="0.4">
      <c r="C69" s="64" t="s">
        <v>186</v>
      </c>
      <c r="D69" s="76">
        <f>SUM(D62:D68)</f>
        <v>0</v>
      </c>
      <c r="E69" s="76"/>
      <c r="F69" s="378">
        <f>SUM(F62:F68)</f>
        <v>238000</v>
      </c>
      <c r="G69" s="378">
        <f>SUM(G62:G68)</f>
        <v>151936.65</v>
      </c>
      <c r="H69" s="378">
        <f>SUM(H62:H68)</f>
        <v>0</v>
      </c>
      <c r="I69" s="76"/>
      <c r="J69" s="371">
        <f t="shared" si="11"/>
        <v>238000</v>
      </c>
      <c r="K69" s="382">
        <f t="shared" ref="K64:K69" si="12">E68+G68+I68</f>
        <v>0</v>
      </c>
      <c r="R69" s="61"/>
    </row>
    <row r="70" spans="2:18" s="63" customFormat="1" x14ac:dyDescent="0.35">
      <c r="C70" s="80"/>
      <c r="D70" s="81"/>
      <c r="E70" s="81"/>
      <c r="F70" s="81"/>
      <c r="G70" s="81"/>
      <c r="H70" s="81"/>
      <c r="I70" s="81"/>
      <c r="J70" s="82"/>
      <c r="K70" s="82"/>
    </row>
    <row r="71" spans="2:18" x14ac:dyDescent="0.35">
      <c r="B71" s="63"/>
      <c r="C71" s="290" t="s">
        <v>76</v>
      </c>
      <c r="D71" s="291"/>
      <c r="E71" s="291"/>
      <c r="F71" s="291"/>
      <c r="G71" s="291"/>
      <c r="H71" s="291"/>
      <c r="I71" s="291"/>
      <c r="J71" s="291"/>
      <c r="K71" s="292"/>
      <c r="R71" s="61"/>
    </row>
    <row r="72" spans="2:18" ht="21.75" customHeight="1" thickBot="1" x14ac:dyDescent="0.4">
      <c r="C72" s="73" t="s">
        <v>184</v>
      </c>
      <c r="D72" s="74">
        <f>'1) Budget Table'!D76</f>
        <v>0</v>
      </c>
      <c r="E72" s="74"/>
      <c r="F72" s="370">
        <f>'1) Budget Table'!F76</f>
        <v>139608.52000000002</v>
      </c>
      <c r="G72" s="370">
        <f>'1) Budget Table'!G76</f>
        <v>0</v>
      </c>
      <c r="H72" s="370">
        <f>'1) Budget Table'!H76</f>
        <v>0</v>
      </c>
      <c r="I72" s="370"/>
      <c r="J72" s="371">
        <f t="shared" ref="J72:K73" si="13">SUM(C72:G72)</f>
        <v>139608.52000000002</v>
      </c>
      <c r="K72" s="72">
        <f>E72+G72+I72</f>
        <v>0</v>
      </c>
      <c r="R72" s="61"/>
    </row>
    <row r="73" spans="2:18" ht="15.75" customHeight="1" thickBot="1" x14ac:dyDescent="0.4">
      <c r="C73" s="71" t="s">
        <v>10</v>
      </c>
      <c r="D73" s="105"/>
      <c r="E73" s="105"/>
      <c r="F73" s="374"/>
      <c r="G73" s="373"/>
      <c r="H73" s="374"/>
      <c r="I73" s="373"/>
      <c r="J73" s="371">
        <f>D73+F73+H73</f>
        <v>0</v>
      </c>
      <c r="K73" s="72">
        <f>E73+G73+I73</f>
        <v>0</v>
      </c>
      <c r="R73" s="61"/>
    </row>
    <row r="74" spans="2:18" ht="15.75" customHeight="1" thickBot="1" x14ac:dyDescent="0.4">
      <c r="C74" s="59" t="s">
        <v>11</v>
      </c>
      <c r="D74" s="107"/>
      <c r="E74" s="107"/>
      <c r="F74" s="352">
        <v>15000</v>
      </c>
      <c r="G74" s="368"/>
      <c r="H74" s="349"/>
      <c r="I74" s="368"/>
      <c r="J74" s="371">
        <f t="shared" ref="J74:J80" si="14">D74+F74+H74</f>
        <v>15000</v>
      </c>
      <c r="K74" s="72">
        <f t="shared" ref="K74:K80" si="15">E74+G74+I74</f>
        <v>0</v>
      </c>
      <c r="R74" s="61"/>
    </row>
    <row r="75" spans="2:18" ht="15.75" customHeight="1" thickBot="1" x14ac:dyDescent="0.4">
      <c r="C75" s="59" t="s">
        <v>12</v>
      </c>
      <c r="D75" s="107"/>
      <c r="E75" s="107"/>
      <c r="F75" s="375">
        <v>45000</v>
      </c>
      <c r="G75" s="376"/>
      <c r="H75" s="377"/>
      <c r="I75" s="376"/>
      <c r="J75" s="371">
        <f t="shared" si="14"/>
        <v>45000</v>
      </c>
      <c r="K75" s="72">
        <f t="shared" si="15"/>
        <v>0</v>
      </c>
      <c r="R75" s="61"/>
    </row>
    <row r="76" spans="2:18" ht="16" thickBot="1" x14ac:dyDescent="0.4">
      <c r="C76" s="60" t="s">
        <v>13</v>
      </c>
      <c r="D76" s="107"/>
      <c r="E76" s="107"/>
      <c r="F76" s="375">
        <v>8000</v>
      </c>
      <c r="G76" s="376"/>
      <c r="H76" s="377"/>
      <c r="I76" s="376"/>
      <c r="J76" s="371">
        <f t="shared" si="14"/>
        <v>8000</v>
      </c>
      <c r="K76" s="72">
        <f t="shared" si="15"/>
        <v>0</v>
      </c>
      <c r="R76" s="61"/>
    </row>
    <row r="77" spans="2:18" ht="16" thickBot="1" x14ac:dyDescent="0.4">
      <c r="C77" s="59" t="s">
        <v>18</v>
      </c>
      <c r="D77" s="107"/>
      <c r="E77" s="107"/>
      <c r="F77" s="375">
        <v>5000</v>
      </c>
      <c r="G77" s="376"/>
      <c r="H77" s="377"/>
      <c r="I77" s="376"/>
      <c r="J77" s="371">
        <f t="shared" si="14"/>
        <v>5000</v>
      </c>
      <c r="K77" s="72">
        <f t="shared" si="15"/>
        <v>0</v>
      </c>
      <c r="R77" s="61"/>
    </row>
    <row r="78" spans="2:18" ht="16" thickBot="1" x14ac:dyDescent="0.4">
      <c r="C78" s="59" t="s">
        <v>14</v>
      </c>
      <c r="D78" s="107"/>
      <c r="E78" s="107"/>
      <c r="F78" s="375">
        <v>60000</v>
      </c>
      <c r="G78" s="376"/>
      <c r="H78" s="377"/>
      <c r="I78" s="376"/>
      <c r="J78" s="371">
        <f t="shared" si="14"/>
        <v>60000</v>
      </c>
      <c r="K78" s="72">
        <f t="shared" si="15"/>
        <v>0</v>
      </c>
      <c r="R78" s="61"/>
    </row>
    <row r="79" spans="2:18" ht="16" thickBot="1" x14ac:dyDescent="0.4">
      <c r="C79" s="59" t="s">
        <v>183</v>
      </c>
      <c r="D79" s="107"/>
      <c r="E79" s="107"/>
      <c r="F79" s="375">
        <v>6608.52</v>
      </c>
      <c r="G79" s="376"/>
      <c r="H79" s="377"/>
      <c r="I79" s="376"/>
      <c r="J79" s="371">
        <f t="shared" si="14"/>
        <v>6608.52</v>
      </c>
      <c r="K79" s="72">
        <f t="shared" si="15"/>
        <v>0</v>
      </c>
      <c r="R79" s="61"/>
    </row>
    <row r="80" spans="2:18" ht="16" thickBot="1" x14ac:dyDescent="0.4">
      <c r="C80" s="64" t="s">
        <v>186</v>
      </c>
      <c r="D80" s="76">
        <f>SUM(D73:D79)</f>
        <v>0</v>
      </c>
      <c r="E80" s="76"/>
      <c r="F80" s="378">
        <f>SUM(F73:F79)</f>
        <v>139608.51999999999</v>
      </c>
      <c r="G80" s="378">
        <f>SUM(G73:G79)</f>
        <v>0</v>
      </c>
      <c r="H80" s="378">
        <f>SUM(H73:H79)</f>
        <v>0</v>
      </c>
      <c r="I80" s="378"/>
      <c r="J80" s="371">
        <f t="shared" si="14"/>
        <v>139608.51999999999</v>
      </c>
      <c r="K80" s="72">
        <f t="shared" si="15"/>
        <v>0</v>
      </c>
      <c r="R80" s="61"/>
    </row>
    <row r="81" spans="2:18" s="63" customFormat="1" x14ac:dyDescent="0.35">
      <c r="C81" s="80"/>
      <c r="D81" s="81"/>
      <c r="E81" s="81"/>
      <c r="F81" s="81"/>
      <c r="G81" s="81"/>
      <c r="H81" s="81"/>
      <c r="I81" s="81"/>
      <c r="J81" s="82"/>
      <c r="K81" s="82"/>
    </row>
    <row r="82" spans="2:18" x14ac:dyDescent="0.35">
      <c r="C82" s="290" t="s">
        <v>85</v>
      </c>
      <c r="D82" s="291"/>
      <c r="E82" s="291"/>
      <c r="F82" s="291"/>
      <c r="G82" s="291"/>
      <c r="H82" s="291"/>
      <c r="I82" s="291"/>
      <c r="J82" s="291"/>
      <c r="K82" s="292"/>
      <c r="R82" s="61"/>
    </row>
    <row r="83" spans="2:18" ht="21.75" customHeight="1" thickBot="1" x14ac:dyDescent="0.4">
      <c r="B83" s="63"/>
      <c r="C83" s="73" t="s">
        <v>184</v>
      </c>
      <c r="D83" s="74">
        <f>'1) Budget Table'!D86</f>
        <v>0</v>
      </c>
      <c r="E83" s="74"/>
      <c r="F83" s="74">
        <f>'1) Budget Table'!F86</f>
        <v>0</v>
      </c>
      <c r="G83" s="74"/>
      <c r="H83" s="74">
        <f>'1) Budget Table'!H86</f>
        <v>0</v>
      </c>
      <c r="I83" s="74"/>
      <c r="J83" s="75">
        <f t="shared" ref="J83:K91" si="16">SUM(C83:G83)</f>
        <v>0</v>
      </c>
      <c r="K83" s="75">
        <f t="shared" si="16"/>
        <v>0</v>
      </c>
      <c r="R83" s="61"/>
    </row>
    <row r="84" spans="2:18" ht="18" customHeight="1" x14ac:dyDescent="0.35">
      <c r="C84" s="71" t="s">
        <v>10</v>
      </c>
      <c r="D84" s="105"/>
      <c r="E84" s="105"/>
      <c r="F84" s="106"/>
      <c r="G84" s="225"/>
      <c r="H84" s="106"/>
      <c r="I84" s="225"/>
      <c r="J84" s="72">
        <f t="shared" si="16"/>
        <v>0</v>
      </c>
      <c r="K84" s="72">
        <f t="shared" si="16"/>
        <v>0</v>
      </c>
      <c r="R84" s="61"/>
    </row>
    <row r="85" spans="2:18" ht="15.75" customHeight="1" x14ac:dyDescent="0.35">
      <c r="C85" s="59" t="s">
        <v>11</v>
      </c>
      <c r="D85" s="107"/>
      <c r="E85" s="107"/>
      <c r="F85" s="21"/>
      <c r="G85" s="222"/>
      <c r="H85" s="21"/>
      <c r="I85" s="222"/>
      <c r="J85" s="70">
        <f t="shared" si="16"/>
        <v>0</v>
      </c>
      <c r="K85" s="70">
        <f t="shared" si="16"/>
        <v>0</v>
      </c>
      <c r="R85" s="61"/>
    </row>
    <row r="86" spans="2:18" s="63" customFormat="1" ht="15.75" customHeight="1" x14ac:dyDescent="0.35">
      <c r="B86" s="61"/>
      <c r="C86" s="59" t="s">
        <v>12</v>
      </c>
      <c r="D86" s="107"/>
      <c r="E86" s="107"/>
      <c r="F86" s="107"/>
      <c r="G86" s="223"/>
      <c r="H86" s="107"/>
      <c r="I86" s="223"/>
      <c r="J86" s="70">
        <f t="shared" si="16"/>
        <v>0</v>
      </c>
      <c r="K86" s="70">
        <f t="shared" si="16"/>
        <v>0</v>
      </c>
    </row>
    <row r="87" spans="2:18" x14ac:dyDescent="0.35">
      <c r="B87" s="63"/>
      <c r="C87" s="60" t="s">
        <v>13</v>
      </c>
      <c r="D87" s="107"/>
      <c r="E87" s="107"/>
      <c r="F87" s="107"/>
      <c r="G87" s="223"/>
      <c r="H87" s="107"/>
      <c r="I87" s="223"/>
      <c r="J87" s="70">
        <f t="shared" si="16"/>
        <v>0</v>
      </c>
      <c r="K87" s="70">
        <f t="shared" si="16"/>
        <v>0</v>
      </c>
      <c r="R87" s="61"/>
    </row>
    <row r="88" spans="2:18" x14ac:dyDescent="0.35">
      <c r="B88" s="63"/>
      <c r="C88" s="59" t="s">
        <v>18</v>
      </c>
      <c r="D88" s="107"/>
      <c r="E88" s="107"/>
      <c r="F88" s="107"/>
      <c r="G88" s="223"/>
      <c r="H88" s="107"/>
      <c r="I88" s="223"/>
      <c r="J88" s="70">
        <f t="shared" si="16"/>
        <v>0</v>
      </c>
      <c r="K88" s="70">
        <f t="shared" si="16"/>
        <v>0</v>
      </c>
      <c r="R88" s="61"/>
    </row>
    <row r="89" spans="2:18" x14ac:dyDescent="0.35">
      <c r="B89" s="63"/>
      <c r="C89" s="59" t="s">
        <v>14</v>
      </c>
      <c r="D89" s="107"/>
      <c r="E89" s="107"/>
      <c r="F89" s="107"/>
      <c r="G89" s="223"/>
      <c r="H89" s="107"/>
      <c r="I89" s="223"/>
      <c r="J89" s="70">
        <f t="shared" si="16"/>
        <v>0</v>
      </c>
      <c r="K89" s="70">
        <f t="shared" si="16"/>
        <v>0</v>
      </c>
      <c r="R89" s="61"/>
    </row>
    <row r="90" spans="2:18" x14ac:dyDescent="0.35">
      <c r="C90" s="59" t="s">
        <v>183</v>
      </c>
      <c r="D90" s="107"/>
      <c r="E90" s="107"/>
      <c r="F90" s="107"/>
      <c r="G90" s="223"/>
      <c r="H90" s="107"/>
      <c r="I90" s="223"/>
      <c r="J90" s="70">
        <f t="shared" si="16"/>
        <v>0</v>
      </c>
      <c r="K90" s="70">
        <f t="shared" si="16"/>
        <v>0</v>
      </c>
      <c r="R90" s="61"/>
    </row>
    <row r="91" spans="2:18" x14ac:dyDescent="0.35">
      <c r="C91" s="64" t="s">
        <v>186</v>
      </c>
      <c r="D91" s="76">
        <f>SUM(D84:D90)</f>
        <v>0</v>
      </c>
      <c r="E91" s="76"/>
      <c r="F91" s="76">
        <f>SUM(F84:F90)</f>
        <v>0</v>
      </c>
      <c r="G91" s="76"/>
      <c r="H91" s="76">
        <f>SUM(H84:H90)</f>
        <v>0</v>
      </c>
      <c r="I91" s="76"/>
      <c r="J91" s="70">
        <f t="shared" si="16"/>
        <v>0</v>
      </c>
      <c r="K91" s="70">
        <f t="shared" si="16"/>
        <v>0</v>
      </c>
      <c r="R91" s="61"/>
    </row>
    <row r="92" spans="2:18" s="63" customFormat="1" x14ac:dyDescent="0.35">
      <c r="C92" s="80"/>
      <c r="D92" s="81"/>
      <c r="E92" s="81"/>
      <c r="F92" s="81"/>
      <c r="G92" s="81"/>
      <c r="H92" s="81"/>
      <c r="I92" s="81"/>
      <c r="J92" s="82"/>
      <c r="K92" s="82"/>
    </row>
    <row r="93" spans="2:18" x14ac:dyDescent="0.35">
      <c r="C93" s="290" t="s">
        <v>102</v>
      </c>
      <c r="D93" s="291"/>
      <c r="E93" s="291"/>
      <c r="F93" s="291"/>
      <c r="G93" s="291"/>
      <c r="H93" s="291"/>
      <c r="I93" s="291"/>
      <c r="J93" s="291"/>
      <c r="K93" s="292"/>
      <c r="R93" s="61"/>
    </row>
    <row r="94" spans="2:18" ht="21.75" customHeight="1" thickBot="1" x14ac:dyDescent="0.4">
      <c r="C94" s="73" t="s">
        <v>184</v>
      </c>
      <c r="D94" s="74">
        <f>'1) Budget Table'!D96</f>
        <v>0</v>
      </c>
      <c r="E94" s="74"/>
      <c r="F94" s="74">
        <f>'1) Budget Table'!F96</f>
        <v>0</v>
      </c>
      <c r="G94" s="74"/>
      <c r="H94" s="74">
        <f>'1) Budget Table'!H96</f>
        <v>0</v>
      </c>
      <c r="I94" s="74"/>
      <c r="J94" s="75">
        <f t="shared" ref="J94:K102" si="17">SUM(C94:G94)</f>
        <v>0</v>
      </c>
      <c r="K94" s="75">
        <f t="shared" si="17"/>
        <v>0</v>
      </c>
      <c r="R94" s="61"/>
    </row>
    <row r="95" spans="2:18" ht="15.75" customHeight="1" x14ac:dyDescent="0.35">
      <c r="C95" s="71" t="s">
        <v>10</v>
      </c>
      <c r="D95" s="105"/>
      <c r="E95" s="105"/>
      <c r="F95" s="106"/>
      <c r="G95" s="225"/>
      <c r="H95" s="106"/>
      <c r="I95" s="225"/>
      <c r="J95" s="72">
        <f t="shared" si="17"/>
        <v>0</v>
      </c>
      <c r="K95" s="72">
        <f t="shared" si="17"/>
        <v>0</v>
      </c>
      <c r="R95" s="61"/>
    </row>
    <row r="96" spans="2:18" ht="15.75" customHeight="1" x14ac:dyDescent="0.35">
      <c r="B96" s="63"/>
      <c r="C96" s="59" t="s">
        <v>11</v>
      </c>
      <c r="D96" s="107"/>
      <c r="E96" s="107"/>
      <c r="F96" s="21"/>
      <c r="G96" s="222"/>
      <c r="H96" s="21"/>
      <c r="I96" s="222"/>
      <c r="J96" s="70">
        <f t="shared" si="17"/>
        <v>0</v>
      </c>
      <c r="K96" s="70">
        <f t="shared" si="17"/>
        <v>0</v>
      </c>
      <c r="R96" s="61"/>
    </row>
    <row r="97" spans="2:18" ht="15.75" customHeight="1" x14ac:dyDescent="0.35">
      <c r="C97" s="59" t="s">
        <v>12</v>
      </c>
      <c r="D97" s="107"/>
      <c r="E97" s="107"/>
      <c r="F97" s="107"/>
      <c r="G97" s="223"/>
      <c r="H97" s="107"/>
      <c r="I97" s="223"/>
      <c r="J97" s="70">
        <f t="shared" si="17"/>
        <v>0</v>
      </c>
      <c r="K97" s="70">
        <f t="shared" si="17"/>
        <v>0</v>
      </c>
      <c r="R97" s="61"/>
    </row>
    <row r="98" spans="2:18" x14ac:dyDescent="0.35">
      <c r="C98" s="60" t="s">
        <v>13</v>
      </c>
      <c r="D98" s="107"/>
      <c r="E98" s="107"/>
      <c r="F98" s="107"/>
      <c r="G98" s="223"/>
      <c r="H98" s="107"/>
      <c r="I98" s="223"/>
      <c r="J98" s="70">
        <f t="shared" si="17"/>
        <v>0</v>
      </c>
      <c r="K98" s="70">
        <f t="shared" si="17"/>
        <v>0</v>
      </c>
      <c r="R98" s="61"/>
    </row>
    <row r="99" spans="2:18" x14ac:dyDescent="0.35">
      <c r="C99" s="59" t="s">
        <v>18</v>
      </c>
      <c r="D99" s="107"/>
      <c r="E99" s="107"/>
      <c r="F99" s="107"/>
      <c r="G99" s="223"/>
      <c r="H99" s="107"/>
      <c r="I99" s="223"/>
      <c r="J99" s="70">
        <f t="shared" si="17"/>
        <v>0</v>
      </c>
      <c r="K99" s="70">
        <f t="shared" si="17"/>
        <v>0</v>
      </c>
      <c r="R99" s="61"/>
    </row>
    <row r="100" spans="2:18" ht="25.5" customHeight="1" x14ac:dyDescent="0.35">
      <c r="C100" s="59" t="s">
        <v>14</v>
      </c>
      <c r="D100" s="107"/>
      <c r="E100" s="107"/>
      <c r="F100" s="107"/>
      <c r="G100" s="223"/>
      <c r="H100" s="107"/>
      <c r="I100" s="223"/>
      <c r="J100" s="70">
        <f t="shared" si="17"/>
        <v>0</v>
      </c>
      <c r="K100" s="70">
        <f t="shared" si="17"/>
        <v>0</v>
      </c>
      <c r="R100" s="61"/>
    </row>
    <row r="101" spans="2:18" x14ac:dyDescent="0.35">
      <c r="B101" s="63"/>
      <c r="C101" s="59" t="s">
        <v>183</v>
      </c>
      <c r="D101" s="107"/>
      <c r="E101" s="107"/>
      <c r="F101" s="107"/>
      <c r="G101" s="223"/>
      <c r="H101" s="107"/>
      <c r="I101" s="223"/>
      <c r="J101" s="70">
        <f t="shared" si="17"/>
        <v>0</v>
      </c>
      <c r="K101" s="70">
        <f t="shared" si="17"/>
        <v>0</v>
      </c>
      <c r="R101" s="61"/>
    </row>
    <row r="102" spans="2:18" ht="15.75" customHeight="1" x14ac:dyDescent="0.35">
      <c r="C102" s="64" t="s">
        <v>186</v>
      </c>
      <c r="D102" s="76">
        <f>SUM(D95:D101)</f>
        <v>0</v>
      </c>
      <c r="E102" s="76"/>
      <c r="F102" s="76">
        <f>SUM(F95:F101)</f>
        <v>0</v>
      </c>
      <c r="G102" s="76"/>
      <c r="H102" s="76">
        <f>SUM(H95:H101)</f>
        <v>0</v>
      </c>
      <c r="I102" s="76"/>
      <c r="J102" s="70">
        <f t="shared" si="17"/>
        <v>0</v>
      </c>
      <c r="K102" s="70">
        <f t="shared" si="17"/>
        <v>0</v>
      </c>
      <c r="R102" s="61"/>
    </row>
    <row r="103" spans="2:18" ht="25.5" customHeight="1" x14ac:dyDescent="0.35">
      <c r="D103" s="65"/>
      <c r="E103" s="65"/>
      <c r="F103" s="65"/>
      <c r="G103" s="226"/>
      <c r="H103" s="65"/>
      <c r="I103" s="226"/>
      <c r="J103" s="65"/>
      <c r="K103" s="65"/>
      <c r="R103" s="61"/>
    </row>
    <row r="104" spans="2:18" x14ac:dyDescent="0.35">
      <c r="B104" s="290" t="s">
        <v>194</v>
      </c>
      <c r="C104" s="291"/>
      <c r="D104" s="291"/>
      <c r="E104" s="291"/>
      <c r="F104" s="291"/>
      <c r="G104" s="291"/>
      <c r="H104" s="291"/>
      <c r="I104" s="291"/>
      <c r="J104" s="291"/>
      <c r="K104" s="292"/>
      <c r="R104" s="61"/>
    </row>
    <row r="105" spans="2:18" x14ac:dyDescent="0.35">
      <c r="C105" s="290" t="s">
        <v>104</v>
      </c>
      <c r="D105" s="291"/>
      <c r="E105" s="291"/>
      <c r="F105" s="291"/>
      <c r="G105" s="291"/>
      <c r="H105" s="291"/>
      <c r="I105" s="291"/>
      <c r="J105" s="291"/>
      <c r="K105" s="292"/>
      <c r="R105" s="61"/>
    </row>
    <row r="106" spans="2:18" ht="22.5" customHeight="1" thickBot="1" x14ac:dyDescent="0.4">
      <c r="C106" s="73" t="s">
        <v>184</v>
      </c>
      <c r="D106" s="370">
        <f>'1) Budget Table'!D109</f>
        <v>469460.02</v>
      </c>
      <c r="E106" s="383">
        <f>'1) Budget Table'!E109</f>
        <v>218917.4075</v>
      </c>
      <c r="F106" s="74">
        <f>'1) Budget Table'!F109</f>
        <v>0</v>
      </c>
      <c r="G106" s="74"/>
      <c r="H106" s="74">
        <f>'1) Budget Table'!H109</f>
        <v>0</v>
      </c>
      <c r="I106" s="74"/>
      <c r="J106" s="371">
        <f>D106+F106+H106</f>
        <v>469460.02</v>
      </c>
      <c r="K106" s="72">
        <f>E106+G106+I106</f>
        <v>218917.4075</v>
      </c>
      <c r="R106" s="61"/>
    </row>
    <row r="107" spans="2:18" ht="16" thickBot="1" x14ac:dyDescent="0.4">
      <c r="C107" s="71" t="s">
        <v>10</v>
      </c>
      <c r="D107" s="384">
        <v>161244</v>
      </c>
      <c r="E107" s="385">
        <f>41953.25+20066</f>
        <v>62019.25</v>
      </c>
      <c r="F107" s="105"/>
      <c r="G107" s="225"/>
      <c r="H107" s="106"/>
      <c r="I107" s="225"/>
      <c r="J107" s="371">
        <f>D107+F107+H107</f>
        <v>161244</v>
      </c>
      <c r="K107" s="72">
        <f>E107+G107+I107</f>
        <v>62019.25</v>
      </c>
      <c r="R107" s="61"/>
    </row>
    <row r="108" spans="2:18" ht="16" thickBot="1" x14ac:dyDescent="0.4">
      <c r="C108" s="59" t="s">
        <v>11</v>
      </c>
      <c r="D108" s="377">
        <v>0</v>
      </c>
      <c r="E108" s="385">
        <v>2691</v>
      </c>
      <c r="F108" s="107"/>
      <c r="G108" s="222"/>
      <c r="H108" s="21"/>
      <c r="I108" s="222"/>
      <c r="J108" s="371">
        <f t="shared" ref="J108:J113" si="18">D108+F108+H108</f>
        <v>0</v>
      </c>
      <c r="K108" s="72">
        <f t="shared" ref="K108:K113" si="19">E108+G108+I108</f>
        <v>2691</v>
      </c>
      <c r="R108" s="61"/>
    </row>
    <row r="109" spans="2:18" ht="15.75" customHeight="1" thickBot="1" x14ac:dyDescent="0.4">
      <c r="C109" s="59" t="s">
        <v>12</v>
      </c>
      <c r="D109" s="377">
        <v>54768</v>
      </c>
      <c r="E109" s="385">
        <f>12078+33441</f>
        <v>45519</v>
      </c>
      <c r="F109" s="107"/>
      <c r="G109" s="223"/>
      <c r="H109" s="107"/>
      <c r="I109" s="223"/>
      <c r="J109" s="371">
        <f t="shared" si="18"/>
        <v>54768</v>
      </c>
      <c r="K109" s="72">
        <f t="shared" si="19"/>
        <v>45519</v>
      </c>
      <c r="R109" s="61"/>
    </row>
    <row r="110" spans="2:18" ht="16" thickBot="1" x14ac:dyDescent="0.4">
      <c r="C110" s="60" t="s">
        <v>13</v>
      </c>
      <c r="D110" s="377">
        <v>150088</v>
      </c>
      <c r="E110" s="385"/>
      <c r="F110" s="107"/>
      <c r="G110" s="223"/>
      <c r="H110" s="107"/>
      <c r="I110" s="223"/>
      <c r="J110" s="371">
        <f t="shared" si="18"/>
        <v>150088</v>
      </c>
      <c r="K110" s="72">
        <f t="shared" si="19"/>
        <v>0</v>
      </c>
      <c r="R110" s="61"/>
    </row>
    <row r="111" spans="2:18" ht="16" thickBot="1" x14ac:dyDescent="0.4">
      <c r="C111" s="59" t="s">
        <v>18</v>
      </c>
      <c r="D111" s="377">
        <v>20000</v>
      </c>
      <c r="E111" s="385">
        <v>19989.29</v>
      </c>
      <c r="F111" s="107"/>
      <c r="G111" s="223"/>
      <c r="H111" s="107"/>
      <c r="I111" s="223"/>
      <c r="J111" s="371">
        <f t="shared" si="18"/>
        <v>20000</v>
      </c>
      <c r="K111" s="72">
        <f t="shared" si="19"/>
        <v>19989.29</v>
      </c>
      <c r="R111" s="61"/>
    </row>
    <row r="112" spans="2:18" ht="16" thickBot="1" x14ac:dyDescent="0.4">
      <c r="C112" s="59" t="s">
        <v>14</v>
      </c>
      <c r="D112" s="377">
        <v>30300</v>
      </c>
      <c r="E112" s="385">
        <f>5524+25634</f>
        <v>31158</v>
      </c>
      <c r="F112" s="107"/>
      <c r="G112" s="223"/>
      <c r="H112" s="107"/>
      <c r="I112" s="223"/>
      <c r="J112" s="371">
        <f t="shared" si="18"/>
        <v>30300</v>
      </c>
      <c r="K112" s="72">
        <f t="shared" si="19"/>
        <v>31158</v>
      </c>
      <c r="R112" s="61"/>
    </row>
    <row r="113" spans="3:18" ht="16" thickBot="1" x14ac:dyDescent="0.4">
      <c r="C113" s="59" t="s">
        <v>183</v>
      </c>
      <c r="D113" s="377">
        <v>53060.02</v>
      </c>
      <c r="E113" s="385">
        <f>40235+17305</f>
        <v>57540</v>
      </c>
      <c r="F113" s="107"/>
      <c r="G113" s="223"/>
      <c r="H113" s="107"/>
      <c r="I113" s="223"/>
      <c r="J113" s="371">
        <f t="shared" si="18"/>
        <v>53060.02</v>
      </c>
      <c r="K113" s="72">
        <f t="shared" si="19"/>
        <v>57540</v>
      </c>
      <c r="R113" s="61"/>
    </row>
    <row r="114" spans="3:18" ht="16" thickBot="1" x14ac:dyDescent="0.4">
      <c r="C114" s="64" t="s">
        <v>186</v>
      </c>
      <c r="D114" s="378">
        <f>SUM(D107:D113)</f>
        <v>469460.02</v>
      </c>
      <c r="E114" s="378">
        <f>SUM(E107:E113)</f>
        <v>218916.54</v>
      </c>
      <c r="F114" s="76"/>
      <c r="G114" s="76"/>
      <c r="H114" s="76">
        <f>SUM(H107:H113)</f>
        <v>0</v>
      </c>
      <c r="I114" s="76"/>
      <c r="J114" s="371">
        <f>SUM(J107:J113)</f>
        <v>469460.02</v>
      </c>
      <c r="K114" s="371">
        <f>SUM(K107:K113)</f>
        <v>218916.54</v>
      </c>
      <c r="R114" s="61"/>
    </row>
    <row r="115" spans="3:18" s="63" customFormat="1" x14ac:dyDescent="0.35">
      <c r="C115" s="80"/>
      <c r="D115" s="81"/>
      <c r="E115" s="81"/>
      <c r="F115" s="81"/>
      <c r="G115" s="81"/>
      <c r="H115" s="81"/>
      <c r="I115" s="81"/>
      <c r="J115" s="82"/>
      <c r="K115" s="82"/>
    </row>
    <row r="116" spans="3:18" ht="15.75" customHeight="1" x14ac:dyDescent="0.35">
      <c r="C116" s="290" t="s">
        <v>195</v>
      </c>
      <c r="D116" s="291"/>
      <c r="E116" s="291"/>
      <c r="F116" s="291"/>
      <c r="G116" s="291"/>
      <c r="H116" s="291"/>
      <c r="I116" s="291"/>
      <c r="J116" s="291"/>
      <c r="K116" s="292"/>
      <c r="R116" s="61"/>
    </row>
    <row r="117" spans="3:18" ht="21.75" customHeight="1" thickBot="1" x14ac:dyDescent="0.4">
      <c r="C117" s="73" t="s">
        <v>184</v>
      </c>
      <c r="D117" s="370">
        <f>'1) Budget Table'!D122</f>
        <v>1013198</v>
      </c>
      <c r="E117" s="383">
        <f>'1) Budget Table'!E122</f>
        <v>401141.7525</v>
      </c>
      <c r="F117" s="74">
        <f>'1) Budget Table'!F122</f>
        <v>0</v>
      </c>
      <c r="G117" s="74"/>
      <c r="H117" s="74">
        <f>'1) Budget Table'!H122</f>
        <v>0</v>
      </c>
      <c r="I117" s="74"/>
      <c r="J117" s="371">
        <f>D117+F117+H117</f>
        <v>1013198</v>
      </c>
      <c r="K117" s="380">
        <f>E117+G117+I117</f>
        <v>401141.7525</v>
      </c>
      <c r="R117" s="61"/>
    </row>
    <row r="118" spans="3:18" ht="16" thickBot="1" x14ac:dyDescent="0.4">
      <c r="C118" s="71" t="s">
        <v>10</v>
      </c>
      <c r="D118" s="384">
        <v>171244</v>
      </c>
      <c r="E118" s="385">
        <f>44432+24545</f>
        <v>68977</v>
      </c>
      <c r="F118" s="105"/>
      <c r="G118" s="225"/>
      <c r="H118" s="106"/>
      <c r="I118" s="225"/>
      <c r="J118" s="371">
        <f>D118+F118+H118</f>
        <v>171244</v>
      </c>
      <c r="K118" s="380">
        <f>E118+G118+I118</f>
        <v>68977</v>
      </c>
      <c r="R118" s="61"/>
    </row>
    <row r="119" spans="3:18" ht="16" thickBot="1" x14ac:dyDescent="0.4">
      <c r="C119" s="59" t="s">
        <v>11</v>
      </c>
      <c r="D119" s="377">
        <v>242220</v>
      </c>
      <c r="E119" s="385">
        <f>4998.409+11200</f>
        <v>16198.409</v>
      </c>
      <c r="F119" s="107"/>
      <c r="G119" s="222"/>
      <c r="H119" s="21"/>
      <c r="I119" s="222"/>
      <c r="J119" s="371">
        <f t="shared" ref="J119:J124" si="20">D119+F119+H119</f>
        <v>242220</v>
      </c>
      <c r="K119" s="380">
        <f t="shared" ref="K119:K124" si="21">E119+G119+I119</f>
        <v>16198.409</v>
      </c>
      <c r="R119" s="61"/>
    </row>
    <row r="120" spans="3:18" ht="31.5" thickBot="1" x14ac:dyDescent="0.4">
      <c r="C120" s="59" t="s">
        <v>12</v>
      </c>
      <c r="D120" s="377">
        <v>135000</v>
      </c>
      <c r="E120" s="385">
        <f>22432.3645+69863</f>
        <v>92295.364499999996</v>
      </c>
      <c r="F120" s="107"/>
      <c r="G120" s="223"/>
      <c r="H120" s="107"/>
      <c r="I120" s="223"/>
      <c r="J120" s="371">
        <f t="shared" si="20"/>
        <v>135000</v>
      </c>
      <c r="K120" s="380">
        <f t="shared" si="21"/>
        <v>92295.364499999996</v>
      </c>
      <c r="R120" s="61"/>
    </row>
    <row r="121" spans="3:18" ht="16" thickBot="1" x14ac:dyDescent="0.4">
      <c r="C121" s="60" t="s">
        <v>13</v>
      </c>
      <c r="D121" s="377">
        <v>70000</v>
      </c>
      <c r="E121" s="385"/>
      <c r="F121" s="107"/>
      <c r="G121" s="223"/>
      <c r="H121" s="107"/>
      <c r="I121" s="223"/>
      <c r="J121" s="371">
        <f t="shared" si="20"/>
        <v>70000</v>
      </c>
      <c r="K121" s="380">
        <f t="shared" si="21"/>
        <v>0</v>
      </c>
      <c r="R121" s="61"/>
    </row>
    <row r="122" spans="3:18" ht="16" thickBot="1" x14ac:dyDescent="0.4">
      <c r="C122" s="59" t="s">
        <v>18</v>
      </c>
      <c r="D122" s="377">
        <v>55000</v>
      </c>
      <c r="E122" s="385">
        <f>11891.71+9683</f>
        <v>21574.71</v>
      </c>
      <c r="F122" s="107"/>
      <c r="G122" s="223"/>
      <c r="H122" s="107"/>
      <c r="I122" s="223"/>
      <c r="J122" s="371">
        <f t="shared" si="20"/>
        <v>55000</v>
      </c>
      <c r="K122" s="380">
        <f t="shared" si="21"/>
        <v>21574.71</v>
      </c>
      <c r="R122" s="61"/>
    </row>
    <row r="123" spans="3:18" ht="16" thickBot="1" x14ac:dyDescent="0.4">
      <c r="C123" s="59" t="s">
        <v>14</v>
      </c>
      <c r="D123" s="377">
        <v>111000</v>
      </c>
      <c r="E123" s="385">
        <v>81068</v>
      </c>
      <c r="F123" s="107"/>
      <c r="G123" s="223"/>
      <c r="H123" s="107"/>
      <c r="I123" s="223"/>
      <c r="J123" s="371">
        <f t="shared" si="20"/>
        <v>111000</v>
      </c>
      <c r="K123" s="380">
        <f t="shared" si="21"/>
        <v>81068</v>
      </c>
      <c r="R123" s="61"/>
    </row>
    <row r="124" spans="3:18" ht="16" thickBot="1" x14ac:dyDescent="0.4">
      <c r="C124" s="59" t="s">
        <v>183</v>
      </c>
      <c r="D124" s="377">
        <v>228734</v>
      </c>
      <c r="E124" s="385">
        <f>56732.549+64296</f>
        <v>121028.549</v>
      </c>
      <c r="F124" s="107"/>
      <c r="G124" s="223"/>
      <c r="H124" s="107"/>
      <c r="I124" s="223"/>
      <c r="J124" s="371">
        <f t="shared" si="20"/>
        <v>228734</v>
      </c>
      <c r="K124" s="380">
        <f t="shared" si="21"/>
        <v>121028.549</v>
      </c>
      <c r="R124" s="61"/>
    </row>
    <row r="125" spans="3:18" ht="16" thickBot="1" x14ac:dyDescent="0.4">
      <c r="C125" s="64" t="s">
        <v>186</v>
      </c>
      <c r="D125" s="378">
        <f>SUM(D118:D124)</f>
        <v>1013198</v>
      </c>
      <c r="E125" s="378">
        <f>SUM(E118:E124)</f>
        <v>401142.03249999997</v>
      </c>
      <c r="F125" s="76"/>
      <c r="G125" s="76"/>
      <c r="H125" s="76">
        <f>SUM(H118:H124)</f>
        <v>0</v>
      </c>
      <c r="I125" s="76"/>
      <c r="J125" s="371">
        <f>SUM(J118:J124)</f>
        <v>1013198</v>
      </c>
      <c r="K125" s="371">
        <f>SUM(K118:K124)</f>
        <v>401142.03249999997</v>
      </c>
      <c r="R125" s="61"/>
    </row>
    <row r="126" spans="3:18" s="63" customFormat="1" x14ac:dyDescent="0.35">
      <c r="C126" s="80"/>
      <c r="D126" s="81"/>
      <c r="E126" s="81"/>
      <c r="F126" s="81"/>
      <c r="G126" s="81"/>
      <c r="H126" s="81"/>
      <c r="I126" s="81"/>
      <c r="J126" s="82"/>
      <c r="K126" s="82"/>
    </row>
    <row r="127" spans="3:18" x14ac:dyDescent="0.35">
      <c r="C127" s="290" t="s">
        <v>121</v>
      </c>
      <c r="D127" s="291"/>
      <c r="E127" s="291"/>
      <c r="F127" s="291"/>
      <c r="G127" s="291"/>
      <c r="H127" s="291"/>
      <c r="I127" s="291"/>
      <c r="J127" s="291"/>
      <c r="K127" s="292"/>
      <c r="R127" s="61"/>
    </row>
    <row r="128" spans="3:18" ht="21" customHeight="1" thickBot="1" x14ac:dyDescent="0.4">
      <c r="C128" s="73" t="s">
        <v>184</v>
      </c>
      <c r="D128" s="74">
        <f>'1) Budget Table'!D132</f>
        <v>0</v>
      </c>
      <c r="E128" s="74"/>
      <c r="F128" s="74">
        <f>'1) Budget Table'!F132</f>
        <v>0</v>
      </c>
      <c r="G128" s="74"/>
      <c r="H128" s="74">
        <f>'1) Budget Table'!H132</f>
        <v>0</v>
      </c>
      <c r="I128" s="74"/>
      <c r="J128" s="75">
        <f t="shared" ref="J128:K136" si="22">SUM(C128:G128)</f>
        <v>0</v>
      </c>
      <c r="K128" s="75">
        <f t="shared" si="22"/>
        <v>0</v>
      </c>
      <c r="R128" s="61"/>
    </row>
    <row r="129" spans="3:18" x14ac:dyDescent="0.35">
      <c r="C129" s="71" t="s">
        <v>10</v>
      </c>
      <c r="D129" s="105"/>
      <c r="E129" s="105"/>
      <c r="F129" s="106"/>
      <c r="G129" s="225"/>
      <c r="H129" s="106"/>
      <c r="I129" s="225"/>
      <c r="J129" s="72">
        <f t="shared" si="22"/>
        <v>0</v>
      </c>
      <c r="K129" s="72">
        <f t="shared" si="22"/>
        <v>0</v>
      </c>
      <c r="R129" s="61"/>
    </row>
    <row r="130" spans="3:18" x14ac:dyDescent="0.35">
      <c r="C130" s="59" t="s">
        <v>11</v>
      </c>
      <c r="D130" s="107"/>
      <c r="E130" s="107"/>
      <c r="F130" s="21"/>
      <c r="G130" s="222"/>
      <c r="H130" s="21"/>
      <c r="I130" s="222"/>
      <c r="J130" s="70">
        <f t="shared" si="22"/>
        <v>0</v>
      </c>
      <c r="K130" s="70">
        <f t="shared" si="22"/>
        <v>0</v>
      </c>
      <c r="R130" s="61"/>
    </row>
    <row r="131" spans="3:18" ht="31" x14ac:dyDescent="0.35">
      <c r="C131" s="59" t="s">
        <v>12</v>
      </c>
      <c r="D131" s="107"/>
      <c r="E131" s="107"/>
      <c r="F131" s="107"/>
      <c r="G131" s="223"/>
      <c r="H131" s="107"/>
      <c r="I131" s="223"/>
      <c r="J131" s="70">
        <f t="shared" si="22"/>
        <v>0</v>
      </c>
      <c r="K131" s="70">
        <f t="shared" si="22"/>
        <v>0</v>
      </c>
      <c r="R131" s="61"/>
    </row>
    <row r="132" spans="3:18" x14ac:dyDescent="0.35">
      <c r="C132" s="60" t="s">
        <v>13</v>
      </c>
      <c r="D132" s="107"/>
      <c r="E132" s="107"/>
      <c r="F132" s="107"/>
      <c r="G132" s="223"/>
      <c r="H132" s="107"/>
      <c r="I132" s="223"/>
      <c r="J132" s="70">
        <f t="shared" si="22"/>
        <v>0</v>
      </c>
      <c r="K132" s="70">
        <f t="shared" si="22"/>
        <v>0</v>
      </c>
      <c r="R132" s="61"/>
    </row>
    <row r="133" spans="3:18" x14ac:dyDescent="0.35">
      <c r="C133" s="59" t="s">
        <v>18</v>
      </c>
      <c r="D133" s="107"/>
      <c r="E133" s="107"/>
      <c r="F133" s="107"/>
      <c r="G133" s="223"/>
      <c r="H133" s="107"/>
      <c r="I133" s="223"/>
      <c r="J133" s="70">
        <f t="shared" si="22"/>
        <v>0</v>
      </c>
      <c r="K133" s="70">
        <f t="shared" si="22"/>
        <v>0</v>
      </c>
      <c r="R133" s="61"/>
    </row>
    <row r="134" spans="3:18" x14ac:dyDescent="0.35">
      <c r="C134" s="59" t="s">
        <v>14</v>
      </c>
      <c r="D134" s="107"/>
      <c r="E134" s="107"/>
      <c r="F134" s="107"/>
      <c r="G134" s="223"/>
      <c r="H134" s="107"/>
      <c r="I134" s="223"/>
      <c r="J134" s="70">
        <f t="shared" si="22"/>
        <v>0</v>
      </c>
      <c r="K134" s="70">
        <f t="shared" si="22"/>
        <v>0</v>
      </c>
      <c r="R134" s="61"/>
    </row>
    <row r="135" spans="3:18" x14ac:dyDescent="0.35">
      <c r="C135" s="59" t="s">
        <v>183</v>
      </c>
      <c r="D135" s="107"/>
      <c r="E135" s="107"/>
      <c r="F135" s="107"/>
      <c r="G135" s="223"/>
      <c r="H135" s="107"/>
      <c r="I135" s="223"/>
      <c r="J135" s="70">
        <f t="shared" si="22"/>
        <v>0</v>
      </c>
      <c r="K135" s="70">
        <f t="shared" si="22"/>
        <v>0</v>
      </c>
      <c r="R135" s="61"/>
    </row>
    <row r="136" spans="3:18" x14ac:dyDescent="0.35">
      <c r="C136" s="64" t="s">
        <v>186</v>
      </c>
      <c r="D136" s="76">
        <f>SUM(D129:D135)</f>
        <v>0</v>
      </c>
      <c r="E136" s="76"/>
      <c r="F136" s="76">
        <f>SUM(F129:F135)</f>
        <v>0</v>
      </c>
      <c r="G136" s="76"/>
      <c r="H136" s="76">
        <f>SUM(H129:H135)</f>
        <v>0</v>
      </c>
      <c r="I136" s="76"/>
      <c r="J136" s="70">
        <f t="shared" si="22"/>
        <v>0</v>
      </c>
      <c r="K136" s="70">
        <f t="shared" si="22"/>
        <v>0</v>
      </c>
      <c r="R136" s="61"/>
    </row>
    <row r="137" spans="3:18" s="63" customFormat="1" x14ac:dyDescent="0.35">
      <c r="C137" s="80"/>
      <c r="D137" s="81"/>
      <c r="E137" s="81"/>
      <c r="F137" s="81"/>
      <c r="G137" s="81"/>
      <c r="H137" s="81"/>
      <c r="I137" s="81"/>
      <c r="J137" s="82"/>
      <c r="K137" s="82"/>
    </row>
    <row r="138" spans="3:18" x14ac:dyDescent="0.35">
      <c r="C138" s="290" t="s">
        <v>130</v>
      </c>
      <c r="D138" s="291"/>
      <c r="E138" s="291"/>
      <c r="F138" s="291"/>
      <c r="G138" s="291"/>
      <c r="H138" s="291"/>
      <c r="I138" s="291"/>
      <c r="J138" s="291"/>
      <c r="K138" s="292"/>
      <c r="R138" s="61"/>
    </row>
    <row r="139" spans="3:18" ht="24" customHeight="1" thickBot="1" x14ac:dyDescent="0.4">
      <c r="C139" s="73" t="s">
        <v>184</v>
      </c>
      <c r="D139" s="74">
        <f>'1) Budget Table'!D142</f>
        <v>0</v>
      </c>
      <c r="E139" s="74"/>
      <c r="F139" s="74">
        <f>'1) Budget Table'!F142</f>
        <v>0</v>
      </c>
      <c r="G139" s="74"/>
      <c r="H139" s="74">
        <f>'1) Budget Table'!H142</f>
        <v>0</v>
      </c>
      <c r="I139" s="74"/>
      <c r="J139" s="75">
        <f t="shared" ref="J139:K147" si="23">SUM(C139:G139)</f>
        <v>0</v>
      </c>
      <c r="K139" s="75">
        <f t="shared" si="23"/>
        <v>0</v>
      </c>
      <c r="R139" s="61"/>
    </row>
    <row r="140" spans="3:18" ht="15.75" customHeight="1" x14ac:dyDescent="0.35">
      <c r="C140" s="71" t="s">
        <v>10</v>
      </c>
      <c r="D140" s="105"/>
      <c r="E140" s="105"/>
      <c r="F140" s="106"/>
      <c r="G140" s="225"/>
      <c r="H140" s="106"/>
      <c r="I140" s="225"/>
      <c r="J140" s="72">
        <f t="shared" si="23"/>
        <v>0</v>
      </c>
      <c r="K140" s="72">
        <f t="shared" si="23"/>
        <v>0</v>
      </c>
      <c r="R140" s="61"/>
    </row>
    <row r="141" spans="3:18" s="65" customFormat="1" x14ac:dyDescent="0.35">
      <c r="C141" s="59" t="s">
        <v>11</v>
      </c>
      <c r="D141" s="107"/>
      <c r="E141" s="107"/>
      <c r="F141" s="21"/>
      <c r="G141" s="222"/>
      <c r="H141" s="21"/>
      <c r="I141" s="222"/>
      <c r="J141" s="70">
        <f t="shared" si="23"/>
        <v>0</v>
      </c>
      <c r="K141" s="70">
        <f t="shared" si="23"/>
        <v>0</v>
      </c>
    </row>
    <row r="142" spans="3:18" s="65" customFormat="1" ht="15.75" customHeight="1" x14ac:dyDescent="0.35">
      <c r="C142" s="59" t="s">
        <v>12</v>
      </c>
      <c r="D142" s="107"/>
      <c r="E142" s="107"/>
      <c r="F142" s="107"/>
      <c r="G142" s="223"/>
      <c r="H142" s="107"/>
      <c r="I142" s="223"/>
      <c r="J142" s="70">
        <f t="shared" si="23"/>
        <v>0</v>
      </c>
      <c r="K142" s="70">
        <f t="shared" si="23"/>
        <v>0</v>
      </c>
    </row>
    <row r="143" spans="3:18" s="65" customFormat="1" x14ac:dyDescent="0.35">
      <c r="C143" s="60" t="s">
        <v>13</v>
      </c>
      <c r="D143" s="107"/>
      <c r="E143" s="107"/>
      <c r="F143" s="107"/>
      <c r="G143" s="223"/>
      <c r="H143" s="107"/>
      <c r="I143" s="223"/>
      <c r="J143" s="70">
        <f t="shared" si="23"/>
        <v>0</v>
      </c>
      <c r="K143" s="70">
        <f t="shared" si="23"/>
        <v>0</v>
      </c>
    </row>
    <row r="144" spans="3:18" s="65" customFormat="1" x14ac:dyDescent="0.35">
      <c r="C144" s="59" t="s">
        <v>18</v>
      </c>
      <c r="D144" s="107"/>
      <c r="E144" s="107"/>
      <c r="F144" s="107"/>
      <c r="G144" s="223"/>
      <c r="H144" s="107"/>
      <c r="I144" s="223"/>
      <c r="J144" s="70">
        <f t="shared" si="23"/>
        <v>0</v>
      </c>
      <c r="K144" s="70">
        <f t="shared" si="23"/>
        <v>0</v>
      </c>
    </row>
    <row r="145" spans="2:11" s="65" customFormat="1" ht="15.75" customHeight="1" x14ac:dyDescent="0.35">
      <c r="C145" s="59" t="s">
        <v>14</v>
      </c>
      <c r="D145" s="107"/>
      <c r="E145" s="107"/>
      <c r="F145" s="107"/>
      <c r="G145" s="223"/>
      <c r="H145" s="107"/>
      <c r="I145" s="223"/>
      <c r="J145" s="70">
        <f t="shared" si="23"/>
        <v>0</v>
      </c>
      <c r="K145" s="70">
        <f t="shared" si="23"/>
        <v>0</v>
      </c>
    </row>
    <row r="146" spans="2:11" s="65" customFormat="1" x14ac:dyDescent="0.35">
      <c r="C146" s="59" t="s">
        <v>183</v>
      </c>
      <c r="D146" s="107"/>
      <c r="E146" s="107"/>
      <c r="F146" s="107"/>
      <c r="G146" s="223"/>
      <c r="H146" s="107"/>
      <c r="I146" s="223"/>
      <c r="J146" s="70">
        <f t="shared" si="23"/>
        <v>0</v>
      </c>
      <c r="K146" s="70">
        <f t="shared" si="23"/>
        <v>0</v>
      </c>
    </row>
    <row r="147" spans="2:11" s="65" customFormat="1" x14ac:dyDescent="0.35">
      <c r="C147" s="64" t="s">
        <v>186</v>
      </c>
      <c r="D147" s="76">
        <f>SUM(D140:D146)</f>
        <v>0</v>
      </c>
      <c r="E147" s="76"/>
      <c r="F147" s="76">
        <f>SUM(F140:F146)</f>
        <v>0</v>
      </c>
      <c r="G147" s="76"/>
      <c r="H147" s="76">
        <f>SUM(H140:H146)</f>
        <v>0</v>
      </c>
      <c r="I147" s="76"/>
      <c r="J147" s="70">
        <f t="shared" si="23"/>
        <v>0</v>
      </c>
      <c r="K147" s="70">
        <f t="shared" si="23"/>
        <v>0</v>
      </c>
    </row>
    <row r="148" spans="2:11" s="65" customFormat="1" x14ac:dyDescent="0.35">
      <c r="C148" s="61"/>
      <c r="D148" s="63"/>
      <c r="E148" s="63"/>
      <c r="F148" s="63"/>
      <c r="G148" s="224"/>
      <c r="H148" s="63"/>
      <c r="I148" s="224"/>
      <c r="J148" s="61"/>
      <c r="K148" s="61"/>
    </row>
    <row r="149" spans="2:11" s="65" customFormat="1" x14ac:dyDescent="0.35">
      <c r="B149" s="290" t="s">
        <v>196</v>
      </c>
      <c r="C149" s="291"/>
      <c r="D149" s="291"/>
      <c r="E149" s="291"/>
      <c r="F149" s="291"/>
      <c r="G149" s="291"/>
      <c r="H149" s="291"/>
      <c r="I149" s="291"/>
      <c r="J149" s="291"/>
      <c r="K149" s="292"/>
    </row>
    <row r="150" spans="2:11" s="65" customFormat="1" x14ac:dyDescent="0.35">
      <c r="B150" s="61"/>
      <c r="C150" s="290" t="s">
        <v>140</v>
      </c>
      <c r="D150" s="291"/>
      <c r="E150" s="291"/>
      <c r="F150" s="291"/>
      <c r="G150" s="291"/>
      <c r="H150" s="291"/>
      <c r="I150" s="291"/>
      <c r="J150" s="291"/>
      <c r="K150" s="292"/>
    </row>
    <row r="151" spans="2:11" s="65" customFormat="1" ht="24" customHeight="1" thickBot="1" x14ac:dyDescent="0.4">
      <c r="B151" s="61"/>
      <c r="C151" s="73" t="s">
        <v>184</v>
      </c>
      <c r="D151" s="74">
        <f>'1) Budget Table'!D154</f>
        <v>0</v>
      </c>
      <c r="E151" s="74"/>
      <c r="F151" s="74">
        <f>'1) Budget Table'!F154</f>
        <v>0</v>
      </c>
      <c r="G151" s="74"/>
      <c r="H151" s="74">
        <f>'1) Budget Table'!H154</f>
        <v>0</v>
      </c>
      <c r="I151" s="74"/>
      <c r="J151" s="75">
        <f>SUM(C151:G151)</f>
        <v>0</v>
      </c>
      <c r="K151" s="75">
        <f>SUM(D151:H151)</f>
        <v>0</v>
      </c>
    </row>
    <row r="152" spans="2:11" s="65" customFormat="1" ht="24.75" customHeight="1" x14ac:dyDescent="0.35">
      <c r="B152" s="61"/>
      <c r="C152" s="71" t="s">
        <v>10</v>
      </c>
      <c r="D152" s="105"/>
      <c r="E152" s="105"/>
      <c r="F152" s="106"/>
      <c r="G152" s="225"/>
      <c r="H152" s="106"/>
      <c r="I152" s="225"/>
      <c r="J152" s="72">
        <f t="shared" ref="J152:K159" si="24">SUM(C152:G152)</f>
        <v>0</v>
      </c>
      <c r="K152" s="72">
        <f t="shared" si="24"/>
        <v>0</v>
      </c>
    </row>
    <row r="153" spans="2:11" s="65" customFormat="1" ht="15.75" customHeight="1" x14ac:dyDescent="0.35">
      <c r="B153" s="61"/>
      <c r="C153" s="59" t="s">
        <v>11</v>
      </c>
      <c r="D153" s="107"/>
      <c r="E153" s="107"/>
      <c r="F153" s="21"/>
      <c r="G153" s="222"/>
      <c r="H153" s="21"/>
      <c r="I153" s="222"/>
      <c r="J153" s="70">
        <f t="shared" si="24"/>
        <v>0</v>
      </c>
      <c r="K153" s="70">
        <f t="shared" si="24"/>
        <v>0</v>
      </c>
    </row>
    <row r="154" spans="2:11" s="65" customFormat="1" ht="15.75" customHeight="1" x14ac:dyDescent="0.35">
      <c r="B154" s="61"/>
      <c r="C154" s="59" t="s">
        <v>12</v>
      </c>
      <c r="D154" s="107"/>
      <c r="E154" s="107"/>
      <c r="F154" s="107"/>
      <c r="G154" s="223"/>
      <c r="H154" s="107"/>
      <c r="I154" s="223"/>
      <c r="J154" s="70">
        <f t="shared" si="24"/>
        <v>0</v>
      </c>
      <c r="K154" s="70">
        <f t="shared" si="24"/>
        <v>0</v>
      </c>
    </row>
    <row r="155" spans="2:11" s="65" customFormat="1" ht="15.75" customHeight="1" x14ac:dyDescent="0.35">
      <c r="B155" s="61"/>
      <c r="C155" s="60" t="s">
        <v>13</v>
      </c>
      <c r="D155" s="107"/>
      <c r="E155" s="107"/>
      <c r="F155" s="107"/>
      <c r="G155" s="223"/>
      <c r="H155" s="107"/>
      <c r="I155" s="223"/>
      <c r="J155" s="70">
        <f t="shared" si="24"/>
        <v>0</v>
      </c>
      <c r="K155" s="70">
        <f t="shared" si="24"/>
        <v>0</v>
      </c>
    </row>
    <row r="156" spans="2:11" s="65" customFormat="1" ht="15.75" customHeight="1" x14ac:dyDescent="0.35">
      <c r="B156" s="61"/>
      <c r="C156" s="59" t="s">
        <v>18</v>
      </c>
      <c r="D156" s="107"/>
      <c r="E156" s="107"/>
      <c r="F156" s="107"/>
      <c r="G156" s="223"/>
      <c r="H156" s="107"/>
      <c r="I156" s="223"/>
      <c r="J156" s="70">
        <f t="shared" si="24"/>
        <v>0</v>
      </c>
      <c r="K156" s="70">
        <f t="shared" si="24"/>
        <v>0</v>
      </c>
    </row>
    <row r="157" spans="2:11" s="65" customFormat="1" ht="15.75" customHeight="1" x14ac:dyDescent="0.35">
      <c r="B157" s="61"/>
      <c r="C157" s="59" t="s">
        <v>14</v>
      </c>
      <c r="D157" s="107"/>
      <c r="E157" s="107"/>
      <c r="F157" s="107"/>
      <c r="G157" s="223"/>
      <c r="H157" s="107"/>
      <c r="I157" s="223"/>
      <c r="J157" s="70">
        <f t="shared" si="24"/>
        <v>0</v>
      </c>
      <c r="K157" s="70">
        <f t="shared" si="24"/>
        <v>0</v>
      </c>
    </row>
    <row r="158" spans="2:11" s="65" customFormat="1" ht="15.75" customHeight="1" x14ac:dyDescent="0.35">
      <c r="B158" s="61"/>
      <c r="C158" s="59" t="s">
        <v>183</v>
      </c>
      <c r="D158" s="107"/>
      <c r="E158" s="107"/>
      <c r="F158" s="107"/>
      <c r="G158" s="223"/>
      <c r="H158" s="107"/>
      <c r="I158" s="223"/>
      <c r="J158" s="70">
        <f t="shared" si="24"/>
        <v>0</v>
      </c>
      <c r="K158" s="70">
        <f t="shared" si="24"/>
        <v>0</v>
      </c>
    </row>
    <row r="159" spans="2:11" s="65" customFormat="1" ht="15.75" customHeight="1" x14ac:dyDescent="0.35">
      <c r="B159" s="61"/>
      <c r="C159" s="64" t="s">
        <v>186</v>
      </c>
      <c r="D159" s="76">
        <f>SUM(D152:D158)</f>
        <v>0</v>
      </c>
      <c r="E159" s="76"/>
      <c r="F159" s="76">
        <f>SUM(F152:F158)</f>
        <v>0</v>
      </c>
      <c r="G159" s="76"/>
      <c r="H159" s="76">
        <f>SUM(H152:H158)</f>
        <v>0</v>
      </c>
      <c r="I159" s="76"/>
      <c r="J159" s="70">
        <f t="shared" si="24"/>
        <v>0</v>
      </c>
      <c r="K159" s="70">
        <f t="shared" si="24"/>
        <v>0</v>
      </c>
    </row>
    <row r="160" spans="2:11" s="63" customFormat="1" ht="15.75" customHeight="1" x14ac:dyDescent="0.35">
      <c r="C160" s="80"/>
      <c r="D160" s="81"/>
      <c r="E160" s="81"/>
      <c r="F160" s="81"/>
      <c r="G160" s="81"/>
      <c r="H160" s="81"/>
      <c r="I160" s="81"/>
      <c r="J160" s="82"/>
      <c r="K160" s="82"/>
    </row>
    <row r="161" spans="3:11" s="65" customFormat="1" ht="15.75" customHeight="1" x14ac:dyDescent="0.35">
      <c r="C161" s="290" t="s">
        <v>149</v>
      </c>
      <c r="D161" s="291"/>
      <c r="E161" s="291"/>
      <c r="F161" s="291"/>
      <c r="G161" s="291"/>
      <c r="H161" s="291"/>
      <c r="I161" s="291"/>
      <c r="J161" s="291"/>
      <c r="K161" s="292"/>
    </row>
    <row r="162" spans="3:11" s="65" customFormat="1" ht="21" customHeight="1" thickBot="1" x14ac:dyDescent="0.4">
      <c r="C162" s="73" t="s">
        <v>184</v>
      </c>
      <c r="D162" s="74">
        <f>'1) Budget Table'!D164</f>
        <v>0</v>
      </c>
      <c r="E162" s="74"/>
      <c r="F162" s="74">
        <f>'1) Budget Table'!F164</f>
        <v>0</v>
      </c>
      <c r="G162" s="74"/>
      <c r="H162" s="74">
        <f>'1) Budget Table'!H164</f>
        <v>0</v>
      </c>
      <c r="I162" s="74"/>
      <c r="J162" s="75">
        <f t="shared" ref="J162:K170" si="25">SUM(C162:G162)</f>
        <v>0</v>
      </c>
      <c r="K162" s="75">
        <f t="shared" si="25"/>
        <v>0</v>
      </c>
    </row>
    <row r="163" spans="3:11" s="65" customFormat="1" ht="15.75" customHeight="1" x14ac:dyDescent="0.35">
      <c r="C163" s="71" t="s">
        <v>10</v>
      </c>
      <c r="D163" s="105"/>
      <c r="E163" s="105"/>
      <c r="F163" s="106"/>
      <c r="G163" s="225"/>
      <c r="H163" s="106"/>
      <c r="I163" s="225"/>
      <c r="J163" s="72">
        <f t="shared" si="25"/>
        <v>0</v>
      </c>
      <c r="K163" s="72">
        <f t="shared" si="25"/>
        <v>0</v>
      </c>
    </row>
    <row r="164" spans="3:11" s="65" customFormat="1" ht="15.75" customHeight="1" x14ac:dyDescent="0.35">
      <c r="C164" s="59" t="s">
        <v>11</v>
      </c>
      <c r="D164" s="107"/>
      <c r="E164" s="107"/>
      <c r="F164" s="21"/>
      <c r="G164" s="222"/>
      <c r="H164" s="21"/>
      <c r="I164" s="222"/>
      <c r="J164" s="70">
        <f t="shared" si="25"/>
        <v>0</v>
      </c>
      <c r="K164" s="70">
        <f t="shared" si="25"/>
        <v>0</v>
      </c>
    </row>
    <row r="165" spans="3:11" s="65" customFormat="1" ht="15.75" customHeight="1" x14ac:dyDescent="0.35">
      <c r="C165" s="59" t="s">
        <v>12</v>
      </c>
      <c r="D165" s="107"/>
      <c r="E165" s="107"/>
      <c r="F165" s="107"/>
      <c r="G165" s="223"/>
      <c r="H165" s="107"/>
      <c r="I165" s="223"/>
      <c r="J165" s="70">
        <f t="shared" si="25"/>
        <v>0</v>
      </c>
      <c r="K165" s="70">
        <f t="shared" si="25"/>
        <v>0</v>
      </c>
    </row>
    <row r="166" spans="3:11" s="65" customFormat="1" ht="15.75" customHeight="1" x14ac:dyDescent="0.35">
      <c r="C166" s="60" t="s">
        <v>13</v>
      </c>
      <c r="D166" s="107"/>
      <c r="E166" s="107"/>
      <c r="F166" s="107"/>
      <c r="G166" s="223"/>
      <c r="H166" s="107"/>
      <c r="I166" s="223"/>
      <c r="J166" s="70">
        <f t="shared" si="25"/>
        <v>0</v>
      </c>
      <c r="K166" s="70">
        <f t="shared" si="25"/>
        <v>0</v>
      </c>
    </row>
    <row r="167" spans="3:11" s="65" customFormat="1" ht="15.75" customHeight="1" x14ac:dyDescent="0.35">
      <c r="C167" s="59" t="s">
        <v>18</v>
      </c>
      <c r="D167" s="107"/>
      <c r="E167" s="107"/>
      <c r="F167" s="107"/>
      <c r="G167" s="223"/>
      <c r="H167" s="107"/>
      <c r="I167" s="223"/>
      <c r="J167" s="70">
        <f t="shared" si="25"/>
        <v>0</v>
      </c>
      <c r="K167" s="70">
        <f t="shared" si="25"/>
        <v>0</v>
      </c>
    </row>
    <row r="168" spans="3:11" s="65" customFormat="1" ht="15.75" customHeight="1" x14ac:dyDescent="0.35">
      <c r="C168" s="59" t="s">
        <v>14</v>
      </c>
      <c r="D168" s="107"/>
      <c r="E168" s="107"/>
      <c r="F168" s="107"/>
      <c r="G168" s="223"/>
      <c r="H168" s="107"/>
      <c r="I168" s="223"/>
      <c r="J168" s="70">
        <f t="shared" si="25"/>
        <v>0</v>
      </c>
      <c r="K168" s="70">
        <f t="shared" si="25"/>
        <v>0</v>
      </c>
    </row>
    <row r="169" spans="3:11" s="65" customFormat="1" ht="15.75" customHeight="1" x14ac:dyDescent="0.35">
      <c r="C169" s="59" t="s">
        <v>183</v>
      </c>
      <c r="D169" s="107"/>
      <c r="E169" s="107"/>
      <c r="F169" s="107"/>
      <c r="G169" s="223"/>
      <c r="H169" s="107"/>
      <c r="I169" s="223"/>
      <c r="J169" s="70">
        <f t="shared" si="25"/>
        <v>0</v>
      </c>
      <c r="K169" s="70">
        <f t="shared" si="25"/>
        <v>0</v>
      </c>
    </row>
    <row r="170" spans="3:11" s="65" customFormat="1" ht="15.75" customHeight="1" x14ac:dyDescent="0.35">
      <c r="C170" s="64" t="s">
        <v>186</v>
      </c>
      <c r="D170" s="76">
        <f>SUM(D163:D169)</f>
        <v>0</v>
      </c>
      <c r="E170" s="76"/>
      <c r="F170" s="76">
        <f>SUM(F163:F169)</f>
        <v>0</v>
      </c>
      <c r="G170" s="76"/>
      <c r="H170" s="76">
        <f>SUM(H163:H169)</f>
        <v>0</v>
      </c>
      <c r="I170" s="76"/>
      <c r="J170" s="70">
        <f t="shared" si="25"/>
        <v>0</v>
      </c>
      <c r="K170" s="70">
        <f t="shared" si="25"/>
        <v>0</v>
      </c>
    </row>
    <row r="171" spans="3:11" s="63" customFormat="1" ht="15.75" customHeight="1" x14ac:dyDescent="0.35">
      <c r="C171" s="80"/>
      <c r="D171" s="81"/>
      <c r="E171" s="81"/>
      <c r="F171" s="81"/>
      <c r="G171" s="81"/>
      <c r="H171" s="81"/>
      <c r="I171" s="81"/>
      <c r="J171" s="82"/>
      <c r="K171" s="82"/>
    </row>
    <row r="172" spans="3:11" s="65" customFormat="1" ht="15.75" customHeight="1" x14ac:dyDescent="0.35">
      <c r="C172" s="290" t="s">
        <v>158</v>
      </c>
      <c r="D172" s="291"/>
      <c r="E172" s="291"/>
      <c r="F172" s="291"/>
      <c r="G172" s="291"/>
      <c r="H172" s="291"/>
      <c r="I172" s="291"/>
      <c r="J172" s="291"/>
      <c r="K172" s="292"/>
    </row>
    <row r="173" spans="3:11" s="65" customFormat="1" ht="19.5" customHeight="1" thickBot="1" x14ac:dyDescent="0.4">
      <c r="C173" s="73" t="s">
        <v>184</v>
      </c>
      <c r="D173" s="74">
        <f>'1) Budget Table'!D174</f>
        <v>0</v>
      </c>
      <c r="E173" s="74"/>
      <c r="F173" s="74">
        <f>'1) Budget Table'!F174</f>
        <v>0</v>
      </c>
      <c r="G173" s="74"/>
      <c r="H173" s="74">
        <f>'1) Budget Table'!H174</f>
        <v>0</v>
      </c>
      <c r="I173" s="74"/>
      <c r="J173" s="75">
        <f t="shared" ref="J173:K181" si="26">SUM(C173:G173)</f>
        <v>0</v>
      </c>
      <c r="K173" s="75">
        <f t="shared" si="26"/>
        <v>0</v>
      </c>
    </row>
    <row r="174" spans="3:11" s="65" customFormat="1" ht="15.75" customHeight="1" x14ac:dyDescent="0.35">
      <c r="C174" s="71" t="s">
        <v>10</v>
      </c>
      <c r="D174" s="105"/>
      <c r="E174" s="105"/>
      <c r="F174" s="106"/>
      <c r="G174" s="225"/>
      <c r="H174" s="106"/>
      <c r="I174" s="225"/>
      <c r="J174" s="72">
        <f t="shared" si="26"/>
        <v>0</v>
      </c>
      <c r="K174" s="72">
        <f t="shared" si="26"/>
        <v>0</v>
      </c>
    </row>
    <row r="175" spans="3:11" s="65" customFormat="1" ht="15.75" customHeight="1" x14ac:dyDescent="0.35">
      <c r="C175" s="59" t="s">
        <v>11</v>
      </c>
      <c r="D175" s="107"/>
      <c r="E175" s="107"/>
      <c r="F175" s="21"/>
      <c r="G175" s="222"/>
      <c r="H175" s="21"/>
      <c r="I175" s="222"/>
      <c r="J175" s="70">
        <f t="shared" si="26"/>
        <v>0</v>
      </c>
      <c r="K175" s="70">
        <f t="shared" si="26"/>
        <v>0</v>
      </c>
    </row>
    <row r="176" spans="3:11" s="65" customFormat="1" ht="15.75" customHeight="1" x14ac:dyDescent="0.35">
      <c r="C176" s="59" t="s">
        <v>12</v>
      </c>
      <c r="D176" s="107"/>
      <c r="E176" s="107"/>
      <c r="F176" s="107"/>
      <c r="G176" s="223"/>
      <c r="H176" s="107"/>
      <c r="I176" s="223"/>
      <c r="J176" s="70">
        <f t="shared" si="26"/>
        <v>0</v>
      </c>
      <c r="K176" s="70">
        <f t="shared" si="26"/>
        <v>0</v>
      </c>
    </row>
    <row r="177" spans="3:11" s="65" customFormat="1" ht="15.75" customHeight="1" x14ac:dyDescent="0.35">
      <c r="C177" s="60" t="s">
        <v>13</v>
      </c>
      <c r="D177" s="107"/>
      <c r="E177" s="107"/>
      <c r="F177" s="107"/>
      <c r="G177" s="223"/>
      <c r="H177" s="107"/>
      <c r="I177" s="223"/>
      <c r="J177" s="70">
        <f t="shared" si="26"/>
        <v>0</v>
      </c>
      <c r="K177" s="70">
        <f t="shared" si="26"/>
        <v>0</v>
      </c>
    </row>
    <row r="178" spans="3:11" s="65" customFormat="1" ht="15.75" customHeight="1" x14ac:dyDescent="0.35">
      <c r="C178" s="59" t="s">
        <v>18</v>
      </c>
      <c r="D178" s="107"/>
      <c r="E178" s="107"/>
      <c r="F178" s="107"/>
      <c r="G178" s="223"/>
      <c r="H178" s="107"/>
      <c r="I178" s="223"/>
      <c r="J178" s="70">
        <f t="shared" si="26"/>
        <v>0</v>
      </c>
      <c r="K178" s="70">
        <f t="shared" si="26"/>
        <v>0</v>
      </c>
    </row>
    <row r="179" spans="3:11" s="65" customFormat="1" ht="15.75" customHeight="1" x14ac:dyDescent="0.35">
      <c r="C179" s="59" t="s">
        <v>14</v>
      </c>
      <c r="D179" s="107"/>
      <c r="E179" s="107"/>
      <c r="F179" s="107"/>
      <c r="G179" s="223"/>
      <c r="H179" s="107"/>
      <c r="I179" s="223"/>
      <c r="J179" s="70">
        <f t="shared" si="26"/>
        <v>0</v>
      </c>
      <c r="K179" s="70">
        <f t="shared" si="26"/>
        <v>0</v>
      </c>
    </row>
    <row r="180" spans="3:11" s="65" customFormat="1" ht="15.75" customHeight="1" x14ac:dyDescent="0.35">
      <c r="C180" s="59" t="s">
        <v>183</v>
      </c>
      <c r="D180" s="107"/>
      <c r="E180" s="107"/>
      <c r="F180" s="107"/>
      <c r="G180" s="223"/>
      <c r="H180" s="107"/>
      <c r="I180" s="223"/>
      <c r="J180" s="70">
        <f t="shared" si="26"/>
        <v>0</v>
      </c>
      <c r="K180" s="70">
        <f t="shared" si="26"/>
        <v>0</v>
      </c>
    </row>
    <row r="181" spans="3:11" s="65" customFormat="1" ht="15.75" customHeight="1" x14ac:dyDescent="0.35">
      <c r="C181" s="64" t="s">
        <v>186</v>
      </c>
      <c r="D181" s="76">
        <f>SUM(D174:D180)</f>
        <v>0</v>
      </c>
      <c r="E181" s="76"/>
      <c r="F181" s="76">
        <f>SUM(F174:F180)</f>
        <v>0</v>
      </c>
      <c r="G181" s="76"/>
      <c r="H181" s="76">
        <f>SUM(H174:H180)</f>
        <v>0</v>
      </c>
      <c r="I181" s="76"/>
      <c r="J181" s="70">
        <f t="shared" si="26"/>
        <v>0</v>
      </c>
      <c r="K181" s="70">
        <f t="shared" si="26"/>
        <v>0</v>
      </c>
    </row>
    <row r="182" spans="3:11" s="63" customFormat="1" ht="15.75" customHeight="1" x14ac:dyDescent="0.35">
      <c r="C182" s="80"/>
      <c r="D182" s="81"/>
      <c r="E182" s="81"/>
      <c r="F182" s="81"/>
      <c r="G182" s="81"/>
      <c r="H182" s="81"/>
      <c r="I182" s="81"/>
      <c r="J182" s="82"/>
      <c r="K182" s="82"/>
    </row>
    <row r="183" spans="3:11" s="65" customFormat="1" ht="15.75" customHeight="1" x14ac:dyDescent="0.35">
      <c r="C183" s="290" t="s">
        <v>167</v>
      </c>
      <c r="D183" s="291"/>
      <c r="E183" s="291"/>
      <c r="F183" s="291"/>
      <c r="G183" s="291"/>
      <c r="H183" s="291"/>
      <c r="I183" s="291"/>
      <c r="J183" s="291"/>
      <c r="K183" s="292"/>
    </row>
    <row r="184" spans="3:11" s="65" customFormat="1" ht="22.5" customHeight="1" thickBot="1" x14ac:dyDescent="0.4">
      <c r="C184" s="73" t="s">
        <v>184</v>
      </c>
      <c r="D184" s="74">
        <f>'1) Budget Table'!D184</f>
        <v>0</v>
      </c>
      <c r="E184" s="74"/>
      <c r="F184" s="74">
        <f>'1) Budget Table'!F184</f>
        <v>0</v>
      </c>
      <c r="G184" s="74"/>
      <c r="H184" s="74">
        <f>'1) Budget Table'!H184</f>
        <v>0</v>
      </c>
      <c r="I184" s="74"/>
      <c r="J184" s="75">
        <f t="shared" ref="J184:K192" si="27">SUM(C184:G184)</f>
        <v>0</v>
      </c>
      <c r="K184" s="75">
        <f t="shared" si="27"/>
        <v>0</v>
      </c>
    </row>
    <row r="185" spans="3:11" s="65" customFormat="1" ht="15.75" customHeight="1" x14ac:dyDescent="0.35">
      <c r="C185" s="71" t="s">
        <v>10</v>
      </c>
      <c r="D185" s="105"/>
      <c r="E185" s="105"/>
      <c r="F185" s="106"/>
      <c r="G185" s="225"/>
      <c r="H185" s="106"/>
      <c r="I185" s="225"/>
      <c r="J185" s="72">
        <f t="shared" si="27"/>
        <v>0</v>
      </c>
      <c r="K185" s="72">
        <f t="shared" si="27"/>
        <v>0</v>
      </c>
    </row>
    <row r="186" spans="3:11" s="65" customFormat="1" ht="15.75" customHeight="1" x14ac:dyDescent="0.35">
      <c r="C186" s="59" t="s">
        <v>11</v>
      </c>
      <c r="D186" s="107"/>
      <c r="E186" s="107"/>
      <c r="F186" s="21"/>
      <c r="G186" s="222"/>
      <c r="H186" s="21"/>
      <c r="I186" s="222"/>
      <c r="J186" s="70">
        <f t="shared" si="27"/>
        <v>0</v>
      </c>
      <c r="K186" s="70">
        <f t="shared" si="27"/>
        <v>0</v>
      </c>
    </row>
    <row r="187" spans="3:11" s="65" customFormat="1" ht="15.75" customHeight="1" x14ac:dyDescent="0.35">
      <c r="C187" s="59" t="s">
        <v>12</v>
      </c>
      <c r="D187" s="107"/>
      <c r="E187" s="107"/>
      <c r="F187" s="107"/>
      <c r="G187" s="223"/>
      <c r="H187" s="107"/>
      <c r="I187" s="223"/>
      <c r="J187" s="70">
        <f t="shared" si="27"/>
        <v>0</v>
      </c>
      <c r="K187" s="70">
        <f t="shared" si="27"/>
        <v>0</v>
      </c>
    </row>
    <row r="188" spans="3:11" s="65" customFormat="1" ht="15.75" customHeight="1" x14ac:dyDescent="0.35">
      <c r="C188" s="60" t="s">
        <v>13</v>
      </c>
      <c r="D188" s="107"/>
      <c r="E188" s="107"/>
      <c r="F188" s="107"/>
      <c r="G188" s="223"/>
      <c r="H188" s="107"/>
      <c r="I188" s="223"/>
      <c r="J188" s="70">
        <f t="shared" si="27"/>
        <v>0</v>
      </c>
      <c r="K188" s="70">
        <f t="shared" si="27"/>
        <v>0</v>
      </c>
    </row>
    <row r="189" spans="3:11" s="65" customFormat="1" ht="15.75" customHeight="1" x14ac:dyDescent="0.35">
      <c r="C189" s="59" t="s">
        <v>18</v>
      </c>
      <c r="D189" s="107"/>
      <c r="E189" s="107"/>
      <c r="F189" s="107"/>
      <c r="G189" s="223"/>
      <c r="H189" s="107"/>
      <c r="I189" s="223"/>
      <c r="J189" s="70">
        <f t="shared" si="27"/>
        <v>0</v>
      </c>
      <c r="K189" s="70">
        <f t="shared" si="27"/>
        <v>0</v>
      </c>
    </row>
    <row r="190" spans="3:11" s="65" customFormat="1" ht="15.75" customHeight="1" x14ac:dyDescent="0.35">
      <c r="C190" s="59" t="s">
        <v>14</v>
      </c>
      <c r="D190" s="107"/>
      <c r="E190" s="107"/>
      <c r="F190" s="107"/>
      <c r="G190" s="223"/>
      <c r="H190" s="107"/>
      <c r="I190" s="223"/>
      <c r="J190" s="70">
        <f t="shared" si="27"/>
        <v>0</v>
      </c>
      <c r="K190" s="70">
        <f t="shared" si="27"/>
        <v>0</v>
      </c>
    </row>
    <row r="191" spans="3:11" s="65" customFormat="1" ht="15.75" customHeight="1" x14ac:dyDescent="0.35">
      <c r="C191" s="59" t="s">
        <v>183</v>
      </c>
      <c r="D191" s="107"/>
      <c r="E191" s="107"/>
      <c r="F191" s="107"/>
      <c r="G191" s="223"/>
      <c r="H191" s="107"/>
      <c r="I191" s="223"/>
      <c r="J191" s="70">
        <f t="shared" si="27"/>
        <v>0</v>
      </c>
      <c r="K191" s="70">
        <f t="shared" si="27"/>
        <v>0</v>
      </c>
    </row>
    <row r="192" spans="3:11" s="65" customFormat="1" ht="15.75" customHeight="1" x14ac:dyDescent="0.35">
      <c r="C192" s="64" t="s">
        <v>186</v>
      </c>
      <c r="D192" s="76">
        <f>SUM(D185:D191)</f>
        <v>0</v>
      </c>
      <c r="E192" s="76"/>
      <c r="F192" s="76">
        <f>SUM(F185:F191)</f>
        <v>0</v>
      </c>
      <c r="G192" s="76"/>
      <c r="H192" s="76">
        <f>SUM(H185:H191)</f>
        <v>0</v>
      </c>
      <c r="I192" s="76"/>
      <c r="J192" s="70">
        <f t="shared" si="27"/>
        <v>0</v>
      </c>
      <c r="K192" s="70">
        <f t="shared" si="27"/>
        <v>0</v>
      </c>
    </row>
    <row r="193" spans="3:11" s="65" customFormat="1" ht="15.75" customHeight="1" x14ac:dyDescent="0.35">
      <c r="C193" s="61"/>
      <c r="D193" s="63"/>
      <c r="E193" s="63"/>
      <c r="F193" s="63"/>
      <c r="G193" s="224"/>
      <c r="H193" s="63"/>
      <c r="I193" s="224"/>
      <c r="J193" s="61"/>
      <c r="K193" s="61"/>
    </row>
    <row r="194" spans="3:11" s="65" customFormat="1" ht="15.75" customHeight="1" x14ac:dyDescent="0.35">
      <c r="C194" s="290" t="s">
        <v>554</v>
      </c>
      <c r="D194" s="291"/>
      <c r="E194" s="291"/>
      <c r="F194" s="291"/>
      <c r="G194" s="291"/>
      <c r="H194" s="291"/>
      <c r="I194" s="291"/>
      <c r="J194" s="291"/>
      <c r="K194" s="292"/>
    </row>
    <row r="195" spans="3:11" s="65" customFormat="1" ht="19.5" customHeight="1" thickBot="1" x14ac:dyDescent="0.4">
      <c r="C195" s="73" t="s">
        <v>555</v>
      </c>
      <c r="D195" s="370">
        <f>'1) Budget Table'!D191</f>
        <v>152856</v>
      </c>
      <c r="E195" s="370">
        <f>'1) Budget Table'!E191</f>
        <v>52268.03</v>
      </c>
      <c r="F195" s="370">
        <f>'1) Budget Table'!F191</f>
        <v>170000</v>
      </c>
      <c r="G195" s="370">
        <f>'1) Budget Table'!G191</f>
        <v>148806.17000000001</v>
      </c>
      <c r="H195" s="370">
        <f>'1) Budget Table'!H191</f>
        <v>95000</v>
      </c>
      <c r="I195" s="370">
        <f>'1) Budget Table'!I191</f>
        <v>89315.55</v>
      </c>
      <c r="J195" s="371">
        <f>D195+F195+H195</f>
        <v>417856</v>
      </c>
      <c r="K195" s="380">
        <f>E195+G195+I195</f>
        <v>290389.75</v>
      </c>
    </row>
    <row r="196" spans="3:11" s="65" customFormat="1" ht="15.75" customHeight="1" thickBot="1" x14ac:dyDescent="0.4">
      <c r="C196" s="71" t="s">
        <v>10</v>
      </c>
      <c r="D196" s="384">
        <v>47856</v>
      </c>
      <c r="E196" s="384">
        <f>22503.1+2798.93+12315</f>
        <v>37617.03</v>
      </c>
      <c r="F196" s="374">
        <v>170000</v>
      </c>
      <c r="G196" s="373">
        <v>148806.17000000001</v>
      </c>
      <c r="H196" s="374">
        <v>80000</v>
      </c>
      <c r="I196" s="376">
        <v>89315.55</v>
      </c>
      <c r="J196" s="371">
        <f t="shared" ref="J196:J202" si="28">D196+F196+H196</f>
        <v>297856</v>
      </c>
      <c r="K196" s="380">
        <f t="shared" ref="K196:K202" si="29">E196+G196+I196</f>
        <v>275738.75</v>
      </c>
    </row>
    <row r="197" spans="3:11" s="65" customFormat="1" ht="15.75" customHeight="1" thickBot="1" x14ac:dyDescent="0.4">
      <c r="C197" s="59" t="s">
        <v>11</v>
      </c>
      <c r="D197" s="377"/>
      <c r="E197" s="377"/>
      <c r="F197" s="349"/>
      <c r="G197" s="368"/>
      <c r="H197" s="349"/>
      <c r="I197" s="368"/>
      <c r="J197" s="371">
        <f t="shared" si="28"/>
        <v>0</v>
      </c>
      <c r="K197" s="380">
        <f t="shared" si="29"/>
        <v>0</v>
      </c>
    </row>
    <row r="198" spans="3:11" s="65" customFormat="1" ht="15.75" customHeight="1" thickBot="1" x14ac:dyDescent="0.4">
      <c r="C198" s="59" t="s">
        <v>12</v>
      </c>
      <c r="D198" s="377"/>
      <c r="E198" s="377"/>
      <c r="F198" s="377"/>
      <c r="G198" s="376"/>
      <c r="H198" s="377"/>
      <c r="I198" s="376"/>
      <c r="J198" s="371">
        <f t="shared" si="28"/>
        <v>0</v>
      </c>
      <c r="K198" s="380">
        <f t="shared" si="29"/>
        <v>0</v>
      </c>
    </row>
    <row r="199" spans="3:11" s="65" customFormat="1" ht="15.75" customHeight="1" thickBot="1" x14ac:dyDescent="0.4">
      <c r="C199" s="60" t="s">
        <v>13</v>
      </c>
      <c r="D199" s="377"/>
      <c r="E199" s="377"/>
      <c r="F199" s="377"/>
      <c r="G199" s="376"/>
      <c r="H199" s="377"/>
      <c r="I199" s="376"/>
      <c r="J199" s="371">
        <f t="shared" si="28"/>
        <v>0</v>
      </c>
      <c r="K199" s="380">
        <f t="shared" si="29"/>
        <v>0</v>
      </c>
    </row>
    <row r="200" spans="3:11" s="65" customFormat="1" ht="15.75" customHeight="1" thickBot="1" x14ac:dyDescent="0.4">
      <c r="C200" s="59" t="s">
        <v>18</v>
      </c>
      <c r="D200" s="377"/>
      <c r="E200" s="377"/>
      <c r="F200" s="377"/>
      <c r="G200" s="376"/>
      <c r="H200" s="377">
        <v>15000</v>
      </c>
      <c r="I200" s="376"/>
      <c r="J200" s="371">
        <f t="shared" si="28"/>
        <v>15000</v>
      </c>
      <c r="K200" s="380">
        <f t="shared" si="29"/>
        <v>0</v>
      </c>
    </row>
    <row r="201" spans="3:11" s="65" customFormat="1" ht="15.75" customHeight="1" thickBot="1" x14ac:dyDescent="0.4">
      <c r="C201" s="59" t="s">
        <v>14</v>
      </c>
      <c r="D201" s="377"/>
      <c r="E201" s="386"/>
      <c r="F201" s="377"/>
      <c r="G201" s="376"/>
      <c r="H201" s="377"/>
      <c r="I201" s="376"/>
      <c r="J201" s="371">
        <f t="shared" si="28"/>
        <v>0</v>
      </c>
      <c r="K201" s="380">
        <f t="shared" si="29"/>
        <v>0</v>
      </c>
    </row>
    <row r="202" spans="3:11" s="65" customFormat="1" ht="15.75" customHeight="1" thickBot="1" x14ac:dyDescent="0.4">
      <c r="C202" s="59" t="s">
        <v>183</v>
      </c>
      <c r="D202" s="377">
        <v>105000</v>
      </c>
      <c r="E202" s="377">
        <v>14651</v>
      </c>
      <c r="F202" s="377"/>
      <c r="G202" s="376"/>
      <c r="H202" s="377"/>
      <c r="I202" s="376"/>
      <c r="J202" s="371">
        <f t="shared" si="28"/>
        <v>105000</v>
      </c>
      <c r="K202" s="380">
        <f t="shared" si="29"/>
        <v>14651</v>
      </c>
    </row>
    <row r="203" spans="3:11" s="65" customFormat="1" ht="15.75" customHeight="1" thickBot="1" x14ac:dyDescent="0.4">
      <c r="C203" s="64" t="s">
        <v>186</v>
      </c>
      <c r="D203" s="378">
        <f>SUM(D196:D202)</f>
        <v>152856</v>
      </c>
      <c r="E203" s="378">
        <f>SUM(E196:E202)</f>
        <v>52268.03</v>
      </c>
      <c r="F203" s="378">
        <f>SUM(F196:F202)</f>
        <v>170000</v>
      </c>
      <c r="G203" s="378">
        <f>SUM(G196:G202)</f>
        <v>148806.17000000001</v>
      </c>
      <c r="H203" s="378">
        <f>SUM(H196:H202)</f>
        <v>95000</v>
      </c>
      <c r="I203" s="378">
        <f>SUM(I196:I202)</f>
        <v>89315.55</v>
      </c>
      <c r="J203" s="371">
        <f>SUM(J196:J202)</f>
        <v>417856</v>
      </c>
      <c r="K203" s="371">
        <f>SUM(K196:K202)</f>
        <v>290389.75</v>
      </c>
    </row>
    <row r="204" spans="3:11" s="65" customFormat="1" ht="15.75" customHeight="1" thickBot="1" x14ac:dyDescent="0.4">
      <c r="C204" s="61"/>
      <c r="D204" s="63"/>
      <c r="E204" s="241"/>
      <c r="F204" s="63"/>
      <c r="G204" s="224"/>
      <c r="H204" s="63"/>
      <c r="I204" s="224"/>
      <c r="J204" s="61"/>
      <c r="K204" s="61"/>
    </row>
    <row r="205" spans="3:11" s="65" customFormat="1" ht="19.5" customHeight="1" thickBot="1" x14ac:dyDescent="0.4">
      <c r="C205" s="293" t="s">
        <v>19</v>
      </c>
      <c r="D205" s="294"/>
      <c r="E205" s="294"/>
      <c r="F205" s="294"/>
      <c r="G205" s="294"/>
      <c r="H205" s="294"/>
      <c r="I205" s="294"/>
      <c r="J205" s="294"/>
      <c r="K205" s="295"/>
    </row>
    <row r="206" spans="3:11" s="65" customFormat="1" ht="19.5" customHeight="1" x14ac:dyDescent="0.35">
      <c r="C206" s="86"/>
      <c r="D206" s="69" t="s">
        <v>547</v>
      </c>
      <c r="E206" s="314" t="s">
        <v>637</v>
      </c>
      <c r="F206" s="69" t="s">
        <v>548</v>
      </c>
      <c r="G206" s="314" t="s">
        <v>638</v>
      </c>
      <c r="H206" s="69" t="s">
        <v>549</v>
      </c>
      <c r="I206" s="220"/>
      <c r="J206" s="312" t="s">
        <v>19</v>
      </c>
      <c r="K206" s="316" t="s">
        <v>572</v>
      </c>
    </row>
    <row r="207" spans="3:11" s="65" customFormat="1" ht="19.5" customHeight="1" x14ac:dyDescent="0.35">
      <c r="C207" s="86"/>
      <c r="D207" s="62" t="str">
        <f>'1) Budget Table'!D13</f>
        <v>FAO budget</v>
      </c>
      <c r="E207" s="315"/>
      <c r="F207" s="62" t="str">
        <f>'1) Budget Table'!F13</f>
        <v>UNDP budget</v>
      </c>
      <c r="G207" s="315"/>
      <c r="H207" s="62" t="str">
        <f>'1) Budget Table'!H13</f>
        <v>UNFPA budget</v>
      </c>
      <c r="I207" s="221" t="s">
        <v>639</v>
      </c>
      <c r="J207" s="313"/>
      <c r="K207" s="317"/>
    </row>
    <row r="208" spans="3:11" s="65" customFormat="1" ht="19.5" customHeight="1" thickBot="1" x14ac:dyDescent="0.4">
      <c r="C208" s="23" t="s">
        <v>10</v>
      </c>
      <c r="D208" s="387">
        <f>SUM(D185,D174,D163,D152,D140,D129,D118,D107,D95,D84,D73,D62,D50,D39,D28,D17,D196)</f>
        <v>380344</v>
      </c>
      <c r="E208" s="387">
        <f t="shared" ref="E208:F208" si="30">SUM(E185,E174,E163,E152,E140,E129,E118,E107,E95,E84,E73,E62,E50,E39,E28,E17,E196)</f>
        <v>168613.28</v>
      </c>
      <c r="F208" s="387">
        <f t="shared" si="30"/>
        <v>170000</v>
      </c>
      <c r="G208" s="387">
        <f>SUM(G185,G174,G163,G152,G140,G129,G118,G107,G95,G84,G73,G62,G50,G39,G28,G17,G196)</f>
        <v>148806.17000000001</v>
      </c>
      <c r="H208" s="387">
        <f t="shared" ref="H208:I208" si="31">SUM(H185,H174,H163,H152,H140,H129,H118,H107,H95,H84,H73,H62,H50,H39,H28,H17,H196)</f>
        <v>80000</v>
      </c>
      <c r="I208" s="387">
        <f t="shared" si="31"/>
        <v>89315.55</v>
      </c>
      <c r="J208" s="371">
        <f t="shared" ref="J208:J213" si="32">D208+F208+H208</f>
        <v>630344</v>
      </c>
      <c r="K208" s="380">
        <f t="shared" ref="K208:K213" si="33">E208+G208+I208</f>
        <v>406735</v>
      </c>
    </row>
    <row r="209" spans="3:18" s="65" customFormat="1" ht="34.5" customHeight="1" thickBot="1" x14ac:dyDescent="0.4">
      <c r="C209" s="23" t="s">
        <v>11</v>
      </c>
      <c r="D209" s="387">
        <f t="shared" ref="D209:F209" si="34">SUM(D186,D175,D164,D153,D141,D130,D119,D108,D96,D85,D74,D63,D51,D40,D29,D18,D197)</f>
        <v>242220</v>
      </c>
      <c r="E209" s="387">
        <f t="shared" si="34"/>
        <v>18889.409</v>
      </c>
      <c r="F209" s="387">
        <f t="shared" si="34"/>
        <v>33000</v>
      </c>
      <c r="G209" s="387">
        <f t="shared" ref="G209" si="35">SUM(G186,G175,G164,G153,G141,G130,G119,G108,G96,G85,G74,G63,G51,G40,G29,G18,G197)</f>
        <v>29620.59</v>
      </c>
      <c r="H209" s="387">
        <f t="shared" ref="H209:I209" si="36">SUM(H186,H175,H164,H153,H141,H130,H119,H108,H96,H85,H74,H63,H51,H40,H29,H18,H197)</f>
        <v>20000</v>
      </c>
      <c r="I209" s="387">
        <f t="shared" si="36"/>
        <v>54.08</v>
      </c>
      <c r="J209" s="371">
        <f t="shared" si="32"/>
        <v>295220</v>
      </c>
      <c r="K209" s="380">
        <f t="shared" si="33"/>
        <v>48564.078999999998</v>
      </c>
    </row>
    <row r="210" spans="3:18" s="65" customFormat="1" ht="48" customHeight="1" thickBot="1" x14ac:dyDescent="0.4">
      <c r="C210" s="23" t="s">
        <v>12</v>
      </c>
      <c r="D210" s="387">
        <f t="shared" ref="D210:F210" si="37">SUM(D187,D176,D165,D154,D142,D131,D120,D109,D97,D86,D75,D64,D52,D41,D30,D19,D198)</f>
        <v>189768</v>
      </c>
      <c r="E210" s="387">
        <f t="shared" si="37"/>
        <v>137814.3645</v>
      </c>
      <c r="F210" s="387">
        <f t="shared" si="37"/>
        <v>145000</v>
      </c>
      <c r="G210" s="387">
        <f t="shared" ref="G210" si="38">SUM(G187,G176,G165,G154,G142,G131,G120,G109,G97,G86,G75,G64,G52,G41,G30,G19,G198)</f>
        <v>83026.05</v>
      </c>
      <c r="H210" s="387">
        <f t="shared" ref="H210:I214" si="39">SUM(H187,H176,H165,H154,H142,H131,H120,H109,H97,H86,H75,H64,H52,H41,H30,H19,H198)</f>
        <v>5000</v>
      </c>
      <c r="I210" s="387">
        <f t="shared" si="39"/>
        <v>0</v>
      </c>
      <c r="J210" s="371">
        <f t="shared" si="32"/>
        <v>339768</v>
      </c>
      <c r="K210" s="380">
        <f t="shared" si="33"/>
        <v>220840.41450000001</v>
      </c>
    </row>
    <row r="211" spans="3:18" s="65" customFormat="1" ht="33" customHeight="1" thickBot="1" x14ac:dyDescent="0.4">
      <c r="C211" s="35" t="s">
        <v>13</v>
      </c>
      <c r="D211" s="387">
        <f t="shared" ref="D211:F211" si="40">SUM(D188,D177,D166,D155,D143,D132,D121,D110,D98,D87,D76,D65,D53,D42,D31,D20,D199)</f>
        <v>220088</v>
      </c>
      <c r="E211" s="387">
        <f t="shared" si="40"/>
        <v>0</v>
      </c>
      <c r="F211" s="387">
        <f t="shared" si="40"/>
        <v>61000</v>
      </c>
      <c r="G211" s="387">
        <f t="shared" ref="G211" si="41">SUM(G188,G177,G166,G155,G143,G132,G121,G110,G98,G87,G76,G65,G53,G42,G31,G20,G199)</f>
        <v>0</v>
      </c>
      <c r="H211" s="387">
        <f t="shared" si="39"/>
        <v>50000</v>
      </c>
      <c r="I211" s="387">
        <f t="shared" si="39"/>
        <v>175.97</v>
      </c>
      <c r="J211" s="371">
        <f t="shared" si="32"/>
        <v>331088</v>
      </c>
      <c r="K211" s="380">
        <f t="shared" si="33"/>
        <v>175.97</v>
      </c>
    </row>
    <row r="212" spans="3:18" s="65" customFormat="1" ht="21" customHeight="1" thickBot="1" x14ac:dyDescent="0.4">
      <c r="C212" s="23" t="s">
        <v>18</v>
      </c>
      <c r="D212" s="387">
        <f t="shared" ref="D212:F212" si="42">SUM(D189,D178,D167,D156,D144,D133,D122,D111,D99,D88,D77,D66,D54,D43,D32,D21,D200)</f>
        <v>75000</v>
      </c>
      <c r="E212" s="387">
        <f t="shared" si="42"/>
        <v>41564</v>
      </c>
      <c r="F212" s="387">
        <f t="shared" si="42"/>
        <v>35500</v>
      </c>
      <c r="G212" s="387">
        <f t="shared" ref="G212" si="43">SUM(G189,G178,G167,G156,G144,G133,G122,G111,G99,G88,G77,G66,G54,G43,G32,G21,G200)</f>
        <v>12171.54</v>
      </c>
      <c r="H212" s="387">
        <f t="shared" si="39"/>
        <v>30000</v>
      </c>
      <c r="I212" s="388">
        <f t="shared" ref="I209:I214" si="44">I43</f>
        <v>2926.06</v>
      </c>
      <c r="J212" s="371">
        <f t="shared" si="32"/>
        <v>140500</v>
      </c>
      <c r="K212" s="380">
        <f t="shared" si="33"/>
        <v>56661.599999999999</v>
      </c>
      <c r="L212" s="27"/>
      <c r="M212" s="27"/>
      <c r="N212" s="27"/>
      <c r="O212" s="27"/>
      <c r="P212" s="27"/>
      <c r="Q212" s="26"/>
    </row>
    <row r="213" spans="3:18" s="65" customFormat="1" ht="39.75" customHeight="1" thickBot="1" x14ac:dyDescent="0.4">
      <c r="C213" s="23" t="s">
        <v>14</v>
      </c>
      <c r="D213" s="387">
        <f t="shared" ref="D213:F213" si="45">SUM(D190,D179,D168,D157,D145,D134,D123,D112,D100,D89,D78,D67,D55,D44,D33,D22,D201)</f>
        <v>141300</v>
      </c>
      <c r="E213" s="387">
        <f t="shared" si="45"/>
        <v>112226</v>
      </c>
      <c r="F213" s="387">
        <f t="shared" si="45"/>
        <v>338284</v>
      </c>
      <c r="G213" s="387">
        <f t="shared" ref="G213" si="46">SUM(G190,G179,G168,G157,G145,G134,G123,G112,G100,G89,G78,G67,G55,G44,G33,G22,G201)</f>
        <v>298187.15999999997</v>
      </c>
      <c r="H213" s="387">
        <f t="shared" si="39"/>
        <v>168831.78</v>
      </c>
      <c r="I213" s="387">
        <f t="shared" si="39"/>
        <v>0</v>
      </c>
      <c r="J213" s="371">
        <f t="shared" si="32"/>
        <v>648415.78</v>
      </c>
      <c r="K213" s="380">
        <f t="shared" si="33"/>
        <v>410413.16</v>
      </c>
      <c r="L213" s="27"/>
      <c r="M213" s="27"/>
      <c r="N213" s="27"/>
      <c r="O213" s="27"/>
      <c r="P213" s="27"/>
      <c r="Q213" s="26"/>
    </row>
    <row r="214" spans="3:18" s="65" customFormat="1" ht="23.25" customHeight="1" thickBot="1" x14ac:dyDescent="0.4">
      <c r="C214" s="23" t="s">
        <v>183</v>
      </c>
      <c r="D214" s="387">
        <f t="shared" ref="D214:F214" si="47">SUM(D191,D180,D169,D158,D146,D135,D124,D113,D101,D90,D79,D68,D56,D45,D34,D23,D202)</f>
        <v>386794.02</v>
      </c>
      <c r="E214" s="387">
        <f t="shared" si="47"/>
        <v>193219.549</v>
      </c>
      <c r="F214" s="387">
        <f t="shared" si="47"/>
        <v>11608.52</v>
      </c>
      <c r="G214" s="389">
        <f t="shared" ref="G214" si="48">SUM(G191,G180,G169,G158,G146,G135,G124,G113,G101,G90,G79,G68,G56,G45,G34,G23,G202)</f>
        <v>0</v>
      </c>
      <c r="H214" s="389">
        <f t="shared" si="39"/>
        <v>20000</v>
      </c>
      <c r="I214" s="389">
        <f>SUM(I191,I180,I169,I158,I146,I135,I124,I113,I101,I90,I79,I68,I56,I45,I34,I23,I202)</f>
        <v>156519.6</v>
      </c>
      <c r="J214" s="371">
        <f t="shared" ref="J209:J216" si="49">D214+F214+H214</f>
        <v>418402.54000000004</v>
      </c>
      <c r="K214" s="380">
        <f t="shared" ref="K209:K216" si="50">E214+G214+I214</f>
        <v>349739.14899999998</v>
      </c>
      <c r="L214" s="27"/>
      <c r="M214" s="27"/>
      <c r="N214" s="27"/>
      <c r="O214" s="27"/>
      <c r="P214" s="27"/>
      <c r="Q214" s="26"/>
    </row>
    <row r="215" spans="3:18" s="65" customFormat="1" ht="22.5" customHeight="1" x14ac:dyDescent="0.35">
      <c r="C215" s="133" t="s">
        <v>560</v>
      </c>
      <c r="D215" s="387">
        <f t="shared" ref="D215:F215" si="51">SUM(D192,D181,D170,D159,D147,D136,D125,D114,D102,D91,D80,D69,D57,D46,D35,D24,D203)</f>
        <v>1635514.02</v>
      </c>
      <c r="E215" s="387">
        <f t="shared" si="51"/>
        <v>672326.60250000004</v>
      </c>
      <c r="F215" s="387">
        <f t="shared" si="51"/>
        <v>794392.52</v>
      </c>
      <c r="G215" s="390">
        <f t="shared" ref="G215:K215" si="52">SUM(G208:G214)</f>
        <v>571811.51</v>
      </c>
      <c r="H215" s="390">
        <f t="shared" si="52"/>
        <v>373831.78</v>
      </c>
      <c r="I215" s="400">
        <f t="shared" si="52"/>
        <v>248991.26</v>
      </c>
      <c r="J215" s="391">
        <f t="shared" si="52"/>
        <v>2803738.3200000003</v>
      </c>
      <c r="K215" s="391">
        <f t="shared" si="52"/>
        <v>1493129.3725000001</v>
      </c>
      <c r="L215" s="27"/>
      <c r="M215" s="27"/>
      <c r="N215" s="27"/>
      <c r="O215" s="27"/>
      <c r="P215" s="27"/>
      <c r="Q215" s="26"/>
    </row>
    <row r="216" spans="3:18" s="65" customFormat="1" ht="26.25" customHeight="1" thickBot="1" x14ac:dyDescent="0.4">
      <c r="C216" s="135" t="s">
        <v>558</v>
      </c>
      <c r="D216" s="392">
        <f>D215*0.07</f>
        <v>114485.98140000002</v>
      </c>
      <c r="E216" s="393">
        <f>19792+27271</f>
        <v>47063</v>
      </c>
      <c r="F216" s="392">
        <f t="shared" ref="F216:H216" si="53">F215*0.07</f>
        <v>55607.476400000007</v>
      </c>
      <c r="G216" s="393">
        <v>33582.14</v>
      </c>
      <c r="H216" s="392">
        <f t="shared" si="53"/>
        <v>26168.224600000005</v>
      </c>
      <c r="I216" s="394">
        <v>14994.67</v>
      </c>
      <c r="J216" s="371">
        <f t="shared" si="49"/>
        <v>196261.68240000005</v>
      </c>
      <c r="K216" s="380">
        <f t="shared" si="50"/>
        <v>95639.81</v>
      </c>
      <c r="L216" s="37"/>
      <c r="M216" s="37"/>
      <c r="N216" s="37"/>
      <c r="O216" s="37"/>
      <c r="P216" s="66"/>
      <c r="Q216" s="63"/>
    </row>
    <row r="217" spans="3:18" s="65" customFormat="1" ht="23.25" customHeight="1" thickBot="1" x14ac:dyDescent="0.4">
      <c r="C217" s="134" t="s">
        <v>559</v>
      </c>
      <c r="D217" s="395">
        <f>SUM(D215:D216)</f>
        <v>1750000.0014</v>
      </c>
      <c r="E217" s="395">
        <f>SUM(E215:E216)</f>
        <v>719389.60250000004</v>
      </c>
      <c r="F217" s="395">
        <f t="shared" ref="F217:K217" si="54">SUM(F215:F216)</f>
        <v>849999.99640000006</v>
      </c>
      <c r="G217" s="395">
        <f>G215+G216</f>
        <v>605393.65</v>
      </c>
      <c r="H217" s="395">
        <f t="shared" si="54"/>
        <v>400000.00460000004</v>
      </c>
      <c r="I217" s="395">
        <f>SUM(I215:I216)</f>
        <v>263985.93</v>
      </c>
      <c r="J217" s="395">
        <f t="shared" ref="J217:K217" si="55">SUM(J215:J216)</f>
        <v>3000000.0024000006</v>
      </c>
      <c r="K217" s="395">
        <f t="shared" si="55"/>
        <v>1588769.1825000001</v>
      </c>
      <c r="L217" s="37"/>
      <c r="M217" s="37"/>
      <c r="N217" s="37"/>
      <c r="O217" s="37"/>
      <c r="P217" s="66"/>
      <c r="Q217" s="63"/>
    </row>
    <row r="218" spans="3:18" ht="15.75" customHeight="1" x14ac:dyDescent="0.35">
      <c r="E218" s="241"/>
      <c r="P218" s="67"/>
    </row>
    <row r="219" spans="3:18" ht="15.75" customHeight="1" x14ac:dyDescent="0.35">
      <c r="E219" s="241"/>
      <c r="L219" s="47"/>
      <c r="M219" s="47"/>
      <c r="P219" s="67"/>
    </row>
    <row r="220" spans="3:18" ht="15.75" customHeight="1" x14ac:dyDescent="0.35">
      <c r="E220" s="241"/>
      <c r="L220" s="47"/>
      <c r="M220" s="47"/>
      <c r="P220" s="65"/>
    </row>
    <row r="221" spans="3:18" ht="40.5" customHeight="1" x14ac:dyDescent="0.35">
      <c r="E221" s="243"/>
      <c r="F221" s="244"/>
      <c r="L221" s="47"/>
      <c r="M221" s="47"/>
      <c r="P221" s="68"/>
    </row>
    <row r="222" spans="3:18" ht="24.75" customHeight="1" x14ac:dyDescent="0.35">
      <c r="E222" s="241"/>
      <c r="F222" s="244"/>
      <c r="L222" s="47"/>
      <c r="M222" s="47"/>
      <c r="P222" s="68"/>
    </row>
    <row r="223" spans="3:18" ht="41.25" customHeight="1" x14ac:dyDescent="0.35">
      <c r="E223" s="243"/>
      <c r="F223" s="244"/>
      <c r="L223" s="14"/>
      <c r="M223" s="47"/>
      <c r="P223" s="68"/>
    </row>
    <row r="224" spans="3:18" ht="51.75" customHeight="1" x14ac:dyDescent="0.35">
      <c r="F224" s="244"/>
      <c r="L224" s="14"/>
      <c r="M224" s="47"/>
      <c r="P224" s="68"/>
      <c r="R224" s="61"/>
    </row>
    <row r="225" spans="3:18" ht="42" customHeight="1" x14ac:dyDescent="0.35">
      <c r="E225" s="243"/>
      <c r="F225" s="244"/>
      <c r="L225" s="47"/>
      <c r="M225" s="47"/>
      <c r="P225" s="68"/>
      <c r="R225" s="61"/>
    </row>
    <row r="226" spans="3:18" s="63" customFormat="1" ht="42" customHeight="1" x14ac:dyDescent="0.35">
      <c r="C226" s="61"/>
      <c r="E226" s="63">
        <v>0</v>
      </c>
      <c r="F226" s="244">
        <f t="shared" ref="F226:F227" si="56">E213-E226</f>
        <v>112226</v>
      </c>
      <c r="G226" s="224"/>
      <c r="I226" s="224"/>
      <c r="J226" s="61"/>
      <c r="K226" s="61"/>
      <c r="L226" s="65"/>
      <c r="M226" s="47"/>
      <c r="N226" s="61"/>
      <c r="O226" s="61"/>
      <c r="P226" s="68"/>
      <c r="Q226" s="61"/>
    </row>
    <row r="227" spans="3:18" s="63" customFormat="1" ht="42" customHeight="1" x14ac:dyDescent="0.35">
      <c r="C227" s="61"/>
      <c r="E227" s="243">
        <v>96968</v>
      </c>
      <c r="F227" s="244">
        <f t="shared" si="56"/>
        <v>96251.548999999999</v>
      </c>
      <c r="G227" s="224"/>
      <c r="I227" s="224"/>
      <c r="J227" s="61"/>
      <c r="K227" s="61"/>
      <c r="L227" s="61"/>
      <c r="M227" s="47"/>
      <c r="N227" s="61"/>
      <c r="O227" s="61"/>
      <c r="P227" s="61"/>
      <c r="Q227" s="61"/>
    </row>
    <row r="228" spans="3:18" s="63" customFormat="1" ht="63.75" customHeight="1" x14ac:dyDescent="0.35">
      <c r="C228" s="61"/>
      <c r="G228" s="224"/>
      <c r="I228" s="224"/>
      <c r="J228" s="61"/>
      <c r="K228" s="61"/>
      <c r="L228" s="61"/>
      <c r="M228" s="67"/>
      <c r="N228" s="65"/>
      <c r="O228" s="65"/>
      <c r="P228" s="61"/>
      <c r="Q228" s="61"/>
    </row>
    <row r="229" spans="3:18" s="63" customFormat="1" ht="42" customHeight="1" x14ac:dyDescent="0.35">
      <c r="C229" s="61"/>
      <c r="G229" s="224"/>
      <c r="I229" s="224"/>
      <c r="J229" s="61"/>
      <c r="K229" s="61"/>
      <c r="L229" s="61"/>
      <c r="M229" s="61"/>
      <c r="N229" s="61"/>
      <c r="O229" s="61"/>
      <c r="P229" s="61"/>
      <c r="Q229" s="67"/>
    </row>
    <row r="230" spans="3:18" ht="23.25" customHeight="1" x14ac:dyDescent="0.35">
      <c r="R230" s="61"/>
    </row>
    <row r="231" spans="3:18" ht="27.75" customHeight="1" x14ac:dyDescent="0.35">
      <c r="P231" s="65"/>
      <c r="R231" s="61"/>
    </row>
    <row r="232" spans="3:18" ht="55.5" customHeight="1" x14ac:dyDescent="0.35">
      <c r="R232" s="61"/>
    </row>
    <row r="233" spans="3:18" ht="57.75" customHeight="1" x14ac:dyDescent="0.35">
      <c r="Q233" s="65"/>
      <c r="R233" s="61"/>
    </row>
    <row r="234" spans="3:18" ht="21.75" customHeight="1" x14ac:dyDescent="0.35">
      <c r="R234" s="61"/>
    </row>
    <row r="235" spans="3:18" ht="49.5" customHeight="1" x14ac:dyDescent="0.35">
      <c r="R235" s="61"/>
    </row>
    <row r="236" spans="3:18" ht="28.5" customHeight="1" x14ac:dyDescent="0.35">
      <c r="R236" s="61"/>
    </row>
    <row r="237" spans="3:18" ht="28.5" customHeight="1" x14ac:dyDescent="0.35">
      <c r="R237" s="61"/>
    </row>
    <row r="238" spans="3:18" ht="28.5" customHeight="1" x14ac:dyDescent="0.35">
      <c r="R238" s="61"/>
    </row>
    <row r="239" spans="3:18" ht="23.25" customHeight="1" x14ac:dyDescent="0.35">
      <c r="R239" s="67"/>
    </row>
    <row r="240" spans="3:18" ht="43.5" customHeight="1" x14ac:dyDescent="0.35">
      <c r="R240" s="67"/>
    </row>
    <row r="241" spans="3:18" ht="55.5" customHeight="1" x14ac:dyDescent="0.35">
      <c r="R241" s="61"/>
    </row>
    <row r="242" spans="3:18" ht="42.75" customHeight="1" x14ac:dyDescent="0.35">
      <c r="R242" s="67"/>
    </row>
    <row r="243" spans="3:18" ht="21.75" customHeight="1" x14ac:dyDescent="0.35">
      <c r="R243" s="67"/>
    </row>
    <row r="244" spans="3:18" ht="21.75" customHeight="1" x14ac:dyDescent="0.35">
      <c r="R244" s="67"/>
    </row>
    <row r="245" spans="3:18" s="65" customFormat="1" ht="23.25" customHeight="1" x14ac:dyDescent="0.35">
      <c r="C245" s="61"/>
      <c r="D245" s="63"/>
      <c r="E245" s="63"/>
      <c r="F245" s="63"/>
      <c r="G245" s="224"/>
      <c r="H245" s="63"/>
      <c r="I245" s="224"/>
      <c r="J245" s="61"/>
      <c r="K245" s="61"/>
      <c r="L245" s="61"/>
      <c r="M245" s="61"/>
      <c r="N245" s="61"/>
      <c r="O245" s="61"/>
      <c r="P245" s="61"/>
      <c r="Q245" s="61"/>
    </row>
    <row r="246" spans="3:18" ht="23.25" customHeight="1" x14ac:dyDescent="0.35"/>
    <row r="247" spans="3:18" ht="21.75" customHeight="1" x14ac:dyDescent="0.35"/>
    <row r="248" spans="3:18" ht="16.5" customHeight="1" x14ac:dyDescent="0.35"/>
    <row r="249" spans="3:18" ht="29.25" customHeight="1" x14ac:dyDescent="0.35"/>
    <row r="250" spans="3:18" ht="24.75" customHeight="1" x14ac:dyDescent="0.35"/>
    <row r="251" spans="3:18" ht="33" customHeight="1" x14ac:dyDescent="0.35"/>
    <row r="253" spans="3:18" ht="15" customHeight="1" x14ac:dyDescent="0.35"/>
    <row r="254" spans="3:18" ht="25.5" customHeight="1" x14ac:dyDescent="0.35"/>
  </sheetData>
  <sheetProtection insertColumns="0" insertRows="0" deleteRows="0"/>
  <mergeCells count="32">
    <mergeCell ref="J206:J207"/>
    <mergeCell ref="G206:G207"/>
    <mergeCell ref="E206:E207"/>
    <mergeCell ref="C93:K93"/>
    <mergeCell ref="B104:K104"/>
    <mergeCell ref="C194:K194"/>
    <mergeCell ref="K206:K207"/>
    <mergeCell ref="C172:K172"/>
    <mergeCell ref="C183:K183"/>
    <mergeCell ref="C161:K161"/>
    <mergeCell ref="C2:H2"/>
    <mergeCell ref="C10:H10"/>
    <mergeCell ref="B14:K14"/>
    <mergeCell ref="C15:K15"/>
    <mergeCell ref="B59:K59"/>
    <mergeCell ref="K12:K13"/>
    <mergeCell ref="C5:K5"/>
    <mergeCell ref="C26:K26"/>
    <mergeCell ref="C37:K37"/>
    <mergeCell ref="C47:K47"/>
    <mergeCell ref="J12:J13"/>
    <mergeCell ref="C6:K8"/>
    <mergeCell ref="C60:K60"/>
    <mergeCell ref="C105:K105"/>
    <mergeCell ref="C116:K116"/>
    <mergeCell ref="C127:K127"/>
    <mergeCell ref="C205:K205"/>
    <mergeCell ref="C138:K138"/>
    <mergeCell ref="B149:K149"/>
    <mergeCell ref="C150:K150"/>
    <mergeCell ref="C71:K71"/>
    <mergeCell ref="C82:K82"/>
  </mergeCells>
  <conditionalFormatting sqref="K57">
    <cfRule type="cellIs" dxfId="23" priority="33" operator="notEqual">
      <formula>$K$49</formula>
    </cfRule>
  </conditionalFormatting>
  <conditionalFormatting sqref="K91">
    <cfRule type="cellIs" dxfId="22" priority="30" operator="notEqual">
      <formula>$K$83</formula>
    </cfRule>
  </conditionalFormatting>
  <conditionalFormatting sqref="K102">
    <cfRule type="cellIs" dxfId="21" priority="29" operator="notEqual">
      <formula>$K$94</formula>
    </cfRule>
  </conditionalFormatting>
  <conditionalFormatting sqref="K136">
    <cfRule type="cellIs" dxfId="20" priority="26" operator="notEqual">
      <formula>$K$128</formula>
    </cfRule>
  </conditionalFormatting>
  <conditionalFormatting sqref="K147">
    <cfRule type="cellIs" dxfId="19" priority="25" operator="notEqual">
      <formula>$K$139</formula>
    </cfRule>
  </conditionalFormatting>
  <conditionalFormatting sqref="K159">
    <cfRule type="cellIs" dxfId="18" priority="24" operator="notEqual">
      <formula>$K$151</formula>
    </cfRule>
  </conditionalFormatting>
  <conditionalFormatting sqref="K170">
    <cfRule type="cellIs" dxfId="17" priority="23" operator="notEqual">
      <formula>$K$162</formula>
    </cfRule>
  </conditionalFormatting>
  <conditionalFormatting sqref="K181">
    <cfRule type="cellIs" dxfId="16" priority="22" operator="notEqual">
      <formula>$K$162</formula>
    </cfRule>
  </conditionalFormatting>
  <conditionalFormatting sqref="K192">
    <cfRule type="cellIs" dxfId="15" priority="21" operator="notEqual">
      <formula>$K$184</formula>
    </cfRule>
  </conditionalFormatting>
  <conditionalFormatting sqref="J57">
    <cfRule type="cellIs" dxfId="14" priority="15" operator="notEqual">
      <formula>$K$49</formula>
    </cfRule>
  </conditionalFormatting>
  <conditionalFormatting sqref="J91">
    <cfRule type="cellIs" dxfId="13" priority="12" operator="notEqual">
      <formula>$K$83</formula>
    </cfRule>
  </conditionalFormatting>
  <conditionalFormatting sqref="J102">
    <cfRule type="cellIs" dxfId="12" priority="11" operator="notEqual">
      <formula>$K$94</formula>
    </cfRule>
  </conditionalFormatting>
  <conditionalFormatting sqref="J136">
    <cfRule type="cellIs" dxfId="11" priority="8" operator="notEqual">
      <formula>$K$128</formula>
    </cfRule>
  </conditionalFormatting>
  <conditionalFormatting sqref="J147">
    <cfRule type="cellIs" dxfId="10" priority="7" operator="notEqual">
      <formula>$K$139</formula>
    </cfRule>
  </conditionalFormatting>
  <conditionalFormatting sqref="J159">
    <cfRule type="cellIs" dxfId="9" priority="6" operator="notEqual">
      <formula>$K$151</formula>
    </cfRule>
  </conditionalFormatting>
  <conditionalFormatting sqref="J170">
    <cfRule type="cellIs" dxfId="8" priority="5" operator="notEqual">
      <formula>$K$162</formula>
    </cfRule>
  </conditionalFormatting>
  <conditionalFormatting sqref="J181">
    <cfRule type="cellIs" dxfId="7" priority="4" operator="notEqual">
      <formula>$K$162</formula>
    </cfRule>
  </conditionalFormatting>
  <conditionalFormatting sqref="J192">
    <cfRule type="cellIs" dxfId="6" priority="3" operator="notEqual">
      <formula>$K$184</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dataValidation allowBlank="1" showInputMessage="1" showErrorMessage="1" prompt="Services contracted by an organization which follow the normal procurement processes." sqref="C20 C31 C42 C53 C65 C76 C87 C98 C110 C121 C132 C143 C155 C166 C177 C188 C211 C199"/>
    <dataValidation allowBlank="1" showInputMessage="1" showErrorMessage="1" prompt="Includes staff and non-staff travel paid for by the organization directly related to a project." sqref="C21 C32 C43 C54 C66 C77 C88 C99 C111 C122 C133 C144 C156 C167 C178 C189 C212 C2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dataValidation allowBlank="1" showInputMessage="1" showErrorMessage="1" prompt="Includes all related staff and temporary staff costs including base salary, post adjustment and all staff entitlements." sqref="C17 C28 C39 C50 C62 C73 C84 C95 C107 C118 C129 C140 C152 C163 C174 C185 C208 C196"/>
    <dataValidation allowBlank="1" showInputMessage="1" showErrorMessage="1" prompt="Insert name of recipient agency here _x000a_" sqref="D13:I13"/>
  </dataValidations>
  <pageMargins left="0.7" right="0.7" top="0.75" bottom="0.75" header="0.3" footer="0.3"/>
  <pageSetup scale="74" orientation="landscape"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6"/>
  <sheetViews>
    <sheetView showGridLines="0" zoomScale="115" workbookViewId="0"/>
  </sheetViews>
  <sheetFormatPr defaultColWidth="8.81640625" defaultRowHeight="14.5" x14ac:dyDescent="0.35"/>
  <cols>
    <col min="2" max="2" width="73.08984375" customWidth="1"/>
  </cols>
  <sheetData>
    <row r="1" spans="2:6" ht="15" thickBot="1" x14ac:dyDescent="0.4"/>
    <row r="2" spans="2:6" ht="15" thickBot="1" x14ac:dyDescent="0.4">
      <c r="B2" s="140" t="s">
        <v>28</v>
      </c>
      <c r="C2" s="1"/>
      <c r="D2" s="1"/>
      <c r="E2" s="1"/>
      <c r="F2" s="1"/>
    </row>
    <row r="3" spans="2:6" x14ac:dyDescent="0.35">
      <c r="B3" s="141"/>
    </row>
    <row r="4" spans="2:6" ht="30.75" customHeight="1" x14ac:dyDescent="0.35">
      <c r="B4" s="142" t="s">
        <v>21</v>
      </c>
    </row>
    <row r="5" spans="2:6" ht="30.75" customHeight="1" x14ac:dyDescent="0.35">
      <c r="B5" s="142"/>
    </row>
    <row r="6" spans="2:6" ht="58" x14ac:dyDescent="0.35">
      <c r="B6" s="142" t="s">
        <v>22</v>
      </c>
    </row>
    <row r="7" spans="2:6" x14ac:dyDescent="0.35">
      <c r="B7" s="142"/>
    </row>
    <row r="8" spans="2:6" ht="58" x14ac:dyDescent="0.35">
      <c r="B8" s="142" t="s">
        <v>23</v>
      </c>
    </row>
    <row r="9" spans="2:6" x14ac:dyDescent="0.35">
      <c r="B9" s="142"/>
    </row>
    <row r="10" spans="2:6" ht="58" x14ac:dyDescent="0.35">
      <c r="B10" s="142" t="s">
        <v>24</v>
      </c>
    </row>
    <row r="11" spans="2:6" x14ac:dyDescent="0.35">
      <c r="B11" s="142"/>
    </row>
    <row r="12" spans="2:6" ht="29" x14ac:dyDescent="0.35">
      <c r="B12" s="142" t="s">
        <v>25</v>
      </c>
    </row>
    <row r="13" spans="2:6" x14ac:dyDescent="0.35">
      <c r="B13" s="142"/>
    </row>
    <row r="14" spans="2:6" ht="58" x14ac:dyDescent="0.35">
      <c r="B14" s="142" t="s">
        <v>26</v>
      </c>
    </row>
    <row r="15" spans="2:6" x14ac:dyDescent="0.35">
      <c r="B15" s="142"/>
    </row>
    <row r="16" spans="2:6" ht="44" thickBot="1" x14ac:dyDescent="0.4">
      <c r="B16" s="143"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130" zoomScaleNormal="13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18" t="s">
        <v>566</v>
      </c>
      <c r="C2" s="319"/>
      <c r="D2" s="320"/>
    </row>
    <row r="3" spans="2:4" ht="15" thickBot="1" x14ac:dyDescent="0.4">
      <c r="B3" s="321"/>
      <c r="C3" s="322"/>
      <c r="D3" s="323"/>
    </row>
    <row r="4" spans="2:4" ht="15" thickBot="1" x14ac:dyDescent="0.4"/>
    <row r="5" spans="2:4" x14ac:dyDescent="0.35">
      <c r="B5" s="329" t="s">
        <v>187</v>
      </c>
      <c r="C5" s="330"/>
      <c r="D5" s="331"/>
    </row>
    <row r="6" spans="2:4" ht="15" thickBot="1" x14ac:dyDescent="0.4">
      <c r="B6" s="326"/>
      <c r="C6" s="327"/>
      <c r="D6" s="328"/>
    </row>
    <row r="7" spans="2:4" x14ac:dyDescent="0.35">
      <c r="B7" s="94" t="s">
        <v>197</v>
      </c>
      <c r="C7" s="324">
        <f>SUM('1) Budget Table'!D24:H24,'1) Budget Table'!D34:H34,'1) Budget Table'!D44:H44,'1) Budget Table'!D54:H54)</f>
        <v>796684.47</v>
      </c>
      <c r="D7" s="325"/>
    </row>
    <row r="8" spans="2:4" x14ac:dyDescent="0.35">
      <c r="B8" s="94" t="s">
        <v>544</v>
      </c>
      <c r="C8" s="332">
        <f>SUM(D10:D14)</f>
        <v>0</v>
      </c>
      <c r="D8" s="333"/>
    </row>
    <row r="9" spans="2:4" x14ac:dyDescent="0.35">
      <c r="B9" s="95" t="s">
        <v>538</v>
      </c>
      <c r="C9" s="96" t="s">
        <v>539</v>
      </c>
      <c r="D9" s="97" t="s">
        <v>540</v>
      </c>
    </row>
    <row r="10" spans="2:4" ht="35.25" customHeight="1" x14ac:dyDescent="0.35">
      <c r="B10" s="114"/>
      <c r="C10" s="99"/>
      <c r="D10" s="100">
        <f>$C$7*C10</f>
        <v>0</v>
      </c>
    </row>
    <row r="11" spans="2:4" ht="35.25" customHeight="1" x14ac:dyDescent="0.35">
      <c r="B11" s="114"/>
      <c r="C11" s="99"/>
      <c r="D11" s="100">
        <f>C7*C11</f>
        <v>0</v>
      </c>
    </row>
    <row r="12" spans="2:4" ht="35.25" customHeight="1" x14ac:dyDescent="0.35">
      <c r="B12" s="115"/>
      <c r="C12" s="99"/>
      <c r="D12" s="100">
        <f>C7*C12</f>
        <v>0</v>
      </c>
    </row>
    <row r="13" spans="2:4" ht="35.25" customHeight="1" x14ac:dyDescent="0.35">
      <c r="B13" s="115"/>
      <c r="C13" s="99"/>
      <c r="D13" s="100">
        <f>C7*C13</f>
        <v>0</v>
      </c>
    </row>
    <row r="14" spans="2:4" ht="35.25" customHeight="1" thickBot="1" x14ac:dyDescent="0.4">
      <c r="B14" s="116"/>
      <c r="C14" s="99"/>
      <c r="D14" s="104">
        <f>C7*C14</f>
        <v>0</v>
      </c>
    </row>
    <row r="15" spans="2:4" ht="15" thickBot="1" x14ac:dyDescent="0.4"/>
    <row r="16" spans="2:4" x14ac:dyDescent="0.35">
      <c r="B16" s="329" t="s">
        <v>541</v>
      </c>
      <c r="C16" s="330"/>
      <c r="D16" s="331"/>
    </row>
    <row r="17" spans="2:4" ht="15" thickBot="1" x14ac:dyDescent="0.4">
      <c r="B17" s="334"/>
      <c r="C17" s="335"/>
      <c r="D17" s="336"/>
    </row>
    <row r="18" spans="2:4" x14ac:dyDescent="0.35">
      <c r="B18" s="94" t="s">
        <v>197</v>
      </c>
      <c r="C18" s="324">
        <f>SUM('1) Budget Table'!D66:H66,'1) Budget Table'!D76:H76,'1) Budget Table'!D86:H86,'1) Budget Table'!D96:H96)</f>
        <v>529545.17000000004</v>
      </c>
      <c r="D18" s="325"/>
    </row>
    <row r="19" spans="2:4" x14ac:dyDescent="0.35">
      <c r="B19" s="94" t="s">
        <v>544</v>
      </c>
      <c r="C19" s="332">
        <f>SUM(D21:D25)</f>
        <v>0</v>
      </c>
      <c r="D19" s="333"/>
    </row>
    <row r="20" spans="2:4" x14ac:dyDescent="0.35">
      <c r="B20" s="95" t="s">
        <v>538</v>
      </c>
      <c r="C20" s="96" t="s">
        <v>539</v>
      </c>
      <c r="D20" s="97" t="s">
        <v>540</v>
      </c>
    </row>
    <row r="21" spans="2:4" ht="35.25" customHeight="1" x14ac:dyDescent="0.35">
      <c r="B21" s="98"/>
      <c r="C21" s="99"/>
      <c r="D21" s="100">
        <f>$C$18*C21</f>
        <v>0</v>
      </c>
    </row>
    <row r="22" spans="2:4" ht="35.25" customHeight="1" x14ac:dyDescent="0.35">
      <c r="B22" s="101"/>
      <c r="C22" s="99"/>
      <c r="D22" s="100">
        <f>$C$18*C22</f>
        <v>0</v>
      </c>
    </row>
    <row r="23" spans="2:4" ht="35.25" customHeight="1" x14ac:dyDescent="0.35">
      <c r="B23" s="102"/>
      <c r="C23" s="99"/>
      <c r="D23" s="100">
        <f>$C$18*C23</f>
        <v>0</v>
      </c>
    </row>
    <row r="24" spans="2:4" ht="35.25" customHeight="1" x14ac:dyDescent="0.35">
      <c r="B24" s="102"/>
      <c r="C24" s="99"/>
      <c r="D24" s="100">
        <f>$C$18*C24</f>
        <v>0</v>
      </c>
    </row>
    <row r="25" spans="2:4" ht="35.25" customHeight="1" thickBot="1" x14ac:dyDescent="0.4">
      <c r="B25" s="103"/>
      <c r="C25" s="99"/>
      <c r="D25" s="100">
        <f>$C$18*C25</f>
        <v>0</v>
      </c>
    </row>
    <row r="26" spans="2:4" ht="15" thickBot="1" x14ac:dyDescent="0.4"/>
    <row r="27" spans="2:4" x14ac:dyDescent="0.35">
      <c r="B27" s="329" t="s">
        <v>542</v>
      </c>
      <c r="C27" s="330"/>
      <c r="D27" s="331"/>
    </row>
    <row r="28" spans="2:4" ht="15" thickBot="1" x14ac:dyDescent="0.4">
      <c r="B28" s="326"/>
      <c r="C28" s="327"/>
      <c r="D28" s="328"/>
    </row>
    <row r="29" spans="2:4" x14ac:dyDescent="0.35">
      <c r="B29" s="94" t="s">
        <v>197</v>
      </c>
      <c r="C29" s="324">
        <f>SUM('1) Budget Table'!D109:H109,'1) Budget Table'!D122:H122,'1) Budget Table'!D132:H132,'1) Budget Table'!D142:H142)</f>
        <v>2102717.1800000002</v>
      </c>
      <c r="D29" s="325"/>
    </row>
    <row r="30" spans="2:4" x14ac:dyDescent="0.35">
      <c r="B30" s="94" t="s">
        <v>544</v>
      </c>
      <c r="C30" s="332">
        <f>SUM(D32:D36)</f>
        <v>0</v>
      </c>
      <c r="D30" s="333"/>
    </row>
    <row r="31" spans="2:4" x14ac:dyDescent="0.35">
      <c r="B31" s="95" t="s">
        <v>538</v>
      </c>
      <c r="C31" s="96" t="s">
        <v>539</v>
      </c>
      <c r="D31" s="97" t="s">
        <v>540</v>
      </c>
    </row>
    <row r="32" spans="2:4" ht="35.25" customHeight="1" x14ac:dyDescent="0.35">
      <c r="B32" s="98"/>
      <c r="C32" s="99"/>
      <c r="D32" s="100">
        <f>$C$29*C32</f>
        <v>0</v>
      </c>
    </row>
    <row r="33" spans="2:4" ht="35.25" customHeight="1" x14ac:dyDescent="0.35">
      <c r="B33" s="101"/>
      <c r="C33" s="99"/>
      <c r="D33" s="100">
        <f>$C$29*C33</f>
        <v>0</v>
      </c>
    </row>
    <row r="34" spans="2:4" ht="35.25" customHeight="1" x14ac:dyDescent="0.35">
      <c r="B34" s="102"/>
      <c r="C34" s="99"/>
      <c r="D34" s="100">
        <f>$C$29*C34</f>
        <v>0</v>
      </c>
    </row>
    <row r="35" spans="2:4" ht="35.25" customHeight="1" x14ac:dyDescent="0.35">
      <c r="B35" s="102"/>
      <c r="C35" s="99"/>
      <c r="D35" s="100">
        <f>$C$29*C35</f>
        <v>0</v>
      </c>
    </row>
    <row r="36" spans="2:4" ht="35.25" customHeight="1" thickBot="1" x14ac:dyDescent="0.4">
      <c r="B36" s="103"/>
      <c r="C36" s="99"/>
      <c r="D36" s="100">
        <f>$C$29*C36</f>
        <v>0</v>
      </c>
    </row>
    <row r="37" spans="2:4" ht="15" thickBot="1" x14ac:dyDescent="0.4"/>
    <row r="38" spans="2:4" x14ac:dyDescent="0.35">
      <c r="B38" s="329" t="s">
        <v>543</v>
      </c>
      <c r="C38" s="330"/>
      <c r="D38" s="331"/>
    </row>
    <row r="39" spans="2:4" ht="15" thickBot="1" x14ac:dyDescent="0.4">
      <c r="B39" s="326"/>
      <c r="C39" s="327"/>
      <c r="D39" s="328"/>
    </row>
    <row r="40" spans="2:4" x14ac:dyDescent="0.35">
      <c r="B40" s="94" t="s">
        <v>197</v>
      </c>
      <c r="C40" s="324">
        <f>SUM('1) Budget Table'!D154:H154,'1) Budget Table'!D164:H164,'1) Budget Table'!D174:H174,'1) Budget Table'!D184:H184)</f>
        <v>0</v>
      </c>
      <c r="D40" s="325"/>
    </row>
    <row r="41" spans="2:4" x14ac:dyDescent="0.35">
      <c r="B41" s="94" t="s">
        <v>544</v>
      </c>
      <c r="C41" s="332">
        <f>SUM(D43:D47)</f>
        <v>0</v>
      </c>
      <c r="D41" s="333"/>
    </row>
    <row r="42" spans="2:4" x14ac:dyDescent="0.35">
      <c r="B42" s="95" t="s">
        <v>538</v>
      </c>
      <c r="C42" s="96" t="s">
        <v>539</v>
      </c>
      <c r="D42" s="97" t="s">
        <v>540</v>
      </c>
    </row>
    <row r="43" spans="2:4" ht="35.25" customHeight="1" x14ac:dyDescent="0.35">
      <c r="B43" s="98"/>
      <c r="C43" s="99"/>
      <c r="D43" s="100">
        <f>$C$40*C43</f>
        <v>0</v>
      </c>
    </row>
    <row r="44" spans="2:4" ht="35.25" customHeight="1" x14ac:dyDescent="0.35">
      <c r="B44" s="101"/>
      <c r="C44" s="99"/>
      <c r="D44" s="100">
        <f>$C$40*C44</f>
        <v>0</v>
      </c>
    </row>
    <row r="45" spans="2:4" ht="35.25" customHeight="1" x14ac:dyDescent="0.35">
      <c r="B45" s="102"/>
      <c r="C45" s="99"/>
      <c r="D45" s="100">
        <f>$C$40*C45</f>
        <v>0</v>
      </c>
    </row>
    <row r="46" spans="2:4" ht="35.25" customHeight="1" x14ac:dyDescent="0.35">
      <c r="B46" s="102"/>
      <c r="C46" s="99"/>
      <c r="D46" s="100">
        <f>$C$40*C46</f>
        <v>0</v>
      </c>
    </row>
    <row r="47" spans="2:4" ht="35.25" customHeight="1" thickBot="1" x14ac:dyDescent="0.4">
      <c r="B47" s="103"/>
      <c r="C47" s="99"/>
      <c r="D47" s="104">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5"/>
  <sheetViews>
    <sheetView showGridLines="0" zoomScale="82" zoomScaleNormal="140" workbookViewId="0">
      <selection activeCell="H7" sqref="H7"/>
    </sheetView>
  </sheetViews>
  <sheetFormatPr defaultColWidth="8.81640625" defaultRowHeight="14.5" x14ac:dyDescent="0.35"/>
  <cols>
    <col min="1" max="1" width="12.26953125" customWidth="1"/>
    <col min="2" max="2" width="20.26953125" customWidth="1"/>
    <col min="3" max="5" width="25.26953125" customWidth="1"/>
    <col min="6" max="6" width="24.26953125" customWidth="1"/>
    <col min="7" max="7" width="18.26953125" customWidth="1"/>
    <col min="8" max="8" width="21.81640625" customWidth="1"/>
    <col min="9" max="10" width="15.81640625" bestFit="1" customWidth="1"/>
    <col min="11" max="11" width="11.08984375" bestFit="1" customWidth="1"/>
  </cols>
  <sheetData>
    <row r="1" spans="2:6" ht="15" thickBot="1" x14ac:dyDescent="0.4"/>
    <row r="2" spans="2:6" s="87" customFormat="1" ht="15.5" x14ac:dyDescent="0.35">
      <c r="B2" s="340" t="s">
        <v>66</v>
      </c>
      <c r="C2" s="341"/>
      <c r="D2" s="341"/>
      <c r="E2" s="341"/>
      <c r="F2" s="342"/>
    </row>
    <row r="3" spans="2:6" s="87" customFormat="1" ht="16" thickBot="1" x14ac:dyDescent="0.4">
      <c r="B3" s="343"/>
      <c r="C3" s="344"/>
      <c r="D3" s="344"/>
      <c r="E3" s="344"/>
      <c r="F3" s="345"/>
    </row>
    <row r="4" spans="2:6" s="87" customFormat="1" ht="16" thickBot="1" x14ac:dyDescent="0.4"/>
    <row r="5" spans="2:6" s="87" customFormat="1" ht="16" thickBot="1" x14ac:dyDescent="0.4">
      <c r="B5" s="293" t="s">
        <v>19</v>
      </c>
      <c r="C5" s="294"/>
      <c r="D5" s="294"/>
      <c r="E5" s="294"/>
      <c r="F5" s="295"/>
    </row>
    <row r="6" spans="2:6" s="87" customFormat="1" ht="15.5" x14ac:dyDescent="0.35">
      <c r="B6" s="153"/>
      <c r="C6" s="149" t="s">
        <v>33</v>
      </c>
      <c r="D6" s="149" t="s">
        <v>178</v>
      </c>
      <c r="E6" s="149" t="s">
        <v>179</v>
      </c>
      <c r="F6" s="312" t="s">
        <v>19</v>
      </c>
    </row>
    <row r="7" spans="2:6" s="87" customFormat="1" ht="15.5" x14ac:dyDescent="0.35">
      <c r="B7" s="153"/>
      <c r="C7" s="148" t="str">
        <f>'1) Budget Table'!D13</f>
        <v>FAO budget</v>
      </c>
      <c r="D7" s="148" t="str">
        <f>'1) Budget Table'!F13</f>
        <v>UNDP budget</v>
      </c>
      <c r="E7" s="148" t="str">
        <f>'1) Budget Table'!H13</f>
        <v>UNFPA budget</v>
      </c>
      <c r="F7" s="313"/>
    </row>
    <row r="8" spans="2:6" s="87" customFormat="1" ht="31" x14ac:dyDescent="0.35">
      <c r="B8" s="145" t="s">
        <v>10</v>
      </c>
      <c r="C8" s="154">
        <f>'2) By Category'!D208</f>
        <v>380344</v>
      </c>
      <c r="D8" s="154">
        <f>'2) By Category'!F208</f>
        <v>170000</v>
      </c>
      <c r="E8" s="154">
        <f>'2) By Category'!H208</f>
        <v>80000</v>
      </c>
      <c r="F8" s="150">
        <f t="shared" ref="F8:F15" si="0">SUM(C8:E8)</f>
        <v>630344</v>
      </c>
    </row>
    <row r="9" spans="2:6" s="87" customFormat="1" ht="46.5" x14ac:dyDescent="0.35">
      <c r="B9" s="145" t="s">
        <v>11</v>
      </c>
      <c r="C9" s="154">
        <f>'2) By Category'!D209</f>
        <v>242220</v>
      </c>
      <c r="D9" s="154">
        <f>'2) By Category'!F209</f>
        <v>33000</v>
      </c>
      <c r="E9" s="154">
        <f>'2) By Category'!H209</f>
        <v>20000</v>
      </c>
      <c r="F9" s="151">
        <f t="shared" si="0"/>
        <v>295220</v>
      </c>
    </row>
    <row r="10" spans="2:6" s="87" customFormat="1" ht="62" x14ac:dyDescent="0.35">
      <c r="B10" s="145" t="s">
        <v>12</v>
      </c>
      <c r="C10" s="154">
        <f>'2) By Category'!D210</f>
        <v>189768</v>
      </c>
      <c r="D10" s="154">
        <f>'2) By Category'!F210</f>
        <v>145000</v>
      </c>
      <c r="E10" s="154">
        <f>'2) By Category'!H210</f>
        <v>5000</v>
      </c>
      <c r="F10" s="151">
        <f t="shared" si="0"/>
        <v>339768</v>
      </c>
    </row>
    <row r="11" spans="2:6" s="87" customFormat="1" ht="31" x14ac:dyDescent="0.35">
      <c r="B11" s="147" t="s">
        <v>13</v>
      </c>
      <c r="C11" s="154">
        <f>'2) By Category'!D211</f>
        <v>220088</v>
      </c>
      <c r="D11" s="154">
        <f>'2) By Category'!F211</f>
        <v>61000</v>
      </c>
      <c r="E11" s="154">
        <f>'2) By Category'!H211</f>
        <v>50000</v>
      </c>
      <c r="F11" s="151">
        <f t="shared" si="0"/>
        <v>331088</v>
      </c>
    </row>
    <row r="12" spans="2:6" s="87" customFormat="1" ht="15.5" x14ac:dyDescent="0.35">
      <c r="B12" s="145" t="s">
        <v>18</v>
      </c>
      <c r="C12" s="154">
        <f>'2) By Category'!D212</f>
        <v>75000</v>
      </c>
      <c r="D12" s="154">
        <f>'2) By Category'!F212</f>
        <v>35500</v>
      </c>
      <c r="E12" s="154">
        <f>'2) By Category'!H212</f>
        <v>30000</v>
      </c>
      <c r="F12" s="151">
        <f t="shared" si="0"/>
        <v>140500</v>
      </c>
    </row>
    <row r="13" spans="2:6" s="87" customFormat="1" ht="46.5" x14ac:dyDescent="0.35">
      <c r="B13" s="145" t="s">
        <v>14</v>
      </c>
      <c r="C13" s="154">
        <f>'2) By Category'!D213</f>
        <v>141300</v>
      </c>
      <c r="D13" s="154">
        <f>'2) By Category'!F213</f>
        <v>338284</v>
      </c>
      <c r="E13" s="154">
        <f>'2) By Category'!H213</f>
        <v>168831.78</v>
      </c>
      <c r="F13" s="151">
        <f t="shared" si="0"/>
        <v>648415.78</v>
      </c>
    </row>
    <row r="14" spans="2:6" s="87" customFormat="1" ht="31.5" thickBot="1" x14ac:dyDescent="0.4">
      <c r="B14" s="146" t="s">
        <v>183</v>
      </c>
      <c r="C14" s="155">
        <f>'2) By Category'!D214</f>
        <v>386794.02</v>
      </c>
      <c r="D14" s="155">
        <f>'2) By Category'!F214</f>
        <v>11608.52</v>
      </c>
      <c r="E14" s="155">
        <f>'2) By Category'!H214</f>
        <v>20000</v>
      </c>
      <c r="F14" s="152">
        <f t="shared" si="0"/>
        <v>418402.54000000004</v>
      </c>
    </row>
    <row r="15" spans="2:6" s="87" customFormat="1" ht="30" customHeight="1" x14ac:dyDescent="0.35">
      <c r="B15" s="157" t="s">
        <v>568</v>
      </c>
      <c r="C15" s="158">
        <f>SUM(C8:C14)</f>
        <v>1635514.02</v>
      </c>
      <c r="D15" s="158">
        <f>SUM(D8:D14)</f>
        <v>794392.52</v>
      </c>
      <c r="E15" s="158">
        <f>SUM(E8:E14)</f>
        <v>373831.78</v>
      </c>
      <c r="F15" s="159">
        <f t="shared" si="0"/>
        <v>2803738.3200000003</v>
      </c>
    </row>
    <row r="16" spans="2:6" s="156" customFormat="1" ht="19.5" customHeight="1" x14ac:dyDescent="0.35">
      <c r="B16" s="192" t="s">
        <v>558</v>
      </c>
      <c r="C16" s="160">
        <f>C15*0.07</f>
        <v>114485.98140000002</v>
      </c>
      <c r="D16" s="160">
        <f t="shared" ref="D16:F16" si="1">D15*0.07</f>
        <v>55607.476400000007</v>
      </c>
      <c r="E16" s="160">
        <f t="shared" si="1"/>
        <v>26168.224600000005</v>
      </c>
      <c r="F16" s="160">
        <f t="shared" si="1"/>
        <v>196261.68240000005</v>
      </c>
    </row>
    <row r="17" spans="2:7" s="156" customFormat="1" ht="25.5" customHeight="1" thickBot="1" x14ac:dyDescent="0.4">
      <c r="B17" s="161" t="s">
        <v>65</v>
      </c>
      <c r="C17" s="162">
        <f>C15+C16</f>
        <v>1750000.0014</v>
      </c>
      <c r="D17" s="162">
        <f t="shared" ref="D17:F17" si="2">D15+D16</f>
        <v>849999.99640000006</v>
      </c>
      <c r="E17" s="162">
        <f t="shared" si="2"/>
        <v>400000.00460000004</v>
      </c>
      <c r="F17" s="162">
        <f t="shared" si="2"/>
        <v>3000000.0024000006</v>
      </c>
    </row>
    <row r="18" spans="2:7" s="87" customFormat="1" ht="16" thickBot="1" x14ac:dyDescent="0.4"/>
    <row r="19" spans="2:7" s="87" customFormat="1" ht="15.75" customHeight="1" x14ac:dyDescent="0.35">
      <c r="B19" s="337" t="s">
        <v>29</v>
      </c>
      <c r="C19" s="338"/>
      <c r="D19" s="338"/>
      <c r="E19" s="338"/>
      <c r="F19" s="339"/>
      <c r="G19" s="190"/>
    </row>
    <row r="20" spans="2:7" ht="15.5" x14ac:dyDescent="0.35">
      <c r="B20" s="31"/>
      <c r="C20" s="29" t="s">
        <v>180</v>
      </c>
      <c r="D20" s="29" t="s">
        <v>181</v>
      </c>
      <c r="E20" s="29" t="s">
        <v>182</v>
      </c>
      <c r="F20" s="187" t="s">
        <v>559</v>
      </c>
      <c r="G20" s="32" t="s">
        <v>31</v>
      </c>
    </row>
    <row r="21" spans="2:7" ht="15.5" x14ac:dyDescent="0.35">
      <c r="B21" s="31"/>
      <c r="C21" s="29" t="str">
        <f>'1) Budget Table'!D13</f>
        <v>FAO budget</v>
      </c>
      <c r="D21" s="29" t="str">
        <f>'1) Budget Table'!F13</f>
        <v>UNDP budget</v>
      </c>
      <c r="E21" s="29" t="str">
        <f>'1) Budget Table'!H13</f>
        <v>UNFPA budget</v>
      </c>
      <c r="F21" s="187"/>
      <c r="G21" s="32"/>
    </row>
    <row r="22" spans="2:7" ht="23.25" customHeight="1" x14ac:dyDescent="0.35">
      <c r="B22" s="30" t="s">
        <v>30</v>
      </c>
      <c r="C22" s="185">
        <f>'1) Budget Table'!D210</f>
        <v>1225000.0009799998</v>
      </c>
      <c r="D22" s="185">
        <f>'1) Budget Table'!F210</f>
        <v>594999.99748000002</v>
      </c>
      <c r="E22" s="185">
        <f>'1) Budget Table'!H210</f>
        <v>280000.00322000001</v>
      </c>
      <c r="F22" s="188">
        <f>'1) Budget Table'!J210</f>
        <v>2100000.0016799998</v>
      </c>
      <c r="G22" s="184">
        <f>'1) Budget Table'!K210</f>
        <v>0.7</v>
      </c>
    </row>
    <row r="23" spans="2:7" ht="24.75" customHeight="1" x14ac:dyDescent="0.35">
      <c r="B23" s="30" t="s">
        <v>32</v>
      </c>
      <c r="C23" s="185">
        <f>'1) Budget Table'!D211</f>
        <v>525000.00041999994</v>
      </c>
      <c r="D23" s="185">
        <f>'1) Budget Table'!F211</f>
        <v>254999.99892000001</v>
      </c>
      <c r="E23" s="185">
        <f>'1) Budget Table'!H211</f>
        <v>120000.00138</v>
      </c>
      <c r="F23" s="188">
        <f>'1) Budget Table'!J211</f>
        <v>900000.00072000001</v>
      </c>
      <c r="G23" s="9">
        <f>'1) Budget Table'!K211</f>
        <v>0.3</v>
      </c>
    </row>
    <row r="24" spans="2:7" ht="24.75" customHeight="1" x14ac:dyDescent="0.35">
      <c r="B24" s="30" t="s">
        <v>574</v>
      </c>
      <c r="C24" s="185">
        <f>'1) Budget Table'!D212</f>
        <v>0</v>
      </c>
      <c r="D24" s="185">
        <f>'1) Budget Table'!F212</f>
        <v>0</v>
      </c>
      <c r="E24" s="185">
        <f>'1) Budget Table'!H212</f>
        <v>0</v>
      </c>
      <c r="F24" s="188">
        <f>'1) Budget Table'!J212</f>
        <v>0</v>
      </c>
      <c r="G24" s="9">
        <f>'1) Budget Table'!K212</f>
        <v>0</v>
      </c>
    </row>
    <row r="25" spans="2:7" ht="16" thickBot="1" x14ac:dyDescent="0.4">
      <c r="B25" s="10" t="s">
        <v>559</v>
      </c>
      <c r="C25" s="186">
        <f>'1) Budget Table'!D213</f>
        <v>1750000.0013999997</v>
      </c>
      <c r="D25" s="186">
        <f>'1) Budget Table'!F213</f>
        <v>849999.99640000006</v>
      </c>
      <c r="E25" s="186">
        <f>'1) Budget Table'!H213</f>
        <v>400000.00459999999</v>
      </c>
      <c r="F25" s="189">
        <f>'1) Budget Table'!J213</f>
        <v>3000000.0023999996</v>
      </c>
      <c r="G25" s="191"/>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Table'!$J$204</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39">
        <v>0</v>
      </c>
    </row>
    <row r="2" spans="1:1" x14ac:dyDescent="0.35">
      <c r="A2" s="139">
        <v>0.2</v>
      </c>
    </row>
    <row r="3" spans="1:1" x14ac:dyDescent="0.35">
      <c r="A3" s="139">
        <v>0.4</v>
      </c>
    </row>
    <row r="4" spans="1:1" x14ac:dyDescent="0.35">
      <c r="A4" s="139">
        <v>0.6</v>
      </c>
    </row>
    <row r="5" spans="1:1" x14ac:dyDescent="0.35">
      <c r="A5" s="139">
        <v>0.8</v>
      </c>
    </row>
    <row r="6" spans="1:1" x14ac:dyDescent="0.35">
      <c r="A6" s="13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1640625" defaultRowHeight="14.5" x14ac:dyDescent="0.35"/>
  <sheetData>
    <row r="1" spans="1:2" x14ac:dyDescent="0.35">
      <c r="A1" s="88" t="s">
        <v>198</v>
      </c>
      <c r="B1" s="89" t="s">
        <v>199</v>
      </c>
    </row>
    <row r="2" spans="1:2" x14ac:dyDescent="0.35">
      <c r="A2" s="90" t="s">
        <v>200</v>
      </c>
      <c r="B2" s="91" t="s">
        <v>201</v>
      </c>
    </row>
    <row r="3" spans="1:2" x14ac:dyDescent="0.35">
      <c r="A3" s="90" t="s">
        <v>202</v>
      </c>
      <c r="B3" s="91" t="s">
        <v>203</v>
      </c>
    </row>
    <row r="4" spans="1:2" x14ac:dyDescent="0.35">
      <c r="A4" s="90" t="s">
        <v>204</v>
      </c>
      <c r="B4" s="91" t="s">
        <v>205</v>
      </c>
    </row>
    <row r="5" spans="1:2" x14ac:dyDescent="0.35">
      <c r="A5" s="90" t="s">
        <v>206</v>
      </c>
      <c r="B5" s="91" t="s">
        <v>207</v>
      </c>
    </row>
    <row r="6" spans="1:2" x14ac:dyDescent="0.35">
      <c r="A6" s="90" t="s">
        <v>208</v>
      </c>
      <c r="B6" s="91" t="s">
        <v>209</v>
      </c>
    </row>
    <row r="7" spans="1:2" x14ac:dyDescent="0.35">
      <c r="A7" s="90" t="s">
        <v>210</v>
      </c>
      <c r="B7" s="91" t="s">
        <v>211</v>
      </c>
    </row>
    <row r="8" spans="1:2" x14ac:dyDescent="0.35">
      <c r="A8" s="90" t="s">
        <v>212</v>
      </c>
      <c r="B8" s="91" t="s">
        <v>213</v>
      </c>
    </row>
    <row r="9" spans="1:2" x14ac:dyDescent="0.35">
      <c r="A9" s="90" t="s">
        <v>214</v>
      </c>
      <c r="B9" s="91" t="s">
        <v>215</v>
      </c>
    </row>
    <row r="10" spans="1:2" x14ac:dyDescent="0.35">
      <c r="A10" s="90" t="s">
        <v>216</v>
      </c>
      <c r="B10" s="91" t="s">
        <v>217</v>
      </c>
    </row>
    <row r="11" spans="1:2" x14ac:dyDescent="0.35">
      <c r="A11" s="90" t="s">
        <v>218</v>
      </c>
      <c r="B11" s="91" t="s">
        <v>219</v>
      </c>
    </row>
    <row r="12" spans="1:2" x14ac:dyDescent="0.35">
      <c r="A12" s="90" t="s">
        <v>220</v>
      </c>
      <c r="B12" s="91" t="s">
        <v>221</v>
      </c>
    </row>
    <row r="13" spans="1:2" x14ac:dyDescent="0.35">
      <c r="A13" s="90" t="s">
        <v>222</v>
      </c>
      <c r="B13" s="91" t="s">
        <v>223</v>
      </c>
    </row>
    <row r="14" spans="1:2" x14ac:dyDescent="0.35">
      <c r="A14" s="90" t="s">
        <v>224</v>
      </c>
      <c r="B14" s="91" t="s">
        <v>225</v>
      </c>
    </row>
    <row r="15" spans="1:2" x14ac:dyDescent="0.35">
      <c r="A15" s="90" t="s">
        <v>226</v>
      </c>
      <c r="B15" s="91" t="s">
        <v>227</v>
      </c>
    </row>
    <row r="16" spans="1:2" x14ac:dyDescent="0.35">
      <c r="A16" s="90" t="s">
        <v>228</v>
      </c>
      <c r="B16" s="91" t="s">
        <v>229</v>
      </c>
    </row>
    <row r="17" spans="1:2" x14ac:dyDescent="0.35">
      <c r="A17" s="90" t="s">
        <v>230</v>
      </c>
      <c r="B17" s="91" t="s">
        <v>231</v>
      </c>
    </row>
    <row r="18" spans="1:2" x14ac:dyDescent="0.35">
      <c r="A18" s="90" t="s">
        <v>232</v>
      </c>
      <c r="B18" s="91" t="s">
        <v>233</v>
      </c>
    </row>
    <row r="19" spans="1:2" x14ac:dyDescent="0.35">
      <c r="A19" s="90" t="s">
        <v>234</v>
      </c>
      <c r="B19" s="91" t="s">
        <v>235</v>
      </c>
    </row>
    <row r="20" spans="1:2" x14ac:dyDescent="0.35">
      <c r="A20" s="90" t="s">
        <v>236</v>
      </c>
      <c r="B20" s="91" t="s">
        <v>237</v>
      </c>
    </row>
    <row r="21" spans="1:2" x14ac:dyDescent="0.35">
      <c r="A21" s="90" t="s">
        <v>238</v>
      </c>
      <c r="B21" s="91" t="s">
        <v>239</v>
      </c>
    </row>
    <row r="22" spans="1:2" x14ac:dyDescent="0.35">
      <c r="A22" s="90" t="s">
        <v>240</v>
      </c>
      <c r="B22" s="91" t="s">
        <v>241</v>
      </c>
    </row>
    <row r="23" spans="1:2" x14ac:dyDescent="0.35">
      <c r="A23" s="90" t="s">
        <v>242</v>
      </c>
      <c r="B23" s="91" t="s">
        <v>243</v>
      </c>
    </row>
    <row r="24" spans="1:2" x14ac:dyDescent="0.35">
      <c r="A24" s="90" t="s">
        <v>244</v>
      </c>
      <c r="B24" s="91" t="s">
        <v>245</v>
      </c>
    </row>
    <row r="25" spans="1:2" x14ac:dyDescent="0.35">
      <c r="A25" s="90" t="s">
        <v>246</v>
      </c>
      <c r="B25" s="91" t="s">
        <v>247</v>
      </c>
    </row>
    <row r="26" spans="1:2" x14ac:dyDescent="0.35">
      <c r="A26" s="90" t="s">
        <v>248</v>
      </c>
      <c r="B26" s="91" t="s">
        <v>249</v>
      </c>
    </row>
    <row r="27" spans="1:2" x14ac:dyDescent="0.35">
      <c r="A27" s="90" t="s">
        <v>250</v>
      </c>
      <c r="B27" s="91" t="s">
        <v>251</v>
      </c>
    </row>
    <row r="28" spans="1:2" x14ac:dyDescent="0.35">
      <c r="A28" s="90" t="s">
        <v>252</v>
      </c>
      <c r="B28" s="91" t="s">
        <v>253</v>
      </c>
    </row>
    <row r="29" spans="1:2" x14ac:dyDescent="0.35">
      <c r="A29" s="90" t="s">
        <v>254</v>
      </c>
      <c r="B29" s="91" t="s">
        <v>255</v>
      </c>
    </row>
    <row r="30" spans="1:2" x14ac:dyDescent="0.35">
      <c r="A30" s="90" t="s">
        <v>256</v>
      </c>
      <c r="B30" s="91" t="s">
        <v>257</v>
      </c>
    </row>
    <row r="31" spans="1:2" x14ac:dyDescent="0.35">
      <c r="A31" s="90" t="s">
        <v>258</v>
      </c>
      <c r="B31" s="91" t="s">
        <v>259</v>
      </c>
    </row>
    <row r="32" spans="1:2" x14ac:dyDescent="0.35">
      <c r="A32" s="90" t="s">
        <v>260</v>
      </c>
      <c r="B32" s="91" t="s">
        <v>261</v>
      </c>
    </row>
    <row r="33" spans="1:2" x14ac:dyDescent="0.35">
      <c r="A33" s="90" t="s">
        <v>262</v>
      </c>
      <c r="B33" s="91" t="s">
        <v>263</v>
      </c>
    </row>
    <row r="34" spans="1:2" x14ac:dyDescent="0.35">
      <c r="A34" s="90" t="s">
        <v>264</v>
      </c>
      <c r="B34" s="91" t="s">
        <v>265</v>
      </c>
    </row>
    <row r="35" spans="1:2" x14ac:dyDescent="0.35">
      <c r="A35" s="90" t="s">
        <v>266</v>
      </c>
      <c r="B35" s="91" t="s">
        <v>267</v>
      </c>
    </row>
    <row r="36" spans="1:2" x14ac:dyDescent="0.35">
      <c r="A36" s="90" t="s">
        <v>268</v>
      </c>
      <c r="B36" s="91" t="s">
        <v>269</v>
      </c>
    </row>
    <row r="37" spans="1:2" x14ac:dyDescent="0.35">
      <c r="A37" s="90" t="s">
        <v>270</v>
      </c>
      <c r="B37" s="91" t="s">
        <v>271</v>
      </c>
    </row>
    <row r="38" spans="1:2" x14ac:dyDescent="0.35">
      <c r="A38" s="90" t="s">
        <v>272</v>
      </c>
      <c r="B38" s="91" t="s">
        <v>273</v>
      </c>
    </row>
    <row r="39" spans="1:2" x14ac:dyDescent="0.35">
      <c r="A39" s="90" t="s">
        <v>274</v>
      </c>
      <c r="B39" s="91" t="s">
        <v>275</v>
      </c>
    </row>
    <row r="40" spans="1:2" x14ac:dyDescent="0.35">
      <c r="A40" s="90" t="s">
        <v>276</v>
      </c>
      <c r="B40" s="91" t="s">
        <v>277</v>
      </c>
    </row>
    <row r="41" spans="1:2" x14ac:dyDescent="0.35">
      <c r="A41" s="90" t="s">
        <v>278</v>
      </c>
      <c r="B41" s="91" t="s">
        <v>279</v>
      </c>
    </row>
    <row r="42" spans="1:2" x14ac:dyDescent="0.35">
      <c r="A42" s="90" t="s">
        <v>280</v>
      </c>
      <c r="B42" s="91" t="s">
        <v>281</v>
      </c>
    </row>
    <row r="43" spans="1:2" x14ac:dyDescent="0.35">
      <c r="A43" s="90" t="s">
        <v>282</v>
      </c>
      <c r="B43" s="91" t="s">
        <v>283</v>
      </c>
    </row>
    <row r="44" spans="1:2" x14ac:dyDescent="0.35">
      <c r="A44" s="90" t="s">
        <v>284</v>
      </c>
      <c r="B44" s="91" t="s">
        <v>285</v>
      </c>
    </row>
    <row r="45" spans="1:2" x14ac:dyDescent="0.35">
      <c r="A45" s="90" t="s">
        <v>286</v>
      </c>
      <c r="B45" s="91" t="s">
        <v>287</v>
      </c>
    </row>
    <row r="46" spans="1:2" x14ac:dyDescent="0.35">
      <c r="A46" s="90" t="s">
        <v>288</v>
      </c>
      <c r="B46" s="91" t="s">
        <v>289</v>
      </c>
    </row>
    <row r="47" spans="1:2" x14ac:dyDescent="0.35">
      <c r="A47" s="90" t="s">
        <v>290</v>
      </c>
      <c r="B47" s="91" t="s">
        <v>291</v>
      </c>
    </row>
    <row r="48" spans="1:2" x14ac:dyDescent="0.35">
      <c r="A48" s="90" t="s">
        <v>292</v>
      </c>
      <c r="B48" s="91" t="s">
        <v>293</v>
      </c>
    </row>
    <row r="49" spans="1:2" x14ac:dyDescent="0.35">
      <c r="A49" s="90" t="s">
        <v>294</v>
      </c>
      <c r="B49" s="91" t="s">
        <v>295</v>
      </c>
    </row>
    <row r="50" spans="1:2" x14ac:dyDescent="0.35">
      <c r="A50" s="90" t="s">
        <v>296</v>
      </c>
      <c r="B50" s="91" t="s">
        <v>297</v>
      </c>
    </row>
    <row r="51" spans="1:2" x14ac:dyDescent="0.35">
      <c r="A51" s="90" t="s">
        <v>298</v>
      </c>
      <c r="B51" s="91" t="s">
        <v>299</v>
      </c>
    </row>
    <row r="52" spans="1:2" x14ac:dyDescent="0.35">
      <c r="A52" s="90" t="s">
        <v>300</v>
      </c>
      <c r="B52" s="91" t="s">
        <v>301</v>
      </c>
    </row>
    <row r="53" spans="1:2" x14ac:dyDescent="0.35">
      <c r="A53" s="90" t="s">
        <v>302</v>
      </c>
      <c r="B53" s="91" t="s">
        <v>303</v>
      </c>
    </row>
    <row r="54" spans="1:2" x14ac:dyDescent="0.35">
      <c r="A54" s="90" t="s">
        <v>304</v>
      </c>
      <c r="B54" s="91" t="s">
        <v>305</v>
      </c>
    </row>
    <row r="55" spans="1:2" x14ac:dyDescent="0.35">
      <c r="A55" s="90" t="s">
        <v>306</v>
      </c>
      <c r="B55" s="91" t="s">
        <v>307</v>
      </c>
    </row>
    <row r="56" spans="1:2" x14ac:dyDescent="0.35">
      <c r="A56" s="90" t="s">
        <v>308</v>
      </c>
      <c r="B56" s="91" t="s">
        <v>309</v>
      </c>
    </row>
    <row r="57" spans="1:2" x14ac:dyDescent="0.35">
      <c r="A57" s="90" t="s">
        <v>310</v>
      </c>
      <c r="B57" s="91" t="s">
        <v>311</v>
      </c>
    </row>
    <row r="58" spans="1:2" x14ac:dyDescent="0.35">
      <c r="A58" s="90" t="s">
        <v>312</v>
      </c>
      <c r="B58" s="91" t="s">
        <v>313</v>
      </c>
    </row>
    <row r="59" spans="1:2" x14ac:dyDescent="0.35">
      <c r="A59" s="90" t="s">
        <v>314</v>
      </c>
      <c r="B59" s="91" t="s">
        <v>315</v>
      </c>
    </row>
    <row r="60" spans="1:2" x14ac:dyDescent="0.35">
      <c r="A60" s="90" t="s">
        <v>316</v>
      </c>
      <c r="B60" s="91" t="s">
        <v>317</v>
      </c>
    </row>
    <row r="61" spans="1:2" x14ac:dyDescent="0.35">
      <c r="A61" s="90" t="s">
        <v>318</v>
      </c>
      <c r="B61" s="91" t="s">
        <v>319</v>
      </c>
    </row>
    <row r="62" spans="1:2" x14ac:dyDescent="0.35">
      <c r="A62" s="90" t="s">
        <v>320</v>
      </c>
      <c r="B62" s="91" t="s">
        <v>321</v>
      </c>
    </row>
    <row r="63" spans="1:2" x14ac:dyDescent="0.35">
      <c r="A63" s="90" t="s">
        <v>322</v>
      </c>
      <c r="B63" s="91" t="s">
        <v>323</v>
      </c>
    </row>
    <row r="64" spans="1:2" x14ac:dyDescent="0.35">
      <c r="A64" s="90" t="s">
        <v>324</v>
      </c>
      <c r="B64" s="91" t="s">
        <v>325</v>
      </c>
    </row>
    <row r="65" spans="1:2" x14ac:dyDescent="0.35">
      <c r="A65" s="90" t="s">
        <v>326</v>
      </c>
      <c r="B65" s="91" t="s">
        <v>327</v>
      </c>
    </row>
    <row r="66" spans="1:2" x14ac:dyDescent="0.35">
      <c r="A66" s="90" t="s">
        <v>328</v>
      </c>
      <c r="B66" s="91" t="s">
        <v>329</v>
      </c>
    </row>
    <row r="67" spans="1:2" x14ac:dyDescent="0.35">
      <c r="A67" s="90" t="s">
        <v>330</v>
      </c>
      <c r="B67" s="91" t="s">
        <v>331</v>
      </c>
    </row>
    <row r="68" spans="1:2" x14ac:dyDescent="0.35">
      <c r="A68" s="90" t="s">
        <v>332</v>
      </c>
      <c r="B68" s="91" t="s">
        <v>333</v>
      </c>
    </row>
    <row r="69" spans="1:2" x14ac:dyDescent="0.35">
      <c r="A69" s="90" t="s">
        <v>334</v>
      </c>
      <c r="B69" s="91" t="s">
        <v>335</v>
      </c>
    </row>
    <row r="70" spans="1:2" x14ac:dyDescent="0.35">
      <c r="A70" s="90" t="s">
        <v>336</v>
      </c>
      <c r="B70" s="91" t="s">
        <v>337</v>
      </c>
    </row>
    <row r="71" spans="1:2" x14ac:dyDescent="0.35">
      <c r="A71" s="90" t="s">
        <v>338</v>
      </c>
      <c r="B71" s="91" t="s">
        <v>339</v>
      </c>
    </row>
    <row r="72" spans="1:2" x14ac:dyDescent="0.35">
      <c r="A72" s="90" t="s">
        <v>340</v>
      </c>
      <c r="B72" s="91" t="s">
        <v>341</v>
      </c>
    </row>
    <row r="73" spans="1:2" x14ac:dyDescent="0.35">
      <c r="A73" s="90" t="s">
        <v>342</v>
      </c>
      <c r="B73" s="91" t="s">
        <v>343</v>
      </c>
    </row>
    <row r="74" spans="1:2" x14ac:dyDescent="0.35">
      <c r="A74" s="90" t="s">
        <v>344</v>
      </c>
      <c r="B74" s="91" t="s">
        <v>345</v>
      </c>
    </row>
    <row r="75" spans="1:2" x14ac:dyDescent="0.35">
      <c r="A75" s="90" t="s">
        <v>346</v>
      </c>
      <c r="B75" s="92" t="s">
        <v>347</v>
      </c>
    </row>
    <row r="76" spans="1:2" x14ac:dyDescent="0.35">
      <c r="A76" s="90" t="s">
        <v>348</v>
      </c>
      <c r="B76" s="92" t="s">
        <v>349</v>
      </c>
    </row>
    <row r="77" spans="1:2" x14ac:dyDescent="0.35">
      <c r="A77" s="90" t="s">
        <v>350</v>
      </c>
      <c r="B77" s="92" t="s">
        <v>351</v>
      </c>
    </row>
    <row r="78" spans="1:2" x14ac:dyDescent="0.35">
      <c r="A78" s="90" t="s">
        <v>352</v>
      </c>
      <c r="B78" s="92" t="s">
        <v>353</v>
      </c>
    </row>
    <row r="79" spans="1:2" x14ac:dyDescent="0.35">
      <c r="A79" s="90" t="s">
        <v>354</v>
      </c>
      <c r="B79" s="92" t="s">
        <v>355</v>
      </c>
    </row>
    <row r="80" spans="1:2" x14ac:dyDescent="0.35">
      <c r="A80" s="90" t="s">
        <v>356</v>
      </c>
      <c r="B80" s="92" t="s">
        <v>357</v>
      </c>
    </row>
    <row r="81" spans="1:2" x14ac:dyDescent="0.35">
      <c r="A81" s="90" t="s">
        <v>358</v>
      </c>
      <c r="B81" s="92" t="s">
        <v>359</v>
      </c>
    </row>
    <row r="82" spans="1:2" x14ac:dyDescent="0.35">
      <c r="A82" s="90" t="s">
        <v>360</v>
      </c>
      <c r="B82" s="92" t="s">
        <v>361</v>
      </c>
    </row>
    <row r="83" spans="1:2" x14ac:dyDescent="0.35">
      <c r="A83" s="90" t="s">
        <v>362</v>
      </c>
      <c r="B83" s="92" t="s">
        <v>363</v>
      </c>
    </row>
    <row r="84" spans="1:2" x14ac:dyDescent="0.35">
      <c r="A84" s="90" t="s">
        <v>364</v>
      </c>
      <c r="B84" s="92" t="s">
        <v>365</v>
      </c>
    </row>
    <row r="85" spans="1:2" x14ac:dyDescent="0.35">
      <c r="A85" s="90" t="s">
        <v>366</v>
      </c>
      <c r="B85" s="92" t="s">
        <v>367</v>
      </c>
    </row>
    <row r="86" spans="1:2" x14ac:dyDescent="0.35">
      <c r="A86" s="90" t="s">
        <v>368</v>
      </c>
      <c r="B86" s="92" t="s">
        <v>369</v>
      </c>
    </row>
    <row r="87" spans="1:2" x14ac:dyDescent="0.35">
      <c r="A87" s="90" t="s">
        <v>370</v>
      </c>
      <c r="B87" s="92" t="s">
        <v>371</v>
      </c>
    </row>
    <row r="88" spans="1:2" x14ac:dyDescent="0.35">
      <c r="A88" s="90" t="s">
        <v>372</v>
      </c>
      <c r="B88" s="92" t="s">
        <v>373</v>
      </c>
    </row>
    <row r="89" spans="1:2" x14ac:dyDescent="0.35">
      <c r="A89" s="90" t="s">
        <v>374</v>
      </c>
      <c r="B89" s="92" t="s">
        <v>375</v>
      </c>
    </row>
    <row r="90" spans="1:2" x14ac:dyDescent="0.35">
      <c r="A90" s="90" t="s">
        <v>376</v>
      </c>
      <c r="B90" s="92" t="s">
        <v>377</v>
      </c>
    </row>
    <row r="91" spans="1:2" x14ac:dyDescent="0.35">
      <c r="A91" s="90" t="s">
        <v>378</v>
      </c>
      <c r="B91" s="92" t="s">
        <v>379</v>
      </c>
    </row>
    <row r="92" spans="1:2" x14ac:dyDescent="0.35">
      <c r="A92" s="90" t="s">
        <v>380</v>
      </c>
      <c r="B92" s="92" t="s">
        <v>381</v>
      </c>
    </row>
    <row r="93" spans="1:2" x14ac:dyDescent="0.35">
      <c r="A93" s="90" t="s">
        <v>382</v>
      </c>
      <c r="B93" s="92" t="s">
        <v>383</v>
      </c>
    </row>
    <row r="94" spans="1:2" x14ac:dyDescent="0.35">
      <c r="A94" s="90" t="s">
        <v>384</v>
      </c>
      <c r="B94" s="92" t="s">
        <v>385</v>
      </c>
    </row>
    <row r="95" spans="1:2" x14ac:dyDescent="0.35">
      <c r="A95" s="90" t="s">
        <v>386</v>
      </c>
      <c r="B95" s="92" t="s">
        <v>387</v>
      </c>
    </row>
    <row r="96" spans="1:2" x14ac:dyDescent="0.35">
      <c r="A96" s="90" t="s">
        <v>388</v>
      </c>
      <c r="B96" s="92" t="s">
        <v>389</v>
      </c>
    </row>
    <row r="97" spans="1:2" x14ac:dyDescent="0.35">
      <c r="A97" s="90" t="s">
        <v>390</v>
      </c>
      <c r="B97" s="92" t="s">
        <v>391</v>
      </c>
    </row>
    <row r="98" spans="1:2" x14ac:dyDescent="0.35">
      <c r="A98" s="90" t="s">
        <v>392</v>
      </c>
      <c r="B98" s="92" t="s">
        <v>393</v>
      </c>
    </row>
    <row r="99" spans="1:2" x14ac:dyDescent="0.35">
      <c r="A99" s="90" t="s">
        <v>394</v>
      </c>
      <c r="B99" s="92" t="s">
        <v>395</v>
      </c>
    </row>
    <row r="100" spans="1:2" x14ac:dyDescent="0.35">
      <c r="A100" s="90" t="s">
        <v>396</v>
      </c>
      <c r="B100" s="92" t="s">
        <v>397</v>
      </c>
    </row>
    <row r="101" spans="1:2" x14ac:dyDescent="0.35">
      <c r="A101" s="90" t="s">
        <v>398</v>
      </c>
      <c r="B101" s="92" t="s">
        <v>399</v>
      </c>
    </row>
    <row r="102" spans="1:2" x14ac:dyDescent="0.35">
      <c r="A102" s="90" t="s">
        <v>400</v>
      </c>
      <c r="B102" s="92" t="s">
        <v>401</v>
      </c>
    </row>
    <row r="103" spans="1:2" x14ac:dyDescent="0.35">
      <c r="A103" s="90" t="s">
        <v>402</v>
      </c>
      <c r="B103" s="92" t="s">
        <v>403</v>
      </c>
    </row>
    <row r="104" spans="1:2" x14ac:dyDescent="0.35">
      <c r="A104" s="90" t="s">
        <v>404</v>
      </c>
      <c r="B104" s="92" t="s">
        <v>405</v>
      </c>
    </row>
    <row r="105" spans="1:2" x14ac:dyDescent="0.35">
      <c r="A105" s="90" t="s">
        <v>406</v>
      </c>
      <c r="B105" s="92" t="s">
        <v>407</v>
      </c>
    </row>
    <row r="106" spans="1:2" x14ac:dyDescent="0.35">
      <c r="A106" s="90" t="s">
        <v>408</v>
      </c>
      <c r="B106" s="92" t="s">
        <v>409</v>
      </c>
    </row>
    <row r="107" spans="1:2" x14ac:dyDescent="0.35">
      <c r="A107" s="90" t="s">
        <v>410</v>
      </c>
      <c r="B107" s="92" t="s">
        <v>411</v>
      </c>
    </row>
    <row r="108" spans="1:2" x14ac:dyDescent="0.35">
      <c r="A108" s="90" t="s">
        <v>412</v>
      </c>
      <c r="B108" s="92" t="s">
        <v>413</v>
      </c>
    </row>
    <row r="109" spans="1:2" x14ac:dyDescent="0.35">
      <c r="A109" s="90" t="s">
        <v>414</v>
      </c>
      <c r="B109" s="92" t="s">
        <v>415</v>
      </c>
    </row>
    <row r="110" spans="1:2" x14ac:dyDescent="0.35">
      <c r="A110" s="90" t="s">
        <v>416</v>
      </c>
      <c r="B110" s="92" t="s">
        <v>417</v>
      </c>
    </row>
    <row r="111" spans="1:2" x14ac:dyDescent="0.35">
      <c r="A111" s="90" t="s">
        <v>418</v>
      </c>
      <c r="B111" s="92" t="s">
        <v>419</v>
      </c>
    </row>
    <row r="112" spans="1:2" x14ac:dyDescent="0.35">
      <c r="A112" s="90" t="s">
        <v>420</v>
      </c>
      <c r="B112" s="92" t="s">
        <v>421</v>
      </c>
    </row>
    <row r="113" spans="1:2" x14ac:dyDescent="0.35">
      <c r="A113" s="90" t="s">
        <v>422</v>
      </c>
      <c r="B113" s="92" t="s">
        <v>423</v>
      </c>
    </row>
    <row r="114" spans="1:2" x14ac:dyDescent="0.35">
      <c r="A114" s="90" t="s">
        <v>424</v>
      </c>
      <c r="B114" s="92" t="s">
        <v>425</v>
      </c>
    </row>
    <row r="115" spans="1:2" x14ac:dyDescent="0.35">
      <c r="A115" s="90" t="s">
        <v>426</v>
      </c>
      <c r="B115" s="92" t="s">
        <v>427</v>
      </c>
    </row>
    <row r="116" spans="1:2" x14ac:dyDescent="0.35">
      <c r="A116" s="90" t="s">
        <v>428</v>
      </c>
      <c r="B116" s="92" t="s">
        <v>429</v>
      </c>
    </row>
    <row r="117" spans="1:2" x14ac:dyDescent="0.35">
      <c r="A117" s="90" t="s">
        <v>430</v>
      </c>
      <c r="B117" s="92" t="s">
        <v>431</v>
      </c>
    </row>
    <row r="118" spans="1:2" x14ac:dyDescent="0.35">
      <c r="A118" s="90" t="s">
        <v>432</v>
      </c>
      <c r="B118" s="92" t="s">
        <v>433</v>
      </c>
    </row>
    <row r="119" spans="1:2" x14ac:dyDescent="0.35">
      <c r="A119" s="90" t="s">
        <v>434</v>
      </c>
      <c r="B119" s="92" t="s">
        <v>435</v>
      </c>
    </row>
    <row r="120" spans="1:2" x14ac:dyDescent="0.35">
      <c r="A120" s="90" t="s">
        <v>436</v>
      </c>
      <c r="B120" s="92" t="s">
        <v>437</v>
      </c>
    </row>
    <row r="121" spans="1:2" x14ac:dyDescent="0.35">
      <c r="A121" s="90" t="s">
        <v>438</v>
      </c>
      <c r="B121" s="92" t="s">
        <v>439</v>
      </c>
    </row>
    <row r="122" spans="1:2" x14ac:dyDescent="0.35">
      <c r="A122" s="90" t="s">
        <v>440</v>
      </c>
      <c r="B122" s="92" t="s">
        <v>441</v>
      </c>
    </row>
    <row r="123" spans="1:2" x14ac:dyDescent="0.35">
      <c r="A123" s="90" t="s">
        <v>442</v>
      </c>
      <c r="B123" s="92" t="s">
        <v>443</v>
      </c>
    </row>
    <row r="124" spans="1:2" x14ac:dyDescent="0.35">
      <c r="A124" s="90" t="s">
        <v>444</v>
      </c>
      <c r="B124" s="92" t="s">
        <v>445</v>
      </c>
    </row>
    <row r="125" spans="1:2" x14ac:dyDescent="0.35">
      <c r="A125" s="90" t="s">
        <v>446</v>
      </c>
      <c r="B125" s="92" t="s">
        <v>447</v>
      </c>
    </row>
    <row r="126" spans="1:2" x14ac:dyDescent="0.35">
      <c r="A126" s="90" t="s">
        <v>448</v>
      </c>
      <c r="B126" s="92" t="s">
        <v>449</v>
      </c>
    </row>
    <row r="127" spans="1:2" x14ac:dyDescent="0.35">
      <c r="A127" s="90" t="s">
        <v>450</v>
      </c>
      <c r="B127" s="92" t="s">
        <v>451</v>
      </c>
    </row>
    <row r="128" spans="1:2" x14ac:dyDescent="0.35">
      <c r="A128" s="90" t="s">
        <v>452</v>
      </c>
      <c r="B128" s="92" t="s">
        <v>453</v>
      </c>
    </row>
    <row r="129" spans="1:2" x14ac:dyDescent="0.35">
      <c r="A129" s="90" t="s">
        <v>454</v>
      </c>
      <c r="B129" s="92" t="s">
        <v>455</v>
      </c>
    </row>
    <row r="130" spans="1:2" x14ac:dyDescent="0.35">
      <c r="A130" s="90" t="s">
        <v>456</v>
      </c>
      <c r="B130" s="92" t="s">
        <v>457</v>
      </c>
    </row>
    <row r="131" spans="1:2" x14ac:dyDescent="0.35">
      <c r="A131" s="90" t="s">
        <v>458</v>
      </c>
      <c r="B131" s="92" t="s">
        <v>459</v>
      </c>
    </row>
    <row r="132" spans="1:2" x14ac:dyDescent="0.35">
      <c r="A132" s="90" t="s">
        <v>460</v>
      </c>
      <c r="B132" s="92" t="s">
        <v>461</v>
      </c>
    </row>
    <row r="133" spans="1:2" x14ac:dyDescent="0.35">
      <c r="A133" s="90" t="s">
        <v>462</v>
      </c>
      <c r="B133" s="92" t="s">
        <v>463</v>
      </c>
    </row>
    <row r="134" spans="1:2" x14ac:dyDescent="0.35">
      <c r="A134" s="90" t="s">
        <v>464</v>
      </c>
      <c r="B134" s="92" t="s">
        <v>465</v>
      </c>
    </row>
    <row r="135" spans="1:2" x14ac:dyDescent="0.35">
      <c r="A135" s="90" t="s">
        <v>466</v>
      </c>
      <c r="B135" s="92" t="s">
        <v>467</v>
      </c>
    </row>
    <row r="136" spans="1:2" x14ac:dyDescent="0.35">
      <c r="A136" s="90" t="s">
        <v>468</v>
      </c>
      <c r="B136" s="92" t="s">
        <v>469</v>
      </c>
    </row>
    <row r="137" spans="1:2" x14ac:dyDescent="0.35">
      <c r="A137" s="90" t="s">
        <v>470</v>
      </c>
      <c r="B137" s="92" t="s">
        <v>471</v>
      </c>
    </row>
    <row r="138" spans="1:2" x14ac:dyDescent="0.35">
      <c r="A138" s="90" t="s">
        <v>472</v>
      </c>
      <c r="B138" s="92" t="s">
        <v>473</v>
      </c>
    </row>
    <row r="139" spans="1:2" x14ac:dyDescent="0.35">
      <c r="A139" s="90" t="s">
        <v>474</v>
      </c>
      <c r="B139" s="92" t="s">
        <v>475</v>
      </c>
    </row>
    <row r="140" spans="1:2" x14ac:dyDescent="0.35">
      <c r="A140" s="90" t="s">
        <v>476</v>
      </c>
      <c r="B140" s="92" t="s">
        <v>477</v>
      </c>
    </row>
    <row r="141" spans="1:2" x14ac:dyDescent="0.35">
      <c r="A141" s="90" t="s">
        <v>478</v>
      </c>
      <c r="B141" s="92" t="s">
        <v>479</v>
      </c>
    </row>
    <row r="142" spans="1:2" x14ac:dyDescent="0.35">
      <c r="A142" s="90" t="s">
        <v>480</v>
      </c>
      <c r="B142" s="92" t="s">
        <v>481</v>
      </c>
    </row>
    <row r="143" spans="1:2" x14ac:dyDescent="0.35">
      <c r="A143" s="90" t="s">
        <v>482</v>
      </c>
      <c r="B143" s="92" t="s">
        <v>483</v>
      </c>
    </row>
    <row r="144" spans="1:2" x14ac:dyDescent="0.35">
      <c r="A144" s="90" t="s">
        <v>484</v>
      </c>
      <c r="B144" s="93" t="s">
        <v>485</v>
      </c>
    </row>
    <row r="145" spans="1:2" x14ac:dyDescent="0.35">
      <c r="A145" s="90" t="s">
        <v>486</v>
      </c>
      <c r="B145" s="92" t="s">
        <v>487</v>
      </c>
    </row>
    <row r="146" spans="1:2" x14ac:dyDescent="0.35">
      <c r="A146" s="90" t="s">
        <v>488</v>
      </c>
      <c r="B146" s="92" t="s">
        <v>489</v>
      </c>
    </row>
    <row r="147" spans="1:2" x14ac:dyDescent="0.35">
      <c r="A147" s="90" t="s">
        <v>490</v>
      </c>
      <c r="B147" s="92" t="s">
        <v>491</v>
      </c>
    </row>
    <row r="148" spans="1:2" x14ac:dyDescent="0.35">
      <c r="A148" s="90" t="s">
        <v>492</v>
      </c>
      <c r="B148" s="92" t="s">
        <v>493</v>
      </c>
    </row>
    <row r="149" spans="1:2" x14ac:dyDescent="0.35">
      <c r="A149" s="90" t="s">
        <v>494</v>
      </c>
      <c r="B149" s="92" t="s">
        <v>495</v>
      </c>
    </row>
    <row r="150" spans="1:2" x14ac:dyDescent="0.35">
      <c r="A150" s="90" t="s">
        <v>496</v>
      </c>
      <c r="B150" s="92" t="s">
        <v>497</v>
      </c>
    </row>
    <row r="151" spans="1:2" x14ac:dyDescent="0.35">
      <c r="A151" s="90" t="s">
        <v>498</v>
      </c>
      <c r="B151" s="92" t="s">
        <v>499</v>
      </c>
    </row>
    <row r="152" spans="1:2" x14ac:dyDescent="0.35">
      <c r="A152" s="90" t="s">
        <v>500</v>
      </c>
      <c r="B152" s="92" t="s">
        <v>501</v>
      </c>
    </row>
    <row r="153" spans="1:2" x14ac:dyDescent="0.35">
      <c r="A153" s="90" t="s">
        <v>502</v>
      </c>
      <c r="B153" s="92" t="s">
        <v>503</v>
      </c>
    </row>
    <row r="154" spans="1:2" x14ac:dyDescent="0.35">
      <c r="A154" s="90" t="s">
        <v>504</v>
      </c>
      <c r="B154" s="92" t="s">
        <v>505</v>
      </c>
    </row>
    <row r="155" spans="1:2" x14ac:dyDescent="0.35">
      <c r="A155" s="90" t="s">
        <v>506</v>
      </c>
      <c r="B155" s="92" t="s">
        <v>507</v>
      </c>
    </row>
    <row r="156" spans="1:2" x14ac:dyDescent="0.35">
      <c r="A156" s="90" t="s">
        <v>508</v>
      </c>
      <c r="B156" s="92" t="s">
        <v>509</v>
      </c>
    </row>
    <row r="157" spans="1:2" x14ac:dyDescent="0.35">
      <c r="A157" s="90" t="s">
        <v>510</v>
      </c>
      <c r="B157" s="92" t="s">
        <v>511</v>
      </c>
    </row>
    <row r="158" spans="1:2" x14ac:dyDescent="0.35">
      <c r="A158" s="90" t="s">
        <v>512</v>
      </c>
      <c r="B158" s="92" t="s">
        <v>513</v>
      </c>
    </row>
    <row r="159" spans="1:2" x14ac:dyDescent="0.35">
      <c r="A159" s="90" t="s">
        <v>514</v>
      </c>
      <c r="B159" s="92" t="s">
        <v>515</v>
      </c>
    </row>
    <row r="160" spans="1:2" x14ac:dyDescent="0.35">
      <c r="A160" s="90" t="s">
        <v>516</v>
      </c>
      <c r="B160" s="92" t="s">
        <v>517</v>
      </c>
    </row>
    <row r="161" spans="1:2" x14ac:dyDescent="0.35">
      <c r="A161" s="90" t="s">
        <v>518</v>
      </c>
      <c r="B161" s="92" t="s">
        <v>519</v>
      </c>
    </row>
    <row r="162" spans="1:2" x14ac:dyDescent="0.35">
      <c r="A162" s="90" t="s">
        <v>520</v>
      </c>
      <c r="B162" s="92" t="s">
        <v>521</v>
      </c>
    </row>
    <row r="163" spans="1:2" x14ac:dyDescent="0.35">
      <c r="A163" s="90" t="s">
        <v>522</v>
      </c>
      <c r="B163" s="92" t="s">
        <v>523</v>
      </c>
    </row>
    <row r="164" spans="1:2" x14ac:dyDescent="0.35">
      <c r="A164" s="90" t="s">
        <v>524</v>
      </c>
      <c r="B164" s="92" t="s">
        <v>525</v>
      </c>
    </row>
    <row r="165" spans="1:2" x14ac:dyDescent="0.35">
      <c r="A165" s="90" t="s">
        <v>526</v>
      </c>
      <c r="B165" s="92" t="s">
        <v>527</v>
      </c>
    </row>
    <row r="166" spans="1:2" x14ac:dyDescent="0.35">
      <c r="A166" s="90" t="s">
        <v>528</v>
      </c>
      <c r="B166" s="92" t="s">
        <v>529</v>
      </c>
    </row>
    <row r="167" spans="1:2" x14ac:dyDescent="0.35">
      <c r="A167" s="90" t="s">
        <v>530</v>
      </c>
      <c r="B167" s="92" t="s">
        <v>531</v>
      </c>
    </row>
    <row r="168" spans="1:2" x14ac:dyDescent="0.35">
      <c r="A168" s="90" t="s">
        <v>532</v>
      </c>
      <c r="B168" s="92" t="s">
        <v>533</v>
      </c>
    </row>
    <row r="169" spans="1:2" x14ac:dyDescent="0.35">
      <c r="A169" s="90" t="s">
        <v>534</v>
      </c>
      <c r="B169" s="92" t="s">
        <v>535</v>
      </c>
    </row>
    <row r="170" spans="1:2" x14ac:dyDescent="0.35">
      <c r="A170" s="90" t="s">
        <v>536</v>
      </c>
      <c r="B170" s="92" t="s">
        <v>537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A5E7B0C7C05146B1D941AE4F87019E" ma:contentTypeVersion="12" ma:contentTypeDescription="Creare un nuovo documento." ma:contentTypeScope="" ma:versionID="c3f0b2b314b88a734528b73afe051e3d">
  <xsd:schema xmlns:xsd="http://www.w3.org/2001/XMLSchema" xmlns:xs="http://www.w3.org/2001/XMLSchema" xmlns:p="http://schemas.microsoft.com/office/2006/metadata/properties" xmlns:ns3="9f7935b4-d83b-4e53-9b48-c29032813971" xmlns:ns4="57cd5c4a-ca03-46ec-80af-f5f613a507f9" targetNamespace="http://schemas.microsoft.com/office/2006/metadata/properties" ma:root="true" ma:fieldsID="f277ce9fc5cceef51ea99da67a88a8bf" ns3:_="" ns4:_="">
    <xsd:import namespace="9f7935b4-d83b-4e53-9b48-c29032813971"/>
    <xsd:import namespace="57cd5c4a-ca03-46ec-80af-f5f613a507f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935b4-d83b-4e53-9b48-c29032813971" elementFormDefault="qualified">
    <xsd:import namespace="http://schemas.microsoft.com/office/2006/documentManagement/types"/>
    <xsd:import namespace="http://schemas.microsoft.com/office/infopath/2007/PartnerControls"/>
    <xsd:element name="SharedWithUsers" ma:index="8"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description="" ma:internalName="SharedWithDetails" ma:readOnly="true">
      <xsd:simpleType>
        <xsd:restriction base="dms:Note">
          <xsd:maxLength value="255"/>
        </xsd:restriction>
      </xsd:simpleType>
    </xsd:element>
    <xsd:element name="SharingHintHash" ma:index="10" nillable="true" ma:displayName="Hash suggerimento condivisione"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d5c4a-ca03-46ec-80af-f5f613a507f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D753FB-D8CB-4470-AF9F-F346E6025325}">
  <ds:schemaRefs>
    <ds:schemaRef ds:uri="http://schemas.microsoft.com/sharepoint/v3/contenttype/forms"/>
  </ds:schemaRefs>
</ds:datastoreItem>
</file>

<file path=customXml/itemProps2.xml><?xml version="1.0" encoding="utf-8"?>
<ds:datastoreItem xmlns:ds="http://schemas.openxmlformats.org/officeDocument/2006/customXml" ds:itemID="{D88334D0-28AE-48F9-86F2-96572D431130}">
  <ds:schemaRefs>
    <ds:schemaRef ds:uri="http://schemas.microsoft.com/office/2006/documentManagement/types"/>
    <ds:schemaRef ds:uri="http://purl.org/dc/dcmitype/"/>
    <ds:schemaRef ds:uri="http://purl.org/dc/elements/1.1/"/>
    <ds:schemaRef ds:uri="9f7935b4-d83b-4e53-9b48-c29032813971"/>
    <ds:schemaRef ds:uri="http://schemas.microsoft.com/office/2006/metadata/properties"/>
    <ds:schemaRef ds:uri="http://schemas.openxmlformats.org/package/2006/metadata/core-properties"/>
    <ds:schemaRef ds:uri="http://schemas.microsoft.com/office/infopath/2007/PartnerControls"/>
    <ds:schemaRef ds:uri="http://purl.org/dc/terms/"/>
    <ds:schemaRef ds:uri="57cd5c4a-ca03-46ec-80af-f5f613a507f9"/>
    <ds:schemaRef ds:uri="http://www.w3.org/XML/1998/namespace"/>
  </ds:schemaRefs>
</ds:datastoreItem>
</file>

<file path=customXml/itemProps3.xml><?xml version="1.0" encoding="utf-8"?>
<ds:datastoreItem xmlns:ds="http://schemas.openxmlformats.org/officeDocument/2006/customXml" ds:itemID="{E1EA4F20-9E54-4139-9600-8EC653E71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935b4-d83b-4e53-9b48-c29032813971"/>
    <ds:schemaRef ds:uri="57cd5c4a-ca03-46ec-80af-f5f613a507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green</cp:lastModifiedBy>
  <cp:lastPrinted>2022-06-14T09:42:38Z</cp:lastPrinted>
  <dcterms:created xsi:type="dcterms:W3CDTF">2017-11-15T21:17:43Z</dcterms:created>
  <dcterms:modified xsi:type="dcterms:W3CDTF">2022-06-14T09:43:00Z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0x010100EAA5E7B0C7C05146B1D941AE4F87019E</vt:lpwstr>
  </property>
  <property fmtid="{D5CDD505-2E9C-101B-9397-08002B2CF9AE}" pid="3" name="Order">
    <vt:r8>2245400</vt:r8>
  </property>
</Properties>
</file>