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Jacqueline\Documents\PBF Burundi\2021 Annual Report\"/>
    </mc:Choice>
  </mc:AlternateContent>
  <xr:revisionPtr revIDLastSave="0" documentId="8_{B7FE22BF-FA6D-4C0E-B5E7-F83C00186776}" xr6:coauthVersionLast="47" xr6:coauthVersionMax="47" xr10:uidLastSave="{00000000-0000-0000-0000-000000000000}"/>
  <bookViews>
    <workbookView xWindow="-120" yWindow="-120" windowWidth="20730" windowHeight="11160" activeTab="1" xr2:uid="{00000000-000D-0000-FFFF-FFFF00000000}"/>
  </bookViews>
  <sheets>
    <sheet name="BUDGET TOT" sheetId="1" r:id="rId1"/>
    <sheet name="B PAR CATEGORI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 r="H14" i="1" l="1"/>
  <c r="H9" i="1"/>
  <c r="H24" i="1" l="1"/>
  <c r="H34" i="1" l="1"/>
  <c r="H27" i="1"/>
  <c r="H17" i="1" l="1"/>
  <c r="B12" i="2" l="1"/>
  <c r="B11" i="2"/>
  <c r="B10" i="2"/>
  <c r="B9" i="2"/>
  <c r="B8" i="2"/>
  <c r="B7" i="2"/>
  <c r="B6" i="2"/>
  <c r="G9" i="2"/>
  <c r="F13" i="2"/>
  <c r="E13" i="2"/>
  <c r="E14" i="2" s="1"/>
  <c r="E15" i="2" s="1"/>
  <c r="E24" i="1"/>
  <c r="E35" i="1"/>
  <c r="E34" i="1" s="1"/>
  <c r="E31" i="1"/>
  <c r="E29" i="1" s="1"/>
  <c r="E17" i="1"/>
  <c r="E14" i="1"/>
  <c r="E11" i="1"/>
  <c r="E9" i="1" s="1"/>
  <c r="F14" i="2" l="1"/>
  <c r="F15" i="2" s="1"/>
  <c r="E37" i="1"/>
  <c r="E38" i="1" s="1"/>
  <c r="H37" i="1"/>
  <c r="H38" i="1" s="1"/>
  <c r="H39" i="1" s="1"/>
  <c r="E39" i="1" l="1"/>
  <c r="E40" i="1" s="1"/>
  <c r="F17" i="1"/>
  <c r="I15" i="2" l="1"/>
  <c r="H40" i="1"/>
  <c r="F33" i="1"/>
  <c r="F31" i="1"/>
  <c r="F30" i="1"/>
  <c r="G11" i="2" l="1"/>
  <c r="G13" i="2" s="1"/>
  <c r="G14" i="2" s="1"/>
  <c r="G15" i="2" s="1"/>
  <c r="H15" i="2" s="1"/>
  <c r="F27" i="1"/>
  <c r="G27" i="1" s="1"/>
  <c r="F36" i="1" l="1"/>
  <c r="F29" i="1" l="1"/>
  <c r="G29" i="1" s="1"/>
  <c r="B13" i="2"/>
  <c r="B14" i="2" l="1"/>
  <c r="B15" i="2" l="1"/>
  <c r="F24" i="1"/>
  <c r="F34" i="1"/>
  <c r="G34" i="1" s="1"/>
  <c r="F14" i="1"/>
  <c r="G14" i="1" s="1"/>
  <c r="F9" i="1"/>
  <c r="F37" i="1" l="1"/>
  <c r="G9" i="1"/>
  <c r="G17" i="1"/>
  <c r="G24" i="1"/>
  <c r="F38" i="1" l="1"/>
  <c r="G37" i="1"/>
  <c r="F39" i="1"/>
  <c r="F40" i="1" l="1"/>
  <c r="G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tc={B000252B-10C9-430D-84B6-85FA5371BC55}</author>
  </authors>
  <commentList>
    <comment ref="I4" authorId="0" shapeId="0" xr:uid="{B000252B-10C9-430D-84B6-85FA5371BC55}">
      <text>
        <t>[Threaded comment]
Your version of Excel allows you to read this threaded comment; however, any edits to it will get removed if the file is opened in a newer version of Excel. Learn more: https://go.microsoft.com/fwlink/?linkid=870924
Comment:
    Cette colonne doit avoir le meme montant de depesnes que le feuille intitule BUDGET TOT (2014 au 31 mai 2021).</t>
      </text>
    </comment>
  </commentList>
</comments>
</file>

<file path=xl/sharedStrings.xml><?xml version="1.0" encoding="utf-8"?>
<sst xmlns="http://schemas.openxmlformats.org/spreadsheetml/2006/main" count="92" uniqueCount="92">
  <si>
    <t>Tableau 1 - Budget du projet PBF par resultat, produit et activite</t>
  </si>
  <si>
    <t>Nombre de resultat/ produit</t>
  </si>
  <si>
    <t>Formulation du resultat/ produit/ activité</t>
  </si>
  <si>
    <t xml:space="preserve">Pourcentage du budget pour chaque produit ou activité réservé pour action directe sur le genre (cas echeant) </t>
  </si>
  <si>
    <t>Notes quelconque le cas echeant (.e.g sur types des entrants ou justification du budget)</t>
  </si>
  <si>
    <t>Activité 1.1.1</t>
  </si>
  <si>
    <t>Activité 1.1.2</t>
  </si>
  <si>
    <t>Activité 1.2.1</t>
  </si>
  <si>
    <t>Activité 1.2.2</t>
  </si>
  <si>
    <t>Activité 1.3.1</t>
  </si>
  <si>
    <t xml:space="preserve">Frais du personnel du Secrétariat Technique (ST-PBF) : </t>
  </si>
  <si>
    <t>Coordonnateur International P4</t>
  </si>
  <si>
    <t>Couts operationnels si pas inclus dans les activites si-dessus</t>
  </si>
  <si>
    <t xml:space="preserve">Equipement du ST PBF </t>
  </si>
  <si>
    <t xml:space="preserve">Fournitures et matériels de bureau </t>
  </si>
  <si>
    <t xml:space="preserve">Frais de fonnctionement du ST PBF </t>
  </si>
  <si>
    <t xml:space="preserve">Sous Total </t>
  </si>
  <si>
    <t>Total du budget du projet</t>
  </si>
  <si>
    <t>Couts indirects 7%</t>
  </si>
  <si>
    <t>Activité 2.1.1</t>
  </si>
  <si>
    <t>Activité 2.1.2</t>
  </si>
  <si>
    <t>Activité 2.2.2</t>
  </si>
  <si>
    <t>Coût de personnel du projet si pas inclus dans les activites si-dessus</t>
  </si>
  <si>
    <t>Tableau 2 - Budget de projet PBF par categorie de cout de l'ONU</t>
  </si>
  <si>
    <t>CATEGORIES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</si>
  <si>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</si>
  <si>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</si>
  <si>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</si>
  <si>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</si>
  <si>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</si>
  <si>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</si>
  <si>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</si>
  <si>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</si>
  <si>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</si>
  <si>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</si>
  <si>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Chauffeur</t>
  </si>
  <si>
    <r>
      <rPr>
        <sz val="7"/>
        <color theme="1"/>
        <rFont val="Times New Roman"/>
        <family val="1"/>
      </rPr>
      <t xml:space="preserve"> </t>
    </r>
    <r>
      <rPr>
        <sz val="12"/>
        <color theme="1"/>
        <rFont val="Times New Roman"/>
        <family val="1"/>
      </rPr>
      <t xml:space="preserve">Chargé de Suivi et Evaluation </t>
    </r>
  </si>
  <si>
    <t>Activité 1.1.3</t>
  </si>
  <si>
    <t>Budgetpar tranche</t>
  </si>
  <si>
    <t>Annexe D - Budget du projet PBF</t>
  </si>
  <si>
    <t>PROJET "Appui à la Coordination, au suivi et à l'évaluation du portefeuille du PBF 2021</t>
  </si>
  <si>
    <t>BUDGET 2021</t>
  </si>
  <si>
    <t>Résultat 1 : La coordination, le suivi &amp; evaluation et le rapportage des resultats du portefeuille du PBF sont assures par le Secretariat PBF.</t>
  </si>
  <si>
    <t>Cartographie des acteurs et des interventions dans le domaine de la consolidation de la paix.</t>
  </si>
  <si>
    <t>L'analyse situationelle de la consolidation de la paix au Burundi et  les frais  associer a la revue strategique du PBF.</t>
  </si>
  <si>
    <t>Evaluation du portefeuille 2014-2020</t>
  </si>
  <si>
    <t>2 consultants nationaux</t>
  </si>
  <si>
    <t>Ateliers revue strategique</t>
  </si>
  <si>
    <t xml:space="preserve">Produit 1.2 : Des mécanismes de coordination entre les projets et les partenaires clés sont mise en place pour assurer la réalisation des résultats stratégiques du portefeuille PBF et la cohérence/synergies entre les projets et les activités </t>
  </si>
  <si>
    <t xml:space="preserve">Appui au Sous-groupe sectoriel de la consolidation de la paix  </t>
  </si>
  <si>
    <t xml:space="preserve">Rapport de demarrage du cadre d'evaluation de resilience aux conflits </t>
  </si>
  <si>
    <t xml:space="preserve">Presentation du rapport </t>
  </si>
  <si>
    <t xml:space="preserve">Seances de formation de RUNOs </t>
  </si>
  <si>
    <t>Produit 1.3 : Le suivi et évaluation du portefeuille du PBF est assuré</t>
  </si>
  <si>
    <t xml:space="preserve">Missions de suivi conjointe SNU/gouvernement (CPC) </t>
  </si>
  <si>
    <t>Appuyer les partenaires dans l'elaboration de rapports mandataires</t>
  </si>
  <si>
    <t xml:space="preserve">Appuyer les partenaires dans l'elaboration de plans de suivi evaluation </t>
  </si>
  <si>
    <t>Activité 1.3.2</t>
  </si>
  <si>
    <t>Activité 1.3.3</t>
  </si>
  <si>
    <t>Résultat 2 : Le Comité de Pilotage et Bureau du Coordonnateur Résident du Système des Nations Unies sont appuyés afin d’assurer leur rôle d’orientation stratégique, de l’endossement des projets PBF et de suivi et évaluation du portefeuille PBF</t>
  </si>
  <si>
    <t xml:space="preserve">Produit 2.1 : Les capacités du Comité de Pilotage (y compris au niveau technique) et des autres partenaires pertinents sont renforcées pour assurer la supervision et le suivi &amp; évaluation des projets du PBF.
</t>
  </si>
  <si>
    <t xml:space="preserve">Reunions du CPC </t>
  </si>
  <si>
    <t xml:space="preserve">Controle de qualite de rapports, notes conceptuelles, etc. pour validation par le CPC </t>
  </si>
  <si>
    <t>Produit 2.2 : 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</si>
  <si>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Outils de communication</t>
  </si>
  <si>
    <t xml:space="preserve">Missions de suivi </t>
  </si>
  <si>
    <t xml:space="preserve">Total du budget </t>
  </si>
  <si>
    <t>Activité 1.3.4</t>
  </si>
  <si>
    <t>Activité 1.3.5</t>
  </si>
  <si>
    <t>Activité 1.1.4</t>
  </si>
  <si>
    <t xml:space="preserve">Tranche 1 </t>
  </si>
  <si>
    <t>Budget 2021 par agence recipiendiaire en USD - Veuillez ajouter une nouvelle colonne par agence recipiendiaire</t>
  </si>
  <si>
    <t xml:space="preserve">Produit 1.1: Le cadre strategique et technique pour l'identification de projets de consolidation de la paix ayant un effet catalytique est mis en place en complementarite avec d'autres plans strateqiques (UNDAF, PRSP, PND, Strategies regionales, etc.) </t>
  </si>
  <si>
    <t>Assistant financier/administratif (VNU national)</t>
  </si>
  <si>
    <t>Tranche 2</t>
  </si>
  <si>
    <t>Tranche 3</t>
  </si>
  <si>
    <t>Tranche 4</t>
  </si>
  <si>
    <t>Avant 2021 le projet avait un Charge de Programme national (NO-C)</t>
  </si>
  <si>
    <t>Budget initial 2018-2020</t>
  </si>
  <si>
    <t>Budget total du projet de 2014 au 2020 = $2,059,680.</t>
  </si>
  <si>
    <t>Budget 2018-2020 par agence recipiendiaire en USD - Veuillez ajouter une nouvelle colonne par agence recipiendiaire</t>
  </si>
  <si>
    <t>Tranche 5 (budget 2021)</t>
  </si>
  <si>
    <t>Produit 1.2 </t>
  </si>
  <si>
    <t>Produit 1.3</t>
  </si>
  <si>
    <t>Produit 2.2 </t>
  </si>
  <si>
    <t>Budget 2014-2017 par agence recipiendiaire en USD - Veuillez ajouter une nouvelle colonne par agence recipiendiaire</t>
  </si>
  <si>
    <t xml:space="preserve"> Budet Total 2014-2021</t>
  </si>
  <si>
    <t>PROJET "Appui à la Coordination et au Suivi des Projects du Fonds pour la consolidation de la Paix au Burundi"</t>
  </si>
  <si>
    <t>Dépenses jusq'au 31 Octobre 2021</t>
  </si>
  <si>
    <r>
      <t xml:space="preserve">Niveau de depense/ engagement actuel en USD cumule de </t>
    </r>
    <r>
      <rPr>
        <b/>
        <i/>
        <u/>
        <sz val="12"/>
        <color theme="1"/>
        <rFont val="Times New Roman"/>
        <family val="1"/>
      </rPr>
      <t>2014 au 31 Octobre 2021</t>
    </r>
  </si>
  <si>
    <t>Consultant (charge de secretariat du SGSCP)</t>
  </si>
  <si>
    <t>Le montant reflète les mission de suivi de 2014 au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</si>
</sst>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Red]\-#,##0\ "/>
  </numFmts>
  <fonts count="24"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i/>
      <sz val="12"/>
      <color theme="1"/>
      <name val="Times New Roman"/>
      <family val="1"/>
    </font>
    <font>
      <b/>
      <sz val="12"/>
      <color theme="1"/>
      <name val="Times New Roman"/>
      <family val="1"/>
    </font>
    <font>
      <b/>
      <sz val="12"/>
      <color rgb="FF000000"/>
      <name val="Times New Roman"/>
      <family val="1"/>
    </font>
    <font>
      <sz val="12"/>
      <color theme="1"/>
      <name val="Times New Roman"/>
      <family val="1"/>
    </font>
    <font>
      <sz val="11"/>
      <color theme="1"/>
      <name val="Calibri"/>
      <family val="2"/>
    </font>
    <font>
      <b/>
      <sz val="11"/>
      <color rgb="FF000000"/>
      <name val="Calibri"/>
      <family val="2"/>
    </font>
    <font>
      <sz val="7"/>
      <color theme="1"/>
      <name val="Times New Roman"/>
      <family val="1"/>
    </font>
    <font>
      <sz val="12"/>
      <color rgb="FF000000"/>
      <name val="Times New Roman"/>
      <family val="1"/>
    </font>
    <font>
      <b/>
      <sz val="11"/>
      <color theme="1"/>
      <name val="Calibri"/>
      <family val="2"/>
    </font>
    <font>
      <sz val="11"/>
      <color theme="1"/>
      <name val="Times New Roman"/>
      <family val="1"/>
    </font>
    <font>
      <b/>
      <sz val="11"/>
      <color theme="1"/>
      <name val="Calibri"/>
      <family val="2"/>
      <scheme val="minor"/>
    </font>
    <font>
      <b/>
      <sz val="14"/>
      <color rgb="FFFF0000"/>
      <name val="Times New Roman"/>
      <family val="1"/>
    </font>
    <font>
      <b/>
      <sz val="11"/>
      <color rgb="FF000000"/>
      <name val="Calibri"/>
      <family val="2"/>
      <scheme val="minor"/>
    </font>
    <font>
      <b/>
      <sz val="11"/>
      <color theme="1"/>
      <name val="Times New Roman"/>
      <family val="1"/>
    </font>
    <font>
      <b/>
      <i/>
      <sz val="12"/>
      <color rgb="FF2F5496"/>
      <name val="Times New Roman"/>
      <family val="1"/>
    </font>
    <font>
      <b/>
      <i/>
      <u/>
      <sz val="12"/>
      <color theme="1"/>
      <name val="Times New Roman"/>
      <family val="1"/>
    </font>
    <font>
      <sz val="8"/>
      <name val="Calibri"/>
      <family val="2"/>
      <scheme val="minor"/>
    </font>
    <font>
      <sz val="11"/>
      <name val="Calibri"/>
      <family val="2"/>
      <scheme val="minor"/>
    </font>
    <font>
      <b/>
      <sz val="12"/>
      <name val="Times New Roman"/>
      <family val="1"/>
    </font>
  </fonts>
  <fills count="11">
    <fill>
      <patternFill patternType="none"/>
    </fill>
    <fill>
      <patternFill patternType="gray125"/>
    </fill>
    <fill>
      <patternFill patternType="solid">
        <fgColor theme="9" tint="0.79998168889431442"/>
        <bgColor indexed="64"/>
      </patternFill>
    </fill>
    <fill>
      <patternFill patternType="solid">
        <fgColor theme="9" tint="0.79998168889431442"/>
        <bgColor rgb="FF000000"/>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rgb="FFFFFF00"/>
        <bgColor rgb="FF000000"/>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0">
    <xf numFmtId="0" fontId="0" fillId="0" borderId="0" xfId="0"/>
    <xf numFmtId="0" fontId="2" fillId="0" borderId="1" xfId="0" applyFont="1" applyBorder="1" applyAlignment="1">
      <alignment vertical="top"/>
    </xf>
    <xf numFmtId="0" fontId="3"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4" fillId="0" borderId="7" xfId="0" applyFont="1"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7" xfId="0" applyBorder="1" applyAlignment="1">
      <alignment vertical="top"/>
    </xf>
    <xf numFmtId="0" fontId="5" fillId="0" borderId="9" xfId="0" applyFont="1" applyBorder="1" applyAlignment="1">
      <alignment vertical="top" wrapText="1"/>
    </xf>
    <xf numFmtId="0" fontId="8" fillId="2" borderId="9" xfId="0" applyFont="1" applyFill="1" applyBorder="1" applyAlignment="1">
      <alignment vertical="top" wrapText="1"/>
    </xf>
    <xf numFmtId="0" fontId="8" fillId="0" borderId="13" xfId="0" applyFont="1" applyBorder="1" applyAlignment="1">
      <alignment vertical="top" wrapText="1"/>
    </xf>
    <xf numFmtId="3" fontId="9" fillId="7" borderId="12" xfId="0" applyNumberFormat="1" applyFont="1" applyFill="1" applyBorder="1" applyAlignment="1">
      <alignment vertical="top"/>
    </xf>
    <xf numFmtId="3" fontId="0" fillId="0" borderId="0" xfId="0" applyNumberFormat="1"/>
    <xf numFmtId="0" fontId="15" fillId="0" borderId="1" xfId="0" applyFont="1" applyBorder="1"/>
    <xf numFmtId="0" fontId="0" fillId="0" borderId="2" xfId="0" applyBorder="1"/>
    <xf numFmtId="0" fontId="0" fillId="0" borderId="3" xfId="0" applyBorder="1"/>
    <xf numFmtId="0" fontId="15" fillId="0" borderId="7" xfId="0" applyFont="1" applyBorder="1"/>
    <xf numFmtId="0" fontId="0" fillId="0" borderId="0" xfId="0" applyBorder="1"/>
    <xf numFmtId="0" fontId="0" fillId="0" borderId="8" xfId="0" applyBorder="1"/>
    <xf numFmtId="0" fontId="0" fillId="0" borderId="7" xfId="0" applyBorder="1"/>
    <xf numFmtId="0" fontId="15" fillId="0" borderId="11" xfId="0" applyFont="1" applyBorder="1"/>
    <xf numFmtId="0" fontId="15" fillId="0" borderId="12" xfId="0" applyFont="1" applyBorder="1" applyAlignment="1">
      <alignment wrapText="1"/>
    </xf>
    <xf numFmtId="0" fontId="0" fillId="0" borderId="11" xfId="0" applyBorder="1"/>
    <xf numFmtId="0" fontId="15" fillId="0" borderId="12" xfId="0" applyFont="1" applyBorder="1"/>
    <xf numFmtId="0" fontId="0" fillId="0" borderId="11" xfId="0" applyBorder="1" applyAlignment="1">
      <alignment wrapText="1"/>
    </xf>
    <xf numFmtId="0" fontId="0" fillId="0" borderId="16" xfId="0" applyBorder="1"/>
    <xf numFmtId="0" fontId="8" fillId="0" borderId="18" xfId="0" applyFont="1" applyBorder="1" applyAlignment="1">
      <alignment vertical="top" wrapText="1"/>
    </xf>
    <xf numFmtId="0" fontId="6" fillId="0" borderId="13" xfId="0" applyFont="1" applyBorder="1" applyAlignment="1">
      <alignment vertical="top" wrapText="1"/>
    </xf>
    <xf numFmtId="0" fontId="6" fillId="0" borderId="19" xfId="0" applyFont="1" applyBorder="1" applyAlignment="1">
      <alignment vertical="top" wrapText="1"/>
    </xf>
    <xf numFmtId="0" fontId="8" fillId="2" borderId="13" xfId="0" applyFont="1" applyFill="1" applyBorder="1" applyAlignment="1">
      <alignment vertical="top" wrapText="1"/>
    </xf>
    <xf numFmtId="0" fontId="8" fillId="5" borderId="9" xfId="0" applyFont="1" applyFill="1" applyBorder="1" applyAlignment="1">
      <alignment vertical="top" wrapText="1"/>
    </xf>
    <xf numFmtId="3" fontId="8" fillId="2" borderId="9" xfId="0" applyNumberFormat="1" applyFont="1" applyFill="1" applyBorder="1" applyAlignment="1">
      <alignment vertical="top" wrapText="1"/>
    </xf>
    <xf numFmtId="0" fontId="0" fillId="0" borderId="18" xfId="0" applyBorder="1" applyAlignment="1">
      <alignment vertical="top" wrapText="1"/>
    </xf>
    <xf numFmtId="3" fontId="8" fillId="0" borderId="13" xfId="0" applyNumberFormat="1" applyFont="1" applyBorder="1" applyAlignment="1">
      <alignment horizontal="left" vertical="top" wrapText="1"/>
    </xf>
    <xf numFmtId="0" fontId="0" fillId="0" borderId="13" xfId="0" applyBorder="1" applyAlignment="1">
      <alignment vertical="top" wrapText="1"/>
    </xf>
    <xf numFmtId="0" fontId="0" fillId="2" borderId="9" xfId="0" applyFill="1" applyBorder="1" applyAlignment="1">
      <alignment vertical="top" wrapText="1"/>
    </xf>
    <xf numFmtId="3" fontId="8" fillId="0" borderId="19" xfId="0" applyNumberFormat="1" applyFont="1" applyBorder="1" applyAlignment="1">
      <alignment horizontal="left" vertical="top" wrapText="1"/>
    </xf>
    <xf numFmtId="0" fontId="8" fillId="0" borderId="19" xfId="0" applyFont="1" applyBorder="1" applyAlignment="1">
      <alignment vertical="top" wrapText="1"/>
    </xf>
    <xf numFmtId="0" fontId="0" fillId="0" borderId="19" xfId="0" applyBorder="1" applyAlignment="1">
      <alignment vertical="top" wrapText="1"/>
    </xf>
    <xf numFmtId="0" fontId="0" fillId="0" borderId="10" xfId="0" applyBorder="1" applyAlignment="1">
      <alignment vertical="top" wrapText="1"/>
    </xf>
    <xf numFmtId="0" fontId="8" fillId="0" borderId="21" xfId="0" applyFont="1" applyBorder="1" applyAlignment="1">
      <alignment vertical="top" wrapText="1"/>
    </xf>
    <xf numFmtId="3" fontId="8" fillId="0" borderId="21" xfId="0" applyNumberFormat="1" applyFont="1" applyBorder="1" applyAlignment="1">
      <alignment horizontal="left" vertical="top" wrapText="1"/>
    </xf>
    <xf numFmtId="3" fontId="8" fillId="0" borderId="21" xfId="0" applyNumberFormat="1" applyFont="1" applyBorder="1" applyAlignment="1">
      <alignment vertical="top" wrapText="1"/>
    </xf>
    <xf numFmtId="3" fontId="0" fillId="0" borderId="19" xfId="0" applyNumberFormat="1" applyBorder="1" applyAlignment="1">
      <alignment vertical="top" wrapText="1"/>
    </xf>
    <xf numFmtId="0" fontId="0" fillId="0" borderId="20" xfId="0" applyBorder="1"/>
    <xf numFmtId="0" fontId="14" fillId="0" borderId="20" xfId="0" quotePrefix="1" applyFont="1" applyBorder="1" applyAlignment="1">
      <alignment wrapText="1"/>
    </xf>
    <xf numFmtId="3" fontId="0" fillId="0" borderId="20" xfId="0" applyNumberFormat="1" applyBorder="1"/>
    <xf numFmtId="3" fontId="0" fillId="2" borderId="9" xfId="0" applyNumberFormat="1" applyFill="1" applyBorder="1"/>
    <xf numFmtId="0" fontId="14" fillId="0" borderId="20" xfId="0" applyFont="1" applyBorder="1" applyAlignment="1">
      <alignment horizontal="left" vertical="top"/>
    </xf>
    <xf numFmtId="3" fontId="8" fillId="2" borderId="9" xfId="0" applyNumberFormat="1" applyFont="1" applyFill="1" applyBorder="1" applyAlignment="1">
      <alignment horizontal="left" vertical="top" wrapText="1"/>
    </xf>
    <xf numFmtId="3" fontId="8" fillId="4" borderId="18" xfId="0" applyNumberFormat="1" applyFont="1" applyFill="1" applyBorder="1" applyAlignment="1">
      <alignment horizontal="left" vertical="top" wrapText="1"/>
    </xf>
    <xf numFmtId="3" fontId="8" fillId="4" borderId="19" xfId="0" applyNumberFormat="1" applyFont="1" applyFill="1" applyBorder="1" applyAlignment="1">
      <alignment horizontal="left" vertical="top" wrapText="1"/>
    </xf>
    <xf numFmtId="3" fontId="8" fillId="4" borderId="21" xfId="0" quotePrefix="1" applyNumberFormat="1" applyFont="1" applyFill="1" applyBorder="1" applyAlignment="1">
      <alignment horizontal="left" vertical="top" wrapText="1"/>
    </xf>
    <xf numFmtId="0" fontId="0" fillId="0" borderId="21" xfId="0" applyBorder="1" applyAlignment="1">
      <alignment vertical="top" wrapText="1"/>
    </xf>
    <xf numFmtId="3" fontId="8" fillId="2" borderId="13" xfId="0" applyNumberFormat="1" applyFont="1" applyFill="1" applyBorder="1" applyAlignment="1">
      <alignment horizontal="left" vertical="top" wrapText="1"/>
    </xf>
    <xf numFmtId="0" fontId="0" fillId="2" borderId="13" xfId="0" applyFill="1" applyBorder="1" applyAlignment="1">
      <alignment vertical="top" wrapText="1"/>
    </xf>
    <xf numFmtId="3" fontId="8" fillId="4" borderId="21" xfId="0" applyNumberFormat="1" applyFont="1" applyFill="1" applyBorder="1" applyAlignment="1">
      <alignment horizontal="left" vertical="top" wrapText="1"/>
    </xf>
    <xf numFmtId="3" fontId="12" fillId="0" borderId="21" xfId="0" applyNumberFormat="1" applyFont="1" applyBorder="1" applyAlignment="1">
      <alignment vertical="top" wrapText="1"/>
    </xf>
    <xf numFmtId="3" fontId="6" fillId="5" borderId="9" xfId="0" applyNumberFormat="1" applyFont="1" applyFill="1" applyBorder="1" applyAlignment="1">
      <alignment horizontal="left" vertical="top" wrapText="1"/>
    </xf>
    <xf numFmtId="0" fontId="6" fillId="5" borderId="9" xfId="0" applyFont="1" applyFill="1" applyBorder="1" applyAlignment="1">
      <alignment vertical="top" wrapText="1"/>
    </xf>
    <xf numFmtId="0" fontId="8" fillId="6" borderId="19" xfId="0" applyFont="1" applyFill="1" applyBorder="1" applyAlignment="1">
      <alignment vertical="top" wrapText="1"/>
    </xf>
    <xf numFmtId="0" fontId="0" fillId="0" borderId="19" xfId="0" applyBorder="1" applyAlignment="1">
      <alignment vertical="top"/>
    </xf>
    <xf numFmtId="0" fontId="8" fillId="6" borderId="20" xfId="0" applyFont="1" applyFill="1" applyBorder="1" applyAlignment="1">
      <alignment vertical="top" wrapText="1"/>
    </xf>
    <xf numFmtId="3" fontId="12" fillId="0" borderId="20" xfId="0" applyNumberFormat="1" applyFont="1" applyBorder="1" applyAlignment="1">
      <alignment vertical="top"/>
    </xf>
    <xf numFmtId="0" fontId="6" fillId="6" borderId="20" xfId="0" applyFont="1" applyFill="1" applyBorder="1" applyAlignment="1">
      <alignment vertical="top" wrapText="1"/>
    </xf>
    <xf numFmtId="0" fontId="6" fillId="8" borderId="9" xfId="0" applyFont="1" applyFill="1" applyBorder="1" applyAlignment="1">
      <alignment vertical="top" wrapText="1"/>
    </xf>
    <xf numFmtId="3" fontId="7" fillId="8" borderId="9" xfId="0" applyNumberFormat="1" applyFont="1" applyFill="1" applyBorder="1" applyAlignment="1">
      <alignment vertical="top"/>
    </xf>
    <xf numFmtId="164" fontId="0" fillId="0" borderId="12" xfId="0" applyNumberFormat="1" applyBorder="1" applyAlignment="1">
      <alignment horizontal="center"/>
    </xf>
    <xf numFmtId="3" fontId="0" fillId="6" borderId="12" xfId="0" applyNumberFormat="1" applyFill="1" applyBorder="1" applyAlignment="1">
      <alignment horizontal="center"/>
    </xf>
    <xf numFmtId="164" fontId="15" fillId="0" borderId="12" xfId="0" applyNumberFormat="1" applyFont="1" applyBorder="1" applyAlignment="1">
      <alignment horizontal="center"/>
    </xf>
    <xf numFmtId="0" fontId="8" fillId="0" borderId="19" xfId="0" applyFont="1" applyFill="1" applyBorder="1" applyAlignment="1">
      <alignment vertical="top" wrapText="1"/>
    </xf>
    <xf numFmtId="3" fontId="8" fillId="0" borderId="19" xfId="0" quotePrefix="1" applyNumberFormat="1" applyFont="1" applyFill="1" applyBorder="1" applyAlignment="1">
      <alignment horizontal="left" vertical="top" wrapText="1"/>
    </xf>
    <xf numFmtId="0" fontId="0" fillId="0" borderId="0" xfId="0" applyFill="1"/>
    <xf numFmtId="0" fontId="0" fillId="0" borderId="19" xfId="0" applyFill="1" applyBorder="1" applyAlignment="1">
      <alignment vertical="top" wrapText="1"/>
    </xf>
    <xf numFmtId="3" fontId="15" fillId="0" borderId="0" xfId="0" applyNumberFormat="1" applyFont="1" applyFill="1"/>
    <xf numFmtId="0" fontId="8" fillId="0" borderId="24" xfId="0" applyFont="1" applyBorder="1" applyAlignment="1">
      <alignment vertical="top" wrapText="1"/>
    </xf>
    <xf numFmtId="3" fontId="8" fillId="0" borderId="24" xfId="0" applyNumberFormat="1" applyFont="1" applyBorder="1" applyAlignment="1">
      <alignment horizontal="left" vertical="top" wrapText="1"/>
    </xf>
    <xf numFmtId="0" fontId="0" fillId="0" borderId="24" xfId="0" applyBorder="1" applyAlignment="1">
      <alignment vertical="top" wrapText="1"/>
    </xf>
    <xf numFmtId="0" fontId="14" fillId="0" borderId="19" xfId="0" quotePrefix="1" applyFont="1" applyBorder="1" applyAlignment="1">
      <alignment vertical="top" wrapText="1"/>
    </xf>
    <xf numFmtId="3" fontId="0" fillId="0" borderId="20" xfId="0" applyNumberFormat="1" applyBorder="1" applyAlignment="1">
      <alignment horizontal="center"/>
    </xf>
    <xf numFmtId="3" fontId="17" fillId="3" borderId="9" xfId="0" applyNumberFormat="1" applyFont="1" applyFill="1" applyBorder="1" applyAlignment="1">
      <alignment horizontal="center" vertical="top"/>
    </xf>
    <xf numFmtId="3" fontId="9" fillId="0" borderId="19" xfId="0" applyNumberFormat="1" applyFont="1" applyFill="1" applyBorder="1" applyAlignment="1">
      <alignment horizontal="center" vertical="top"/>
    </xf>
    <xf numFmtId="3" fontId="8" fillId="2" borderId="9" xfId="0" applyNumberFormat="1" applyFont="1" applyFill="1" applyBorder="1" applyAlignment="1">
      <alignment horizontal="center" vertical="top" wrapText="1"/>
    </xf>
    <xf numFmtId="3" fontId="8" fillId="0" borderId="19" xfId="0" applyNumberFormat="1" applyFont="1" applyBorder="1" applyAlignment="1">
      <alignment horizontal="center" vertical="top" wrapText="1"/>
    </xf>
    <xf numFmtId="0" fontId="14" fillId="0" borderId="20" xfId="0" applyFont="1" applyBorder="1"/>
    <xf numFmtId="3" fontId="13" fillId="2" borderId="9" xfId="0" applyNumberFormat="1" applyFont="1" applyFill="1" applyBorder="1" applyAlignment="1">
      <alignment horizontal="center" vertical="top"/>
    </xf>
    <xf numFmtId="3" fontId="9" fillId="0" borderId="18" xfId="0" applyNumberFormat="1" applyFont="1" applyFill="1" applyBorder="1" applyAlignment="1">
      <alignment horizontal="center" vertical="top"/>
    </xf>
    <xf numFmtId="3" fontId="0" fillId="0" borderId="0" xfId="0" applyNumberFormat="1" applyFill="1" applyAlignment="1">
      <alignment horizontal="center" vertical="top"/>
    </xf>
    <xf numFmtId="3" fontId="9" fillId="0" borderId="21" xfId="0" applyNumberFormat="1" applyFont="1" applyFill="1" applyBorder="1" applyAlignment="1">
      <alignment horizontal="center" vertical="top"/>
    </xf>
    <xf numFmtId="3" fontId="13" fillId="2" borderId="13" xfId="0" applyNumberFormat="1" applyFont="1" applyFill="1" applyBorder="1" applyAlignment="1">
      <alignment horizontal="center" vertical="top"/>
    </xf>
    <xf numFmtId="3" fontId="9" fillId="7" borderId="19" xfId="0" applyNumberFormat="1" applyFont="1" applyFill="1" applyBorder="1" applyAlignment="1">
      <alignment horizontal="center" vertical="top"/>
    </xf>
    <xf numFmtId="3" fontId="9" fillId="7" borderId="20" xfId="0" applyNumberFormat="1" applyFont="1" applyFill="1" applyBorder="1" applyAlignment="1">
      <alignment horizontal="center" vertical="top"/>
    </xf>
    <xf numFmtId="3" fontId="13" fillId="3" borderId="9" xfId="0" applyNumberFormat="1" applyFont="1" applyFill="1" applyBorder="1" applyAlignment="1">
      <alignment horizontal="center" vertical="top"/>
    </xf>
    <xf numFmtId="3" fontId="9" fillId="6" borderId="13" xfId="0" applyNumberFormat="1" applyFont="1" applyFill="1" applyBorder="1" applyAlignment="1">
      <alignment horizontal="center" vertical="top"/>
    </xf>
    <xf numFmtId="3" fontId="9" fillId="0" borderId="13" xfId="0" applyNumberFormat="1" applyFont="1" applyFill="1" applyBorder="1" applyAlignment="1">
      <alignment horizontal="center" vertical="top"/>
    </xf>
    <xf numFmtId="3" fontId="9" fillId="6" borderId="21" xfId="0" applyNumberFormat="1" applyFont="1" applyFill="1" applyBorder="1" applyAlignment="1">
      <alignment horizontal="center" vertical="top"/>
    </xf>
    <xf numFmtId="3" fontId="7" fillId="3" borderId="9" xfId="0" applyNumberFormat="1" applyFont="1" applyFill="1" applyBorder="1" applyAlignment="1">
      <alignment horizontal="center" vertical="top"/>
    </xf>
    <xf numFmtId="3" fontId="9" fillId="0" borderId="24" xfId="0" applyNumberFormat="1" applyFont="1" applyFill="1" applyBorder="1" applyAlignment="1">
      <alignment horizontal="center" vertical="top"/>
    </xf>
    <xf numFmtId="3" fontId="10" fillId="3" borderId="24" xfId="0" applyNumberFormat="1" applyFont="1" applyFill="1" applyBorder="1" applyAlignment="1">
      <alignment horizontal="center" vertical="top"/>
    </xf>
    <xf numFmtId="3" fontId="7" fillId="2" borderId="24" xfId="0" applyNumberFormat="1" applyFont="1" applyFill="1" applyBorder="1" applyAlignment="1">
      <alignment horizontal="justify" vertical="top" wrapText="1"/>
    </xf>
    <xf numFmtId="0" fontId="0" fillId="0" borderId="0" xfId="0" applyAlignment="1">
      <alignment horizontal="center"/>
    </xf>
    <xf numFmtId="0" fontId="0" fillId="0" borderId="2" xfId="0" applyBorder="1" applyAlignment="1">
      <alignment horizontal="center" vertical="top"/>
    </xf>
    <xf numFmtId="0" fontId="4" fillId="0" borderId="2" xfId="0" applyFont="1" applyBorder="1" applyAlignment="1">
      <alignment horizontal="center" vertical="top"/>
    </xf>
    <xf numFmtId="0" fontId="3" fillId="0" borderId="5" xfId="0" applyFont="1" applyBorder="1" applyAlignment="1">
      <alignment horizontal="center" vertical="top"/>
    </xf>
    <xf numFmtId="0" fontId="0" fillId="0" borderId="0" xfId="0" applyBorder="1" applyAlignment="1">
      <alignment horizontal="center" vertical="top"/>
    </xf>
    <xf numFmtId="0" fontId="5" fillId="0" borderId="9" xfId="0" applyFont="1" applyBorder="1" applyAlignment="1">
      <alignment horizontal="center" vertical="top" wrapText="1"/>
    </xf>
    <xf numFmtId="3" fontId="8" fillId="0" borderId="24" xfId="0" applyNumberFormat="1" applyFont="1" applyBorder="1" applyAlignment="1">
      <alignment horizontal="center" vertical="top" wrapText="1"/>
    </xf>
    <xf numFmtId="3" fontId="8" fillId="0" borderId="13" xfId="0" applyNumberFormat="1" applyFont="1" applyBorder="1" applyAlignment="1">
      <alignment horizontal="center" vertical="top" wrapText="1"/>
    </xf>
    <xf numFmtId="3" fontId="8" fillId="0" borderId="21" xfId="0" applyNumberFormat="1" applyFont="1" applyBorder="1" applyAlignment="1">
      <alignment horizontal="center" vertical="top" wrapText="1"/>
    </xf>
    <xf numFmtId="3" fontId="8" fillId="2" borderId="9" xfId="0" applyNumberFormat="1" applyFont="1" applyFill="1" applyBorder="1" applyAlignment="1">
      <alignment horizontal="center" vertical="top"/>
    </xf>
    <xf numFmtId="3" fontId="8" fillId="2" borderId="24" xfId="0" applyNumberFormat="1" applyFont="1" applyFill="1" applyBorder="1" applyAlignment="1">
      <alignment horizontal="center" vertical="top" wrapText="1"/>
    </xf>
    <xf numFmtId="3" fontId="8" fillId="0" borderId="10" xfId="0" applyNumberFormat="1" applyFont="1" applyBorder="1" applyAlignment="1">
      <alignment horizontal="center" vertical="top" wrapText="1"/>
    </xf>
    <xf numFmtId="3" fontId="6" fillId="2" borderId="9" xfId="0" applyNumberFormat="1" applyFont="1" applyFill="1" applyBorder="1" applyAlignment="1">
      <alignment horizontal="center" vertical="top" wrapText="1"/>
    </xf>
    <xf numFmtId="3" fontId="6" fillId="0" borderId="18" xfId="1" applyNumberFormat="1" applyFont="1" applyBorder="1" applyAlignment="1">
      <alignment horizontal="center" vertical="top" wrapText="1"/>
    </xf>
    <xf numFmtId="3" fontId="6" fillId="0" borderId="19" xfId="1" applyNumberFormat="1" applyFont="1" applyBorder="1" applyAlignment="1">
      <alignment horizontal="center" vertical="top" wrapText="1"/>
    </xf>
    <xf numFmtId="3" fontId="6" fillId="0" borderId="19" xfId="1" applyNumberFormat="1" applyFont="1" applyFill="1" applyBorder="1" applyAlignment="1">
      <alignment horizontal="center" vertical="top" wrapText="1"/>
    </xf>
    <xf numFmtId="3" fontId="6" fillId="0" borderId="21" xfId="0" applyNumberFormat="1" applyFont="1" applyBorder="1" applyAlignment="1">
      <alignment horizontal="center" vertical="top" wrapText="1"/>
    </xf>
    <xf numFmtId="3" fontId="6" fillId="2" borderId="13" xfId="0" applyNumberFormat="1" applyFont="1" applyFill="1" applyBorder="1" applyAlignment="1">
      <alignment horizontal="center" vertical="top" wrapText="1"/>
    </xf>
    <xf numFmtId="3" fontId="6" fillId="0" borderId="19" xfId="0" applyNumberFormat="1" applyFont="1" applyBorder="1" applyAlignment="1">
      <alignment horizontal="center" vertical="top" wrapText="1"/>
    </xf>
    <xf numFmtId="3" fontId="6" fillId="6" borderId="19" xfId="0" applyNumberFormat="1" applyFont="1" applyFill="1" applyBorder="1" applyAlignment="1">
      <alignment horizontal="center" vertical="top" wrapText="1"/>
    </xf>
    <xf numFmtId="3" fontId="6" fillId="6" borderId="20" xfId="0" applyNumberFormat="1" applyFont="1" applyFill="1" applyBorder="1" applyAlignment="1">
      <alignment horizontal="center" vertical="top" wrapText="1"/>
    </xf>
    <xf numFmtId="1" fontId="0" fillId="0" borderId="0" xfId="0" applyNumberFormat="1" applyAlignment="1">
      <alignment horizontal="center"/>
    </xf>
    <xf numFmtId="3" fontId="9" fillId="10" borderId="9" xfId="0" applyNumberFormat="1" applyFont="1" applyFill="1" applyBorder="1" applyAlignment="1">
      <alignment horizontal="center" vertical="top"/>
    </xf>
    <xf numFmtId="165" fontId="15" fillId="0" borderId="17" xfId="0" applyNumberFormat="1" applyFont="1" applyBorder="1" applyAlignment="1">
      <alignment horizontal="center"/>
    </xf>
    <xf numFmtId="0" fontId="19" fillId="0" borderId="0" xfId="0" applyFont="1" applyAlignment="1">
      <alignment vertical="center"/>
    </xf>
    <xf numFmtId="0" fontId="8" fillId="0" borderId="20" xfId="0" applyFont="1" applyBorder="1" applyAlignment="1">
      <alignment vertical="top" wrapText="1"/>
    </xf>
    <xf numFmtId="3" fontId="15" fillId="2" borderId="9" xfId="0" applyNumberFormat="1" applyFont="1" applyFill="1" applyBorder="1" applyAlignment="1">
      <alignment horizontal="center" vertical="top"/>
    </xf>
    <xf numFmtId="3" fontId="0" fillId="0" borderId="20" xfId="0" applyNumberFormat="1" applyBorder="1" applyAlignment="1">
      <alignment horizontal="center" vertical="center"/>
    </xf>
    <xf numFmtId="0" fontId="0" fillId="0" borderId="21" xfId="0" applyBorder="1" applyAlignment="1">
      <alignment horizontal="center"/>
    </xf>
    <xf numFmtId="0" fontId="14" fillId="0" borderId="19" xfId="0" quotePrefix="1" applyFont="1" applyBorder="1" applyAlignment="1">
      <alignment horizontal="center" vertical="top" wrapText="1"/>
    </xf>
    <xf numFmtId="0" fontId="14" fillId="0" borderId="20" xfId="0" quotePrefix="1" applyFont="1" applyBorder="1" applyAlignment="1">
      <alignment horizontal="center" wrapText="1"/>
    </xf>
    <xf numFmtId="0" fontId="14" fillId="0" borderId="20" xfId="0" applyFont="1" applyBorder="1" applyAlignment="1">
      <alignment horizontal="center" vertical="top"/>
    </xf>
    <xf numFmtId="3" fontId="8" fillId="4" borderId="18" xfId="0" applyNumberFormat="1" applyFont="1" applyFill="1" applyBorder="1" applyAlignment="1">
      <alignment horizontal="center" vertical="top" wrapText="1"/>
    </xf>
    <xf numFmtId="3" fontId="8" fillId="4" borderId="19" xfId="0" applyNumberFormat="1" applyFont="1" applyFill="1" applyBorder="1" applyAlignment="1">
      <alignment horizontal="center" vertical="top" wrapText="1"/>
    </xf>
    <xf numFmtId="3" fontId="8" fillId="0" borderId="19" xfId="0" quotePrefix="1" applyNumberFormat="1" applyFont="1" applyFill="1" applyBorder="1" applyAlignment="1">
      <alignment horizontal="center" vertical="top" wrapText="1"/>
    </xf>
    <xf numFmtId="3" fontId="8" fillId="4" borderId="21" xfId="0" quotePrefix="1" applyNumberFormat="1" applyFont="1" applyFill="1" applyBorder="1" applyAlignment="1">
      <alignment horizontal="center" vertical="top" wrapText="1"/>
    </xf>
    <xf numFmtId="3" fontId="8" fillId="4" borderId="21" xfId="0" applyNumberFormat="1" applyFont="1" applyFill="1" applyBorder="1" applyAlignment="1">
      <alignment horizontal="center" vertical="top" wrapText="1"/>
    </xf>
    <xf numFmtId="3" fontId="15" fillId="2" borderId="3" xfId="0" applyNumberFormat="1" applyFont="1" applyFill="1" applyBorder="1" applyAlignment="1">
      <alignment horizontal="center" vertical="top" wrapText="1"/>
    </xf>
    <xf numFmtId="3" fontId="18" fillId="2" borderId="23" xfId="0" applyNumberFormat="1" applyFont="1" applyFill="1" applyBorder="1" applyAlignment="1">
      <alignment horizontal="center" vertical="top" wrapText="1"/>
    </xf>
    <xf numFmtId="3" fontId="15" fillId="2" borderId="23" xfId="0" applyNumberFormat="1" applyFont="1" applyFill="1" applyBorder="1" applyAlignment="1">
      <alignment horizontal="center" vertical="top" wrapText="1"/>
    </xf>
    <xf numFmtId="3" fontId="6" fillId="2" borderId="19" xfId="0" applyNumberFormat="1" applyFont="1" applyFill="1" applyBorder="1" applyAlignment="1">
      <alignment horizontal="center" vertical="top" wrapText="1"/>
    </xf>
    <xf numFmtId="3" fontId="9" fillId="10" borderId="9" xfId="0" applyNumberFormat="1" applyFont="1" applyFill="1" applyBorder="1" applyAlignment="1">
      <alignment horizontal="center" vertical="center"/>
    </xf>
    <xf numFmtId="0" fontId="8" fillId="0" borderId="19" xfId="0" applyFont="1" applyBorder="1" applyAlignment="1">
      <alignment horizontal="center" vertical="top" wrapText="1"/>
    </xf>
    <xf numFmtId="3" fontId="0" fillId="0" borderId="0" xfId="0" applyNumberFormat="1" applyAlignment="1">
      <alignment horizontal="center"/>
    </xf>
    <xf numFmtId="3" fontId="0" fillId="0" borderId="17" xfId="0" applyNumberFormat="1" applyBorder="1" applyAlignment="1">
      <alignment horizontal="center"/>
    </xf>
    <xf numFmtId="3" fontId="15" fillId="0" borderId="0" xfId="0" applyNumberFormat="1" applyFont="1" applyAlignment="1">
      <alignment horizontal="center"/>
    </xf>
    <xf numFmtId="0" fontId="15" fillId="0" borderId="12" xfId="0" applyFont="1" applyBorder="1" applyAlignment="1">
      <alignment horizontal="center"/>
    </xf>
    <xf numFmtId="0" fontId="6" fillId="2" borderId="22" xfId="0" applyFont="1" applyFill="1" applyBorder="1" applyAlignment="1">
      <alignment vertical="top" wrapText="1"/>
    </xf>
    <xf numFmtId="0" fontId="18" fillId="2" borderId="22" xfId="0" applyFont="1" applyFill="1" applyBorder="1" applyAlignment="1">
      <alignment vertical="top" wrapText="1"/>
    </xf>
    <xf numFmtId="0" fontId="6" fillId="2" borderId="1" xfId="0" applyFont="1" applyFill="1" applyBorder="1" applyAlignment="1">
      <alignment vertical="top" wrapText="1"/>
    </xf>
    <xf numFmtId="0" fontId="15" fillId="5" borderId="12" xfId="0" applyFont="1" applyFill="1" applyBorder="1" applyAlignment="1">
      <alignment horizontal="center" wrapText="1"/>
    </xf>
    <xf numFmtId="3" fontId="15" fillId="5" borderId="12" xfId="0" applyNumberFormat="1" applyFont="1" applyFill="1" applyBorder="1" applyAlignment="1">
      <alignment horizontal="center"/>
    </xf>
    <xf numFmtId="164" fontId="15" fillId="5" borderId="12" xfId="0" applyNumberFormat="1" applyFont="1" applyFill="1" applyBorder="1" applyAlignment="1">
      <alignment horizontal="center"/>
    </xf>
    <xf numFmtId="3" fontId="15" fillId="5" borderId="17" xfId="0" applyNumberFormat="1" applyFont="1" applyFill="1" applyBorder="1" applyAlignment="1">
      <alignment horizontal="center"/>
    </xf>
    <xf numFmtId="0" fontId="5" fillId="5" borderId="9" xfId="0" applyFont="1" applyFill="1" applyBorder="1" applyAlignment="1">
      <alignment vertical="top" wrapText="1"/>
    </xf>
    <xf numFmtId="0" fontId="0" fillId="0" borderId="14" xfId="0" applyBorder="1"/>
    <xf numFmtId="3" fontId="0" fillId="0" borderId="14" xfId="0" applyNumberFormat="1" applyBorder="1" applyAlignment="1">
      <alignment horizontal="center"/>
    </xf>
    <xf numFmtId="3" fontId="0" fillId="0" borderId="26" xfId="0" applyNumberFormat="1" applyBorder="1" applyAlignment="1">
      <alignment horizontal="center"/>
    </xf>
    <xf numFmtId="0" fontId="0" fillId="0" borderId="23" xfId="0" applyBorder="1" applyAlignment="1">
      <alignment vertical="top" wrapText="1"/>
    </xf>
    <xf numFmtId="43" fontId="16" fillId="0" borderId="0" xfId="0" applyNumberFormat="1" applyFont="1"/>
    <xf numFmtId="0" fontId="0" fillId="0" borderId="8" xfId="0" applyBorder="1" applyAlignment="1">
      <alignment vertical="top" wrapText="1"/>
    </xf>
    <xf numFmtId="0" fontId="6" fillId="2" borderId="29" xfId="0" applyFont="1" applyFill="1" applyBorder="1" applyAlignment="1">
      <alignment vertical="top" wrapText="1"/>
    </xf>
    <xf numFmtId="3" fontId="8" fillId="0" borderId="20" xfId="0" applyNumberFormat="1" applyFont="1" applyBorder="1" applyAlignment="1">
      <alignment horizontal="left" vertical="top" wrapText="1"/>
    </xf>
    <xf numFmtId="0" fontId="6" fillId="2" borderId="2" xfId="0" applyFont="1" applyFill="1" applyBorder="1" applyAlignment="1">
      <alignment vertical="top" wrapText="1"/>
    </xf>
    <xf numFmtId="0" fontId="18" fillId="2" borderId="29" xfId="0" applyFont="1" applyFill="1" applyBorder="1" applyAlignment="1">
      <alignment vertical="top" wrapText="1"/>
    </xf>
    <xf numFmtId="3" fontId="17" fillId="8" borderId="9" xfId="0" applyNumberFormat="1" applyFont="1" applyFill="1" applyBorder="1" applyAlignment="1">
      <alignment horizontal="center" vertical="center"/>
    </xf>
    <xf numFmtId="3" fontId="13" fillId="9" borderId="9" xfId="0" applyNumberFormat="1" applyFont="1" applyFill="1" applyBorder="1" applyAlignment="1">
      <alignment horizontal="center" vertical="center"/>
    </xf>
    <xf numFmtId="3" fontId="13" fillId="10" borderId="9" xfId="0" applyNumberFormat="1" applyFont="1" applyFill="1" applyBorder="1" applyAlignment="1">
      <alignment horizontal="center" vertical="center"/>
    </xf>
    <xf numFmtId="3" fontId="15" fillId="2" borderId="9" xfId="0" applyNumberFormat="1" applyFont="1" applyFill="1" applyBorder="1" applyAlignment="1">
      <alignment horizontal="center" vertical="center" wrapText="1"/>
    </xf>
    <xf numFmtId="3" fontId="0" fillId="0" borderId="12" xfId="0" applyNumberFormat="1" applyBorder="1" applyAlignment="1">
      <alignment horizontal="center"/>
    </xf>
    <xf numFmtId="0" fontId="15" fillId="0" borderId="14" xfId="0" applyFont="1" applyBorder="1" applyAlignment="1">
      <alignment wrapText="1"/>
    </xf>
    <xf numFmtId="3" fontId="22" fillId="0" borderId="27" xfId="0" applyNumberFormat="1" applyFont="1" applyBorder="1" applyAlignment="1">
      <alignment horizontal="center"/>
    </xf>
    <xf numFmtId="3" fontId="22" fillId="0" borderId="12" xfId="0" applyNumberFormat="1" applyFont="1" applyBorder="1" applyAlignment="1">
      <alignment horizontal="center"/>
    </xf>
    <xf numFmtId="0" fontId="22" fillId="0" borderId="12" xfId="0" applyFont="1" applyBorder="1" applyAlignment="1">
      <alignment horizontal="center"/>
    </xf>
    <xf numFmtId="3" fontId="23" fillId="2" borderId="9" xfId="0" applyNumberFormat="1" applyFont="1" applyFill="1" applyBorder="1" applyAlignment="1">
      <alignment horizontal="center" vertical="top" wrapText="1"/>
    </xf>
    <xf numFmtId="0" fontId="6" fillId="2" borderId="22" xfId="0" applyFont="1" applyFill="1" applyBorder="1" applyAlignment="1">
      <alignment vertical="top" wrapText="1"/>
    </xf>
    <xf numFmtId="0" fontId="0" fillId="0" borderId="23" xfId="0" applyBorder="1" applyAlignment="1">
      <alignment vertical="top" wrapText="1"/>
    </xf>
    <xf numFmtId="0" fontId="6" fillId="0" borderId="9" xfId="0" applyFont="1" applyBorder="1" applyAlignment="1">
      <alignment vertical="top" wrapText="1"/>
    </xf>
    <xf numFmtId="0" fontId="15" fillId="0" borderId="14" xfId="0" applyFont="1" applyBorder="1" applyAlignment="1">
      <alignment horizontal="center" wrapText="1"/>
    </xf>
    <xf numFmtId="0" fontId="15" fillId="0" borderId="25" xfId="0" applyFont="1" applyBorder="1" applyAlignment="1">
      <alignment horizontal="center" wrapText="1"/>
    </xf>
    <xf numFmtId="0" fontId="15" fillId="0" borderId="15" xfId="0" applyFont="1" applyBorder="1" applyAlignment="1">
      <alignment horizontal="center" wrapText="1"/>
    </xf>
    <xf numFmtId="0" fontId="15" fillId="0" borderId="24" xfId="0" applyFont="1" applyBorder="1" applyAlignment="1">
      <alignment horizontal="center" vertical="center" wrapText="1"/>
    </xf>
    <xf numFmtId="0" fontId="15" fillId="0" borderId="28"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acqueline Oconnor" id="{5FA664F2-B6EE-4D41-9984-959F9FB2DC07}" userId="S::jacqueline.oconnor@one.un.org::48edc4c4-356b-4f79-9902-cc345fb395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 dT="2021-09-17T21:00:05.67" personId="{5FA664F2-B6EE-4D41-9984-959F9FB2DC07}" id="{B000252B-10C9-430D-84B6-85FA5371BC55}">
    <text>Cette colonne doit avoir le meme montant de depesnes que le feuille intitule BUDGET TOT (2014 au 31 mai 2021).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7"/>
  <sheetViews>
    <sheetView topLeftCell="A30" zoomScale="84" zoomScaleNormal="84" workbookViewId="0">
      <selection activeCell="F27" sqref="F27"/>
    </sheetView>
  </sheetViews>
  <sheetFormatPr defaultColWidth="9.140625" defaultRowHeight="15" x14ac:dyDescent="0.25"/>
  <cols>
    <col min="1" max="1" width="3.7109375" customWidth="1"/>
    <col min="2" max="2" width="17.140625" customWidth="1"/>
    <col min="3" max="3" width="57.28515625" customWidth="1"/>
    <col min="4" max="4" width="21.7109375" customWidth="1"/>
    <col min="5" max="5" width="19.28515625" customWidth="1"/>
    <col min="6" max="6" width="18.42578125" customWidth="1"/>
    <col min="7" max="7" width="17.140625" style="107" customWidth="1"/>
    <col min="8" max="8" width="19" style="107" bestFit="1" customWidth="1"/>
    <col min="9" max="9" width="44.5703125" customWidth="1"/>
    <col min="10" max="10" width="9.85546875" bestFit="1" customWidth="1"/>
  </cols>
  <sheetData>
    <row r="1" spans="2:10" ht="15.75" thickBot="1" x14ac:dyDescent="0.3"/>
    <row r="2" spans="2:10" ht="21.75" thickBot="1" x14ac:dyDescent="0.3">
      <c r="B2" s="1" t="s">
        <v>39</v>
      </c>
      <c r="C2" s="2"/>
      <c r="D2" s="2"/>
      <c r="E2" s="2"/>
      <c r="F2" s="3"/>
      <c r="G2" s="108"/>
      <c r="H2" s="108"/>
      <c r="I2" s="4"/>
    </row>
    <row r="3" spans="2:10" ht="15.75" x14ac:dyDescent="0.25">
      <c r="B3" s="5" t="s">
        <v>40</v>
      </c>
      <c r="C3" s="6"/>
      <c r="D3" s="6"/>
      <c r="E3" s="6"/>
      <c r="F3" s="6"/>
      <c r="G3" s="109"/>
      <c r="H3" s="109"/>
      <c r="I3" s="7"/>
    </row>
    <row r="4" spans="2:10" ht="19.5" thickBot="1" x14ac:dyDescent="0.3">
      <c r="B4" s="8" t="s">
        <v>41</v>
      </c>
      <c r="C4" s="9"/>
      <c r="D4" s="9"/>
      <c r="E4" s="9"/>
      <c r="F4" s="9"/>
      <c r="G4" s="110"/>
      <c r="H4" s="110"/>
      <c r="I4" s="10"/>
    </row>
    <row r="5" spans="2:10" ht="15.75" x14ac:dyDescent="0.25">
      <c r="B5" s="11" t="s">
        <v>0</v>
      </c>
      <c r="C5" s="12"/>
      <c r="D5" s="12"/>
      <c r="E5" s="12"/>
      <c r="F5" s="12"/>
      <c r="G5" s="111"/>
      <c r="H5" s="111"/>
      <c r="I5" s="13"/>
    </row>
    <row r="6" spans="2:10" ht="15.75" thickBot="1" x14ac:dyDescent="0.3">
      <c r="B6" s="14"/>
      <c r="C6" s="12"/>
      <c r="D6" s="12"/>
      <c r="E6" s="12"/>
      <c r="F6" s="12"/>
      <c r="G6" s="111"/>
      <c r="H6" s="111"/>
      <c r="I6" s="13"/>
    </row>
    <row r="7" spans="2:10" ht="135" customHeight="1" thickBot="1" x14ac:dyDescent="0.3">
      <c r="B7" s="15" t="s">
        <v>1</v>
      </c>
      <c r="C7" s="15" t="s">
        <v>2</v>
      </c>
      <c r="D7" s="15" t="s">
        <v>85</v>
      </c>
      <c r="E7" s="15" t="s">
        <v>80</v>
      </c>
      <c r="F7" s="161" t="s">
        <v>71</v>
      </c>
      <c r="G7" s="112" t="s">
        <v>3</v>
      </c>
      <c r="H7" s="112" t="s">
        <v>89</v>
      </c>
      <c r="I7" s="15" t="s">
        <v>4</v>
      </c>
    </row>
    <row r="8" spans="2:10" ht="16.5" thickBot="1" x14ac:dyDescent="0.3">
      <c r="B8" s="184" t="s">
        <v>42</v>
      </c>
      <c r="C8" s="184"/>
      <c r="D8" s="184"/>
      <c r="E8" s="184"/>
      <c r="F8" s="184"/>
      <c r="G8" s="184"/>
      <c r="H8" s="184"/>
      <c r="I8" s="184"/>
    </row>
    <row r="9" spans="2:10" ht="65.25" customHeight="1" thickBot="1" x14ac:dyDescent="0.3">
      <c r="B9" s="182" t="s">
        <v>72</v>
      </c>
      <c r="C9" s="183"/>
      <c r="D9" s="167"/>
      <c r="E9" s="147">
        <f>E10+E11</f>
        <v>120000</v>
      </c>
      <c r="F9" s="103">
        <f>SUM(F10:F13)</f>
        <v>86000</v>
      </c>
      <c r="G9" s="89">
        <f>F9*0.3</f>
        <v>25800</v>
      </c>
      <c r="H9" s="103">
        <f>SUM(H10:H13)</f>
        <v>262950</v>
      </c>
      <c r="I9" s="16"/>
    </row>
    <row r="10" spans="2:10" ht="31.5" x14ac:dyDescent="0.25">
      <c r="B10" s="82" t="s">
        <v>5</v>
      </c>
      <c r="C10" s="83" t="s">
        <v>43</v>
      </c>
      <c r="D10" s="83"/>
      <c r="E10" s="113">
        <v>50000</v>
      </c>
      <c r="F10" s="104">
        <v>5000</v>
      </c>
      <c r="G10" s="113"/>
      <c r="H10" s="90">
        <v>47443</v>
      </c>
      <c r="I10" s="84"/>
    </row>
    <row r="11" spans="2:10" ht="31.5" x14ac:dyDescent="0.25">
      <c r="B11" s="44" t="s">
        <v>6</v>
      </c>
      <c r="C11" s="43" t="s">
        <v>44</v>
      </c>
      <c r="D11" s="43"/>
      <c r="E11" s="90">
        <f>50000+20000</f>
        <v>70000</v>
      </c>
      <c r="F11" s="88">
        <v>35000</v>
      </c>
      <c r="G11" s="90"/>
      <c r="H11" s="90">
        <v>193852</v>
      </c>
      <c r="I11" s="45"/>
    </row>
    <row r="12" spans="2:10" ht="15.75" x14ac:dyDescent="0.25">
      <c r="B12" s="17" t="s">
        <v>37</v>
      </c>
      <c r="C12" s="40" t="s">
        <v>45</v>
      </c>
      <c r="D12" s="40"/>
      <c r="E12" s="114"/>
      <c r="F12" s="101">
        <v>40000</v>
      </c>
      <c r="G12" s="114"/>
      <c r="H12" s="90">
        <v>20956</v>
      </c>
      <c r="I12" s="41" t="s">
        <v>46</v>
      </c>
    </row>
    <row r="13" spans="2:10" ht="16.5" thickBot="1" x14ac:dyDescent="0.3">
      <c r="B13" s="47" t="s">
        <v>69</v>
      </c>
      <c r="C13" s="48" t="s">
        <v>47</v>
      </c>
      <c r="D13" s="48"/>
      <c r="E13" s="115"/>
      <c r="F13" s="95">
        <v>6000</v>
      </c>
      <c r="G13" s="115"/>
      <c r="H13" s="90">
        <v>699</v>
      </c>
      <c r="I13" s="60"/>
    </row>
    <row r="14" spans="2:10" ht="45.75" customHeight="1" thickBot="1" x14ac:dyDescent="0.3">
      <c r="B14" s="154" t="s">
        <v>82</v>
      </c>
      <c r="C14" s="154" t="s">
        <v>48</v>
      </c>
      <c r="D14" s="168"/>
      <c r="E14" s="146">
        <f>E15+E16</f>
        <v>10000</v>
      </c>
      <c r="F14" s="99">
        <f>SUM(F15:F16)</f>
        <v>38500</v>
      </c>
      <c r="G14" s="116">
        <f>F14*0.3</f>
        <v>11550</v>
      </c>
      <c r="H14" s="99">
        <f>SUM(H15:H16)+8495</f>
        <v>60806</v>
      </c>
      <c r="I14" s="42"/>
    </row>
    <row r="15" spans="2:10" ht="47.25" customHeight="1" x14ac:dyDescent="0.25">
      <c r="B15" s="34" t="s">
        <v>7</v>
      </c>
      <c r="C15" s="40" t="s">
        <v>49</v>
      </c>
      <c r="D15" s="40"/>
      <c r="E15" s="114">
        <v>10000</v>
      </c>
      <c r="F15" s="100">
        <v>35000</v>
      </c>
      <c r="G15" s="114"/>
      <c r="H15" s="90">
        <v>52311</v>
      </c>
      <c r="I15" s="41" t="s">
        <v>90</v>
      </c>
      <c r="J15" s="19"/>
    </row>
    <row r="16" spans="2:10" ht="32.25" thickBot="1" x14ac:dyDescent="0.3">
      <c r="B16" s="35" t="s">
        <v>8</v>
      </c>
      <c r="C16" s="43" t="s">
        <v>50</v>
      </c>
      <c r="D16" s="169"/>
      <c r="E16" s="135"/>
      <c r="F16" s="88">
        <v>3500</v>
      </c>
      <c r="G16" s="90"/>
      <c r="H16" s="149"/>
      <c r="I16" s="45" t="s">
        <v>51</v>
      </c>
    </row>
    <row r="17" spans="2:9" ht="15.75" customHeight="1" x14ac:dyDescent="0.25">
      <c r="B17" s="156" t="s">
        <v>83</v>
      </c>
      <c r="C17" s="156" t="s">
        <v>53</v>
      </c>
      <c r="D17" s="170"/>
      <c r="E17" s="144">
        <f>E18+E19+E20+E21+E22</f>
        <v>25000</v>
      </c>
      <c r="F17" s="105">
        <f>SUM(F18:F22)</f>
        <v>19500</v>
      </c>
      <c r="G17" s="117">
        <f>F17*0.3</f>
        <v>5850</v>
      </c>
      <c r="H17" s="105">
        <f>SUM(H18:H22)+6476</f>
        <v>79275</v>
      </c>
      <c r="I17" s="106"/>
    </row>
    <row r="18" spans="2:9" ht="15.75" x14ac:dyDescent="0.25">
      <c r="B18" s="44" t="s">
        <v>9</v>
      </c>
      <c r="C18" s="43" t="s">
        <v>54</v>
      </c>
      <c r="D18" s="43"/>
      <c r="E18" s="90"/>
      <c r="F18" s="88">
        <v>12000</v>
      </c>
      <c r="G18" s="90"/>
      <c r="H18" s="149"/>
      <c r="I18" s="45"/>
    </row>
    <row r="19" spans="2:9" ht="30" x14ac:dyDescent="0.25">
      <c r="B19" s="44" t="s">
        <v>57</v>
      </c>
      <c r="C19" s="43" t="s">
        <v>65</v>
      </c>
      <c r="D19" s="43"/>
      <c r="E19" s="90">
        <v>15000</v>
      </c>
      <c r="F19" s="88">
        <v>5000</v>
      </c>
      <c r="G19" s="90"/>
      <c r="H19" s="90">
        <v>71393</v>
      </c>
      <c r="I19" s="45" t="s">
        <v>91</v>
      </c>
    </row>
    <row r="20" spans="2:9" ht="15.75" x14ac:dyDescent="0.25">
      <c r="B20" s="132" t="s">
        <v>58</v>
      </c>
      <c r="C20" s="40" t="s">
        <v>52</v>
      </c>
      <c r="D20" s="40"/>
      <c r="E20" s="114">
        <v>10000</v>
      </c>
      <c r="F20" s="101">
        <v>2500</v>
      </c>
      <c r="G20" s="118"/>
      <c r="H20" s="90">
        <v>1406</v>
      </c>
      <c r="I20" s="46"/>
    </row>
    <row r="21" spans="2:9" ht="31.5" x14ac:dyDescent="0.25">
      <c r="B21" s="44" t="s">
        <v>67</v>
      </c>
      <c r="C21" s="43" t="s">
        <v>55</v>
      </c>
      <c r="D21" s="43"/>
      <c r="E21" s="90"/>
      <c r="F21" s="88">
        <v>0</v>
      </c>
      <c r="G21" s="118"/>
      <c r="H21" s="90"/>
      <c r="I21" s="46"/>
    </row>
    <row r="22" spans="2:9" ht="32.25" thickBot="1" x14ac:dyDescent="0.3">
      <c r="B22" s="47" t="s">
        <v>68</v>
      </c>
      <c r="C22" s="48" t="s">
        <v>56</v>
      </c>
      <c r="D22" s="48"/>
      <c r="E22" s="115"/>
      <c r="F22" s="102">
        <v>0</v>
      </c>
      <c r="G22" s="115"/>
      <c r="H22" s="90"/>
      <c r="I22" s="49"/>
    </row>
    <row r="23" spans="2:9" ht="31.5" customHeight="1" thickBot="1" x14ac:dyDescent="0.3">
      <c r="B23" s="184" t="s">
        <v>59</v>
      </c>
      <c r="C23" s="184"/>
      <c r="D23" s="184"/>
      <c r="E23" s="184"/>
      <c r="F23" s="184"/>
      <c r="G23" s="184"/>
      <c r="H23" s="184"/>
      <c r="I23" s="184"/>
    </row>
    <row r="24" spans="2:9" ht="51" customHeight="1" thickBot="1" x14ac:dyDescent="0.3">
      <c r="B24" s="182" t="s">
        <v>60</v>
      </c>
      <c r="C24" s="183"/>
      <c r="D24" s="165"/>
      <c r="E24" s="146">
        <f>E25+E26</f>
        <v>6000</v>
      </c>
      <c r="F24" s="87">
        <f>SUM(F25:F26)</f>
        <v>15000</v>
      </c>
      <c r="G24" s="89">
        <f>F24*0.3</f>
        <v>4500</v>
      </c>
      <c r="H24" s="87">
        <f>SUM(H25:H26)</f>
        <v>728</v>
      </c>
      <c r="I24" s="38"/>
    </row>
    <row r="25" spans="2:9" ht="21.75" customHeight="1" x14ac:dyDescent="0.25">
      <c r="B25" s="17" t="s">
        <v>19</v>
      </c>
      <c r="C25" s="85" t="s">
        <v>61</v>
      </c>
      <c r="D25" s="85"/>
      <c r="E25" s="136">
        <v>6000</v>
      </c>
      <c r="F25" s="88">
        <v>15000</v>
      </c>
      <c r="G25" s="90"/>
      <c r="H25" s="90">
        <v>728</v>
      </c>
      <c r="I25" s="50"/>
    </row>
    <row r="26" spans="2:9" ht="30.75" thickBot="1" x14ac:dyDescent="0.3">
      <c r="B26" s="51" t="s">
        <v>20</v>
      </c>
      <c r="C26" s="52" t="s">
        <v>62</v>
      </c>
      <c r="D26" s="52"/>
      <c r="E26" s="137"/>
      <c r="F26" s="134">
        <v>0</v>
      </c>
      <c r="G26" s="86"/>
      <c r="H26" s="86"/>
      <c r="I26" s="53"/>
    </row>
    <row r="27" spans="2:9" ht="58.5" customHeight="1" thickBot="1" x14ac:dyDescent="0.3">
      <c r="B27" s="155" t="s">
        <v>84</v>
      </c>
      <c r="C27" s="155" t="s">
        <v>63</v>
      </c>
      <c r="D27" s="171"/>
      <c r="E27" s="145">
        <v>60000</v>
      </c>
      <c r="F27" s="133">
        <f>F28</f>
        <v>12500</v>
      </c>
      <c r="G27" s="89">
        <f>F27*0.3</f>
        <v>3750</v>
      </c>
      <c r="H27" s="133">
        <f>H28</f>
        <v>0</v>
      </c>
      <c r="I27" s="54"/>
    </row>
    <row r="28" spans="2:9" ht="15.75" thickBot="1" x14ac:dyDescent="0.3">
      <c r="B28" s="91" t="s">
        <v>21</v>
      </c>
      <c r="C28" s="55" t="s">
        <v>64</v>
      </c>
      <c r="D28" s="55"/>
      <c r="E28" s="138"/>
      <c r="F28" s="86">
        <v>12500</v>
      </c>
      <c r="G28" s="86"/>
      <c r="H28" s="86"/>
      <c r="I28" s="53"/>
    </row>
    <row r="29" spans="2:9" ht="66" customHeight="1" thickBot="1" x14ac:dyDescent="0.3">
      <c r="B29" s="16" t="s">
        <v>22</v>
      </c>
      <c r="C29" s="56" t="s">
        <v>10</v>
      </c>
      <c r="D29" s="56"/>
      <c r="E29" s="119">
        <f>E30+E31+E32+E33</f>
        <v>908402</v>
      </c>
      <c r="F29" s="92">
        <f>SUM(F30:F33)</f>
        <v>245025</v>
      </c>
      <c r="G29" s="89">
        <f>F29*0.3</f>
        <v>73507.5</v>
      </c>
      <c r="H29" s="181">
        <f>SUM(H30:H33)+1232427.9+114201+9525*2</f>
        <v>1504397.2999999998</v>
      </c>
      <c r="I29" s="42"/>
    </row>
    <row r="30" spans="2:9" ht="18" customHeight="1" x14ac:dyDescent="0.25">
      <c r="B30" s="33"/>
      <c r="C30" s="57" t="s">
        <v>11</v>
      </c>
      <c r="D30" s="57"/>
      <c r="E30" s="139">
        <v>685067</v>
      </c>
      <c r="F30" s="93">
        <f>22836*9</f>
        <v>205524</v>
      </c>
      <c r="G30" s="120"/>
      <c r="H30" s="90">
        <v>119478</v>
      </c>
      <c r="I30" s="39"/>
    </row>
    <row r="31" spans="2:9" ht="15.75" x14ac:dyDescent="0.25">
      <c r="B31" s="44"/>
      <c r="C31" s="58" t="s">
        <v>36</v>
      </c>
      <c r="D31" s="58"/>
      <c r="E31" s="140">
        <f>26708+100000</f>
        <v>126708</v>
      </c>
      <c r="F31" s="88">
        <f>(29136/12)*9</f>
        <v>21852</v>
      </c>
      <c r="G31" s="121"/>
      <c r="H31" s="90">
        <v>10382</v>
      </c>
      <c r="I31" s="45"/>
    </row>
    <row r="32" spans="2:9" ht="30" x14ac:dyDescent="0.25">
      <c r="B32" s="77"/>
      <c r="C32" s="78" t="s">
        <v>73</v>
      </c>
      <c r="D32" s="78"/>
      <c r="E32" s="141">
        <v>82797</v>
      </c>
      <c r="F32" s="94">
        <v>13500</v>
      </c>
      <c r="G32" s="122"/>
      <c r="H32" s="90">
        <v>3977</v>
      </c>
      <c r="I32" s="80" t="s">
        <v>77</v>
      </c>
    </row>
    <row r="33" spans="2:9" ht="16.5" thickBot="1" x14ac:dyDescent="0.3">
      <c r="B33" s="47"/>
      <c r="C33" s="59" t="s">
        <v>35</v>
      </c>
      <c r="D33" s="59"/>
      <c r="E33" s="142">
        <v>13830</v>
      </c>
      <c r="F33" s="95">
        <f>(5532/12)*9</f>
        <v>4149</v>
      </c>
      <c r="G33" s="123"/>
      <c r="H33" s="90">
        <v>4881.3999999999996</v>
      </c>
      <c r="I33" s="60"/>
    </row>
    <row r="34" spans="2:9" ht="67.5" customHeight="1" thickBot="1" x14ac:dyDescent="0.3">
      <c r="B34" s="36" t="s">
        <v>12</v>
      </c>
      <c r="C34" s="61" t="s">
        <v>13</v>
      </c>
      <c r="D34" s="61"/>
      <c r="E34" s="124">
        <f>E35+E36</f>
        <v>84345</v>
      </c>
      <c r="F34" s="96">
        <f>SUM(F35:F36)</f>
        <v>28100</v>
      </c>
      <c r="G34" s="89">
        <f>F34*0.3</f>
        <v>8430</v>
      </c>
      <c r="H34" s="96">
        <f>SUM(H35:H36)</f>
        <v>265753.8</v>
      </c>
      <c r="I34" s="62"/>
    </row>
    <row r="35" spans="2:9" ht="15.75" x14ac:dyDescent="0.25">
      <c r="B35" s="44"/>
      <c r="C35" s="58" t="s">
        <v>14</v>
      </c>
      <c r="D35" s="58"/>
      <c r="E35" s="140">
        <f>14000+3750+9000+8000</f>
        <v>34750</v>
      </c>
      <c r="F35" s="88">
        <v>8000</v>
      </c>
      <c r="G35" s="125"/>
      <c r="H35" s="90">
        <v>122837.4</v>
      </c>
      <c r="I35" s="45"/>
    </row>
    <row r="36" spans="2:9" ht="16.5" thickBot="1" x14ac:dyDescent="0.3">
      <c r="B36" s="47"/>
      <c r="C36" s="63" t="s">
        <v>15</v>
      </c>
      <c r="D36" s="63"/>
      <c r="E36" s="143">
        <v>49595</v>
      </c>
      <c r="F36" s="95">
        <f>1675*12</f>
        <v>20100</v>
      </c>
      <c r="G36" s="123"/>
      <c r="H36" s="90">
        <v>142916.4</v>
      </c>
      <c r="I36" s="64"/>
    </row>
    <row r="37" spans="2:9" ht="16.5" thickBot="1" x14ac:dyDescent="0.3">
      <c r="B37" s="37"/>
      <c r="C37" s="65" t="s">
        <v>16</v>
      </c>
      <c r="D37" s="65"/>
      <c r="E37" s="129">
        <f>E34+E29+E27+E24+E17+E14+E9</f>
        <v>1213747</v>
      </c>
      <c r="F37" s="129">
        <f>F34+F29+F27+F24+F17+F14+F9</f>
        <v>444625</v>
      </c>
      <c r="G37" s="89">
        <f>F37*0.3</f>
        <v>133387.5</v>
      </c>
      <c r="H37" s="148">
        <f>H34+H29+H27+H24+H17+H14+H9</f>
        <v>2173910.0999999996</v>
      </c>
      <c r="I37" s="66"/>
    </row>
    <row r="38" spans="2:9" ht="15.75" x14ac:dyDescent="0.25">
      <c r="B38" s="67"/>
      <c r="C38" s="68" t="s">
        <v>17</v>
      </c>
      <c r="D38" s="68"/>
      <c r="E38" s="97">
        <f>E37-223878</f>
        <v>989869</v>
      </c>
      <c r="F38" s="97">
        <f>F37</f>
        <v>444625</v>
      </c>
      <c r="G38" s="126"/>
      <c r="H38" s="97">
        <f>H37</f>
        <v>2173910.0999999996</v>
      </c>
      <c r="I38" s="67"/>
    </row>
    <row r="39" spans="2:9" ht="16.5" thickBot="1" x14ac:dyDescent="0.3">
      <c r="B39" s="69"/>
      <c r="C39" s="70" t="s">
        <v>18</v>
      </c>
      <c r="D39" s="70"/>
      <c r="E39" s="98">
        <f>E38*0.07</f>
        <v>69290.83</v>
      </c>
      <c r="F39" s="98">
        <f>F38*0.07</f>
        <v>31123.750000000004</v>
      </c>
      <c r="G39" s="127"/>
      <c r="H39" s="98">
        <f>H38*0.07</f>
        <v>152173.70699999999</v>
      </c>
      <c r="I39" s="71"/>
    </row>
    <row r="40" spans="2:9" ht="32.25" thickBot="1" x14ac:dyDescent="0.3">
      <c r="B40" s="72"/>
      <c r="C40" s="73" t="s">
        <v>66</v>
      </c>
      <c r="D40" s="172">
        <v>1052000</v>
      </c>
      <c r="E40" s="173">
        <f>E38+E39</f>
        <v>1059159.83</v>
      </c>
      <c r="F40" s="174">
        <f>F38+F39</f>
        <v>475748.75</v>
      </c>
      <c r="G40" s="175">
        <f>F40*0.3</f>
        <v>142724.625</v>
      </c>
      <c r="H40" s="173">
        <f>H38+H39</f>
        <v>2326083.8069999996</v>
      </c>
      <c r="I40" s="72" t="s">
        <v>79</v>
      </c>
    </row>
    <row r="41" spans="2:9" x14ac:dyDescent="0.25">
      <c r="C41" s="79"/>
      <c r="D41" s="79"/>
      <c r="E41" s="79"/>
      <c r="F41" s="81"/>
    </row>
    <row r="42" spans="2:9" x14ac:dyDescent="0.25">
      <c r="F42" s="150"/>
      <c r="G42" s="128"/>
      <c r="H42" s="152"/>
    </row>
    <row r="43" spans="2:9" x14ac:dyDescent="0.25">
      <c r="G43" s="128"/>
    </row>
    <row r="44" spans="2:9" x14ac:dyDescent="0.25">
      <c r="H44" s="150"/>
    </row>
    <row r="45" spans="2:9" x14ac:dyDescent="0.25">
      <c r="F45" s="18"/>
    </row>
    <row r="47" spans="2:9" x14ac:dyDescent="0.25">
      <c r="F47" s="19"/>
    </row>
  </sheetData>
  <mergeCells count="4">
    <mergeCell ref="B24:C24"/>
    <mergeCell ref="B8:I8"/>
    <mergeCell ref="B23:I23"/>
    <mergeCell ref="B9:C9"/>
  </mergeCells>
  <phoneticPr fontId="21" type="noConversion"/>
  <pageMargins left="0.7" right="0.7"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tabSelected="1" topLeftCell="C1" zoomScale="66" zoomScaleNormal="66" workbookViewId="0">
      <selection activeCell="I15" sqref="I15"/>
    </sheetView>
  </sheetViews>
  <sheetFormatPr defaultColWidth="9.140625" defaultRowHeight="15" x14ac:dyDescent="0.25"/>
  <cols>
    <col min="1" max="1" width="53.85546875" customWidth="1"/>
    <col min="2" max="2" width="14.7109375" customWidth="1"/>
    <col min="3" max="6" width="14.42578125" customWidth="1"/>
    <col min="7" max="7" width="15" customWidth="1"/>
    <col min="8" max="8" width="16.5703125" customWidth="1"/>
    <col min="9" max="9" width="18.85546875" customWidth="1"/>
  </cols>
  <sheetData>
    <row r="1" spans="1:9" x14ac:dyDescent="0.25">
      <c r="A1" s="20" t="s">
        <v>23</v>
      </c>
      <c r="B1" s="21"/>
      <c r="C1" s="21"/>
      <c r="D1" s="21"/>
      <c r="E1" s="21"/>
      <c r="F1" s="21"/>
      <c r="G1" s="21"/>
      <c r="H1" s="22"/>
    </row>
    <row r="2" spans="1:9" x14ac:dyDescent="0.25">
      <c r="A2" s="23" t="s">
        <v>87</v>
      </c>
      <c r="B2" s="24"/>
      <c r="C2" s="24"/>
      <c r="D2" s="24"/>
      <c r="E2" s="24"/>
      <c r="F2" s="24"/>
      <c r="G2" s="24"/>
      <c r="H2" s="25"/>
    </row>
    <row r="3" spans="1:9" ht="15.75" thickBot="1" x14ac:dyDescent="0.3">
      <c r="A3" s="26"/>
      <c r="B3" s="24"/>
      <c r="C3" s="24"/>
      <c r="D3" s="24"/>
      <c r="E3" s="24"/>
      <c r="F3" s="24"/>
      <c r="G3" s="24"/>
      <c r="H3" s="25"/>
    </row>
    <row r="4" spans="1:9" ht="47.25" customHeight="1" x14ac:dyDescent="0.25">
      <c r="A4" s="27" t="s">
        <v>24</v>
      </c>
      <c r="B4" s="28" t="s">
        <v>78</v>
      </c>
      <c r="C4" s="185" t="s">
        <v>38</v>
      </c>
      <c r="D4" s="186"/>
      <c r="E4" s="186"/>
      <c r="F4" s="186"/>
      <c r="G4" s="187"/>
      <c r="H4" s="177" t="s">
        <v>86</v>
      </c>
      <c r="I4" s="188" t="s">
        <v>88</v>
      </c>
    </row>
    <row r="5" spans="1:9" ht="30.75" thickBot="1" x14ac:dyDescent="0.3">
      <c r="A5" s="29"/>
      <c r="B5" s="30"/>
      <c r="C5" s="153" t="s">
        <v>70</v>
      </c>
      <c r="D5" s="153" t="s">
        <v>74</v>
      </c>
      <c r="E5" s="153" t="s">
        <v>75</v>
      </c>
      <c r="F5" s="153" t="s">
        <v>76</v>
      </c>
      <c r="G5" s="157" t="s">
        <v>81</v>
      </c>
      <c r="H5" s="162"/>
      <c r="I5" s="189"/>
    </row>
    <row r="6" spans="1:9" x14ac:dyDescent="0.25">
      <c r="A6" s="29" t="s">
        <v>25</v>
      </c>
      <c r="B6" s="74">
        <f>E6+F6</f>
        <v>684524</v>
      </c>
      <c r="C6" s="74"/>
      <c r="D6" s="74"/>
      <c r="E6" s="74">
        <v>479166.8</v>
      </c>
      <c r="F6" s="74">
        <v>205357.2</v>
      </c>
      <c r="G6" s="158">
        <v>245025</v>
      </c>
      <c r="H6" s="163"/>
      <c r="I6" s="178">
        <v>1504397</v>
      </c>
    </row>
    <row r="7" spans="1:9" x14ac:dyDescent="0.25">
      <c r="A7" s="29" t="s">
        <v>26</v>
      </c>
      <c r="B7" s="74">
        <f t="shared" ref="B7:B12" si="0">E7+F7</f>
        <v>8000</v>
      </c>
      <c r="C7" s="74"/>
      <c r="D7" s="74"/>
      <c r="E7" s="74">
        <v>5600</v>
      </c>
      <c r="F7" s="74">
        <v>2400</v>
      </c>
      <c r="G7" s="158">
        <v>8000</v>
      </c>
      <c r="H7" s="163"/>
      <c r="I7" s="179">
        <v>115722</v>
      </c>
    </row>
    <row r="8" spans="1:9" ht="30" x14ac:dyDescent="0.25">
      <c r="A8" s="31" t="s">
        <v>27</v>
      </c>
      <c r="B8" s="74">
        <f t="shared" si="0"/>
        <v>26750</v>
      </c>
      <c r="C8" s="74"/>
      <c r="D8" s="74"/>
      <c r="E8" s="74">
        <v>18725</v>
      </c>
      <c r="F8" s="74">
        <v>8025</v>
      </c>
      <c r="G8" s="158">
        <v>22671.3</v>
      </c>
      <c r="H8" s="163"/>
      <c r="I8" s="179">
        <v>9271</v>
      </c>
    </row>
    <row r="9" spans="1:9" x14ac:dyDescent="0.25">
      <c r="A9" s="29" t="s">
        <v>28</v>
      </c>
      <c r="B9" s="74">
        <f t="shared" si="0"/>
        <v>155000</v>
      </c>
      <c r="C9" s="74"/>
      <c r="D9" s="74"/>
      <c r="E9" s="74">
        <v>108500</v>
      </c>
      <c r="F9" s="74">
        <v>46500</v>
      </c>
      <c r="G9" s="158">
        <f>5000+35000+40000+35000+3500</f>
        <v>118500</v>
      </c>
      <c r="H9" s="163"/>
      <c r="I9" s="179">
        <v>323379</v>
      </c>
    </row>
    <row r="10" spans="1:9" x14ac:dyDescent="0.25">
      <c r="A10" s="29" t="s">
        <v>29</v>
      </c>
      <c r="B10" s="74">
        <f t="shared" si="0"/>
        <v>66000</v>
      </c>
      <c r="C10" s="74"/>
      <c r="D10" s="74"/>
      <c r="E10" s="74">
        <v>46200</v>
      </c>
      <c r="F10" s="74">
        <v>19800</v>
      </c>
      <c r="G10" s="158">
        <v>30329</v>
      </c>
      <c r="H10" s="163"/>
      <c r="I10" s="179">
        <v>80380</v>
      </c>
    </row>
    <row r="11" spans="1:9" x14ac:dyDescent="0.25">
      <c r="A11" s="29" t="s">
        <v>30</v>
      </c>
      <c r="B11" s="74">
        <f t="shared" si="0"/>
        <v>0</v>
      </c>
      <c r="C11" s="74"/>
      <c r="D11" s="74"/>
      <c r="E11" s="74"/>
      <c r="F11" s="74"/>
      <c r="G11" s="158">
        <f>B11*0.3</f>
        <v>0</v>
      </c>
      <c r="H11" s="163"/>
      <c r="I11" s="180"/>
    </row>
    <row r="12" spans="1:9" x14ac:dyDescent="0.25">
      <c r="A12" s="29" t="s">
        <v>31</v>
      </c>
      <c r="B12" s="74">
        <f t="shared" si="0"/>
        <v>49595</v>
      </c>
      <c r="C12" s="74"/>
      <c r="D12" s="74"/>
      <c r="E12" s="74">
        <v>34716.5</v>
      </c>
      <c r="F12" s="74">
        <v>14878.5</v>
      </c>
      <c r="G12" s="158">
        <v>20100</v>
      </c>
      <c r="H12" s="163"/>
      <c r="I12" s="179">
        <v>140761</v>
      </c>
    </row>
    <row r="13" spans="1:9" x14ac:dyDescent="0.25">
      <c r="A13" s="27" t="s">
        <v>32</v>
      </c>
      <c r="B13" s="76">
        <f>SUM(B6:B12)</f>
        <v>989869</v>
      </c>
      <c r="C13" s="74"/>
      <c r="D13" s="74"/>
      <c r="E13" s="75">
        <f t="shared" ref="E13:F13" si="1">SUM(E6:E12)</f>
        <v>692908.3</v>
      </c>
      <c r="F13" s="75">
        <f t="shared" si="1"/>
        <v>296960.7</v>
      </c>
      <c r="G13" s="158">
        <f>SUM(G6:G12)</f>
        <v>444625.3</v>
      </c>
      <c r="H13" s="163"/>
      <c r="I13" s="180"/>
    </row>
    <row r="14" spans="1:9" x14ac:dyDescent="0.25">
      <c r="A14" s="29" t="s">
        <v>33</v>
      </c>
      <c r="B14" s="74">
        <f>B13*0.07</f>
        <v>69290.83</v>
      </c>
      <c r="C14" s="74"/>
      <c r="D14" s="74"/>
      <c r="E14" s="74">
        <f>E13*0.07</f>
        <v>48503.581000000006</v>
      </c>
      <c r="F14" s="74">
        <f>F13*0.07</f>
        <v>20787.249000000003</v>
      </c>
      <c r="G14" s="159">
        <f>G13*0.07</f>
        <v>31123.771000000001</v>
      </c>
      <c r="H14" s="163"/>
      <c r="I14" s="179">
        <v>152174</v>
      </c>
    </row>
    <row r="15" spans="1:9" ht="15.75" thickBot="1" x14ac:dyDescent="0.3">
      <c r="A15" s="32" t="s">
        <v>34</v>
      </c>
      <c r="B15" s="130">
        <f>B13+B14</f>
        <v>1059159.83</v>
      </c>
      <c r="C15" s="151">
        <v>900000</v>
      </c>
      <c r="D15" s="151">
        <v>100520</v>
      </c>
      <c r="E15" s="151">
        <f>E13+E14</f>
        <v>741411.88100000005</v>
      </c>
      <c r="F15" s="151">
        <f>F13+F14</f>
        <v>317747.94900000002</v>
      </c>
      <c r="G15" s="160">
        <f>G13+G14</f>
        <v>475749.071</v>
      </c>
      <c r="H15" s="164">
        <f>SUM(C15:G15)</f>
        <v>2535428.9010000001</v>
      </c>
      <c r="I15" s="176">
        <f>SUM(I6:I14)</f>
        <v>2326084</v>
      </c>
    </row>
    <row r="16" spans="1:9" x14ac:dyDescent="0.25">
      <c r="H16" s="19"/>
      <c r="I16" s="19"/>
    </row>
    <row r="17" spans="1:9" ht="18.75" x14ac:dyDescent="0.3">
      <c r="A17" s="131"/>
      <c r="H17" s="166"/>
    </row>
    <row r="18" spans="1:9" x14ac:dyDescent="0.25">
      <c r="I18" s="19"/>
    </row>
  </sheetData>
  <mergeCells count="2">
    <mergeCell ref="C4:G4"/>
    <mergeCell ref="I4:I5"/>
  </mergeCells>
  <pageMargins left="0.25" right="0.25" top="0.75" bottom="0.75" header="0.3" footer="0.3"/>
  <pageSetup paperSize="9" scale="9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TOT</vt:lpstr>
      <vt:lpstr>B PAR CATEGORIE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Jacqueline</cp:lastModifiedBy>
  <cp:lastPrinted>2021-03-29T09:58:38Z</cp:lastPrinted>
  <dcterms:created xsi:type="dcterms:W3CDTF">2019-01-29T11:28:10Z</dcterms:created>
  <dcterms:modified xsi:type="dcterms:W3CDTF">2021-11-20T10:55:19Z</dcterms:modified>
</cp:coreProperties>
</file>