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PBF 2022 reporing\ZOA\"/>
    </mc:Choice>
  </mc:AlternateContent>
  <xr:revisionPtr revIDLastSave="0" documentId="8_{612C1F3C-5C3E-4E5E-91A8-399BFC7136A7}" xr6:coauthVersionLast="47" xr6:coauthVersionMax="47" xr10:uidLastSave="{00000000-0000-0000-0000-000000000000}"/>
  <bookViews>
    <workbookView xWindow="-90" yWindow="-90" windowWidth="19380" windowHeight="10380" activeTab="1" xr2:uid="{00000000-000D-0000-FFFF-FFFF00000000}"/>
  </bookViews>
  <sheets>
    <sheet name="Instructions" sheetId="8" r:id="rId1"/>
    <sheet name="1) Budget Tables" sheetId="1" r:id="rId2"/>
    <sheet name="2) By Category" sheetId="5" r:id="rId3"/>
    <sheet name="3) Explanatory Notes" sheetId="3" r:id="rId4"/>
    <sheet name="4) For PBSO Use" sheetId="6" r:id="rId5"/>
    <sheet name="5) For MPTF Use" sheetId="4" r:id="rId6"/>
    <sheet name="Sheet2" sheetId="7" state="hidden"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9" i="1" l="1"/>
  <c r="I178" i="1"/>
  <c r="I177" i="1"/>
  <c r="I77" i="1"/>
  <c r="I73" i="1"/>
  <c r="D178" i="1"/>
  <c r="D189" i="5"/>
  <c r="D195" i="5"/>
  <c r="D192" i="5"/>
  <c r="D177" i="1"/>
  <c r="D35" i="5"/>
  <c r="D32" i="5"/>
  <c r="D24" i="5"/>
  <c r="D21" i="5"/>
  <c r="D10" i="5"/>
  <c r="D13" i="5"/>
  <c r="D32" i="1"/>
  <c r="D191" i="5"/>
  <c r="D81" i="5"/>
  <c r="D70" i="5"/>
  <c r="D59" i="5"/>
  <c r="D179" i="1"/>
  <c r="F18" i="1"/>
  <c r="E18" i="1"/>
  <c r="D18" i="1"/>
  <c r="G15" i="1"/>
  <c r="G16" i="1"/>
  <c r="I18" i="1"/>
  <c r="D209" i="1"/>
  <c r="G181" i="1"/>
  <c r="G180" i="1"/>
  <c r="F182" i="1"/>
  <c r="E182" i="1"/>
  <c r="D182" i="1"/>
  <c r="D188" i="5"/>
  <c r="G188" i="5"/>
  <c r="I182" i="1"/>
  <c r="G177" i="1"/>
  <c r="G178" i="1"/>
  <c r="G179" i="1"/>
  <c r="C20" i="4"/>
  <c r="C6" i="4"/>
  <c r="D199" i="5"/>
  <c r="D6" i="5"/>
  <c r="D199" i="1"/>
  <c r="D191" i="1"/>
  <c r="F24" i="4"/>
  <c r="F23" i="4"/>
  <c r="F22" i="4"/>
  <c r="I174" i="1"/>
  <c r="I164" i="1"/>
  <c r="I154" i="1"/>
  <c r="I144" i="1"/>
  <c r="I132" i="1"/>
  <c r="I122" i="1"/>
  <c r="I112" i="1"/>
  <c r="I102" i="1"/>
  <c r="I90" i="1"/>
  <c r="I80" i="1"/>
  <c r="I70" i="1"/>
  <c r="I60" i="1"/>
  <c r="I48" i="1"/>
  <c r="I38" i="1"/>
  <c r="I28" i="1"/>
  <c r="G167" i="1"/>
  <c r="G168" i="1"/>
  <c r="G169" i="1"/>
  <c r="G170" i="1"/>
  <c r="G171" i="1"/>
  <c r="G172" i="1"/>
  <c r="G173" i="1"/>
  <c r="G166" i="1"/>
  <c r="G157" i="1"/>
  <c r="G158" i="1"/>
  <c r="G159" i="1"/>
  <c r="G160" i="1"/>
  <c r="G161" i="1"/>
  <c r="G162" i="1"/>
  <c r="G163" i="1"/>
  <c r="G156" i="1"/>
  <c r="G147" i="1"/>
  <c r="G148" i="1"/>
  <c r="G149" i="1"/>
  <c r="G150" i="1"/>
  <c r="G151" i="1"/>
  <c r="G152" i="1"/>
  <c r="G153" i="1"/>
  <c r="G146" i="1"/>
  <c r="G137" i="1"/>
  <c r="G138" i="1"/>
  <c r="G139" i="1"/>
  <c r="G140" i="1"/>
  <c r="G141" i="1"/>
  <c r="G142" i="1"/>
  <c r="G143" i="1"/>
  <c r="G136" i="1"/>
  <c r="G125" i="1"/>
  <c r="G126" i="1"/>
  <c r="G127" i="1"/>
  <c r="G128" i="1"/>
  <c r="G129" i="1"/>
  <c r="G130" i="1"/>
  <c r="G131" i="1"/>
  <c r="G124" i="1"/>
  <c r="G115" i="1"/>
  <c r="G116" i="1"/>
  <c r="G117" i="1"/>
  <c r="G118" i="1"/>
  <c r="G119" i="1"/>
  <c r="G120" i="1"/>
  <c r="G121" i="1"/>
  <c r="G114" i="1"/>
  <c r="G105" i="1"/>
  <c r="G106" i="1"/>
  <c r="G107" i="1"/>
  <c r="G108" i="1"/>
  <c r="G109" i="1"/>
  <c r="G110" i="1"/>
  <c r="G111" i="1"/>
  <c r="G104" i="1"/>
  <c r="G95" i="1"/>
  <c r="G96" i="1"/>
  <c r="G97" i="1"/>
  <c r="G98" i="1"/>
  <c r="G99" i="1"/>
  <c r="G100" i="1"/>
  <c r="G101" i="1"/>
  <c r="G94" i="1"/>
  <c r="G83" i="1"/>
  <c r="G84" i="1"/>
  <c r="G85" i="1"/>
  <c r="G86" i="1"/>
  <c r="G87" i="1"/>
  <c r="G88" i="1"/>
  <c r="G89" i="1"/>
  <c r="G82" i="1"/>
  <c r="G73" i="1"/>
  <c r="G74" i="1"/>
  <c r="G75" i="1"/>
  <c r="G76" i="1"/>
  <c r="G77" i="1"/>
  <c r="G78" i="1"/>
  <c r="G79" i="1"/>
  <c r="G72" i="1"/>
  <c r="G80" i="1"/>
  <c r="G63" i="1"/>
  <c r="G64" i="1"/>
  <c r="G65" i="1"/>
  <c r="G66" i="1"/>
  <c r="G67" i="1"/>
  <c r="G68" i="1"/>
  <c r="G69" i="1"/>
  <c r="G62" i="1"/>
  <c r="G53" i="1"/>
  <c r="G54" i="1"/>
  <c r="G55" i="1"/>
  <c r="G56" i="1"/>
  <c r="G57" i="1"/>
  <c r="G58" i="1"/>
  <c r="G59" i="1"/>
  <c r="G52" i="1"/>
  <c r="G41" i="1"/>
  <c r="G42" i="1"/>
  <c r="G43" i="1"/>
  <c r="G44" i="1"/>
  <c r="G45" i="1"/>
  <c r="G46" i="1"/>
  <c r="G47" i="1"/>
  <c r="G40" i="1"/>
  <c r="G31" i="1"/>
  <c r="G32" i="1"/>
  <c r="G38" i="1"/>
  <c r="G33" i="1"/>
  <c r="G34" i="1"/>
  <c r="G35" i="1"/>
  <c r="G36" i="1"/>
  <c r="G37" i="1"/>
  <c r="G30" i="1"/>
  <c r="G21" i="1"/>
  <c r="G28" i="1"/>
  <c r="G22" i="1"/>
  <c r="H28" i="1"/>
  <c r="G23" i="1"/>
  <c r="G24" i="1"/>
  <c r="G25" i="1"/>
  <c r="G26" i="1"/>
  <c r="G27" i="1"/>
  <c r="G20" i="1"/>
  <c r="G9" i="1"/>
  <c r="G10" i="1"/>
  <c r="G11" i="1"/>
  <c r="G12" i="1"/>
  <c r="G13" i="1"/>
  <c r="G14" i="1"/>
  <c r="G17" i="1"/>
  <c r="G8" i="1"/>
  <c r="D207" i="5"/>
  <c r="C14" i="4"/>
  <c r="D202" i="5"/>
  <c r="C9" i="4"/>
  <c r="D203" i="5"/>
  <c r="C10" i="4"/>
  <c r="D204" i="5"/>
  <c r="G204" i="5"/>
  <c r="D205" i="5"/>
  <c r="C12" i="4"/>
  <c r="D206" i="5"/>
  <c r="C13" i="4"/>
  <c r="D201" i="5"/>
  <c r="C8" i="4"/>
  <c r="D154" i="1"/>
  <c r="E154" i="1"/>
  <c r="E200" i="1"/>
  <c r="F200" i="1"/>
  <c r="E192" i="1"/>
  <c r="F192" i="1"/>
  <c r="F196" i="5"/>
  <c r="E196" i="5"/>
  <c r="D196" i="5"/>
  <c r="G196" i="5"/>
  <c r="G195" i="5"/>
  <c r="G194" i="5"/>
  <c r="G193" i="5"/>
  <c r="G192" i="5"/>
  <c r="G191" i="5"/>
  <c r="G190" i="5"/>
  <c r="G189" i="5"/>
  <c r="E188" i="5"/>
  <c r="F188" i="5"/>
  <c r="H38" i="1"/>
  <c r="G132" i="1"/>
  <c r="G90" i="1"/>
  <c r="G122" i="1"/>
  <c r="G154" i="1"/>
  <c r="H174" i="1"/>
  <c r="G48" i="1"/>
  <c r="H164" i="1"/>
  <c r="G70" i="1"/>
  <c r="G102" i="1"/>
  <c r="G112" i="1"/>
  <c r="G144" i="1"/>
  <c r="G164" i="1"/>
  <c r="H90" i="1"/>
  <c r="H102" i="1"/>
  <c r="H122" i="1"/>
  <c r="H48" i="1"/>
  <c r="H132" i="1"/>
  <c r="H144" i="1"/>
  <c r="H70" i="1"/>
  <c r="H154" i="1"/>
  <c r="H112" i="1"/>
  <c r="H80" i="1"/>
  <c r="G174" i="1"/>
  <c r="E207" i="5"/>
  <c r="D14" i="4"/>
  <c r="F207" i="5"/>
  <c r="E14" i="4"/>
  <c r="E206" i="5"/>
  <c r="F206" i="5"/>
  <c r="E13" i="4"/>
  <c r="E205" i="5"/>
  <c r="D12" i="4"/>
  <c r="F205" i="5"/>
  <c r="E12" i="4"/>
  <c r="E204" i="5"/>
  <c r="D11" i="4"/>
  <c r="F204" i="5"/>
  <c r="E11" i="4"/>
  <c r="E203" i="5"/>
  <c r="D10" i="4"/>
  <c r="F203" i="5"/>
  <c r="E10" i="4"/>
  <c r="E202" i="5"/>
  <c r="D9" i="4"/>
  <c r="F202" i="5"/>
  <c r="E9" i="4"/>
  <c r="E201" i="5"/>
  <c r="D8" i="4"/>
  <c r="F201" i="5"/>
  <c r="E8" i="4"/>
  <c r="G156" i="5"/>
  <c r="G157" i="5"/>
  <c r="G158" i="5"/>
  <c r="G159" i="5"/>
  <c r="G160" i="5"/>
  <c r="G161" i="5"/>
  <c r="G162" i="5"/>
  <c r="D163" i="5"/>
  <c r="E163" i="5"/>
  <c r="F163" i="5"/>
  <c r="G167" i="5"/>
  <c r="G168" i="5"/>
  <c r="G169" i="5"/>
  <c r="G170" i="5"/>
  <c r="G171" i="5"/>
  <c r="G172" i="5"/>
  <c r="G173" i="5"/>
  <c r="D174" i="5"/>
  <c r="E174" i="5"/>
  <c r="F174" i="5"/>
  <c r="G178" i="5"/>
  <c r="G179" i="5"/>
  <c r="G180" i="5"/>
  <c r="G181" i="5"/>
  <c r="G182" i="5"/>
  <c r="G183" i="5"/>
  <c r="G184" i="5"/>
  <c r="D185" i="5"/>
  <c r="E185" i="5"/>
  <c r="F185" i="5"/>
  <c r="F152" i="5"/>
  <c r="E152" i="5"/>
  <c r="D152" i="5"/>
  <c r="G151" i="5"/>
  <c r="G150" i="5"/>
  <c r="G149" i="5"/>
  <c r="G148" i="5"/>
  <c r="G147" i="5"/>
  <c r="G146" i="5"/>
  <c r="G145" i="5"/>
  <c r="G111" i="5"/>
  <c r="G112" i="5"/>
  <c r="G113" i="5"/>
  <c r="G114" i="5"/>
  <c r="G115" i="5"/>
  <c r="G116" i="5"/>
  <c r="G117" i="5"/>
  <c r="D118" i="5"/>
  <c r="E118" i="5"/>
  <c r="F118" i="5"/>
  <c r="G122" i="5"/>
  <c r="G123" i="5"/>
  <c r="G124" i="5"/>
  <c r="G125" i="5"/>
  <c r="G126" i="5"/>
  <c r="G127" i="5"/>
  <c r="G128" i="5"/>
  <c r="D129" i="5"/>
  <c r="E129" i="5"/>
  <c r="F129" i="5"/>
  <c r="G133" i="5"/>
  <c r="G134" i="5"/>
  <c r="G135" i="5"/>
  <c r="G136" i="5"/>
  <c r="G137" i="5"/>
  <c r="G138" i="5"/>
  <c r="G139" i="5"/>
  <c r="D140" i="5"/>
  <c r="E140" i="5"/>
  <c r="F140" i="5"/>
  <c r="F107" i="5"/>
  <c r="E107" i="5"/>
  <c r="D107" i="5"/>
  <c r="G106" i="5"/>
  <c r="G105" i="5"/>
  <c r="G104" i="5"/>
  <c r="G103" i="5"/>
  <c r="G102" i="5"/>
  <c r="G101" i="5"/>
  <c r="G100" i="5"/>
  <c r="G66" i="5"/>
  <c r="G67" i="5"/>
  <c r="G68" i="5"/>
  <c r="G69" i="5"/>
  <c r="G70" i="5"/>
  <c r="G71" i="5"/>
  <c r="G72" i="5"/>
  <c r="D73" i="5"/>
  <c r="G73" i="5"/>
  <c r="E73" i="5"/>
  <c r="F73" i="5"/>
  <c r="G77" i="5"/>
  <c r="G78" i="5"/>
  <c r="G79" i="5"/>
  <c r="G80" i="5"/>
  <c r="G81" i="5"/>
  <c r="G82" i="5"/>
  <c r="G83" i="5"/>
  <c r="D84" i="5"/>
  <c r="G84" i="5"/>
  <c r="E84" i="5"/>
  <c r="F84" i="5"/>
  <c r="G88" i="5"/>
  <c r="G89" i="5"/>
  <c r="G90" i="5"/>
  <c r="G91" i="5"/>
  <c r="G92" i="5"/>
  <c r="G93" i="5"/>
  <c r="G94" i="5"/>
  <c r="D95" i="5"/>
  <c r="E95" i="5"/>
  <c r="F95" i="5"/>
  <c r="G55" i="5"/>
  <c r="G56" i="5"/>
  <c r="G57" i="5"/>
  <c r="G58" i="5"/>
  <c r="G59" i="5"/>
  <c r="G60" i="5"/>
  <c r="G61" i="5"/>
  <c r="D62" i="5"/>
  <c r="G62" i="5"/>
  <c r="E62" i="5"/>
  <c r="F62" i="5"/>
  <c r="G21" i="5"/>
  <c r="G22" i="5"/>
  <c r="G23" i="5"/>
  <c r="G24" i="5"/>
  <c r="G25" i="5"/>
  <c r="G26" i="5"/>
  <c r="G27" i="5"/>
  <c r="D28" i="5"/>
  <c r="G28" i="5"/>
  <c r="E28" i="5"/>
  <c r="F28" i="5"/>
  <c r="G32" i="5"/>
  <c r="G33" i="5"/>
  <c r="G34" i="5"/>
  <c r="G35" i="5"/>
  <c r="G36" i="5"/>
  <c r="G37" i="5"/>
  <c r="G38" i="5"/>
  <c r="D39" i="5"/>
  <c r="G39" i="5"/>
  <c r="E39" i="5"/>
  <c r="F39" i="5"/>
  <c r="G43" i="5"/>
  <c r="G44" i="5"/>
  <c r="G45" i="5"/>
  <c r="G46" i="5"/>
  <c r="G47" i="5"/>
  <c r="G48" i="5"/>
  <c r="G49" i="5"/>
  <c r="D50" i="5"/>
  <c r="E50" i="5"/>
  <c r="F50" i="5"/>
  <c r="E17" i="5"/>
  <c r="F17" i="5"/>
  <c r="G10" i="5"/>
  <c r="G11" i="5"/>
  <c r="G12" i="5"/>
  <c r="G13" i="5"/>
  <c r="G14" i="5"/>
  <c r="G15" i="5"/>
  <c r="G16" i="5"/>
  <c r="D17" i="5"/>
  <c r="G17" i="5"/>
  <c r="G129" i="5"/>
  <c r="G174" i="5"/>
  <c r="D13" i="4"/>
  <c r="E15" i="4"/>
  <c r="F208" i="5"/>
  <c r="E208" i="5"/>
  <c r="G118" i="5"/>
  <c r="G152" i="5"/>
  <c r="G163" i="5"/>
  <c r="G140" i="5"/>
  <c r="G185" i="5"/>
  <c r="G107" i="5"/>
  <c r="G95" i="5"/>
  <c r="G50" i="5"/>
  <c r="E174" i="1"/>
  <c r="E177" i="5"/>
  <c r="F174" i="1"/>
  <c r="F177" i="5"/>
  <c r="G177" i="5"/>
  <c r="E164" i="1"/>
  <c r="E166" i="5"/>
  <c r="F164" i="1"/>
  <c r="F166" i="5"/>
  <c r="E155" i="5"/>
  <c r="F154" i="1"/>
  <c r="F155" i="5"/>
  <c r="E144" i="1"/>
  <c r="E144" i="5"/>
  <c r="F144" i="1"/>
  <c r="F144" i="5"/>
  <c r="E132" i="1"/>
  <c r="E132" i="5"/>
  <c r="F132" i="1"/>
  <c r="F132" i="5"/>
  <c r="E122" i="1"/>
  <c r="E121" i="5"/>
  <c r="G121" i="5"/>
  <c r="F122" i="1"/>
  <c r="F121" i="5"/>
  <c r="E112" i="1"/>
  <c r="E110" i="5"/>
  <c r="F112" i="1"/>
  <c r="F110" i="5"/>
  <c r="E102" i="1"/>
  <c r="F102" i="1"/>
  <c r="F99" i="5"/>
  <c r="E90" i="1"/>
  <c r="E87" i="5"/>
  <c r="F90" i="1"/>
  <c r="E80" i="1"/>
  <c r="E76" i="5"/>
  <c r="F80" i="1"/>
  <c r="F76" i="5"/>
  <c r="E70" i="1"/>
  <c r="E65" i="5"/>
  <c r="F70" i="1"/>
  <c r="F65" i="5"/>
  <c r="E60" i="1"/>
  <c r="E54" i="5"/>
  <c r="F60" i="1"/>
  <c r="F54" i="5"/>
  <c r="E48" i="1"/>
  <c r="E42" i="5"/>
  <c r="F48" i="1"/>
  <c r="F42" i="5"/>
  <c r="E38" i="1"/>
  <c r="F38" i="1"/>
  <c r="F31" i="5"/>
  <c r="E28" i="1"/>
  <c r="E20" i="5"/>
  <c r="F28" i="1"/>
  <c r="F20" i="5"/>
  <c r="D28" i="1"/>
  <c r="D20" i="5"/>
  <c r="F9" i="5"/>
  <c r="E9" i="5"/>
  <c r="D15" i="4"/>
  <c r="E99" i="5"/>
  <c r="F87" i="5"/>
  <c r="F193" i="1"/>
  <c r="E193" i="1"/>
  <c r="E31" i="5"/>
  <c r="D174" i="1"/>
  <c r="D164" i="1"/>
  <c r="D166" i="5"/>
  <c r="G166" i="5"/>
  <c r="D155" i="5"/>
  <c r="D144" i="1"/>
  <c r="D132" i="1"/>
  <c r="D132" i="5"/>
  <c r="D122" i="1"/>
  <c r="D121" i="5"/>
  <c r="D112" i="1"/>
  <c r="D110" i="5"/>
  <c r="G110" i="5"/>
  <c r="D102" i="1"/>
  <c r="D90" i="1"/>
  <c r="D87" i="5"/>
  <c r="D80" i="1"/>
  <c r="D76" i="5"/>
  <c r="G76" i="5"/>
  <c r="D70" i="1"/>
  <c r="D60" i="1"/>
  <c r="D48" i="1"/>
  <c r="D42" i="5"/>
  <c r="D38" i="1"/>
  <c r="D9" i="5"/>
  <c r="D177" i="5"/>
  <c r="D65" i="5"/>
  <c r="D99" i="5"/>
  <c r="G99" i="5"/>
  <c r="C29" i="6"/>
  <c r="D33" i="6"/>
  <c r="D144" i="5"/>
  <c r="C40" i="6"/>
  <c r="D45" i="6"/>
  <c r="D54" i="5"/>
  <c r="C18" i="6"/>
  <c r="D21" i="6"/>
  <c r="I206" i="1"/>
  <c r="G202" i="5"/>
  <c r="G60" i="1"/>
  <c r="H60" i="1"/>
  <c r="D193" i="1"/>
  <c r="G205" i="5"/>
  <c r="G207" i="5"/>
  <c r="C11" i="4"/>
  <c r="C15" i="4"/>
  <c r="C16" i="4"/>
  <c r="C17" i="4"/>
  <c r="D208" i="5"/>
  <c r="D209" i="5"/>
  <c r="D210" i="5"/>
  <c r="G203" i="5"/>
  <c r="G201" i="5"/>
  <c r="G206" i="5"/>
  <c r="D31" i="5"/>
  <c r="C7" i="6"/>
  <c r="D11" i="6"/>
  <c r="G20" i="5"/>
  <c r="G18" i="1"/>
  <c r="H18" i="1"/>
  <c r="G182" i="1"/>
  <c r="H182" i="1"/>
  <c r="F194" i="1"/>
  <c r="F195" i="1"/>
  <c r="E195" i="1"/>
  <c r="E194" i="1"/>
  <c r="E201" i="1"/>
  <c r="D24" i="6"/>
  <c r="D36" i="6"/>
  <c r="G87" i="5"/>
  <c r="G42" i="5"/>
  <c r="D25" i="6"/>
  <c r="D32" i="6"/>
  <c r="C30" i="6"/>
  <c r="D35" i="6"/>
  <c r="D34" i="6"/>
  <c r="D23" i="6"/>
  <c r="D43" i="6"/>
  <c r="G31" i="5"/>
  <c r="G9" i="5"/>
  <c r="G54" i="5"/>
  <c r="G65" i="5"/>
  <c r="G132" i="5"/>
  <c r="G144" i="5"/>
  <c r="G155" i="5"/>
  <c r="D46" i="6"/>
  <c r="D22" i="6"/>
  <c r="D47" i="6"/>
  <c r="D44" i="6"/>
  <c r="I207" i="1"/>
  <c r="G193" i="1"/>
  <c r="G194" i="1"/>
  <c r="G195" i="1"/>
  <c r="D194" i="1"/>
  <c r="D195" i="1"/>
  <c r="D201" i="1"/>
  <c r="C22" i="4"/>
  <c r="G208" i="5"/>
  <c r="D10" i="6"/>
  <c r="D13" i="6"/>
  <c r="D12" i="6"/>
  <c r="D14" i="6"/>
  <c r="D206" i="1"/>
  <c r="D207" i="1"/>
  <c r="F202" i="1"/>
  <c r="E23" i="4"/>
  <c r="F201" i="1"/>
  <c r="D22" i="4"/>
  <c r="E204" i="1"/>
  <c r="E202" i="1"/>
  <c r="D23" i="4"/>
  <c r="C41" i="6"/>
  <c r="C19" i="6"/>
  <c r="C8" i="6"/>
  <c r="D202" i="1"/>
  <c r="C23" i="4"/>
  <c r="D203" i="1"/>
  <c r="C24" i="4"/>
  <c r="D210" i="1"/>
  <c r="F204" i="1"/>
  <c r="E22" i="4"/>
  <c r="D204" i="1"/>
  <c r="C25" i="4"/>
</calcChain>
</file>

<file path=xl/sharedStrings.xml><?xml version="1.0" encoding="utf-8"?>
<sst xmlns="http://schemas.openxmlformats.org/spreadsheetml/2006/main" count="920" uniqueCount="694">
  <si>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</si>
  <si>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</si>
  <si>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</si>
  <si>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</si>
  <si>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</si>
  <si>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</si>
  <si>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</si>
  <si>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</si>
  <si>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</si>
  <si>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</si>
  <si>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</si>
  <si>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</si>
  <si>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</si>
  <si>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</si>
  <si>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</si>
  <si>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</si>
  <si>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</si>
  <si>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</si>
  <si>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</si>
  <si>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</si>
  <si>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</si>
  <si>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</si>
  <si>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</si>
  <si>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</si>
  <si>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</si>
  <si>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</si>
  <si>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</si>
  <si>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</si>
  <si>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</si>
  <si>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</si>
  <si>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</si>
  <si>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</si>
  <si>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</si>
  <si>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</si>
  <si>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</si>
  <si>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</si>
  <si>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</si>
  <si>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</si>
  <si>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</si>
  <si>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</si>
  <si>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</si>
  <si>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</si>
  <si>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</si>
  <si>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</si>
  <si>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</si>
  <si>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</si>
  <si>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</si>
  <si>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</si>
  <si>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</si>
  <si>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</si>
  <si>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</si>
  <si>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</si>
  <si>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</si>
  <si>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</si>
  <si>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</si>
  <si>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</si>
  <si>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</si>
  <si>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</si>
  <si>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</si>
  <si>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</si>
  <si>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</si>
  <si>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</si>
  <si>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</si>
  <si>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</si>
  <si>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</si>
  <si>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</si>
  <si>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</si>
  <si>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</si>
  <si>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</si>
  <si>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</si>
  <si>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</si>
  <si>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</si>
  <si>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</si>
  <si>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</si>
  <si>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</si>
  <si>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</si>
  <si>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</si>
  <si>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</si>
  <si>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</si>
  <si>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</si>
  <si>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</si>
  <si>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</si>
  <si>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</si>
  <si>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</si>
  <si>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</si>
  <si>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</si>
  <si>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</si>
  <si>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</si>
  <si>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</si>
  <si>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</si>
  <si>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</si>
  <si>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</si>
  <si>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</si>
  <si>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</si>
  <si>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</si>
  <si>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</si>
  <si>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</si>
  <si>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</si>
  <si>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</si>
  <si>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</si>
  <si>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</si>
  <si>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</si>
  <si>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</si>
  <si>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</si>
  <si>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</si>
  <si>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</si>
  <si>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</si>
  <si>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</si>
  <si>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</si>
  <si>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</si>
  <si>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</si>
  <si>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</si>
  <si>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</si>
  <si>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</si>
  <si>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</si>
  <si>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</si>
  <si>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</si>
  <si>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</si>
  <si>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</si>
  <si>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</si>
  <si>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</si>
  <si>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</si>
  <si>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</si>
  <si>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</si>
  <si>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</si>
  <si>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</si>
  <si>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</si>
  <si>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</si>
  <si>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</si>
  <si>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</si>
  <si>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</si>
  <si>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</si>
  <si>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</si>
  <si>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</si>
  <si>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</si>
  <si>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</si>
  <si>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</si>
  <si>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</si>
  <si>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</si>
  <si>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</si>
  <si>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</si>
  <si>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</si>
  <si>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</si>
  <si>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</si>
  <si>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</si>
  <si>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</si>
  <si>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</si>
  <si>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</si>
  <si>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</si>
  <si>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</si>
  <si>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</si>
  <si>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</si>
  <si>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</si>
  <si>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</si>
  <si>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</si>
  <si>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</si>
  <si>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</si>
  <si>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</si>
  <si>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</si>
  <si>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</si>
  <si>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</si>
  <si>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</si>
  <si>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</si>
  <si>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</si>
  <si>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</si>
  <si>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</si>
  <si>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</si>
  <si>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</si>
  <si>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</si>
  <si>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</si>
  <si>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</si>
  <si>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</si>
  <si>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</si>
  <si>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</si>
  <si>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</si>
  <si>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</si>
  <si>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</si>
  <si>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</si>
  <si>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</si>
  <si>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</si>
  <si>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</si>
  <si>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</si>
  <si>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</si>
  <si>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</si>
  <si>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</si>
  <si>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</si>
  <si>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</si>
  <si>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</si>
  <si>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</si>
  <si>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</si>
  <si>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</si>
  <si>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</si>
  <si>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</si>
  <si>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</si>
  <si>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</si>
  <si>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</si>
  <si>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</si>
  <si>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</si>
  <si>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</si>
  <si>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</si>
  <si>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</si>
  <si>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</si>
  <si>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</si>
  <si>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</si>
  <si>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</si>
  <si>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</si>
  <si>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</si>
  <si>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</si>
  <si>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</si>
  <si>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</si>
  <si>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</si>
  <si>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</si>
  <si>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</si>
  <si>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</si>
  <si>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</si>
  <si>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</si>
  <si>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</si>
  <si>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</si>
  <si>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</si>
  <si>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</si>
  <si>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</si>
  <si>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</si>
  <si>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</si>
  <si>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</si>
  <si>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</si>
  <si>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</si>
  <si>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</si>
  <si>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</si>
  <si>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</si>
  <si>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</si>
  <si>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</si>
  <si>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</si>
  <si>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</si>
  <si>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</si>
  <si>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</si>
  <si>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</si>
  <si>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</si>
  <si>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</si>
  <si>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</si>
  <si>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</si>
  <si>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</si>
  <si>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</si>
  <si>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</si>
  <si>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</si>
  <si>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</si>
  <si>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</si>
  <si>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</si>
  <si>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</si>
  <si>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</si>
  <si>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</si>
  <si>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</si>
  <si>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</si>
  <si>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</si>
  <si>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</si>
  <si>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</si>
  <si>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</si>
  <si>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</si>
  <si>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</si>
  <si>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</si>
  <si>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</si>
  <si>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</si>
  <si>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</si>
  <si>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</si>
  <si>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</si>
  <si>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</si>
  <si>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</si>
  <si>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</si>
  <si>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</si>
  <si>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</si>
  <si>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</si>
  <si>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</si>
  <si>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</si>
  <si>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</si>
  <si>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</si>
  <si>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</si>
  <si>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</si>
  <si>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</si>
  <si>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</si>
  <si>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</si>
  <si>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</si>
  <si>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</si>
  <si>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</si>
  <si>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</si>
  <si>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</si>
  <si>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</si>
  <si>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</si>
  <si>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</si>
  <si>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</si>
  <si>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</si>
  <si>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</si>
  <si>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</si>
  <si>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</si>
  <si>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</si>
  <si>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</si>
  <si>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</si>
  <si>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</si>
  <si>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</si>
  <si>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</si>
  <si>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</si>
  <si>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</si>
  <si>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</si>
  <si>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</si>
  <si>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</si>
  <si>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</si>
  <si>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</si>
  <si>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</si>
  <si>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</si>
  <si>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</si>
  <si>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</si>
  <si>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</si>
  <si>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</si>
  <si>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</si>
  <si>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</si>
  <si>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</si>
  <si>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</si>
  <si>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</si>
  <si>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</si>
  <si>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</si>
  <si>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</si>
  <si>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</si>
  <si>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</si>
  <si>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</si>
  <si>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</si>
  <si>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</si>
  <si>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</si>
  <si>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</si>
  <si>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</si>
  <si>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</si>
  <si>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</si>
  <si>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</si>
  <si>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</si>
  <si>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</si>
  <si>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</si>
  <si>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</si>
  <si>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</si>
  <si>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</si>
  <si>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</si>
  <si>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</si>
  <si>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</si>
  <si>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</si>
  <si>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</si>
  <si>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</si>
  <si>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</si>
  <si>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</si>
  <si>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</si>
  <si>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</si>
  <si>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</si>
  <si>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</si>
  <si>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</si>
  <si>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</si>
  <si>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</si>
  <si>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</si>
  <si>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</si>
  <si>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</si>
  <si>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</si>
  <si>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</si>
  <si>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</si>
  <si>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</si>
  <si>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</si>
  <si>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</si>
  <si>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</si>
  <si>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</si>
  <si>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</si>
  <si>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</si>
  <si>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</si>
  <si>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</si>
  <si>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</si>
  <si>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</si>
  <si>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</si>
  <si>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</si>
  <si>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</si>
  <si>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</si>
  <si>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</si>
  <si>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</si>
  <si>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</si>
  <si>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</si>
  <si>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</si>
  <si>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</si>
  <si>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</si>
  <si>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</si>
  <si>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</si>
  <si>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</si>
  <si>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</si>
  <si>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</si>
  <si>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</si>
  <si>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</si>
  <si>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</si>
  <si>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</si>
  <si>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</si>
  <si>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</si>
  <si>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</si>
  <si>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</si>
  <si>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</si>
  <si>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</si>
  <si>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</si>
  <si>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</si>
  <si>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</si>
  <si>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</si>
  <si>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</si>
  <si>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</si>
  <si>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</si>
  <si>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</si>
  <si>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</si>
  <si>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</si>
  <si>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</si>
  <si>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</si>
  <si>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</si>
  <si>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</si>
  <si>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</si>
  <si>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</si>
  <si>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</si>
  <si>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</si>
  <si>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</si>
  <si>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</si>
  <si>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</si>
  <si>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</si>
  <si>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</si>
  <si>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</si>
  <si>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</si>
  <si>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</si>
  <si>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</si>
  <si>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</si>
  <si>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</si>
  <si>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</si>
  <si>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</si>
  <si>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</si>
  <si>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</si>
  <si>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</si>
  <si>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</si>
  <si>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</si>
  <si>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</si>
  <si>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</si>
  <si>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</si>
  <si>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</si>
  <si>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</si>
  <si>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</si>
  <si>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</si>
  <si>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</si>
  <si>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</si>
  <si>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</si>
  <si>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</si>
  <si>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</si>
  <si>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</si>
  <si>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</si>
  <si>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</si>
  <si>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</si>
  <si>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</si>
  <si>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</si>
  <si>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</si>
  <si>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</si>
  <si>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</si>
  <si>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</si>
  <si>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</si>
  <si>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</si>
  <si>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</si>
  <si>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</si>
  <si>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</si>
  <si>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</si>
  <si>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</si>
  <si>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</si>
  <si>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</si>
  <si>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</si>
  <si>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</si>
  <si>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</si>
  <si>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</si>
  <si>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</si>
  <si>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</si>
  <si>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</si>
  <si>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</si>
  <si>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</si>
  <si>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</si>
  <si>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</si>
  <si>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</si>
  <si>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</si>
  <si>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</si>
  <si>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</si>
  <si>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</si>
  <si>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</si>
  <si>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</si>
  <si>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</si>
  <si>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</si>
  <si>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</si>
  <si>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</si>
  <si>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</si>
  <si>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</si>
  <si>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</si>
  <si>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</si>
  <si>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</si>
  <si>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</si>
  <si>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</si>
  <si>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</si>
  <si>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</si>
  <si>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</si>
  <si>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</si>
  <si>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</si>
  <si>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</si>
  <si>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</si>
  <si>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</si>
  <si>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</si>
  <si>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</si>
  <si>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</si>
  <si>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</si>
  <si>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</si>
  <si>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</si>
  <si>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</si>
  <si>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</si>
  <si>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</si>
  <si>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</si>
  <si>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</si>
  <si>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</si>
  <si>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</si>
  <si>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</si>
  <si>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</si>
  <si>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</si>
  <si>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</si>
  <si>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</si>
  <si>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</si>
  <si>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</si>
  <si>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</si>
  <si>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</si>
  <si>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</si>
  <si>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</si>
  <si>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</si>
  <si>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</si>
  <si>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</si>
  <si>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</si>
  <si>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</si>
  <si>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</si>
  <si>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</si>
  <si>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</si>
  <si>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</si>
  <si>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</si>
  <si>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</si>
  <si>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</si>
  <si>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</si>
  <si>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</si>
  <si>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</si>
  <si>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</si>
  <si>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</si>
  <si>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</si>
  <si>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</si>
  <si>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</si>
  <si>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</si>
  <si>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</si>
  <si>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</si>
  <si>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</si>
  <si>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</si>
  <si>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</si>
  <si>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</si>
  <si>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</si>
  <si>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</si>
  <si>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</si>
  <si>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</si>
  <si>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</si>
  <si>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</si>
  <si>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</si>
  <si>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Third Tranche:</t>
  </si>
  <si>
    <t>Subtotal</t>
  </si>
  <si>
    <t>7% Indirect Costs</t>
  </si>
  <si>
    <t>TOTAL</t>
  </si>
  <si>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</si>
  <si>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</si>
  <si>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</si>
  <si>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</si>
  <si>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</si>
  <si>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</si>
  <si>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</si>
  <si>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</si>
  <si>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</si>
  <si>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</si>
  <si>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</si>
  <si>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</si>
  <si>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</si>
  <si>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t>Budget for independent audit</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</si>
  <si>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</si>
  <si>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</si>
  <si>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</si>
  <si>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</si>
  <si>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Activity 1.1.9</t>
  </si>
  <si>
    <t>Activity 1.1.10</t>
  </si>
  <si>
    <t>Final Project Audit at ZOA and ABIC</t>
  </si>
  <si>
    <t>Office Running Costs, Bank &amp; Legal Fees</t>
  </si>
  <si>
    <t>End Evaluation</t>
  </si>
  <si>
    <t>Support Staff (Country Director, Programme Manager, Finance &amp; Operations Staff)</t>
  </si>
  <si>
    <t>MEAL Officers, Monitoring Activities, Accountability systems, Baseline</t>
  </si>
  <si>
    <t>Develop and document AI methodology and materials</t>
  </si>
  <si>
    <t>Sensitize local women-led organizations on AI methodology</t>
  </si>
  <si>
    <t>Conduct regular power and context analysis supported by local women led organizations</t>
  </si>
  <si>
    <t>Implementation 72 AI visits with key enabling actors by local women led organizations (6 per key actor)</t>
  </si>
  <si>
    <t>Implementation 48 AI visits with key blocking actors by local women led organizations (6 per key actor)</t>
  </si>
  <si>
    <t xml:space="preserve">Supervision appreciative inquiry visits key actors </t>
  </si>
  <si>
    <t>Selected women have knowledge on the WSR mechanism, methodology in delivering Track II mediation and have the skills to convene mediation dialogues to manage post elections expectations between conflicting political actors</t>
  </si>
  <si>
    <t>Selection and contracting Conflict Mediation Trainers</t>
  </si>
  <si>
    <t xml:space="preserve">Introductory meetings with local women groups and recruitment of Women Mediators </t>
  </si>
  <si>
    <t>Development training methodology and printing of training materials</t>
  </si>
  <si>
    <t>Communication and visibility actions</t>
  </si>
  <si>
    <t>Training of women mediators on the WSR methodology and Track II Mediation</t>
  </si>
  <si>
    <t>Transportation for women mediators during training</t>
  </si>
  <si>
    <t>Refresher training for women mediators on Track II Mediation</t>
  </si>
  <si>
    <t>Contacting and independent consultative meetings with political actors and other relevant stakeholders</t>
  </si>
  <si>
    <t xml:space="preserve">Women’s Mediation Dialogues with political actors </t>
  </si>
  <si>
    <t>Networking and follow up activities with political actors</t>
  </si>
  <si>
    <t>Mediation trainers with practical exercises that reflect gender</t>
  </si>
  <si>
    <t>Engagements and selection costs, fuel and maintenance costs, introductory meetings, communications, direct staff cost, per diem</t>
  </si>
  <si>
    <t>Participants are women groups with core focus on gendered mediation</t>
  </si>
  <si>
    <t>Engagements and selection costs,  fuel and maintenance costs, introductory meetings, communications, direct staff cost, per diem</t>
  </si>
  <si>
    <t>Mediation training materials with practical exercises that reflect  gender</t>
  </si>
  <si>
    <t>Consultants fees, transportation, printing cost</t>
  </si>
  <si>
    <t>Materials on women mediators breaking stereotypes by working to ensure peace in the counties</t>
  </si>
  <si>
    <t>Public communications using TV, radio, banners, posters, flyers, stickers in the counties</t>
  </si>
  <si>
    <t>Training includes requisite skills to successfully convene mediation dialogues by women</t>
  </si>
  <si>
    <t>Cost for trainers, certification, venue hire, training kits,  fuel and maintenance costs, direct staff cost, per diem</t>
  </si>
  <si>
    <t>Local per diem to enable women participate in training</t>
  </si>
  <si>
    <t>Travel cost for women mediators,  fuel and maintenance costs, direct staff cost, per diem</t>
  </si>
  <si>
    <t>Continuous capacity building on new gender tools and skills introduced to mediation that works within local context</t>
  </si>
  <si>
    <t>fuel and maintenance costs, direct staff cost, per diem trainers fees, printed materials, venue hire</t>
  </si>
  <si>
    <t>Women led inception meetings with conflicting actors, majority of whom are men</t>
  </si>
  <si>
    <t>Communications, media publications, fuel and maintenance costs, direct staff cost, per diem</t>
  </si>
  <si>
    <t>Women led mediation and peace dialogues with women and men conflicting political actors</t>
  </si>
  <si>
    <t>Venue hire, media engagements, communications, hospitality costs, fuel and maintenance costs, direct staff cost, per diem</t>
  </si>
  <si>
    <t>Women continue to engage with political actors</t>
  </si>
  <si>
    <t xml:space="preserve">Local women’s groups are capable of advocating for citizens’ rights and responsibilities under the electoral laws of Liberia </t>
  </si>
  <si>
    <t xml:space="preserve">Consultative meetings with women’s groups in communities </t>
  </si>
  <si>
    <t xml:space="preserve">Coordination of Women’s Marches for post elections peace </t>
  </si>
  <si>
    <t xml:space="preserve">Recording and dissemination of peace messages </t>
  </si>
  <si>
    <t>Engagements with grassroots women groups in counties to plan women peace activities</t>
  </si>
  <si>
    <t>Community engagements, communications, publications, fuel and maintenance costs, direct staff cost</t>
  </si>
  <si>
    <t>Women march on streets to demand peace in the counties from all political actors</t>
  </si>
  <si>
    <t>T-shirts, placards, flyers, posters, media publications, banners, stickers, fuel and maintenance costs, direct staff cost, per diem</t>
  </si>
  <si>
    <t>Women and conflicting political actors record messages to promote peace in counties</t>
  </si>
  <si>
    <t>Jingles, TV, community radios, publications and social media engagements, fuel and maintenance costs, direct staff cost, per diem</t>
  </si>
  <si>
    <t>Youth groups (males, females) have the knowledge and skills to advocate nonviolence in their communities and support women’s groups in conflict resolution and mediation</t>
  </si>
  <si>
    <t>Selection of youth groups, and development and printing of training materials</t>
  </si>
  <si>
    <t>Training of youth groups and peace monitors in conflict resolution</t>
  </si>
  <si>
    <t xml:space="preserve">Youth peer to peer peace engagements in communities </t>
  </si>
  <si>
    <t>Networking of peace monitors and communication and visibility actions</t>
  </si>
  <si>
    <t>Youth groups have equal focus and representation of females and males; training materials have practical exercises that reflect gender</t>
  </si>
  <si>
    <t>Community engagements, transport costs, printing of training materials, communication, fuel and maintenance costs, direct staff cost, per diem</t>
  </si>
  <si>
    <t>Training includes practical requisite skills to successfully undertake peer to peer peace engagements by females / males</t>
  </si>
  <si>
    <t>DSA for youth, cost for trainers, certification, venue hire, training materials, fuel and maintenance costs, direct staff cost, per diem</t>
  </si>
  <si>
    <t>Female and male youth engage  on how to promote peace with one another in counties</t>
  </si>
  <si>
    <t>Transport costs, stipend, T-shirts, media publications, social media engagements, fuel and maintenance costs, direct staff cost, per diem</t>
  </si>
  <si>
    <t>Materials on female and male working together to ensure peace in the counties</t>
  </si>
  <si>
    <t xml:space="preserve">Communications, transport, TV, radio, banners, posters, flyers, stickers </t>
  </si>
  <si>
    <t>Salary related costs for support staff</t>
  </si>
  <si>
    <t>Contracted external evaluator</t>
  </si>
  <si>
    <t>Independent Auditor contracted</t>
  </si>
  <si>
    <t>MEAL Officers, Monitoring Activities, Accountability systems, Baseline, midterm evaluation</t>
  </si>
  <si>
    <t>Implementation 200 appreciative inquiry visits  with women's groups and male reps by local women led organizations</t>
  </si>
  <si>
    <t xml:space="preserve">Supervision appreciative inquiry visits women's groups </t>
  </si>
  <si>
    <t>County workshops in which women’s groups share learning (one workshop per county)</t>
  </si>
  <si>
    <t>Local women’s groups have the knowledge and skills to represent women’s issues, demands and aspirations at local and county level decision-making processes</t>
  </si>
  <si>
    <t>County workshops with women’s groups and local authorities and traditional leaders</t>
  </si>
  <si>
    <t>Review and feedback sessions in communities with women's groups and CSOs</t>
  </si>
  <si>
    <t>Development learning publications and visibility materials</t>
  </si>
  <si>
    <t>Support/follow up on implementation solutions</t>
  </si>
  <si>
    <t>Learning event with local led women organizations per county</t>
  </si>
  <si>
    <t>Capacity building local CSOs on accountability and integrity framework</t>
  </si>
  <si>
    <t>Develop and document AI methodology to promote women participation</t>
  </si>
  <si>
    <t>Consultancy fee for development and documenting AI Methodology</t>
  </si>
  <si>
    <t>Ensuring local led women organizations are able to implement the AI methodology</t>
  </si>
  <si>
    <t>Visits to identify barriers, opportunities and solutions for women participation and to empower women</t>
  </si>
  <si>
    <t>Lumpsum budget, capacity building will be based partly on needs and partly on key priority areas: integrity and (financial) accountability</t>
  </si>
  <si>
    <t>Lumpsum to develop learning publications and visibilty materials</t>
  </si>
  <si>
    <t>Inclusive dialogue with key public actors and representatives of women’s groups to discuss contextualized solutions for women’s civic and political participation</t>
  </si>
  <si>
    <t xml:space="preserve">Women promote co-existence and peaceful conflict resolution among political actors in the aftermath of the mid-term Senatorial Elections using the Women’s Situation Room (WSR) mechanism </t>
  </si>
  <si>
    <t>Local authorities and traditional leaders have improved perceptions on and increased commitment to women participation and leadership at local and county level</t>
  </si>
  <si>
    <t>Local authorities and traditional leaders reflect on and understand the barrier’s women face to participate in decision-making</t>
  </si>
  <si>
    <t>Supporting local women-led organizations in implementing appreciative inquiry</t>
  </si>
  <si>
    <t>Learning between women's groups on barriers and opportunities for women participation</t>
  </si>
  <si>
    <t>Travel costs and overnight stay for staff to supervise AI sessions in two counties</t>
  </si>
  <si>
    <t>Inception, launch and coordination</t>
  </si>
  <si>
    <t>Launch, inception and coordination with stakeholders focusing on women participation and peacebuilding</t>
  </si>
  <si>
    <t>Hall rental, transportation costs, stationary, printing materials, accomodation and refreshments</t>
  </si>
  <si>
    <t>Travel costs, overnight stay, refreshments and training materials</t>
  </si>
  <si>
    <t xml:space="preserve">Consultancy fee to developimplement and regular update power analysis </t>
  </si>
  <si>
    <t xml:space="preserve">Analysis to identify key drivers and blockers of women participation </t>
  </si>
  <si>
    <t>Promote more positive perceptions on women participation and increased commitment</t>
  </si>
  <si>
    <t>Lumpsum for local women led organizations per visit to cover refreshments, materials, core cost organization, reporting</t>
  </si>
  <si>
    <t>Hall rental, transportation, stationary, printing materials, accomodation, refreshments</t>
  </si>
  <si>
    <t>Workshops to identify solutions and commit to increased women participation</t>
  </si>
  <si>
    <t>Hall rental, transportation, overnight stay,  stationary, printing materials, accomodation, refreshments</t>
  </si>
  <si>
    <t>Feedback sessions in communities with women and male counterparts and the wider community</t>
  </si>
  <si>
    <t>Development of learning materials on the AI process and women participation. Distribution in communities and stakeholders in peacebuilding and gender sector</t>
  </si>
  <si>
    <t>Transportation, materials, refreshments</t>
  </si>
  <si>
    <t>Local women led organizations learn from different approaches to increase women participation</t>
  </si>
  <si>
    <t>Capacity building of local women led organizations</t>
  </si>
  <si>
    <t>Support implementation of solutions to increase women participation</t>
  </si>
  <si>
    <t>Travel costs and overnight stay</t>
  </si>
  <si>
    <t>Lumpsum per county, per event to cover transportation, hall rental, refrehsments, materials</t>
  </si>
  <si>
    <t>Project Vehicle, Motorcycles, Office Rent, operational running costs, consumables, maintenance, laptops, furniture, banking and legal fees</t>
  </si>
  <si>
    <t>M&amp;E supports and monitors all activities, in case of recruitment a gender balance is being sought after.</t>
  </si>
  <si>
    <t>allocation of support staff are done to support GEWE activities within the project., in case of recruitment a gender balance is being sought after.</t>
  </si>
  <si>
    <t>Allocation of support costs are done to support GEWE activities within the project., in case of recruitment a gender balance is being sought after. Equipment is bought to support the promotion of this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</si>
</sst>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8"/>
      <name val="Calibri"/>
      <family val="2"/>
      <scheme val="minor"/>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25" fillId="0" borderId="0"/>
  </cellStyleXfs>
  <cellXfs count="310">
    <xf numFmtId="0" fontId="0" fillId="0" borderId="0" xfId="0"/>
    <xf numFmtId="0" fontId="0" fillId="0" borderId="0" xfId="0" applyBorder="1"/>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5" fillId="0" borderId="6" xfId="0" applyFont="1" applyBorder="1"/>
    <xf numFmtId="44"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3" xfId="0"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4"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4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9" fillId="2" borderId="13"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4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4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4" fillId="3" borderId="0" xfId="0" applyFont="1" applyFill="1" applyBorder="1" applyAlignment="1">
      <alignment horizontal="left" wrapText="1"/>
    </xf>
    <xf numFmtId="44" fontId="4"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44" fontId="4" fillId="2" borderId="3" xfId="0" applyNumberFormat="1" applyFont="1" applyFill="1" applyBorder="1" applyAlignment="1">
      <alignment horizontal="center" wrapText="1"/>
    </xf>
    <xf numFmtId="0" fontId="7" fillId="3" borderId="0" xfId="0" applyFont="1" applyFill="1" applyBorder="1" applyAlignment="1">
      <alignment wrapText="1"/>
    </xf>
    <xf numFmtId="44" fontId="4"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4"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4" fillId="2" borderId="40" xfId="0" applyFont="1" applyFill="1" applyBorder="1" applyAlignment="1">
      <alignment horizontal="center" wrapText="1"/>
    </xf>
    <xf numFmtId="44" fontId="4" fillId="2" borderId="3" xfId="0" applyNumberFormat="1" applyFont="1" applyFill="1" applyBorder="1" applyAlignment="1">
      <alignment wrapText="1"/>
    </xf>
    <xf numFmtId="0" fontId="8" fillId="2" borderId="40" xfId="0" applyFont="1" applyFill="1" applyBorder="1" applyAlignment="1" applyProtection="1">
      <alignment vertical="center" wrapText="1"/>
    </xf>
    <xf numFmtId="44" fontId="4" fillId="2" borderId="40" xfId="0" applyNumberFormat="1" applyFont="1" applyFill="1" applyBorder="1" applyAlignment="1">
      <alignment wrapText="1"/>
    </xf>
    <xf numFmtId="0" fontId="4" fillId="2" borderId="14" xfId="0" applyFont="1" applyFill="1" applyBorder="1" applyAlignment="1">
      <alignment horizontal="left" wrapText="1"/>
    </xf>
    <xf numFmtId="44" fontId="4" fillId="2" borderId="14" xfId="0" applyNumberFormat="1" applyFont="1" applyFill="1" applyBorder="1" applyAlignment="1">
      <alignment horizontal="center" wrapText="1"/>
    </xf>
    <xf numFmtId="44" fontId="4" fillId="2" borderId="14" xfId="0" applyNumberFormat="1" applyFont="1" applyFill="1" applyBorder="1" applyAlignment="1">
      <alignment wrapText="1"/>
    </xf>
    <xf numFmtId="44" fontId="4" fillId="4" borderId="3" xfId="1" applyNumberFormat="1" applyFont="1" applyFill="1" applyBorder="1" applyAlignment="1">
      <alignment wrapText="1"/>
    </xf>
    <xf numFmtId="44" fontId="4" fillId="3" borderId="4" xfId="1" applyFont="1" applyFill="1" applyBorder="1" applyAlignment="1" applyProtection="1">
      <alignment wrapText="1"/>
    </xf>
    <xf numFmtId="44" fontId="4" fillId="3" borderId="1" xfId="1" applyNumberFormat="1" applyFont="1" applyFill="1" applyBorder="1" applyAlignment="1">
      <alignment wrapText="1"/>
    </xf>
    <xf numFmtId="44" fontId="4" fillId="3" borderId="2" xfId="0" applyNumberFormat="1" applyFont="1" applyFill="1" applyBorder="1" applyAlignment="1">
      <alignment wrapText="1"/>
    </xf>
    <xf numFmtId="4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44" fontId="4" fillId="2" borderId="39" xfId="0" applyNumberFormat="1" applyFont="1" applyFill="1" applyBorder="1" applyAlignment="1">
      <alignment wrapText="1"/>
    </xf>
    <xf numFmtId="44" fontId="4" fillId="2" borderId="9" xfId="0" applyNumberFormat="1" applyFont="1" applyFill="1" applyBorder="1" applyAlignment="1">
      <alignment wrapText="1"/>
    </xf>
    <xf numFmtId="44" fontId="4" fillId="2" borderId="15" xfId="0" applyNumberFormat="1" applyFont="1" applyFill="1" applyBorder="1" applyAlignment="1">
      <alignment wrapText="1"/>
    </xf>
    <xf numFmtId="0" fontId="4" fillId="2" borderId="11" xfId="0" applyFont="1" applyFill="1" applyBorder="1" applyAlignment="1">
      <alignment horizontal="center" wrapText="1"/>
    </xf>
    <xf numFmtId="44" fontId="7" fillId="2" borderId="40" xfId="0" applyNumberFormat="1" applyFont="1" applyFill="1" applyBorder="1" applyAlignment="1">
      <alignment wrapText="1"/>
    </xf>
    <xf numFmtId="44" fontId="4" fillId="2" borderId="33" xfId="1" applyNumberFormat="1" applyFont="1" applyFill="1" applyBorder="1" applyAlignment="1">
      <alignment wrapText="1"/>
    </xf>
    <xf numFmtId="44" fontId="4" fillId="2" borderId="34" xfId="0" applyNumberFormat="1" applyFont="1" applyFill="1" applyBorder="1" applyAlignment="1">
      <alignment wrapText="1"/>
    </xf>
    <xf numFmtId="44" fontId="7" fillId="2" borderId="14" xfId="0" applyNumberFormat="1" applyFont="1" applyFill="1" applyBorder="1" applyAlignment="1">
      <alignment wrapText="1"/>
    </xf>
    <xf numFmtId="0" fontId="7"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44" fontId="7" fillId="0" borderId="40" xfId="0" applyNumberFormat="1" applyFont="1" applyBorder="1" applyAlignment="1" applyProtection="1">
      <alignment wrapText="1"/>
      <protection locked="0"/>
    </xf>
    <xf numFmtId="44" fontId="7" fillId="3" borderId="40"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4" fillId="2"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44" fontId="4" fillId="2" borderId="3" xfId="1" applyFont="1" applyFill="1" applyBorder="1" applyAlignment="1" applyProtection="1">
      <alignment vertical="center" wrapText="1"/>
    </xf>
    <xf numFmtId="44" fontId="4" fillId="2" borderId="4" xfId="1" applyFont="1" applyFill="1" applyBorder="1" applyAlignment="1" applyProtection="1">
      <alignment vertical="center" wrapText="1"/>
    </xf>
    <xf numFmtId="44" fontId="4" fillId="2" borderId="14" xfId="1" applyFont="1" applyFill="1" applyBorder="1" applyAlignment="1" applyProtection="1">
      <alignment vertical="center" wrapText="1"/>
    </xf>
    <xf numFmtId="44" fontId="4" fillId="2" borderId="38" xfId="1" applyFont="1" applyFill="1" applyBorder="1" applyAlignment="1" applyProtection="1">
      <alignment vertical="center" wrapText="1"/>
    </xf>
    <xf numFmtId="9" fontId="4" fillId="2" borderId="15" xfId="2" applyFont="1" applyFill="1" applyBorder="1" applyAlignment="1" applyProtection="1">
      <alignment vertical="center" wrapText="1"/>
    </xf>
    <xf numFmtId="0" fontId="5" fillId="2" borderId="29" xfId="0" applyFont="1" applyFill="1" applyBorder="1" applyAlignment="1" applyProtection="1">
      <alignment horizontal="left" vertical="center" wrapText="1"/>
    </xf>
    <xf numFmtId="44" fontId="4" fillId="2" borderId="17"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44" fontId="4" fillId="2" borderId="9" xfId="2" applyNumberFormat="1" applyFont="1" applyFill="1" applyBorder="1" applyAlignment="1" applyProtection="1">
      <alignment wrapText="1"/>
    </xf>
    <xf numFmtId="44" fontId="4" fillId="2" borderId="5" xfId="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44" fontId="4"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4" fillId="2" borderId="15" xfId="1" applyFont="1" applyFill="1" applyBorder="1" applyAlignment="1" applyProtection="1">
      <alignment vertical="center" wrapText="1"/>
    </xf>
    <xf numFmtId="0" fontId="4" fillId="2" borderId="40"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pplyProtection="1">
      <alignment vertical="center" wrapText="1"/>
    </xf>
    <xf numFmtId="44" fontId="4" fillId="2" borderId="5" xfId="1" applyFont="1" applyFill="1" applyBorder="1" applyAlignment="1" applyProtection="1">
      <alignment vertical="center" wrapText="1"/>
    </xf>
    <xf numFmtId="44" fontId="4" fillId="2" borderId="41"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44" fontId="7" fillId="2" borderId="4" xfId="0" applyNumberFormat="1" applyFont="1" applyFill="1" applyBorder="1" applyAlignment="1" applyProtection="1">
      <alignment vertical="center" wrapText="1"/>
    </xf>
    <xf numFmtId="44" fontId="7" fillId="2" borderId="3" xfId="1" applyNumberFormat="1" applyFont="1" applyFill="1" applyBorder="1" applyAlignment="1" applyProtection="1">
      <alignment horizontal="center" vertical="center" wrapText="1"/>
    </xf>
    <xf numFmtId="44" fontId="4" fillId="4" borderId="3" xfId="1" applyFont="1" applyFill="1" applyBorder="1" applyAlignment="1" applyProtection="1">
      <alignment vertical="center" wrapText="1"/>
    </xf>
    <xf numFmtId="0" fontId="4" fillId="2" borderId="3" xfId="1" applyNumberFormat="1" applyFont="1" applyFill="1" applyBorder="1" applyAlignment="1" applyProtection="1">
      <alignment vertical="center" wrapText="1"/>
    </xf>
    <xf numFmtId="44" fontId="4" fillId="2" borderId="4" xfId="0" applyNumberFormat="1" applyFont="1" applyFill="1" applyBorder="1" applyAlignment="1">
      <alignment wrapText="1"/>
    </xf>
    <xf numFmtId="44" fontId="4" fillId="3" borderId="1" xfId="0" applyNumberFormat="1" applyFont="1" applyFill="1" applyBorder="1" applyAlignment="1">
      <alignment wrapText="1"/>
    </xf>
    <xf numFmtId="0" fontId="4" fillId="4" borderId="43" xfId="0" applyFont="1" applyFill="1" applyBorder="1" applyAlignment="1" applyProtection="1">
      <alignment vertical="center" wrapText="1"/>
    </xf>
    <xf numFmtId="44" fontId="4" fillId="2" borderId="2" xfId="1" applyFont="1" applyFill="1" applyBorder="1" applyAlignment="1" applyProtection="1">
      <alignment horizontal="center" vertical="center" wrapText="1"/>
    </xf>
    <xf numFmtId="0" fontId="4" fillId="2" borderId="2" xfId="1" applyNumberFormat="1" applyFont="1" applyFill="1" applyBorder="1" applyAlignment="1" applyProtection="1">
      <alignment vertical="center" wrapText="1"/>
    </xf>
    <xf numFmtId="44" fontId="7" fillId="2" borderId="2" xfId="0" applyNumberFormat="1" applyFont="1" applyFill="1" applyBorder="1" applyAlignment="1" applyProtection="1">
      <alignment vertical="center" wrapText="1"/>
    </xf>
    <xf numFmtId="44" fontId="4" fillId="2" borderId="50" xfId="1" applyFont="1" applyFill="1" applyBorder="1" applyAlignment="1" applyProtection="1">
      <alignment vertical="center" wrapText="1"/>
    </xf>
    <xf numFmtId="44" fontId="7" fillId="2" borderId="51" xfId="0" applyNumberFormat="1" applyFont="1" applyFill="1" applyBorder="1" applyAlignment="1">
      <alignment wrapText="1"/>
    </xf>
    <xf numFmtId="44" fontId="4" fillId="2" borderId="0" xfId="1" applyNumberFormat="1" applyFont="1" applyFill="1" applyBorder="1" applyAlignment="1">
      <alignment wrapText="1"/>
    </xf>
    <xf numFmtId="44" fontId="7" fillId="2" borderId="52" xfId="0" applyNumberFormat="1" applyFont="1" applyFill="1" applyBorder="1" applyAlignment="1">
      <alignment wrapText="1"/>
    </xf>
    <xf numFmtId="44" fontId="7" fillId="2" borderId="50" xfId="0" applyNumberFormat="1" applyFont="1" applyFill="1" applyBorder="1" applyAlignment="1">
      <alignment wrapText="1"/>
    </xf>
    <xf numFmtId="44" fontId="4" fillId="2" borderId="53" xfId="1" applyNumberFormat="1" applyFont="1" applyFill="1" applyBorder="1" applyAlignment="1">
      <alignment wrapText="1"/>
    </xf>
    <xf numFmtId="0" fontId="9" fillId="2" borderId="35" xfId="0" applyFont="1" applyFill="1" applyBorder="1" applyAlignment="1" applyProtection="1">
      <alignment vertical="center" wrapText="1"/>
    </xf>
    <xf numFmtId="44" fontId="7" fillId="2" borderId="3" xfId="0" applyNumberFormat="1" applyFont="1" applyFill="1" applyBorder="1" applyAlignment="1">
      <alignment wrapText="1"/>
    </xf>
    <xf numFmtId="44" fontId="4" fillId="2" borderId="12" xfId="0" applyNumberFormat="1" applyFont="1" applyFill="1" applyBorder="1" applyAlignment="1">
      <alignment wrapText="1"/>
    </xf>
    <xf numFmtId="44" fontId="4" fillId="2" borderId="13" xfId="1" applyFont="1" applyFill="1" applyBorder="1" applyAlignment="1" applyProtection="1">
      <alignment wrapText="1"/>
    </xf>
    <xf numFmtId="44" fontId="4" fillId="2" borderId="14" xfId="1" applyNumberFormat="1" applyFont="1" applyFill="1" applyBorder="1" applyAlignment="1">
      <alignment wrapText="1"/>
    </xf>
    <xf numFmtId="44" fontId="4" fillId="2" borderId="26" xfId="1" applyNumberFormat="1" applyFont="1" applyFill="1" applyBorder="1" applyAlignment="1">
      <alignment wrapText="1"/>
    </xf>
    <xf numFmtId="44" fontId="4" fillId="2" borderId="21" xfId="0" applyNumberFormat="1" applyFont="1" applyFill="1" applyBorder="1" applyAlignment="1">
      <alignment wrapText="1"/>
    </xf>
    <xf numFmtId="44" fontId="7" fillId="2" borderId="8" xfId="1" applyFont="1" applyFill="1" applyBorder="1" applyAlignment="1" applyProtection="1">
      <alignment wrapText="1"/>
    </xf>
    <xf numFmtId="44" fontId="7" fillId="2" borderId="3" xfId="1" applyNumberFormat="1" applyFont="1" applyFill="1" applyBorder="1" applyAlignment="1">
      <alignment wrapText="1"/>
    </xf>
    <xf numFmtId="0" fontId="4" fillId="2" borderId="28" xfId="0" applyFont="1" applyFill="1" applyBorder="1" applyAlignment="1">
      <alignment wrapText="1"/>
    </xf>
    <xf numFmtId="0" fontId="4" fillId="2" borderId="52" xfId="0" applyFont="1" applyFill="1" applyBorder="1" applyAlignment="1">
      <alignment horizontal="center" wrapText="1"/>
    </xf>
    <xf numFmtId="44" fontId="4" fillId="2" borderId="2" xfId="0" applyNumberFormat="1" applyFont="1" applyFill="1" applyBorder="1" applyAlignment="1">
      <alignment horizontal="center" wrapText="1"/>
    </xf>
    <xf numFmtId="44" fontId="7" fillId="2" borderId="39" xfId="0" applyNumberFormat="1" applyFont="1" applyFill="1" applyBorder="1" applyAlignment="1">
      <alignment wrapText="1"/>
    </xf>
    <xf numFmtId="44" fontId="7" fillId="2" borderId="15" xfId="0" applyNumberFormat="1" applyFont="1" applyFill="1" applyBorder="1" applyAlignment="1">
      <alignment wrapText="1"/>
    </xf>
    <xf numFmtId="0" fontId="18" fillId="0" borderId="0" xfId="0" applyFont="1" applyBorder="1" applyAlignment="1">
      <alignment wrapText="1"/>
    </xf>
    <xf numFmtId="9" fontId="4" fillId="3" borderId="9" xfId="2" applyFont="1" applyFill="1" applyBorder="1" applyAlignment="1" applyProtection="1">
      <alignment vertical="center" wrapText="1"/>
      <protection locked="0"/>
    </xf>
    <xf numFmtId="9" fontId="4" fillId="3" borderId="32" xfId="2" applyFont="1" applyFill="1" applyBorder="1" applyAlignment="1" applyProtection="1">
      <alignment vertical="center" wrapText="1"/>
      <protection locked="0"/>
    </xf>
    <xf numFmtId="0" fontId="7" fillId="2" borderId="3" xfId="0" applyFont="1" applyFill="1" applyBorder="1" applyAlignment="1" applyProtection="1">
      <alignment vertical="center" wrapText="1"/>
    </xf>
    <xf numFmtId="44" fontId="4" fillId="2" borderId="15" xfId="1" applyNumberFormat="1" applyFont="1" applyFill="1" applyBorder="1" applyAlignment="1">
      <alignment wrapText="1"/>
    </xf>
    <xf numFmtId="44" fontId="7" fillId="2" borderId="54" xfId="1" applyFont="1" applyFill="1" applyBorder="1" applyAlignment="1" applyProtection="1">
      <alignment wrapText="1"/>
    </xf>
    <xf numFmtId="44" fontId="7" fillId="2" borderId="30" xfId="1" applyNumberFormat="1" applyFont="1" applyFill="1" applyBorder="1" applyAlignment="1">
      <alignment wrapText="1"/>
    </xf>
    <xf numFmtId="44" fontId="7" fillId="2" borderId="9" xfId="1" applyNumberFormat="1" applyFont="1" applyFill="1" applyBorder="1" applyAlignment="1">
      <alignment wrapText="1"/>
    </xf>
    <xf numFmtId="10" fontId="4" fillId="2" borderId="9" xfId="2" applyNumberFormat="1" applyFont="1" applyFill="1" applyBorder="1" applyAlignment="1" applyProtection="1">
      <alignment wrapText="1"/>
    </xf>
    <xf numFmtId="44" fontId="7" fillId="0" borderId="3" xfId="1" applyFont="1" applyBorder="1" applyAlignment="1" applyProtection="1">
      <alignment horizontal="center" vertical="center" wrapText="1"/>
      <protection locked="0"/>
    </xf>
    <xf numFmtId="44" fontId="7" fillId="3" borderId="3" xfId="1" applyFont="1" applyFill="1" applyBorder="1" applyAlignment="1" applyProtection="1">
      <alignment horizontal="center" vertical="center" wrapText="1"/>
      <protection locked="0"/>
    </xf>
    <xf numFmtId="44" fontId="4" fillId="3" borderId="0" xfId="1" applyFont="1" applyFill="1" applyBorder="1" applyAlignment="1" applyProtection="1">
      <alignment vertical="center" wrapText="1"/>
      <protection locked="0"/>
    </xf>
    <xf numFmtId="44" fontId="7" fillId="0" borderId="0" xfId="1" applyFont="1" applyFill="1" applyBorder="1" applyAlignment="1" applyProtection="1">
      <alignment vertical="center" wrapText="1"/>
      <protection locked="0"/>
    </xf>
    <xf numFmtId="44" fontId="0" fillId="0" borderId="0" xfId="1" applyFont="1" applyBorder="1" applyAlignment="1">
      <alignment wrapText="1"/>
    </xf>
    <xf numFmtId="44" fontId="4" fillId="3" borderId="0" xfId="1" applyFont="1" applyFill="1" applyBorder="1" applyAlignment="1">
      <alignment vertical="center" wrapText="1"/>
    </xf>
    <xf numFmtId="44" fontId="4" fillId="3" borderId="0" xfId="1" applyFont="1" applyFill="1" applyBorder="1" applyAlignment="1" applyProtection="1">
      <alignment horizontal="center" vertical="center" wrapText="1"/>
    </xf>
    <xf numFmtId="44" fontId="4" fillId="3" borderId="0" xfId="1" applyFont="1" applyFill="1" applyBorder="1" applyAlignment="1" applyProtection="1">
      <alignment vertical="center" wrapText="1"/>
    </xf>
    <xf numFmtId="44" fontId="4" fillId="0" borderId="0" xfId="1" applyFont="1" applyFill="1" applyBorder="1" applyAlignment="1">
      <alignment vertical="center" wrapText="1"/>
    </xf>
    <xf numFmtId="44" fontId="0" fillId="0" borderId="0" xfId="1" applyFont="1" applyFill="1" applyBorder="1" applyAlignment="1">
      <alignment wrapText="1"/>
    </xf>
    <xf numFmtId="44" fontId="15" fillId="0" borderId="0" xfId="1" applyFont="1" applyBorder="1" applyAlignment="1">
      <alignment wrapText="1"/>
    </xf>
    <xf numFmtId="44" fontId="4" fillId="2" borderId="29" xfId="0" applyNumberFormat="1" applyFont="1" applyFill="1" applyBorder="1" applyAlignment="1">
      <alignment vertical="center" wrapText="1"/>
    </xf>
    <xf numFmtId="44" fontId="0" fillId="2" borderId="17" xfId="1" applyFont="1" applyFill="1" applyBorder="1" applyAlignment="1">
      <alignment vertical="center" wrapText="1"/>
    </xf>
    <xf numFmtId="0" fontId="5" fillId="2" borderId="13" xfId="0" applyFont="1" applyFill="1" applyBorder="1" applyAlignment="1">
      <alignment wrapText="1"/>
    </xf>
    <xf numFmtId="9" fontId="5" fillId="2" borderId="15" xfId="2" applyFont="1" applyFill="1" applyBorder="1" applyAlignment="1">
      <alignment wrapText="1"/>
    </xf>
    <xf numFmtId="44" fontId="0" fillId="2" borderId="14" xfId="0" applyNumberFormat="1" applyFill="1" applyBorder="1"/>
    <xf numFmtId="0" fontId="0" fillId="2" borderId="14" xfId="0" applyFill="1" applyBorder="1"/>
    <xf numFmtId="0" fontId="0" fillId="2" borderId="15" xfId="0" applyFill="1" applyBorder="1"/>
    <xf numFmtId="44" fontId="3" fillId="2" borderId="3" xfId="1" applyFont="1" applyFill="1" applyBorder="1" applyAlignment="1">
      <alignment vertical="center" wrapText="1"/>
    </xf>
    <xf numFmtId="0" fontId="4" fillId="2" borderId="5" xfId="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44" fontId="4" fillId="3" borderId="3" xfId="1" applyFont="1" applyFill="1" applyBorder="1" applyAlignment="1" applyProtection="1">
      <alignment horizontal="center" vertical="center" wrapText="1"/>
    </xf>
    <xf numFmtId="44" fontId="0" fillId="0" borderId="0" xfId="1" applyFont="1" applyFill="1" applyBorder="1" applyAlignment="1">
      <alignment vertical="center" wrapText="1"/>
    </xf>
    <xf numFmtId="9" fontId="5" fillId="0" borderId="0" xfId="2" applyFont="1" applyFill="1" applyBorder="1" applyAlignment="1">
      <alignment wrapText="1"/>
    </xf>
    <xf numFmtId="0" fontId="13" fillId="6" borderId="6" xfId="0" applyFont="1" applyFill="1" applyBorder="1" applyAlignment="1">
      <alignment vertical="top" wrapText="1"/>
    </xf>
    <xf numFmtId="0" fontId="21" fillId="0" borderId="57" xfId="0" applyFont="1" applyBorder="1" applyAlignment="1">
      <alignment horizontal="left" wrapText="1"/>
    </xf>
    <xf numFmtId="0" fontId="19" fillId="0" borderId="0" xfId="0" applyFont="1" applyAlignment="1">
      <alignment horizontal="left" vertical="top" wrapText="1"/>
    </xf>
    <xf numFmtId="0" fontId="4" fillId="0"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9" fontId="1" fillId="3" borderId="3" xfId="1" applyNumberFormat="1" applyFont="1" applyFill="1" applyBorder="1" applyAlignment="1" applyProtection="1">
      <alignment horizontal="left" wrapText="1"/>
      <protection locked="0"/>
    </xf>
    <xf numFmtId="164" fontId="1" fillId="0" borderId="40"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49" fontId="1" fillId="0" borderId="3" xfId="0" applyNumberFormat="1" applyFont="1" applyBorder="1" applyAlignment="1" applyProtection="1">
      <alignment horizontal="left" wrapText="1"/>
      <protection locked="0"/>
    </xf>
    <xf numFmtId="0" fontId="0" fillId="0" borderId="0" xfId="0" applyAlignment="1" applyProtection="1">
      <alignment wrapText="1"/>
      <protection locked="0"/>
    </xf>
    <xf numFmtId="49" fontId="7" fillId="0" borderId="3" xfId="1" applyNumberFormat="1" applyFont="1" applyFill="1" applyBorder="1" applyAlignment="1" applyProtection="1">
      <alignment horizontal="left" wrapText="1"/>
      <protection locked="0"/>
    </xf>
    <xf numFmtId="9" fontId="7" fillId="0" borderId="3" xfId="2"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9" fontId="1" fillId="0" borderId="3" xfId="1" applyNumberFormat="1" applyFont="1" applyFill="1" applyBorder="1" applyAlignment="1" applyProtection="1">
      <alignment horizontal="left" wrapText="1"/>
      <protection locked="0"/>
    </xf>
    <xf numFmtId="44" fontId="12" fillId="0" borderId="3" xfId="1" applyFont="1" applyBorder="1" applyAlignment="1" applyProtection="1">
      <alignment vertical="center" wrapText="1"/>
      <protection locked="0"/>
    </xf>
    <xf numFmtId="44" fontId="11" fillId="2" borderId="3" xfId="1" applyFont="1" applyFill="1" applyBorder="1" applyAlignment="1" applyProtection="1">
      <alignment horizontal="center" vertical="center" wrapText="1"/>
    </xf>
    <xf numFmtId="44" fontId="12" fillId="0" borderId="3" xfId="1" applyFont="1" applyBorder="1" applyAlignment="1" applyProtection="1">
      <alignment horizontal="center" vertical="center" wrapText="1"/>
      <protection locked="0"/>
    </xf>
    <xf numFmtId="0" fontId="19" fillId="0" borderId="0" xfId="0" applyFont="1" applyAlignment="1">
      <alignment horizontal="left" vertical="top"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44" fontId="4" fillId="2" borderId="5" xfId="1" applyFont="1" applyFill="1" applyBorder="1" applyAlignment="1" applyProtection="1">
      <alignment horizontal="center" vertical="center" wrapText="1"/>
    </xf>
    <xf numFmtId="44" fontId="4" fillId="2" borderId="40" xfId="1" applyFont="1" applyFill="1" applyBorder="1" applyAlignment="1" applyProtection="1">
      <alignment horizontal="center" vertical="center" wrapText="1"/>
    </xf>
    <xf numFmtId="0" fontId="4" fillId="3" borderId="3" xfId="0" applyFont="1" applyFill="1" applyBorder="1" applyAlignment="1" applyProtection="1">
      <alignment horizontal="left" vertical="top" wrapText="1"/>
      <protection locked="0"/>
    </xf>
    <xf numFmtId="44" fontId="4" fillId="3" borderId="3" xfId="1"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44" fontId="7" fillId="3" borderId="3" xfId="1" applyFont="1" applyFill="1" applyBorder="1" applyAlignment="1" applyProtection="1">
      <alignment horizontal="left" vertical="top" wrapText="1"/>
      <protection locked="0"/>
    </xf>
    <xf numFmtId="0" fontId="4" fillId="4" borderId="42"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44" fontId="4" fillId="2" borderId="32" xfId="1" applyFont="1" applyFill="1" applyBorder="1" applyAlignment="1" applyProtection="1">
      <alignment horizontal="center" vertical="center" wrapText="1"/>
      <protection locked="0"/>
    </xf>
    <xf numFmtId="44" fontId="4" fillId="2" borderId="39" xfId="1" applyFont="1" applyFill="1" applyBorder="1" applyAlignment="1" applyProtection="1">
      <alignment horizontal="center" vertical="center" wrapText="1"/>
      <protection locked="0"/>
    </xf>
    <xf numFmtId="49" fontId="4"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21" fillId="0" borderId="57" xfId="0" applyFont="1" applyBorder="1" applyAlignment="1">
      <alignment horizontal="left" wrapText="1"/>
    </xf>
    <xf numFmtId="0" fontId="4" fillId="3" borderId="3" xfId="0" applyNumberFormat="1" applyFont="1" applyFill="1" applyBorder="1" applyAlignment="1" applyProtection="1">
      <alignment horizontal="left" vertical="top" wrapText="1"/>
      <protection locked="0"/>
    </xf>
    <xf numFmtId="0" fontId="4" fillId="2" borderId="5"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4" fillId="2" borderId="29"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5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3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22" xfId="0" applyFont="1" applyFill="1" applyBorder="1" applyAlignment="1">
      <alignment horizontal="center" wrapText="1"/>
    </xf>
    <xf numFmtId="44" fontId="5" fillId="2" borderId="4" xfId="0" applyNumberFormat="1" applyFont="1" applyFill="1" applyBorder="1" applyAlignment="1">
      <alignment horizontal="center"/>
    </xf>
    <xf numFmtId="44" fontId="5" fillId="2" borderId="36" xfId="0" applyNumberFormat="1" applyFont="1" applyFill="1" applyBorder="1" applyAlignment="1">
      <alignment horizontal="center"/>
    </xf>
    <xf numFmtId="44" fontId="5" fillId="2" borderId="45" xfId="0" applyNumberFormat="1" applyFont="1" applyFill="1" applyBorder="1" applyAlignment="1">
      <alignment horizontal="center"/>
    </xf>
    <xf numFmtId="44" fontId="5" fillId="2" borderId="46" xfId="0" applyNumberFormat="1" applyFont="1" applyFill="1" applyBorder="1" applyAlignment="1">
      <alignment horizontal="center"/>
    </xf>
    <xf numFmtId="0" fontId="5" fillId="2" borderId="42" xfId="0" applyFont="1" applyFill="1" applyBorder="1" applyAlignment="1">
      <alignment horizontal="left"/>
    </xf>
    <xf numFmtId="0" fontId="5" fillId="2" borderId="43" xfId="0" applyFont="1" applyFill="1" applyBorder="1" applyAlignment="1">
      <alignment horizontal="left"/>
    </xf>
    <xf numFmtId="0" fontId="5"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5" fillId="6" borderId="18"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1"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1" xfId="0" applyFont="1" applyFill="1" applyBorder="1" applyAlignment="1">
      <alignment horizontal="center" vertical="center"/>
    </xf>
    <xf numFmtId="0" fontId="4" fillId="2" borderId="56"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4">
    <cellStyle name="Currency" xfId="1" builtinId="4"/>
    <cellStyle name="Normal" xfId="0" builtinId="0"/>
    <cellStyle name="Normal 2" xfId="3" xr:uid="{A17C094A-3FD1-4681-98F6-21E60EFE1BB3}"/>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B1C4-3C1B-4BDE-8361-A0D1018C0553}">
  <sheetPr>
    <tabColor theme="4" tint="0.79998168889431442"/>
  </sheetPr>
  <dimension ref="B2:E4"/>
  <sheetViews>
    <sheetView showGridLines="0" zoomScale="80" zoomScaleNormal="80" workbookViewId="0">
      <selection activeCell="B4" sqref="B4"/>
    </sheetView>
  </sheetViews>
  <sheetFormatPr defaultColWidth="8.86328125" defaultRowHeight="14.75" x14ac:dyDescent="0.75"/>
  <cols>
    <col min="2" max="2" width="127.26953125" customWidth="1"/>
  </cols>
  <sheetData>
    <row r="2" spans="2:5" ht="36.75" customHeight="1" x14ac:dyDescent="0.75">
      <c r="B2" s="234" t="s">
        <v>544</v>
      </c>
      <c r="C2" s="234"/>
      <c r="D2" s="234"/>
      <c r="E2" s="234"/>
    </row>
    <row r="3" spans="2:5" ht="21.75" customHeight="1" thickBot="1" x14ac:dyDescent="0.95">
      <c r="B3" s="177" t="s">
        <v>561</v>
      </c>
      <c r="C3" s="212"/>
      <c r="D3" s="212"/>
      <c r="E3" s="212"/>
    </row>
    <row r="4" spans="2:5" ht="300" customHeight="1" thickBot="1" x14ac:dyDescent="0.9">
      <c r="B4" s="210" t="s">
        <v>577</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225"/>
  <sheetViews>
    <sheetView showGridLines="0" showZeros="0" tabSelected="1" zoomScale="60" zoomScaleNormal="60" workbookViewId="0">
      <pane ySplit="5" topLeftCell="A9" activePane="bottomLeft" state="frozen"/>
      <selection pane="bottomLeft" activeCell="I180" sqref="I180"/>
    </sheetView>
  </sheetViews>
  <sheetFormatPr defaultColWidth="9.1328125" defaultRowHeight="14.75" x14ac:dyDescent="0.75"/>
  <cols>
    <col min="1" max="1" width="9.1328125" style="48"/>
    <col min="2" max="2" width="30.7265625" style="48" customWidth="1"/>
    <col min="3" max="3" width="36.86328125" style="48" customWidth="1"/>
    <col min="4" max="4" width="24.26953125" style="48" customWidth="1"/>
    <col min="5" max="6" width="23.1328125" style="48" hidden="1" customWidth="1"/>
    <col min="7" max="7" width="18.40625" style="48" hidden="1" customWidth="1"/>
    <col min="8" max="8" width="31.40625" style="48" customWidth="1"/>
    <col min="9" max="9" width="28.1328125" style="190" customWidth="1"/>
    <col min="10" max="10" width="33" style="190" customWidth="1"/>
    <col min="11" max="11" width="31.40625" style="48" customWidth="1"/>
    <col min="12" max="12" width="18.86328125" style="48" customWidth="1"/>
    <col min="13" max="13" width="9.1328125" style="48"/>
    <col min="14" max="14" width="17.7265625" style="48" customWidth="1"/>
    <col min="15" max="15" width="26.40625" style="48" customWidth="1"/>
    <col min="16" max="16" width="22.40625" style="48" customWidth="1"/>
    <col min="17" max="17" width="29.7265625" style="48" customWidth="1"/>
    <col min="18" max="18" width="23.40625" style="48" customWidth="1"/>
    <col min="19" max="19" width="18.40625" style="48" customWidth="1"/>
    <col min="20" max="20" width="17.40625" style="48" customWidth="1"/>
    <col min="21" max="21" width="25.1328125" style="48" customWidth="1"/>
    <col min="22" max="16384" width="9.1328125" style="48"/>
  </cols>
  <sheetData>
    <row r="1" spans="2:12" ht="30" customHeight="1" x14ac:dyDescent="2.1">
      <c r="B1" s="248" t="s">
        <v>560</v>
      </c>
      <c r="C1" s="248"/>
      <c r="D1" s="248"/>
      <c r="E1" s="248"/>
      <c r="F1" s="46"/>
      <c r="G1" s="46"/>
      <c r="H1" s="47"/>
      <c r="I1" s="196"/>
      <c r="J1" s="196"/>
      <c r="K1" s="47"/>
    </row>
    <row r="2" spans="2:12" ht="16" x14ac:dyDescent="0.8">
      <c r="B2" s="177" t="s">
        <v>561</v>
      </c>
    </row>
    <row r="3" spans="2:12" ht="18.5" x14ac:dyDescent="0.9">
      <c r="B3" s="252" t="s">
        <v>174</v>
      </c>
      <c r="C3" s="252"/>
      <c r="D3" s="252"/>
      <c r="E3" s="252"/>
    </row>
    <row r="4" spans="2:12" ht="18.5" x14ac:dyDescent="0.9">
      <c r="B4" s="211"/>
      <c r="C4" s="211"/>
      <c r="D4" s="211"/>
      <c r="E4" s="211"/>
    </row>
    <row r="5" spans="2:12" ht="99.75" customHeight="1" x14ac:dyDescent="0.75">
      <c r="B5" s="57" t="s">
        <v>562</v>
      </c>
      <c r="C5" s="57" t="s">
        <v>563</v>
      </c>
      <c r="D5" s="213" t="s">
        <v>554</v>
      </c>
      <c r="E5" s="57" t="s">
        <v>175</v>
      </c>
      <c r="F5" s="57" t="s">
        <v>176</v>
      </c>
      <c r="G5" s="57" t="s">
        <v>62</v>
      </c>
      <c r="H5" s="206" t="s">
        <v>575</v>
      </c>
      <c r="I5" s="206" t="s">
        <v>574</v>
      </c>
      <c r="J5" s="206" t="s">
        <v>571</v>
      </c>
      <c r="K5" s="206" t="s">
        <v>576</v>
      </c>
      <c r="L5" s="56"/>
    </row>
    <row r="6" spans="2:12" ht="51" customHeight="1" x14ac:dyDescent="0.75">
      <c r="B6" s="116" t="s">
        <v>0</v>
      </c>
      <c r="C6" s="247" t="s">
        <v>665</v>
      </c>
      <c r="D6" s="247"/>
      <c r="E6" s="247"/>
      <c r="F6" s="247"/>
      <c r="G6" s="247"/>
      <c r="H6" s="247"/>
      <c r="I6" s="240"/>
      <c r="J6" s="240"/>
      <c r="K6" s="247"/>
      <c r="L6" s="23"/>
    </row>
    <row r="7" spans="2:12" ht="51" customHeight="1" x14ac:dyDescent="0.75">
      <c r="B7" s="116" t="s">
        <v>1</v>
      </c>
      <c r="C7" s="250" t="s">
        <v>591</v>
      </c>
      <c r="D7" s="251"/>
      <c r="E7" s="251"/>
      <c r="F7" s="251"/>
      <c r="G7" s="251"/>
      <c r="H7" s="251"/>
      <c r="I7" s="242"/>
      <c r="J7" s="242"/>
      <c r="K7" s="251"/>
      <c r="L7" s="59"/>
    </row>
    <row r="8" spans="2:12" ht="80" x14ac:dyDescent="0.8">
      <c r="B8" s="180" t="s">
        <v>2</v>
      </c>
      <c r="C8" s="216" t="s">
        <v>592</v>
      </c>
      <c r="D8" s="218">
        <v>7772.4</v>
      </c>
      <c r="E8" s="24"/>
      <c r="F8" s="24"/>
      <c r="G8" s="148">
        <f>D8</f>
        <v>7772.4</v>
      </c>
      <c r="H8" s="145">
        <v>1</v>
      </c>
      <c r="I8" s="233">
        <v>7387.4000000000005</v>
      </c>
      <c r="J8" s="219" t="s">
        <v>602</v>
      </c>
      <c r="K8" s="220" t="s">
        <v>603</v>
      </c>
      <c r="L8" s="60"/>
    </row>
    <row r="9" spans="2:12" ht="80" x14ac:dyDescent="0.8">
      <c r="B9" s="180" t="s">
        <v>3</v>
      </c>
      <c r="C9" s="216" t="s">
        <v>593</v>
      </c>
      <c r="D9" s="218">
        <v>8272.4</v>
      </c>
      <c r="E9" s="24"/>
      <c r="F9" s="24"/>
      <c r="G9" s="148">
        <f t="shared" ref="G9:G17" si="0">D9</f>
        <v>8272.4</v>
      </c>
      <c r="H9" s="145">
        <v>1</v>
      </c>
      <c r="I9" s="233">
        <v>8072.2999999999993</v>
      </c>
      <c r="J9" s="219" t="s">
        <v>604</v>
      </c>
      <c r="K9" s="220" t="s">
        <v>605</v>
      </c>
      <c r="L9" s="60"/>
    </row>
    <row r="10" spans="2:12" ht="48" x14ac:dyDescent="0.8">
      <c r="B10" s="180" t="s">
        <v>4</v>
      </c>
      <c r="C10" s="216" t="s">
        <v>594</v>
      </c>
      <c r="D10" s="218">
        <v>20000</v>
      </c>
      <c r="E10" s="24"/>
      <c r="F10" s="24"/>
      <c r="G10" s="148">
        <f t="shared" si="0"/>
        <v>20000</v>
      </c>
      <c r="H10" s="145">
        <v>1</v>
      </c>
      <c r="I10" s="233"/>
      <c r="J10" s="219" t="s">
        <v>606</v>
      </c>
      <c r="K10" s="220" t="s">
        <v>607</v>
      </c>
      <c r="L10" s="60"/>
    </row>
    <row r="11" spans="2:12" ht="48" x14ac:dyDescent="0.8">
      <c r="B11" s="180" t="s">
        <v>31</v>
      </c>
      <c r="C11" s="216" t="s">
        <v>595</v>
      </c>
      <c r="D11" s="218">
        <v>18000</v>
      </c>
      <c r="E11" s="24"/>
      <c r="F11" s="24"/>
      <c r="G11" s="148">
        <f t="shared" si="0"/>
        <v>18000</v>
      </c>
      <c r="H11" s="145">
        <v>1</v>
      </c>
      <c r="I11" s="233">
        <v>10275</v>
      </c>
      <c r="J11" s="219" t="s">
        <v>608</v>
      </c>
      <c r="K11" s="220" t="s">
        <v>609</v>
      </c>
      <c r="L11" s="60"/>
    </row>
    <row r="12" spans="2:12" ht="64" x14ac:dyDescent="0.8">
      <c r="B12" s="180" t="s">
        <v>32</v>
      </c>
      <c r="C12" s="216" t="s">
        <v>596</v>
      </c>
      <c r="D12" s="218">
        <v>78744.800000000003</v>
      </c>
      <c r="E12" s="24"/>
      <c r="F12" s="24"/>
      <c r="G12" s="148">
        <f t="shared" si="0"/>
        <v>78744.800000000003</v>
      </c>
      <c r="H12" s="145">
        <v>1</v>
      </c>
      <c r="I12" s="233">
        <v>11203.499999999998</v>
      </c>
      <c r="J12" s="219" t="s">
        <v>610</v>
      </c>
      <c r="K12" s="220" t="s">
        <v>611</v>
      </c>
      <c r="L12" s="60"/>
    </row>
    <row r="13" spans="2:12" ht="48" x14ac:dyDescent="0.8">
      <c r="B13" s="180" t="s">
        <v>33</v>
      </c>
      <c r="C13" s="216" t="s">
        <v>597</v>
      </c>
      <c r="D13" s="218">
        <v>60572.4</v>
      </c>
      <c r="E13" s="24"/>
      <c r="F13" s="24"/>
      <c r="G13" s="148">
        <f t="shared" si="0"/>
        <v>60572.4</v>
      </c>
      <c r="H13" s="145">
        <v>1</v>
      </c>
      <c r="I13" s="233">
        <v>5527.2999999999993</v>
      </c>
      <c r="J13" s="219" t="s">
        <v>612</v>
      </c>
      <c r="K13" s="220" t="s">
        <v>613</v>
      </c>
      <c r="L13" s="60"/>
    </row>
    <row r="14" spans="2:12" ht="64" x14ac:dyDescent="0.8">
      <c r="B14" s="180" t="s">
        <v>34</v>
      </c>
      <c r="C14" s="216" t="s">
        <v>598</v>
      </c>
      <c r="D14" s="219">
        <v>36572.400000000001</v>
      </c>
      <c r="E14" s="25"/>
      <c r="F14" s="25"/>
      <c r="G14" s="148">
        <f t="shared" si="0"/>
        <v>36572.400000000001</v>
      </c>
      <c r="H14" s="146">
        <v>1</v>
      </c>
      <c r="I14" s="233">
        <v>5527.2999999999993</v>
      </c>
      <c r="J14" s="219" t="s">
        <v>614</v>
      </c>
      <c r="K14" s="220" t="s">
        <v>615</v>
      </c>
      <c r="L14" s="60"/>
    </row>
    <row r="15" spans="2:12" ht="64" x14ac:dyDescent="0.8">
      <c r="B15" s="180" t="s">
        <v>35</v>
      </c>
      <c r="C15" s="217" t="s">
        <v>599</v>
      </c>
      <c r="D15" s="219">
        <v>16572.400000000001</v>
      </c>
      <c r="E15" s="25"/>
      <c r="F15" s="25"/>
      <c r="G15" s="148">
        <f t="shared" si="0"/>
        <v>16572.400000000001</v>
      </c>
      <c r="H15" s="146">
        <v>1</v>
      </c>
      <c r="I15" s="233">
        <v>9767.3000000000011</v>
      </c>
      <c r="J15" s="219" t="s">
        <v>616</v>
      </c>
      <c r="K15" s="220" t="s">
        <v>617</v>
      </c>
      <c r="L15" s="60"/>
    </row>
    <row r="16" spans="2:12" ht="78.75" customHeight="1" x14ac:dyDescent="0.8">
      <c r="B16" s="180" t="s">
        <v>578</v>
      </c>
      <c r="C16" s="217" t="s">
        <v>600</v>
      </c>
      <c r="D16" s="219">
        <v>95144.8</v>
      </c>
      <c r="E16" s="25"/>
      <c r="F16" s="25"/>
      <c r="G16" s="148">
        <f t="shared" si="0"/>
        <v>95144.8</v>
      </c>
      <c r="H16" s="146">
        <v>1</v>
      </c>
      <c r="I16" s="233">
        <v>19274.600000000002</v>
      </c>
      <c r="J16" s="219" t="s">
        <v>618</v>
      </c>
      <c r="K16" s="220" t="s">
        <v>619</v>
      </c>
      <c r="L16" s="60"/>
    </row>
    <row r="17" spans="1:12" ht="64" x14ac:dyDescent="0.8">
      <c r="A17" s="49"/>
      <c r="B17" s="180" t="s">
        <v>579</v>
      </c>
      <c r="C17" s="217" t="s">
        <v>601</v>
      </c>
      <c r="D17" s="219">
        <v>19272.400000000001</v>
      </c>
      <c r="E17" s="25"/>
      <c r="F17" s="25"/>
      <c r="G17" s="148">
        <f t="shared" si="0"/>
        <v>19272.400000000001</v>
      </c>
      <c r="H17" s="146">
        <v>1</v>
      </c>
      <c r="I17" s="233">
        <v>6826.0099999999993</v>
      </c>
      <c r="J17" s="219" t="s">
        <v>620</v>
      </c>
      <c r="K17" s="221" t="s">
        <v>617</v>
      </c>
      <c r="L17" s="50"/>
    </row>
    <row r="18" spans="1:12" ht="16" x14ac:dyDescent="0.8">
      <c r="A18" s="49"/>
      <c r="C18" s="116" t="s">
        <v>173</v>
      </c>
      <c r="D18" s="26">
        <f>SUM(D8:D17)</f>
        <v>360924</v>
      </c>
      <c r="E18" s="26">
        <f>SUM(E8:E17)</f>
        <v>0</v>
      </c>
      <c r="F18" s="26">
        <f>SUM(F8:F17)</f>
        <v>0</v>
      </c>
      <c r="G18" s="26">
        <f>SUM(G8:G17)</f>
        <v>360924</v>
      </c>
      <c r="H18" s="135">
        <f>(H8*G8)+(H9*G9)+(H10*G10)+(H11*G11)+(H12*G12)+(H13*G13)+(H14*G14)+(H15*G15)+(H16*G16)+(H17*G17)</f>
        <v>360924</v>
      </c>
      <c r="I18" s="135">
        <f>SUM(I8:I17)</f>
        <v>83860.710000000006</v>
      </c>
      <c r="J18" s="207"/>
      <c r="K18" s="134"/>
      <c r="L18" s="62"/>
    </row>
    <row r="19" spans="1:12" ht="51" customHeight="1" x14ac:dyDescent="0.75">
      <c r="A19" s="49"/>
      <c r="B19" s="116" t="s">
        <v>5</v>
      </c>
      <c r="C19" s="249" t="s">
        <v>621</v>
      </c>
      <c r="D19" s="241"/>
      <c r="E19" s="241"/>
      <c r="F19" s="241"/>
      <c r="G19" s="241"/>
      <c r="H19" s="241"/>
      <c r="I19" s="242"/>
      <c r="J19" s="242"/>
      <c r="K19" s="241"/>
      <c r="L19" s="59"/>
    </row>
    <row r="20" spans="1:12" ht="64" x14ac:dyDescent="0.8">
      <c r="A20" s="49"/>
      <c r="B20" s="180" t="s">
        <v>42</v>
      </c>
      <c r="C20" s="216" t="s">
        <v>622</v>
      </c>
      <c r="D20" s="218">
        <v>24048.1</v>
      </c>
      <c r="E20" s="24"/>
      <c r="F20" s="24"/>
      <c r="G20" s="148">
        <f>D20</f>
        <v>24048.1</v>
      </c>
      <c r="H20" s="145">
        <v>1</v>
      </c>
      <c r="I20" s="233">
        <v>20723</v>
      </c>
      <c r="J20" s="218" t="s">
        <v>625</v>
      </c>
      <c r="K20" s="220" t="s">
        <v>626</v>
      </c>
      <c r="L20" s="60"/>
    </row>
    <row r="21" spans="1:12" ht="64" x14ac:dyDescent="0.8">
      <c r="A21" s="49"/>
      <c r="B21" s="180" t="s">
        <v>43</v>
      </c>
      <c r="C21" s="216" t="s">
        <v>623</v>
      </c>
      <c r="D21" s="218">
        <v>57931.199999999997</v>
      </c>
      <c r="E21" s="24"/>
      <c r="F21" s="24"/>
      <c r="G21" s="148">
        <f t="shared" ref="G21:G27" si="1">D21</f>
        <v>57931.199999999997</v>
      </c>
      <c r="H21" s="145">
        <v>1</v>
      </c>
      <c r="I21" s="233">
        <v>54594.74</v>
      </c>
      <c r="J21" s="218" t="s">
        <v>627</v>
      </c>
      <c r="K21" s="220" t="s">
        <v>628</v>
      </c>
      <c r="L21" s="60"/>
    </row>
    <row r="22" spans="1:12" ht="80" x14ac:dyDescent="0.8">
      <c r="A22" s="49"/>
      <c r="B22" s="180" t="s">
        <v>36</v>
      </c>
      <c r="C22" s="216" t="s">
        <v>624</v>
      </c>
      <c r="D22" s="218">
        <v>20397.7</v>
      </c>
      <c r="E22" s="24"/>
      <c r="F22" s="24"/>
      <c r="G22" s="148">
        <f t="shared" si="1"/>
        <v>20397.7</v>
      </c>
      <c r="H22" s="145">
        <v>1</v>
      </c>
      <c r="I22" s="233">
        <v>10527.48</v>
      </c>
      <c r="J22" s="218" t="s">
        <v>629</v>
      </c>
      <c r="K22" s="220" t="s">
        <v>630</v>
      </c>
      <c r="L22" s="60"/>
    </row>
    <row r="23" spans="1:12" ht="16" x14ac:dyDescent="0.8">
      <c r="A23" s="49"/>
      <c r="B23" s="180" t="s">
        <v>37</v>
      </c>
      <c r="C23" s="22"/>
      <c r="D23" s="24"/>
      <c r="E23" s="24"/>
      <c r="F23" s="24"/>
      <c r="G23" s="148">
        <f t="shared" si="1"/>
        <v>0</v>
      </c>
      <c r="H23" s="145"/>
      <c r="I23" s="186"/>
      <c r="J23" s="186"/>
      <c r="K23" s="133"/>
      <c r="L23" s="60"/>
    </row>
    <row r="24" spans="1:12" ht="16" x14ac:dyDescent="0.8">
      <c r="A24" s="49"/>
      <c r="B24" s="180" t="s">
        <v>38</v>
      </c>
      <c r="C24" s="22"/>
      <c r="D24" s="24"/>
      <c r="E24" s="24"/>
      <c r="F24" s="24"/>
      <c r="G24" s="148">
        <f t="shared" si="1"/>
        <v>0</v>
      </c>
      <c r="H24" s="145"/>
      <c r="I24" s="186"/>
      <c r="J24" s="186"/>
      <c r="K24" s="133"/>
      <c r="L24" s="60"/>
    </row>
    <row r="25" spans="1:12" ht="16" x14ac:dyDescent="0.8">
      <c r="A25" s="49"/>
      <c r="B25" s="180" t="s">
        <v>39</v>
      </c>
      <c r="C25" s="22"/>
      <c r="D25" s="24"/>
      <c r="E25" s="24"/>
      <c r="F25" s="24"/>
      <c r="G25" s="148">
        <f t="shared" si="1"/>
        <v>0</v>
      </c>
      <c r="H25" s="145"/>
      <c r="I25" s="186"/>
      <c r="J25" s="186"/>
      <c r="K25" s="133"/>
      <c r="L25" s="60"/>
    </row>
    <row r="26" spans="1:12" ht="16" x14ac:dyDescent="0.8">
      <c r="A26" s="49"/>
      <c r="B26" s="180" t="s">
        <v>40</v>
      </c>
      <c r="C26" s="55"/>
      <c r="D26" s="25"/>
      <c r="E26" s="25"/>
      <c r="F26" s="25"/>
      <c r="G26" s="148">
        <f t="shared" si="1"/>
        <v>0</v>
      </c>
      <c r="H26" s="146"/>
      <c r="I26" s="187"/>
      <c r="J26" s="187"/>
      <c r="K26" s="134"/>
      <c r="L26" s="60"/>
    </row>
    <row r="27" spans="1:12" ht="16" x14ac:dyDescent="0.8">
      <c r="A27" s="49"/>
      <c r="B27" s="180" t="s">
        <v>41</v>
      </c>
      <c r="C27" s="55"/>
      <c r="D27" s="25"/>
      <c r="E27" s="25"/>
      <c r="F27" s="25"/>
      <c r="G27" s="148">
        <f t="shared" si="1"/>
        <v>0</v>
      </c>
      <c r="H27" s="146"/>
      <c r="I27" s="187"/>
      <c r="J27" s="187"/>
      <c r="K27" s="134"/>
      <c r="L27" s="60"/>
    </row>
    <row r="28" spans="1:12" ht="16" x14ac:dyDescent="0.8">
      <c r="A28" s="49"/>
      <c r="C28" s="116" t="s">
        <v>173</v>
      </c>
      <c r="D28" s="29">
        <f>SUM(D20:D27)</f>
        <v>102376.99999999999</v>
      </c>
      <c r="E28" s="29">
        <f t="shared" ref="E28:G28" si="2">SUM(E20:E27)</f>
        <v>0</v>
      </c>
      <c r="F28" s="29">
        <f t="shared" si="2"/>
        <v>0</v>
      </c>
      <c r="G28" s="29">
        <f t="shared" si="2"/>
        <v>102376.99999999999</v>
      </c>
      <c r="H28" s="135">
        <f>(H20*G20)+(H21*G21)+(H22*G22)+(H23*G23)+(H24*G24)+(H25*G25)+(H26*G26)+(H27*G27)</f>
        <v>102376.99999999999</v>
      </c>
      <c r="I28" s="135">
        <f>SUM(I20:I27)</f>
        <v>85845.219999999987</v>
      </c>
      <c r="J28" s="207"/>
      <c r="K28" s="134"/>
      <c r="L28" s="62"/>
    </row>
    <row r="29" spans="1:12" ht="51" customHeight="1" x14ac:dyDescent="0.75">
      <c r="A29" s="49"/>
      <c r="B29" s="116" t="s">
        <v>6</v>
      </c>
      <c r="C29" s="249" t="s">
        <v>631</v>
      </c>
      <c r="D29" s="241"/>
      <c r="E29" s="241"/>
      <c r="F29" s="241"/>
      <c r="G29" s="241"/>
      <c r="H29" s="241"/>
      <c r="I29" s="242"/>
      <c r="J29" s="242"/>
      <c r="K29" s="241"/>
      <c r="L29" s="59"/>
    </row>
    <row r="30" spans="1:12" ht="96" x14ac:dyDescent="0.8">
      <c r="A30" s="49"/>
      <c r="B30" s="180" t="s">
        <v>44</v>
      </c>
      <c r="C30" s="216" t="s">
        <v>632</v>
      </c>
      <c r="D30" s="218">
        <v>20440.2</v>
      </c>
      <c r="E30" s="24"/>
      <c r="F30" s="24"/>
      <c r="G30" s="148">
        <f>D30</f>
        <v>20440.2</v>
      </c>
      <c r="H30" s="145">
        <v>1</v>
      </c>
      <c r="I30" s="233">
        <v>6631.7000000000007</v>
      </c>
      <c r="J30" s="218" t="s">
        <v>636</v>
      </c>
      <c r="K30" s="220" t="s">
        <v>637</v>
      </c>
      <c r="L30" s="60"/>
    </row>
    <row r="31" spans="1:12" ht="64" x14ac:dyDescent="0.8">
      <c r="A31" s="49"/>
      <c r="B31" s="180" t="s">
        <v>45</v>
      </c>
      <c r="C31" s="216" t="s">
        <v>633</v>
      </c>
      <c r="D31" s="218">
        <v>45320.4</v>
      </c>
      <c r="E31" s="24"/>
      <c r="F31" s="24"/>
      <c r="G31" s="148">
        <f t="shared" ref="G31:G37" si="3">D31</f>
        <v>45320.4</v>
      </c>
      <c r="H31" s="145">
        <v>1</v>
      </c>
      <c r="I31" s="233">
        <v>7687.14</v>
      </c>
      <c r="J31" s="219" t="s">
        <v>638</v>
      </c>
      <c r="K31" s="220" t="s">
        <v>639</v>
      </c>
      <c r="L31" s="60"/>
    </row>
    <row r="32" spans="1:12" ht="80" x14ac:dyDescent="0.8">
      <c r="A32" s="49"/>
      <c r="B32" s="180" t="s">
        <v>46</v>
      </c>
      <c r="C32" s="216" t="s">
        <v>634</v>
      </c>
      <c r="D32" s="218">
        <f>44320.4+6000</f>
        <v>50320.4</v>
      </c>
      <c r="E32" s="24"/>
      <c r="F32" s="24"/>
      <c r="G32" s="148">
        <f t="shared" si="3"/>
        <v>50320.4</v>
      </c>
      <c r="H32" s="145">
        <v>1</v>
      </c>
      <c r="I32" s="233">
        <v>21196.3</v>
      </c>
      <c r="J32" s="218" t="s">
        <v>640</v>
      </c>
      <c r="K32" s="220" t="s">
        <v>641</v>
      </c>
      <c r="L32" s="60"/>
    </row>
    <row r="33" spans="1:12" ht="48" x14ac:dyDescent="0.8">
      <c r="A33" s="49"/>
      <c r="B33" s="180" t="s">
        <v>47</v>
      </c>
      <c r="C33" s="216" t="s">
        <v>635</v>
      </c>
      <c r="D33" s="218">
        <v>13200</v>
      </c>
      <c r="E33" s="24"/>
      <c r="F33" s="24"/>
      <c r="G33" s="148">
        <f t="shared" si="3"/>
        <v>13200</v>
      </c>
      <c r="H33" s="145">
        <v>1</v>
      </c>
      <c r="I33" s="233">
        <v>4840</v>
      </c>
      <c r="J33" s="219" t="s">
        <v>642</v>
      </c>
      <c r="K33" s="220" t="s">
        <v>643</v>
      </c>
      <c r="L33" s="60"/>
    </row>
    <row r="34" spans="1:12" s="49" customFormat="1" ht="16" x14ac:dyDescent="0.8">
      <c r="B34" s="180" t="s">
        <v>48</v>
      </c>
      <c r="C34" s="22"/>
      <c r="D34" s="24"/>
      <c r="E34" s="24"/>
      <c r="F34" s="24"/>
      <c r="G34" s="148">
        <f t="shared" si="3"/>
        <v>0</v>
      </c>
      <c r="H34" s="145"/>
      <c r="I34" s="186"/>
      <c r="J34" s="186"/>
      <c r="K34" s="133"/>
      <c r="L34" s="60"/>
    </row>
    <row r="35" spans="1:12" s="49" customFormat="1" ht="16" x14ac:dyDescent="0.8">
      <c r="B35" s="180" t="s">
        <v>49</v>
      </c>
      <c r="C35" s="22"/>
      <c r="D35" s="24"/>
      <c r="E35" s="24"/>
      <c r="F35" s="24"/>
      <c r="G35" s="148">
        <f t="shared" si="3"/>
        <v>0</v>
      </c>
      <c r="H35" s="145"/>
      <c r="I35" s="186"/>
      <c r="J35" s="186"/>
      <c r="K35" s="133"/>
      <c r="L35" s="60"/>
    </row>
    <row r="36" spans="1:12" s="49" customFormat="1" ht="16" x14ac:dyDescent="0.8">
      <c r="A36" s="48"/>
      <c r="B36" s="180" t="s">
        <v>50</v>
      </c>
      <c r="C36" s="55"/>
      <c r="D36" s="25"/>
      <c r="E36" s="25"/>
      <c r="F36" s="25"/>
      <c r="G36" s="148">
        <f t="shared" si="3"/>
        <v>0</v>
      </c>
      <c r="H36" s="146"/>
      <c r="I36" s="187"/>
      <c r="J36" s="187"/>
      <c r="K36" s="134"/>
      <c r="L36" s="60"/>
    </row>
    <row r="37" spans="1:12" ht="16" x14ac:dyDescent="0.8">
      <c r="B37" s="180" t="s">
        <v>51</v>
      </c>
      <c r="C37" s="55"/>
      <c r="D37" s="25"/>
      <c r="E37" s="25"/>
      <c r="F37" s="25"/>
      <c r="G37" s="148">
        <f t="shared" si="3"/>
        <v>0</v>
      </c>
      <c r="H37" s="146"/>
      <c r="I37" s="187"/>
      <c r="J37" s="187"/>
      <c r="K37" s="134"/>
      <c r="L37" s="60"/>
    </row>
    <row r="38" spans="1:12" ht="16" x14ac:dyDescent="0.8">
      <c r="C38" s="116" t="s">
        <v>173</v>
      </c>
      <c r="D38" s="29">
        <f>SUM(D30:D37)</f>
        <v>129281</v>
      </c>
      <c r="E38" s="29">
        <f t="shared" ref="E38:G38" si="4">SUM(E30:E37)</f>
        <v>0</v>
      </c>
      <c r="F38" s="29">
        <f t="shared" si="4"/>
        <v>0</v>
      </c>
      <c r="G38" s="29">
        <f t="shared" si="4"/>
        <v>129281</v>
      </c>
      <c r="H38" s="135">
        <f>(H30*G30)+(H31*G31)+(H32*G32)+(H33*G33)+(H34*G34)+(H35*G35)+(H36*G36)+(H37*G37)</f>
        <v>129281</v>
      </c>
      <c r="I38" s="135">
        <f>SUM(I30:I37)</f>
        <v>40355.14</v>
      </c>
      <c r="J38" s="207"/>
      <c r="K38" s="134"/>
      <c r="L38" s="62"/>
    </row>
    <row r="39" spans="1:12" ht="51" customHeight="1" x14ac:dyDescent="0.75">
      <c r="B39" s="116" t="s">
        <v>52</v>
      </c>
      <c r="C39" s="241"/>
      <c r="D39" s="241"/>
      <c r="E39" s="241"/>
      <c r="F39" s="241"/>
      <c r="G39" s="241"/>
      <c r="H39" s="241"/>
      <c r="I39" s="242"/>
      <c r="J39" s="242"/>
      <c r="K39" s="241"/>
      <c r="L39" s="59"/>
    </row>
    <row r="40" spans="1:12" ht="16" x14ac:dyDescent="0.8">
      <c r="B40" s="180" t="s">
        <v>53</v>
      </c>
      <c r="C40" s="22"/>
      <c r="D40" s="24"/>
      <c r="E40" s="24"/>
      <c r="F40" s="24"/>
      <c r="G40" s="148">
        <f>D40</f>
        <v>0</v>
      </c>
      <c r="H40" s="145"/>
      <c r="I40" s="186"/>
      <c r="J40" s="186"/>
      <c r="K40" s="133"/>
      <c r="L40" s="60"/>
    </row>
    <row r="41" spans="1:12" ht="16" x14ac:dyDescent="0.8">
      <c r="B41" s="180" t="s">
        <v>54</v>
      </c>
      <c r="C41" s="22"/>
      <c r="D41" s="24"/>
      <c r="E41" s="24"/>
      <c r="F41" s="24"/>
      <c r="G41" s="148">
        <f t="shared" ref="G41:G47" si="5">D41</f>
        <v>0</v>
      </c>
      <c r="H41" s="145"/>
      <c r="I41" s="186"/>
      <c r="J41" s="186"/>
      <c r="K41" s="133"/>
      <c r="L41" s="60"/>
    </row>
    <row r="42" spans="1:12" ht="16" x14ac:dyDescent="0.8">
      <c r="B42" s="180" t="s">
        <v>55</v>
      </c>
      <c r="C42" s="22"/>
      <c r="D42" s="24"/>
      <c r="E42" s="24"/>
      <c r="F42" s="24"/>
      <c r="G42" s="148">
        <f t="shared" si="5"/>
        <v>0</v>
      </c>
      <c r="H42" s="145"/>
      <c r="I42" s="186"/>
      <c r="J42" s="186"/>
      <c r="K42" s="133"/>
      <c r="L42" s="60"/>
    </row>
    <row r="43" spans="1:12" ht="16" x14ac:dyDescent="0.8">
      <c r="B43" s="180" t="s">
        <v>56</v>
      </c>
      <c r="C43" s="22"/>
      <c r="D43" s="24"/>
      <c r="E43" s="24"/>
      <c r="F43" s="24"/>
      <c r="G43" s="148">
        <f t="shared" si="5"/>
        <v>0</v>
      </c>
      <c r="H43" s="145"/>
      <c r="I43" s="186"/>
      <c r="J43" s="186"/>
      <c r="K43" s="133"/>
      <c r="L43" s="60"/>
    </row>
    <row r="44" spans="1:12" ht="16" x14ac:dyDescent="0.8">
      <c r="B44" s="180" t="s">
        <v>57</v>
      </c>
      <c r="C44" s="22"/>
      <c r="D44" s="24"/>
      <c r="E44" s="24"/>
      <c r="F44" s="24"/>
      <c r="G44" s="148">
        <f t="shared" si="5"/>
        <v>0</v>
      </c>
      <c r="H44" s="145"/>
      <c r="I44" s="186"/>
      <c r="J44" s="186"/>
      <c r="K44" s="133"/>
      <c r="L44" s="60"/>
    </row>
    <row r="45" spans="1:12" ht="16" x14ac:dyDescent="0.8">
      <c r="A45" s="49"/>
      <c r="B45" s="180" t="s">
        <v>58</v>
      </c>
      <c r="C45" s="22"/>
      <c r="D45" s="24"/>
      <c r="E45" s="24"/>
      <c r="F45" s="24"/>
      <c r="G45" s="148">
        <f t="shared" si="5"/>
        <v>0</v>
      </c>
      <c r="H45" s="145"/>
      <c r="I45" s="186"/>
      <c r="J45" s="186"/>
      <c r="K45" s="133"/>
      <c r="L45" s="60"/>
    </row>
    <row r="46" spans="1:12" s="49" customFormat="1" ht="16" x14ac:dyDescent="0.8">
      <c r="A46" s="48"/>
      <c r="B46" s="180" t="s">
        <v>59</v>
      </c>
      <c r="C46" s="55"/>
      <c r="D46" s="25"/>
      <c r="E46" s="25"/>
      <c r="F46" s="25"/>
      <c r="G46" s="148">
        <f t="shared" si="5"/>
        <v>0</v>
      </c>
      <c r="H46" s="146"/>
      <c r="I46" s="187"/>
      <c r="J46" s="187"/>
      <c r="K46" s="134"/>
      <c r="L46" s="60"/>
    </row>
    <row r="47" spans="1:12" ht="16" x14ac:dyDescent="0.8">
      <c r="B47" s="180" t="s">
        <v>60</v>
      </c>
      <c r="C47" s="55"/>
      <c r="D47" s="25"/>
      <c r="E47" s="25"/>
      <c r="F47" s="25"/>
      <c r="G47" s="148">
        <f t="shared" si="5"/>
        <v>0</v>
      </c>
      <c r="H47" s="146"/>
      <c r="I47" s="187"/>
      <c r="J47" s="187"/>
      <c r="K47" s="134"/>
      <c r="L47" s="60"/>
    </row>
    <row r="48" spans="1:12" ht="16" x14ac:dyDescent="0.8">
      <c r="C48" s="116" t="s">
        <v>173</v>
      </c>
      <c r="D48" s="26">
        <f>SUM(D40:D47)</f>
        <v>0</v>
      </c>
      <c r="E48" s="26">
        <f t="shared" ref="E48:G48" si="6">SUM(E40:E47)</f>
        <v>0</v>
      </c>
      <c r="F48" s="26">
        <f t="shared" si="6"/>
        <v>0</v>
      </c>
      <c r="G48" s="26">
        <f t="shared" si="6"/>
        <v>0</v>
      </c>
      <c r="H48" s="135">
        <f>(H40*G40)+(H41*G41)+(H42*G42)+(H43*G43)+(H44*G44)+(H45*G45)+(H46*G46)+(H47*G47)</f>
        <v>0</v>
      </c>
      <c r="I48" s="135">
        <f>SUM(I40:I47)</f>
        <v>0</v>
      </c>
      <c r="J48" s="207"/>
      <c r="K48" s="134"/>
      <c r="L48" s="62"/>
    </row>
    <row r="49" spans="1:12" ht="16" x14ac:dyDescent="0.75">
      <c r="B49" s="16"/>
      <c r="C49" s="17"/>
      <c r="D49" s="15"/>
      <c r="E49" s="15"/>
      <c r="F49" s="15"/>
      <c r="G49" s="15"/>
      <c r="H49" s="15"/>
      <c r="I49" s="15"/>
      <c r="J49" s="15"/>
      <c r="K49" s="15"/>
      <c r="L49" s="61"/>
    </row>
    <row r="50" spans="1:12" ht="51" customHeight="1" x14ac:dyDescent="0.75">
      <c r="B50" s="116" t="s">
        <v>7</v>
      </c>
      <c r="C50" s="253" t="s">
        <v>666</v>
      </c>
      <c r="D50" s="253"/>
      <c r="E50" s="253"/>
      <c r="F50" s="253"/>
      <c r="G50" s="253"/>
      <c r="H50" s="253"/>
      <c r="I50" s="240"/>
      <c r="J50" s="240"/>
      <c r="K50" s="253"/>
      <c r="L50" s="23"/>
    </row>
    <row r="51" spans="1:12" ht="51" customHeight="1" x14ac:dyDescent="0.75">
      <c r="B51" s="116" t="s">
        <v>64</v>
      </c>
      <c r="C51" s="249" t="s">
        <v>667</v>
      </c>
      <c r="D51" s="241"/>
      <c r="E51" s="241"/>
      <c r="F51" s="241"/>
      <c r="G51" s="241"/>
      <c r="H51" s="241"/>
      <c r="I51" s="242"/>
      <c r="J51" s="242"/>
      <c r="K51" s="241"/>
      <c r="L51" s="59"/>
    </row>
    <row r="52" spans="1:12" ht="84" customHeight="1" x14ac:dyDescent="0.8">
      <c r="B52" s="180" t="s">
        <v>66</v>
      </c>
      <c r="C52" s="22" t="s">
        <v>671</v>
      </c>
      <c r="D52" s="24">
        <v>23882.5</v>
      </c>
      <c r="E52" s="24"/>
      <c r="F52" s="24"/>
      <c r="G52" s="148">
        <f>D52</f>
        <v>23882.5</v>
      </c>
      <c r="H52" s="145">
        <v>1</v>
      </c>
      <c r="I52" s="233">
        <v>14670.73</v>
      </c>
      <c r="J52" s="186" t="s">
        <v>672</v>
      </c>
      <c r="K52" s="220" t="s">
        <v>673</v>
      </c>
      <c r="L52" s="60"/>
    </row>
    <row r="53" spans="1:12" ht="48" x14ac:dyDescent="0.8">
      <c r="B53" s="180" t="s">
        <v>65</v>
      </c>
      <c r="C53" s="22" t="s">
        <v>585</v>
      </c>
      <c r="D53" s="24">
        <v>15000</v>
      </c>
      <c r="E53" s="24"/>
      <c r="F53" s="24"/>
      <c r="G53" s="148">
        <f t="shared" ref="G53:G59" si="7">D53</f>
        <v>15000</v>
      </c>
      <c r="H53" s="145">
        <v>1</v>
      </c>
      <c r="I53" s="233">
        <v>7105</v>
      </c>
      <c r="J53" s="186" t="s">
        <v>658</v>
      </c>
      <c r="K53" s="133" t="s">
        <v>659</v>
      </c>
      <c r="L53" s="60"/>
    </row>
    <row r="54" spans="1:12" ht="48" x14ac:dyDescent="0.8">
      <c r="B54" s="180" t="s">
        <v>67</v>
      </c>
      <c r="C54" s="22" t="s">
        <v>586</v>
      </c>
      <c r="D54" s="24">
        <v>1000</v>
      </c>
      <c r="E54" s="24"/>
      <c r="F54" s="24"/>
      <c r="G54" s="148">
        <f t="shared" si="7"/>
        <v>1000</v>
      </c>
      <c r="H54" s="145">
        <v>1</v>
      </c>
      <c r="I54" s="233"/>
      <c r="J54" s="186" t="s">
        <v>660</v>
      </c>
      <c r="K54" s="227" t="s">
        <v>674</v>
      </c>
      <c r="L54" s="60"/>
    </row>
    <row r="55" spans="1:12" ht="48" x14ac:dyDescent="0.8">
      <c r="B55" s="180" t="s">
        <v>68</v>
      </c>
      <c r="C55" s="22" t="s">
        <v>587</v>
      </c>
      <c r="D55" s="24">
        <v>12000</v>
      </c>
      <c r="E55" s="24"/>
      <c r="F55" s="24"/>
      <c r="G55" s="148">
        <f t="shared" si="7"/>
        <v>12000</v>
      </c>
      <c r="H55" s="145">
        <v>1</v>
      </c>
      <c r="I55" s="233">
        <v>5598</v>
      </c>
      <c r="J55" s="186" t="s">
        <v>676</v>
      </c>
      <c r="K55" s="230" t="s">
        <v>675</v>
      </c>
      <c r="L55" s="60"/>
    </row>
    <row r="56" spans="1:12" ht="64" x14ac:dyDescent="0.8">
      <c r="B56" s="180" t="s">
        <v>69</v>
      </c>
      <c r="C56" s="22" t="s">
        <v>588</v>
      </c>
      <c r="D56" s="24">
        <v>14400</v>
      </c>
      <c r="E56" s="24"/>
      <c r="F56" s="24"/>
      <c r="G56" s="148">
        <f t="shared" si="7"/>
        <v>14400</v>
      </c>
      <c r="H56" s="145">
        <v>1</v>
      </c>
      <c r="I56" s="233">
        <v>12960</v>
      </c>
      <c r="J56" s="186" t="s">
        <v>677</v>
      </c>
      <c r="K56" s="227" t="s">
        <v>678</v>
      </c>
      <c r="L56" s="60"/>
    </row>
    <row r="57" spans="1:12" ht="64" x14ac:dyDescent="0.8">
      <c r="B57" s="180" t="s">
        <v>70</v>
      </c>
      <c r="C57" s="22" t="s">
        <v>589</v>
      </c>
      <c r="D57" s="24">
        <v>9600</v>
      </c>
      <c r="E57" s="24"/>
      <c r="F57" s="24"/>
      <c r="G57" s="148">
        <f t="shared" si="7"/>
        <v>9600</v>
      </c>
      <c r="H57" s="145">
        <v>1</v>
      </c>
      <c r="I57" s="233">
        <v>8640</v>
      </c>
      <c r="J57" s="186" t="s">
        <v>677</v>
      </c>
      <c r="K57" s="227" t="s">
        <v>678</v>
      </c>
      <c r="L57" s="60"/>
    </row>
    <row r="58" spans="1:12" ht="48" x14ac:dyDescent="0.8">
      <c r="A58" s="49"/>
      <c r="B58" s="180" t="s">
        <v>71</v>
      </c>
      <c r="C58" s="55" t="s">
        <v>590</v>
      </c>
      <c r="D58" s="25">
        <v>27965</v>
      </c>
      <c r="E58" s="25"/>
      <c r="F58" s="25"/>
      <c r="G58" s="148">
        <f t="shared" si="7"/>
        <v>27965</v>
      </c>
      <c r="H58" s="146">
        <v>1</v>
      </c>
      <c r="I58" s="233"/>
      <c r="J58" s="187" t="s">
        <v>668</v>
      </c>
      <c r="K58" s="227" t="s">
        <v>670</v>
      </c>
      <c r="L58" s="60"/>
    </row>
    <row r="59" spans="1:12" s="49" customFormat="1" ht="16" x14ac:dyDescent="0.8">
      <c r="B59" s="180" t="s">
        <v>72</v>
      </c>
      <c r="C59" s="55"/>
      <c r="D59" s="25"/>
      <c r="E59" s="25"/>
      <c r="F59" s="25"/>
      <c r="G59" s="148">
        <f t="shared" si="7"/>
        <v>0</v>
      </c>
      <c r="H59" s="146"/>
      <c r="I59" s="187"/>
      <c r="J59" s="187"/>
      <c r="K59" s="134"/>
      <c r="L59" s="60"/>
    </row>
    <row r="60" spans="1:12" s="49" customFormat="1" ht="16" x14ac:dyDescent="0.8">
      <c r="A60" s="48"/>
      <c r="B60" s="48"/>
      <c r="C60" s="116" t="s">
        <v>173</v>
      </c>
      <c r="D60" s="26">
        <f>SUM(D52:D59)</f>
        <v>103847.5</v>
      </c>
      <c r="E60" s="26">
        <f t="shared" ref="E60:G60" si="8">SUM(E52:E59)</f>
        <v>0</v>
      </c>
      <c r="F60" s="26">
        <f t="shared" si="8"/>
        <v>0</v>
      </c>
      <c r="G60" s="29">
        <f t="shared" si="8"/>
        <v>103847.5</v>
      </c>
      <c r="H60" s="135">
        <f>(H52*G52)+(H53*G53)+(H54*G54)+(H55*G55)+(H56*G56)+(H57*G57)+(H58*G58)+(H59*G59)</f>
        <v>103847.5</v>
      </c>
      <c r="I60" s="135">
        <f>SUM(I52:I59)</f>
        <v>48973.729999999996</v>
      </c>
      <c r="J60" s="207"/>
      <c r="K60" s="134"/>
      <c r="L60" s="62"/>
    </row>
    <row r="61" spans="1:12" ht="51" customHeight="1" x14ac:dyDescent="0.75">
      <c r="B61" s="116" t="s">
        <v>73</v>
      </c>
      <c r="C61" s="249" t="s">
        <v>651</v>
      </c>
      <c r="D61" s="241"/>
      <c r="E61" s="241"/>
      <c r="F61" s="241"/>
      <c r="G61" s="241"/>
      <c r="H61" s="241"/>
      <c r="I61" s="242"/>
      <c r="J61" s="242"/>
      <c r="K61" s="241"/>
      <c r="L61" s="59"/>
    </row>
    <row r="62" spans="1:12" ht="64" x14ac:dyDescent="0.8">
      <c r="B62" s="180" t="s">
        <v>74</v>
      </c>
      <c r="C62" s="226" t="s">
        <v>648</v>
      </c>
      <c r="D62" s="24">
        <v>60000</v>
      </c>
      <c r="E62" s="24"/>
      <c r="F62" s="24"/>
      <c r="G62" s="148">
        <f>D62</f>
        <v>60000</v>
      </c>
      <c r="H62" s="145">
        <v>1</v>
      </c>
      <c r="I62" s="233">
        <v>54000</v>
      </c>
      <c r="J62" s="186" t="s">
        <v>661</v>
      </c>
      <c r="K62" s="227" t="s">
        <v>678</v>
      </c>
      <c r="L62" s="60"/>
    </row>
    <row r="63" spans="1:12" ht="48" x14ac:dyDescent="0.8">
      <c r="B63" s="180" t="s">
        <v>75</v>
      </c>
      <c r="C63" s="22" t="s">
        <v>649</v>
      </c>
      <c r="D63" s="24">
        <v>54206.25</v>
      </c>
      <c r="E63" s="24"/>
      <c r="F63" s="24"/>
      <c r="G63" s="148">
        <f t="shared" ref="G63:G69" si="9">D63</f>
        <v>54206.25</v>
      </c>
      <c r="H63" s="145">
        <v>1</v>
      </c>
      <c r="I63" s="233">
        <v>10030</v>
      </c>
      <c r="J63" s="219" t="s">
        <v>668</v>
      </c>
      <c r="K63" s="227" t="s">
        <v>670</v>
      </c>
      <c r="L63" s="60"/>
    </row>
    <row r="64" spans="1:12" ht="64" x14ac:dyDescent="0.8">
      <c r="B64" s="180" t="s">
        <v>76</v>
      </c>
      <c r="C64" s="22" t="s">
        <v>650</v>
      </c>
      <c r="D64" s="24">
        <v>8000</v>
      </c>
      <c r="E64" s="24"/>
      <c r="F64" s="24"/>
      <c r="G64" s="148">
        <f t="shared" si="9"/>
        <v>8000</v>
      </c>
      <c r="H64" s="145">
        <v>1</v>
      </c>
      <c r="I64" s="233"/>
      <c r="J64" s="186" t="s">
        <v>669</v>
      </c>
      <c r="K64" s="227" t="s">
        <v>679</v>
      </c>
      <c r="L64" s="60"/>
    </row>
    <row r="65" spans="1:12" ht="16" x14ac:dyDescent="0.8">
      <c r="B65" s="180" t="s">
        <v>77</v>
      </c>
      <c r="C65" s="22"/>
      <c r="D65" s="24"/>
      <c r="E65" s="24"/>
      <c r="F65" s="24"/>
      <c r="G65" s="148">
        <f t="shared" si="9"/>
        <v>0</v>
      </c>
      <c r="H65" s="145"/>
      <c r="I65" s="186"/>
      <c r="J65" s="186"/>
      <c r="K65" s="133"/>
      <c r="L65" s="60"/>
    </row>
    <row r="66" spans="1:12" ht="16" x14ac:dyDescent="0.8">
      <c r="B66" s="180" t="s">
        <v>78</v>
      </c>
      <c r="C66" s="22"/>
      <c r="D66" s="24"/>
      <c r="E66" s="24"/>
      <c r="F66" s="24"/>
      <c r="G66" s="148">
        <f t="shared" si="9"/>
        <v>0</v>
      </c>
      <c r="H66" s="145"/>
      <c r="I66" s="186"/>
      <c r="J66" s="186"/>
      <c r="K66" s="133"/>
      <c r="L66" s="60"/>
    </row>
    <row r="67" spans="1:12" ht="16" x14ac:dyDescent="0.8">
      <c r="B67" s="180" t="s">
        <v>79</v>
      </c>
      <c r="C67" s="22"/>
      <c r="D67" s="24"/>
      <c r="E67" s="24"/>
      <c r="F67" s="24"/>
      <c r="G67" s="148">
        <f t="shared" si="9"/>
        <v>0</v>
      </c>
      <c r="H67" s="145"/>
      <c r="I67" s="186"/>
      <c r="J67" s="186"/>
      <c r="K67" s="133"/>
      <c r="L67" s="60"/>
    </row>
    <row r="68" spans="1:12" ht="16" x14ac:dyDescent="0.8">
      <c r="B68" s="180" t="s">
        <v>80</v>
      </c>
      <c r="C68" s="55"/>
      <c r="D68" s="25"/>
      <c r="E68" s="25"/>
      <c r="F68" s="25"/>
      <c r="G68" s="148">
        <f t="shared" si="9"/>
        <v>0</v>
      </c>
      <c r="H68" s="146"/>
      <c r="I68" s="187"/>
      <c r="J68" s="187"/>
      <c r="K68" s="134"/>
      <c r="L68" s="60"/>
    </row>
    <row r="69" spans="1:12" ht="16" x14ac:dyDescent="0.8">
      <c r="B69" s="180" t="s">
        <v>81</v>
      </c>
      <c r="C69" s="55"/>
      <c r="D69" s="25"/>
      <c r="E69" s="25"/>
      <c r="F69" s="25"/>
      <c r="G69" s="148">
        <f t="shared" si="9"/>
        <v>0</v>
      </c>
      <c r="H69" s="146"/>
      <c r="I69" s="187"/>
      <c r="J69" s="187"/>
      <c r="K69" s="134"/>
      <c r="L69" s="60"/>
    </row>
    <row r="70" spans="1:12" ht="16" x14ac:dyDescent="0.8">
      <c r="C70" s="116" t="s">
        <v>173</v>
      </c>
      <c r="D70" s="29">
        <f>SUM(D62:D69)</f>
        <v>122206.25</v>
      </c>
      <c r="E70" s="29">
        <f t="shared" ref="E70:G70" si="10">SUM(E62:E69)</f>
        <v>0</v>
      </c>
      <c r="F70" s="29">
        <f t="shared" si="10"/>
        <v>0</v>
      </c>
      <c r="G70" s="29">
        <f t="shared" si="10"/>
        <v>122206.25</v>
      </c>
      <c r="H70" s="135">
        <f>(H62*G62)+(H63*G63)+(H64*G64)+(H65*G65)+(H66*G66)+(H67*G67)+(H68*G68)+(H69*G69)</f>
        <v>122206.25</v>
      </c>
      <c r="I70" s="135">
        <f>SUM(I62:I69)</f>
        <v>64030</v>
      </c>
      <c r="J70" s="207"/>
      <c r="K70" s="134"/>
      <c r="L70" s="62"/>
    </row>
    <row r="71" spans="1:12" ht="51" customHeight="1" x14ac:dyDescent="0.75">
      <c r="B71" s="116" t="s">
        <v>82</v>
      </c>
      <c r="C71" s="249" t="s">
        <v>664</v>
      </c>
      <c r="D71" s="241"/>
      <c r="E71" s="241"/>
      <c r="F71" s="241"/>
      <c r="G71" s="241"/>
      <c r="H71" s="241"/>
      <c r="I71" s="242"/>
      <c r="J71" s="242"/>
      <c r="K71" s="241"/>
      <c r="L71" s="59"/>
    </row>
    <row r="72" spans="1:12" ht="64" x14ac:dyDescent="0.8">
      <c r="B72" s="180" t="s">
        <v>83</v>
      </c>
      <c r="C72" s="22" t="s">
        <v>652</v>
      </c>
      <c r="D72" s="24">
        <v>13841.25</v>
      </c>
      <c r="E72" s="24"/>
      <c r="F72" s="24"/>
      <c r="G72" s="148">
        <f>D72</f>
        <v>13841.25</v>
      </c>
      <c r="H72" s="145">
        <v>1</v>
      </c>
      <c r="I72" s="233"/>
      <c r="J72" s="186" t="s">
        <v>680</v>
      </c>
      <c r="K72" s="133" t="s">
        <v>681</v>
      </c>
      <c r="L72" s="60"/>
    </row>
    <row r="73" spans="1:12" ht="64" x14ac:dyDescent="0.8">
      <c r="B73" s="180" t="s">
        <v>84</v>
      </c>
      <c r="C73" s="22" t="s">
        <v>653</v>
      </c>
      <c r="D73" s="24">
        <v>63047.5</v>
      </c>
      <c r="E73" s="24"/>
      <c r="F73" s="24"/>
      <c r="G73" s="148">
        <f t="shared" ref="G73:G79" si="11">D73</f>
        <v>63047.5</v>
      </c>
      <c r="H73" s="145">
        <v>1</v>
      </c>
      <c r="I73" s="233">
        <f>2637+3260</f>
        <v>5897</v>
      </c>
      <c r="J73" s="186" t="s">
        <v>682</v>
      </c>
      <c r="K73" s="133" t="s">
        <v>684</v>
      </c>
      <c r="L73" s="60"/>
    </row>
    <row r="74" spans="1:12" ht="80" x14ac:dyDescent="0.8">
      <c r="B74" s="180" t="s">
        <v>85</v>
      </c>
      <c r="C74" s="22" t="s">
        <v>654</v>
      </c>
      <c r="D74" s="24">
        <v>10000</v>
      </c>
      <c r="E74" s="24"/>
      <c r="F74" s="24"/>
      <c r="G74" s="148">
        <f t="shared" si="11"/>
        <v>10000</v>
      </c>
      <c r="H74" s="145">
        <v>1</v>
      </c>
      <c r="I74" s="233">
        <v>4294</v>
      </c>
      <c r="J74" s="186" t="s">
        <v>683</v>
      </c>
      <c r="K74" s="133" t="s">
        <v>663</v>
      </c>
      <c r="L74" s="60"/>
    </row>
    <row r="75" spans="1:12" ht="48" x14ac:dyDescent="0.8">
      <c r="A75" s="49"/>
      <c r="B75" s="180" t="s">
        <v>86</v>
      </c>
      <c r="C75" s="22" t="s">
        <v>655</v>
      </c>
      <c r="D75" s="24">
        <v>8991.25</v>
      </c>
      <c r="E75" s="24"/>
      <c r="F75" s="24"/>
      <c r="G75" s="148">
        <f t="shared" si="11"/>
        <v>8991.25</v>
      </c>
      <c r="H75" s="145">
        <v>1</v>
      </c>
      <c r="I75" s="233"/>
      <c r="J75" s="186" t="s">
        <v>687</v>
      </c>
      <c r="K75" s="133" t="s">
        <v>688</v>
      </c>
      <c r="L75" s="60"/>
    </row>
    <row r="76" spans="1:12" s="49" customFormat="1" ht="73.5" customHeight="1" x14ac:dyDescent="0.8">
      <c r="A76" s="48"/>
      <c r="B76" s="180" t="s">
        <v>87</v>
      </c>
      <c r="C76" s="22" t="s">
        <v>656</v>
      </c>
      <c r="D76" s="24">
        <v>5000</v>
      </c>
      <c r="E76" s="24"/>
      <c r="F76" s="24"/>
      <c r="G76" s="148">
        <f t="shared" si="11"/>
        <v>5000</v>
      </c>
      <c r="H76" s="145">
        <v>1</v>
      </c>
      <c r="I76" s="233"/>
      <c r="J76" s="186" t="s">
        <v>685</v>
      </c>
      <c r="K76" s="133" t="s">
        <v>689</v>
      </c>
      <c r="L76" s="60"/>
    </row>
    <row r="77" spans="1:12" ht="80" x14ac:dyDescent="0.8">
      <c r="B77" s="180" t="s">
        <v>88</v>
      </c>
      <c r="C77" s="22" t="s">
        <v>657</v>
      </c>
      <c r="D77" s="24">
        <v>13841.25</v>
      </c>
      <c r="E77" s="24"/>
      <c r="F77" s="24"/>
      <c r="G77" s="148">
        <f t="shared" si="11"/>
        <v>13841.25</v>
      </c>
      <c r="H77" s="145">
        <v>1</v>
      </c>
      <c r="I77" s="233">
        <f>11816-1500</f>
        <v>10316</v>
      </c>
      <c r="J77" s="186" t="s">
        <v>686</v>
      </c>
      <c r="K77" s="133" t="s">
        <v>662</v>
      </c>
      <c r="L77" s="60"/>
    </row>
    <row r="78" spans="1:12" ht="16" x14ac:dyDescent="0.8">
      <c r="B78" s="180" t="s">
        <v>89</v>
      </c>
      <c r="C78" s="55"/>
      <c r="D78" s="25"/>
      <c r="E78" s="25"/>
      <c r="F78" s="25"/>
      <c r="G78" s="148">
        <f t="shared" si="11"/>
        <v>0</v>
      </c>
      <c r="H78" s="146"/>
      <c r="I78" s="187"/>
      <c r="J78" s="187"/>
      <c r="K78" s="134"/>
      <c r="L78" s="60"/>
    </row>
    <row r="79" spans="1:12" ht="16" x14ac:dyDescent="0.8">
      <c r="B79" s="180" t="s">
        <v>90</v>
      </c>
      <c r="C79" s="55"/>
      <c r="D79" s="25"/>
      <c r="E79" s="25"/>
      <c r="F79" s="25"/>
      <c r="G79" s="148">
        <f t="shared" si="11"/>
        <v>0</v>
      </c>
      <c r="H79" s="146"/>
      <c r="I79" s="187"/>
      <c r="J79" s="187"/>
      <c r="K79" s="134"/>
      <c r="L79" s="60"/>
    </row>
    <row r="80" spans="1:12" ht="16" x14ac:dyDescent="0.8">
      <c r="C80" s="116" t="s">
        <v>173</v>
      </c>
      <c r="D80" s="29">
        <f>SUM(D72:D79)</f>
        <v>114721.25</v>
      </c>
      <c r="E80" s="29">
        <f t="shared" ref="E80:G80" si="12">SUM(E72:E79)</f>
        <v>0</v>
      </c>
      <c r="F80" s="29">
        <f t="shared" si="12"/>
        <v>0</v>
      </c>
      <c r="G80" s="29">
        <f t="shared" si="12"/>
        <v>114721.25</v>
      </c>
      <c r="H80" s="135">
        <f>(H72*G72)+(H73*G73)+(H74*G74)+(H75*G75)+(H76*G76)+(H77*G77)+(H78*G78)+(H79*G79)</f>
        <v>114721.25</v>
      </c>
      <c r="I80" s="135">
        <f>SUM(I72:I79)</f>
        <v>20507</v>
      </c>
      <c r="J80" s="207"/>
      <c r="K80" s="134"/>
      <c r="L80" s="62"/>
    </row>
    <row r="81" spans="2:12" ht="51" customHeight="1" x14ac:dyDescent="0.75">
      <c r="B81" s="116" t="s">
        <v>99</v>
      </c>
      <c r="C81" s="241"/>
      <c r="D81" s="241"/>
      <c r="E81" s="241"/>
      <c r="F81" s="241"/>
      <c r="G81" s="241"/>
      <c r="H81" s="241"/>
      <c r="I81" s="242"/>
      <c r="J81" s="242"/>
      <c r="K81" s="241"/>
      <c r="L81" s="59"/>
    </row>
    <row r="82" spans="2:12" ht="16" x14ac:dyDescent="0.8">
      <c r="B82" s="180" t="s">
        <v>91</v>
      </c>
      <c r="C82" s="22"/>
      <c r="D82" s="24"/>
      <c r="E82" s="24"/>
      <c r="F82" s="24"/>
      <c r="G82" s="148">
        <f>D82</f>
        <v>0</v>
      </c>
      <c r="H82" s="145"/>
      <c r="I82" s="186"/>
      <c r="J82" s="186"/>
      <c r="K82" s="133"/>
      <c r="L82" s="60"/>
    </row>
    <row r="83" spans="2:12" ht="16" x14ac:dyDescent="0.8">
      <c r="B83" s="180" t="s">
        <v>92</v>
      </c>
      <c r="C83" s="22"/>
      <c r="D83" s="24"/>
      <c r="E83" s="24"/>
      <c r="F83" s="24"/>
      <c r="G83" s="148">
        <f t="shared" ref="G83:G89" si="13">D83</f>
        <v>0</v>
      </c>
      <c r="H83" s="145"/>
      <c r="I83" s="186"/>
      <c r="J83" s="186"/>
      <c r="K83" s="133"/>
      <c r="L83" s="60"/>
    </row>
    <row r="84" spans="2:12" ht="16" x14ac:dyDescent="0.8">
      <c r="B84" s="180" t="s">
        <v>93</v>
      </c>
      <c r="C84" s="22"/>
      <c r="D84" s="24"/>
      <c r="E84" s="24"/>
      <c r="F84" s="24"/>
      <c r="G84" s="148">
        <f t="shared" si="13"/>
        <v>0</v>
      </c>
      <c r="H84" s="145"/>
      <c r="I84" s="186"/>
      <c r="J84" s="186"/>
      <c r="K84" s="133"/>
      <c r="L84" s="60"/>
    </row>
    <row r="85" spans="2:12" ht="16" x14ac:dyDescent="0.8">
      <c r="B85" s="180" t="s">
        <v>94</v>
      </c>
      <c r="C85" s="22"/>
      <c r="D85" s="24"/>
      <c r="E85" s="24"/>
      <c r="F85" s="24"/>
      <c r="G85" s="148">
        <f t="shared" si="13"/>
        <v>0</v>
      </c>
      <c r="H85" s="145"/>
      <c r="I85" s="186"/>
      <c r="J85" s="186"/>
      <c r="K85" s="133"/>
      <c r="L85" s="60"/>
    </row>
    <row r="86" spans="2:12" ht="16" x14ac:dyDescent="0.8">
      <c r="B86" s="180" t="s">
        <v>95</v>
      </c>
      <c r="C86" s="22"/>
      <c r="D86" s="24"/>
      <c r="E86" s="24"/>
      <c r="F86" s="24"/>
      <c r="G86" s="148">
        <f t="shared" si="13"/>
        <v>0</v>
      </c>
      <c r="H86" s="145"/>
      <c r="I86" s="186"/>
      <c r="J86" s="186"/>
      <c r="K86" s="133"/>
      <c r="L86" s="60"/>
    </row>
    <row r="87" spans="2:12" ht="16" x14ac:dyDescent="0.8">
      <c r="B87" s="180" t="s">
        <v>96</v>
      </c>
      <c r="C87" s="22"/>
      <c r="D87" s="24"/>
      <c r="E87" s="24"/>
      <c r="F87" s="24"/>
      <c r="G87" s="148">
        <f t="shared" si="13"/>
        <v>0</v>
      </c>
      <c r="H87" s="145"/>
      <c r="I87" s="186"/>
      <c r="J87" s="186"/>
      <c r="K87" s="133"/>
      <c r="L87" s="60"/>
    </row>
    <row r="88" spans="2:12" ht="16" x14ac:dyDescent="0.8">
      <c r="B88" s="180" t="s">
        <v>97</v>
      </c>
      <c r="C88" s="55"/>
      <c r="D88" s="25"/>
      <c r="E88" s="25"/>
      <c r="F88" s="25"/>
      <c r="G88" s="148">
        <f t="shared" si="13"/>
        <v>0</v>
      </c>
      <c r="H88" s="146"/>
      <c r="I88" s="187"/>
      <c r="J88" s="187"/>
      <c r="K88" s="134"/>
      <c r="L88" s="60"/>
    </row>
    <row r="89" spans="2:12" ht="16" x14ac:dyDescent="0.8">
      <c r="B89" s="180" t="s">
        <v>98</v>
      </c>
      <c r="C89" s="55"/>
      <c r="D89" s="25"/>
      <c r="E89" s="25"/>
      <c r="F89" s="25"/>
      <c r="G89" s="148">
        <f t="shared" si="13"/>
        <v>0</v>
      </c>
      <c r="H89" s="146"/>
      <c r="I89" s="187"/>
      <c r="J89" s="187"/>
      <c r="K89" s="134"/>
      <c r="L89" s="60"/>
    </row>
    <row r="90" spans="2:12" ht="16" x14ac:dyDescent="0.8">
      <c r="C90" s="116" t="s">
        <v>173</v>
      </c>
      <c r="D90" s="26">
        <f>SUM(D82:D89)</f>
        <v>0</v>
      </c>
      <c r="E90" s="26">
        <f t="shared" ref="E90:G90" si="14">SUM(E82:E89)</f>
        <v>0</v>
      </c>
      <c r="F90" s="26">
        <f t="shared" si="14"/>
        <v>0</v>
      </c>
      <c r="G90" s="26">
        <f t="shared" si="14"/>
        <v>0</v>
      </c>
      <c r="H90" s="135">
        <f>(H82*G82)+(H83*G83)+(H84*G84)+(H85*G85)+(H86*G86)+(H87*G87)+(H88*G88)+(H89*G89)</f>
        <v>0</v>
      </c>
      <c r="I90" s="135">
        <f>SUM(I82:I89)</f>
        <v>0</v>
      </c>
      <c r="J90" s="207"/>
      <c r="K90" s="134"/>
      <c r="L90" s="62"/>
    </row>
    <row r="91" spans="2:12" ht="15.75" customHeight="1" x14ac:dyDescent="0.75">
      <c r="B91" s="7"/>
      <c r="C91" s="16"/>
      <c r="D91" s="31"/>
      <c r="E91" s="31"/>
      <c r="F91" s="31"/>
      <c r="G91" s="31"/>
      <c r="H91" s="31"/>
      <c r="I91" s="31"/>
      <c r="J91" s="31"/>
      <c r="K91" s="16"/>
      <c r="L91" s="4"/>
    </row>
    <row r="92" spans="2:12" ht="51" customHeight="1" x14ac:dyDescent="0.75">
      <c r="B92" s="116" t="s">
        <v>100</v>
      </c>
      <c r="C92" s="239"/>
      <c r="D92" s="239"/>
      <c r="E92" s="239"/>
      <c r="F92" s="239"/>
      <c r="G92" s="239"/>
      <c r="H92" s="239"/>
      <c r="I92" s="240"/>
      <c r="J92" s="240"/>
      <c r="K92" s="239"/>
      <c r="L92" s="23"/>
    </row>
    <row r="93" spans="2:12" ht="51" customHeight="1" x14ac:dyDescent="0.75">
      <c r="B93" s="116" t="s">
        <v>101</v>
      </c>
      <c r="C93" s="241"/>
      <c r="D93" s="241"/>
      <c r="E93" s="241"/>
      <c r="F93" s="241"/>
      <c r="G93" s="241"/>
      <c r="H93" s="241"/>
      <c r="I93" s="242"/>
      <c r="J93" s="242"/>
      <c r="K93" s="241"/>
      <c r="L93" s="59"/>
    </row>
    <row r="94" spans="2:12" ht="16" x14ac:dyDescent="0.8">
      <c r="B94" s="180" t="s">
        <v>102</v>
      </c>
      <c r="C94" s="22"/>
      <c r="D94" s="24"/>
      <c r="E94" s="24"/>
      <c r="F94" s="24"/>
      <c r="G94" s="148">
        <f>D94</f>
        <v>0</v>
      </c>
      <c r="H94" s="145"/>
      <c r="I94" s="186"/>
      <c r="J94" s="186"/>
      <c r="K94" s="133"/>
      <c r="L94" s="60"/>
    </row>
    <row r="95" spans="2:12" ht="16" x14ac:dyDescent="0.8">
      <c r="B95" s="180" t="s">
        <v>103</v>
      </c>
      <c r="C95" s="22"/>
      <c r="D95" s="24"/>
      <c r="E95" s="24"/>
      <c r="F95" s="24"/>
      <c r="G95" s="148">
        <f t="shared" ref="G95:G101" si="15">D95</f>
        <v>0</v>
      </c>
      <c r="H95" s="145"/>
      <c r="I95" s="186"/>
      <c r="J95" s="186"/>
      <c r="K95" s="133"/>
      <c r="L95" s="60"/>
    </row>
    <row r="96" spans="2:12" ht="16" x14ac:dyDescent="0.8">
      <c r="B96" s="180" t="s">
        <v>104</v>
      </c>
      <c r="C96" s="22"/>
      <c r="D96" s="24"/>
      <c r="E96" s="24"/>
      <c r="F96" s="24"/>
      <c r="G96" s="148">
        <f t="shared" si="15"/>
        <v>0</v>
      </c>
      <c r="H96" s="145"/>
      <c r="I96" s="186"/>
      <c r="J96" s="186"/>
      <c r="K96" s="133"/>
      <c r="L96" s="60"/>
    </row>
    <row r="97" spans="2:12" ht="16" x14ac:dyDescent="0.8">
      <c r="B97" s="180" t="s">
        <v>105</v>
      </c>
      <c r="C97" s="22"/>
      <c r="D97" s="24"/>
      <c r="E97" s="24"/>
      <c r="F97" s="24"/>
      <c r="G97" s="148">
        <f t="shared" si="15"/>
        <v>0</v>
      </c>
      <c r="H97" s="145"/>
      <c r="I97" s="186"/>
      <c r="J97" s="186"/>
      <c r="K97" s="133"/>
      <c r="L97" s="60"/>
    </row>
    <row r="98" spans="2:12" ht="16" x14ac:dyDescent="0.8">
      <c r="B98" s="180" t="s">
        <v>106</v>
      </c>
      <c r="C98" s="22"/>
      <c r="D98" s="24"/>
      <c r="E98" s="24"/>
      <c r="F98" s="24"/>
      <c r="G98" s="148">
        <f t="shared" si="15"/>
        <v>0</v>
      </c>
      <c r="H98" s="145"/>
      <c r="I98" s="186"/>
      <c r="J98" s="186"/>
      <c r="K98" s="133"/>
      <c r="L98" s="60"/>
    </row>
    <row r="99" spans="2:12" ht="16" x14ac:dyDescent="0.8">
      <c r="B99" s="180" t="s">
        <v>107</v>
      </c>
      <c r="C99" s="22"/>
      <c r="D99" s="24"/>
      <c r="E99" s="24"/>
      <c r="F99" s="24"/>
      <c r="G99" s="148">
        <f t="shared" si="15"/>
        <v>0</v>
      </c>
      <c r="H99" s="145"/>
      <c r="I99" s="186"/>
      <c r="J99" s="186"/>
      <c r="K99" s="133"/>
      <c r="L99" s="60"/>
    </row>
    <row r="100" spans="2:12" ht="16" x14ac:dyDescent="0.8">
      <c r="B100" s="180" t="s">
        <v>108</v>
      </c>
      <c r="C100" s="55"/>
      <c r="D100" s="25"/>
      <c r="E100" s="25"/>
      <c r="F100" s="25"/>
      <c r="G100" s="148">
        <f t="shared" si="15"/>
        <v>0</v>
      </c>
      <c r="H100" s="146"/>
      <c r="I100" s="187"/>
      <c r="J100" s="187"/>
      <c r="K100" s="134"/>
      <c r="L100" s="60"/>
    </row>
    <row r="101" spans="2:12" ht="16" x14ac:dyDescent="0.8">
      <c r="B101" s="180" t="s">
        <v>109</v>
      </c>
      <c r="C101" s="55"/>
      <c r="D101" s="25"/>
      <c r="E101" s="25"/>
      <c r="F101" s="25"/>
      <c r="G101" s="148">
        <f t="shared" si="15"/>
        <v>0</v>
      </c>
      <c r="H101" s="146"/>
      <c r="I101" s="187"/>
      <c r="J101" s="187"/>
      <c r="K101" s="134"/>
      <c r="L101" s="60"/>
    </row>
    <row r="102" spans="2:12" ht="16" x14ac:dyDescent="0.8">
      <c r="C102" s="116" t="s">
        <v>173</v>
      </c>
      <c r="D102" s="26">
        <f>SUM(D94:D101)</f>
        <v>0</v>
      </c>
      <c r="E102" s="26">
        <f t="shared" ref="E102:G102" si="16">SUM(E94:E101)</f>
        <v>0</v>
      </c>
      <c r="F102" s="26">
        <f t="shared" si="16"/>
        <v>0</v>
      </c>
      <c r="G102" s="29">
        <f t="shared" si="16"/>
        <v>0</v>
      </c>
      <c r="H102" s="135">
        <f>(H94*G94)+(H95*G95)+(H96*G96)+(H97*G97)+(H98*G98)+(H99*G99)+(H100*G100)+(H101*G101)</f>
        <v>0</v>
      </c>
      <c r="I102" s="135">
        <f>SUM(I94:I101)</f>
        <v>0</v>
      </c>
      <c r="J102" s="207"/>
      <c r="K102" s="134"/>
      <c r="L102" s="62"/>
    </row>
    <row r="103" spans="2:12" ht="51" customHeight="1" x14ac:dyDescent="0.75">
      <c r="B103" s="116" t="s">
        <v>8</v>
      </c>
      <c r="C103" s="241"/>
      <c r="D103" s="241"/>
      <c r="E103" s="241"/>
      <c r="F103" s="241"/>
      <c r="G103" s="241"/>
      <c r="H103" s="241"/>
      <c r="I103" s="242"/>
      <c r="J103" s="242"/>
      <c r="K103" s="241"/>
      <c r="L103" s="59"/>
    </row>
    <row r="104" spans="2:12" ht="16" x14ac:dyDescent="0.8">
      <c r="B104" s="180" t="s">
        <v>110</v>
      </c>
      <c r="C104" s="22"/>
      <c r="D104" s="24"/>
      <c r="E104" s="24"/>
      <c r="F104" s="24"/>
      <c r="G104" s="148">
        <f>D104</f>
        <v>0</v>
      </c>
      <c r="H104" s="145"/>
      <c r="I104" s="186"/>
      <c r="J104" s="186"/>
      <c r="K104" s="133"/>
      <c r="L104" s="60"/>
    </row>
    <row r="105" spans="2:12" ht="16" x14ac:dyDescent="0.8">
      <c r="B105" s="180" t="s">
        <v>111</v>
      </c>
      <c r="C105" s="22"/>
      <c r="D105" s="24"/>
      <c r="E105" s="24"/>
      <c r="F105" s="24"/>
      <c r="G105" s="148">
        <f t="shared" ref="G105:G111" si="17">D105</f>
        <v>0</v>
      </c>
      <c r="H105" s="145"/>
      <c r="I105" s="186"/>
      <c r="J105" s="186"/>
      <c r="K105" s="133"/>
      <c r="L105" s="60"/>
    </row>
    <row r="106" spans="2:12" ht="16" x14ac:dyDescent="0.8">
      <c r="B106" s="180" t="s">
        <v>112</v>
      </c>
      <c r="C106" s="22"/>
      <c r="D106" s="24"/>
      <c r="E106" s="24"/>
      <c r="F106" s="24"/>
      <c r="G106" s="148">
        <f t="shared" si="17"/>
        <v>0</v>
      </c>
      <c r="H106" s="145"/>
      <c r="I106" s="186"/>
      <c r="J106" s="186"/>
      <c r="K106" s="133"/>
      <c r="L106" s="60"/>
    </row>
    <row r="107" spans="2:12" ht="16" x14ac:dyDescent="0.8">
      <c r="B107" s="180" t="s">
        <v>113</v>
      </c>
      <c r="C107" s="22"/>
      <c r="D107" s="24"/>
      <c r="E107" s="24"/>
      <c r="F107" s="24"/>
      <c r="G107" s="148">
        <f t="shared" si="17"/>
        <v>0</v>
      </c>
      <c r="H107" s="145"/>
      <c r="I107" s="186"/>
      <c r="J107" s="186"/>
      <c r="K107" s="133"/>
      <c r="L107" s="60"/>
    </row>
    <row r="108" spans="2:12" ht="16" x14ac:dyDescent="0.8">
      <c r="B108" s="180" t="s">
        <v>114</v>
      </c>
      <c r="C108" s="22"/>
      <c r="D108" s="24"/>
      <c r="E108" s="24"/>
      <c r="F108" s="24"/>
      <c r="G108" s="148">
        <f t="shared" si="17"/>
        <v>0</v>
      </c>
      <c r="H108" s="145"/>
      <c r="I108" s="186"/>
      <c r="J108" s="186"/>
      <c r="K108" s="133"/>
      <c r="L108" s="60"/>
    </row>
    <row r="109" spans="2:12" ht="16" x14ac:dyDescent="0.8">
      <c r="B109" s="180" t="s">
        <v>115</v>
      </c>
      <c r="C109" s="22"/>
      <c r="D109" s="24"/>
      <c r="E109" s="24"/>
      <c r="F109" s="24"/>
      <c r="G109" s="148">
        <f t="shared" si="17"/>
        <v>0</v>
      </c>
      <c r="H109" s="145"/>
      <c r="I109" s="186"/>
      <c r="J109" s="186"/>
      <c r="K109" s="133"/>
      <c r="L109" s="60"/>
    </row>
    <row r="110" spans="2:12" ht="16" x14ac:dyDescent="0.8">
      <c r="B110" s="180" t="s">
        <v>116</v>
      </c>
      <c r="C110" s="55"/>
      <c r="D110" s="25"/>
      <c r="E110" s="25"/>
      <c r="F110" s="25"/>
      <c r="G110" s="148">
        <f t="shared" si="17"/>
        <v>0</v>
      </c>
      <c r="H110" s="146"/>
      <c r="I110" s="187"/>
      <c r="J110" s="187"/>
      <c r="K110" s="134"/>
      <c r="L110" s="60"/>
    </row>
    <row r="111" spans="2:12" ht="16" x14ac:dyDescent="0.8">
      <c r="B111" s="180" t="s">
        <v>117</v>
      </c>
      <c r="C111" s="55"/>
      <c r="D111" s="25"/>
      <c r="E111" s="25"/>
      <c r="F111" s="25"/>
      <c r="G111" s="148">
        <f t="shared" si="17"/>
        <v>0</v>
      </c>
      <c r="H111" s="146"/>
      <c r="I111" s="187"/>
      <c r="J111" s="187"/>
      <c r="K111" s="134"/>
      <c r="L111" s="60"/>
    </row>
    <row r="112" spans="2:12" ht="16" x14ac:dyDescent="0.8">
      <c r="C112" s="116" t="s">
        <v>173</v>
      </c>
      <c r="D112" s="29">
        <f>SUM(D104:D111)</f>
        <v>0</v>
      </c>
      <c r="E112" s="29">
        <f t="shared" ref="E112:G112" si="18">SUM(E104:E111)</f>
        <v>0</v>
      </c>
      <c r="F112" s="29">
        <f t="shared" si="18"/>
        <v>0</v>
      </c>
      <c r="G112" s="29">
        <f t="shared" si="18"/>
        <v>0</v>
      </c>
      <c r="H112" s="135">
        <f>(H104*G104)+(H105*G105)+(H106*G106)+(H107*G107)+(H108*G108)+(H109*G109)+(H110*G110)+(H111*G111)</f>
        <v>0</v>
      </c>
      <c r="I112" s="135">
        <f>SUM(I104:I111)</f>
        <v>0</v>
      </c>
      <c r="J112" s="207"/>
      <c r="K112" s="134"/>
      <c r="L112" s="62"/>
    </row>
    <row r="113" spans="2:12" ht="51" customHeight="1" x14ac:dyDescent="0.75">
      <c r="B113" s="116" t="s">
        <v>118</v>
      </c>
      <c r="C113" s="241"/>
      <c r="D113" s="241"/>
      <c r="E113" s="241"/>
      <c r="F113" s="241"/>
      <c r="G113" s="241"/>
      <c r="H113" s="241"/>
      <c r="I113" s="242"/>
      <c r="J113" s="242"/>
      <c r="K113" s="241"/>
      <c r="L113" s="59"/>
    </row>
    <row r="114" spans="2:12" ht="16" x14ac:dyDescent="0.8">
      <c r="B114" s="180" t="s">
        <v>119</v>
      </c>
      <c r="C114" s="22"/>
      <c r="D114" s="24"/>
      <c r="E114" s="24"/>
      <c r="F114" s="24"/>
      <c r="G114" s="148">
        <f>D114</f>
        <v>0</v>
      </c>
      <c r="H114" s="145"/>
      <c r="I114" s="186"/>
      <c r="J114" s="186"/>
      <c r="K114" s="133"/>
      <c r="L114" s="60"/>
    </row>
    <row r="115" spans="2:12" ht="16" x14ac:dyDescent="0.8">
      <c r="B115" s="180" t="s">
        <v>120</v>
      </c>
      <c r="C115" s="22"/>
      <c r="D115" s="24"/>
      <c r="E115" s="24"/>
      <c r="F115" s="24"/>
      <c r="G115" s="148">
        <f t="shared" ref="G115:G121" si="19">D115</f>
        <v>0</v>
      </c>
      <c r="H115" s="145"/>
      <c r="I115" s="186"/>
      <c r="J115" s="186"/>
      <c r="K115" s="133"/>
      <c r="L115" s="60"/>
    </row>
    <row r="116" spans="2:12" ht="16" x14ac:dyDescent="0.8">
      <c r="B116" s="180" t="s">
        <v>121</v>
      </c>
      <c r="C116" s="22"/>
      <c r="D116" s="24"/>
      <c r="E116" s="24"/>
      <c r="F116" s="24"/>
      <c r="G116" s="148">
        <f t="shared" si="19"/>
        <v>0</v>
      </c>
      <c r="H116" s="145"/>
      <c r="I116" s="186"/>
      <c r="J116" s="186"/>
      <c r="K116" s="133"/>
      <c r="L116" s="60"/>
    </row>
    <row r="117" spans="2:12" ht="16" x14ac:dyDescent="0.8">
      <c r="B117" s="180" t="s">
        <v>122</v>
      </c>
      <c r="C117" s="22"/>
      <c r="D117" s="24"/>
      <c r="E117" s="24"/>
      <c r="F117" s="24"/>
      <c r="G117" s="148">
        <f t="shared" si="19"/>
        <v>0</v>
      </c>
      <c r="H117" s="145"/>
      <c r="I117" s="186"/>
      <c r="J117" s="186"/>
      <c r="K117" s="133"/>
      <c r="L117" s="60"/>
    </row>
    <row r="118" spans="2:12" ht="16" x14ac:dyDescent="0.8">
      <c r="B118" s="180" t="s">
        <v>123</v>
      </c>
      <c r="C118" s="22"/>
      <c r="D118" s="24"/>
      <c r="E118" s="24"/>
      <c r="F118" s="24"/>
      <c r="G118" s="148">
        <f t="shared" si="19"/>
        <v>0</v>
      </c>
      <c r="H118" s="145"/>
      <c r="I118" s="186"/>
      <c r="J118" s="186"/>
      <c r="K118" s="133"/>
      <c r="L118" s="60"/>
    </row>
    <row r="119" spans="2:12" ht="16" x14ac:dyDescent="0.8">
      <c r="B119" s="180" t="s">
        <v>124</v>
      </c>
      <c r="C119" s="22"/>
      <c r="D119" s="24"/>
      <c r="E119" s="24"/>
      <c r="F119" s="24"/>
      <c r="G119" s="148">
        <f t="shared" si="19"/>
        <v>0</v>
      </c>
      <c r="H119" s="145"/>
      <c r="I119" s="186"/>
      <c r="J119" s="186"/>
      <c r="K119" s="133"/>
      <c r="L119" s="60"/>
    </row>
    <row r="120" spans="2:12" ht="16" x14ac:dyDescent="0.8">
      <c r="B120" s="180" t="s">
        <v>125</v>
      </c>
      <c r="C120" s="55"/>
      <c r="D120" s="25"/>
      <c r="E120" s="25"/>
      <c r="F120" s="25"/>
      <c r="G120" s="148">
        <f t="shared" si="19"/>
        <v>0</v>
      </c>
      <c r="H120" s="146"/>
      <c r="I120" s="187"/>
      <c r="J120" s="187"/>
      <c r="K120" s="134"/>
      <c r="L120" s="60"/>
    </row>
    <row r="121" spans="2:12" ht="16" x14ac:dyDescent="0.8">
      <c r="B121" s="180" t="s">
        <v>126</v>
      </c>
      <c r="C121" s="55"/>
      <c r="D121" s="25"/>
      <c r="E121" s="25"/>
      <c r="F121" s="25"/>
      <c r="G121" s="148">
        <f t="shared" si="19"/>
        <v>0</v>
      </c>
      <c r="H121" s="146"/>
      <c r="I121" s="187"/>
      <c r="J121" s="187"/>
      <c r="K121" s="134"/>
      <c r="L121" s="60"/>
    </row>
    <row r="122" spans="2:12" ht="16" x14ac:dyDescent="0.8">
      <c r="C122" s="116" t="s">
        <v>173</v>
      </c>
      <c r="D122" s="29">
        <f>SUM(D114:D121)</f>
        <v>0</v>
      </c>
      <c r="E122" s="29">
        <f t="shared" ref="E122:G122" si="20">SUM(E114:E121)</f>
        <v>0</v>
      </c>
      <c r="F122" s="29">
        <f t="shared" si="20"/>
        <v>0</v>
      </c>
      <c r="G122" s="29">
        <f t="shared" si="20"/>
        <v>0</v>
      </c>
      <c r="H122" s="135">
        <f>(H114*G114)+(H115*G115)+(H116*G116)+(H117*G117)+(H118*G118)+(H119*G119)+(H120*G120)+(H121*G121)</f>
        <v>0</v>
      </c>
      <c r="I122" s="135">
        <f>SUM(I114:I121)</f>
        <v>0</v>
      </c>
      <c r="J122" s="207"/>
      <c r="K122" s="134"/>
      <c r="L122" s="62"/>
    </row>
    <row r="123" spans="2:12" ht="51" customHeight="1" x14ac:dyDescent="0.75">
      <c r="B123" s="116" t="s">
        <v>127</v>
      </c>
      <c r="C123" s="241"/>
      <c r="D123" s="241"/>
      <c r="E123" s="241"/>
      <c r="F123" s="241"/>
      <c r="G123" s="241"/>
      <c r="H123" s="241"/>
      <c r="I123" s="242"/>
      <c r="J123" s="242"/>
      <c r="K123" s="241"/>
      <c r="L123" s="59"/>
    </row>
    <row r="124" spans="2:12" ht="16" x14ac:dyDescent="0.8">
      <c r="B124" s="180" t="s">
        <v>128</v>
      </c>
      <c r="C124" s="22"/>
      <c r="D124" s="24"/>
      <c r="E124" s="24"/>
      <c r="F124" s="24"/>
      <c r="G124" s="148">
        <f>D124</f>
        <v>0</v>
      </c>
      <c r="H124" s="145"/>
      <c r="I124" s="186"/>
      <c r="J124" s="186"/>
      <c r="K124" s="133"/>
      <c r="L124" s="60"/>
    </row>
    <row r="125" spans="2:12" ht="16" x14ac:dyDescent="0.8">
      <c r="B125" s="180" t="s">
        <v>129</v>
      </c>
      <c r="C125" s="22"/>
      <c r="D125" s="24"/>
      <c r="E125" s="24"/>
      <c r="F125" s="24"/>
      <c r="G125" s="148">
        <f t="shared" ref="G125:G131" si="21">D125</f>
        <v>0</v>
      </c>
      <c r="H125" s="145"/>
      <c r="I125" s="186"/>
      <c r="J125" s="186"/>
      <c r="K125" s="133"/>
      <c r="L125" s="60"/>
    </row>
    <row r="126" spans="2:12" ht="16" x14ac:dyDescent="0.8">
      <c r="B126" s="180" t="s">
        <v>130</v>
      </c>
      <c r="C126" s="22"/>
      <c r="D126" s="24"/>
      <c r="E126" s="24"/>
      <c r="F126" s="24"/>
      <c r="G126" s="148">
        <f t="shared" si="21"/>
        <v>0</v>
      </c>
      <c r="H126" s="145"/>
      <c r="I126" s="186"/>
      <c r="J126" s="186"/>
      <c r="K126" s="133"/>
      <c r="L126" s="60"/>
    </row>
    <row r="127" spans="2:12" ht="16" x14ac:dyDescent="0.8">
      <c r="B127" s="180" t="s">
        <v>131</v>
      </c>
      <c r="C127" s="22"/>
      <c r="D127" s="24"/>
      <c r="E127" s="24"/>
      <c r="F127" s="24"/>
      <c r="G127" s="148">
        <f t="shared" si="21"/>
        <v>0</v>
      </c>
      <c r="H127" s="145"/>
      <c r="I127" s="186"/>
      <c r="J127" s="186"/>
      <c r="K127" s="133"/>
      <c r="L127" s="60"/>
    </row>
    <row r="128" spans="2:12" ht="16" x14ac:dyDescent="0.8">
      <c r="B128" s="180" t="s">
        <v>132</v>
      </c>
      <c r="C128" s="22"/>
      <c r="D128" s="24"/>
      <c r="E128" s="24"/>
      <c r="F128" s="24"/>
      <c r="G128" s="148">
        <f t="shared" si="21"/>
        <v>0</v>
      </c>
      <c r="H128" s="145"/>
      <c r="I128" s="186"/>
      <c r="J128" s="186"/>
      <c r="K128" s="133"/>
      <c r="L128" s="60"/>
    </row>
    <row r="129" spans="2:12" ht="16" x14ac:dyDescent="0.8">
      <c r="B129" s="180" t="s">
        <v>133</v>
      </c>
      <c r="C129" s="22"/>
      <c r="D129" s="24"/>
      <c r="E129" s="24"/>
      <c r="F129" s="24"/>
      <c r="G129" s="148">
        <f t="shared" si="21"/>
        <v>0</v>
      </c>
      <c r="H129" s="145"/>
      <c r="I129" s="186"/>
      <c r="J129" s="186"/>
      <c r="K129" s="133"/>
      <c r="L129" s="60"/>
    </row>
    <row r="130" spans="2:12" ht="16" x14ac:dyDescent="0.8">
      <c r="B130" s="180" t="s">
        <v>134</v>
      </c>
      <c r="C130" s="55"/>
      <c r="D130" s="25"/>
      <c r="E130" s="25"/>
      <c r="F130" s="25"/>
      <c r="G130" s="148">
        <f t="shared" si="21"/>
        <v>0</v>
      </c>
      <c r="H130" s="146"/>
      <c r="I130" s="187"/>
      <c r="J130" s="187"/>
      <c r="K130" s="134"/>
      <c r="L130" s="60"/>
    </row>
    <row r="131" spans="2:12" ht="16" x14ac:dyDescent="0.8">
      <c r="B131" s="180" t="s">
        <v>135</v>
      </c>
      <c r="C131" s="55"/>
      <c r="D131" s="25"/>
      <c r="E131" s="25"/>
      <c r="F131" s="25"/>
      <c r="G131" s="148">
        <f t="shared" si="21"/>
        <v>0</v>
      </c>
      <c r="H131" s="146"/>
      <c r="I131" s="187"/>
      <c r="J131" s="187"/>
      <c r="K131" s="134"/>
      <c r="L131" s="60"/>
    </row>
    <row r="132" spans="2:12" ht="16" x14ac:dyDescent="0.8">
      <c r="C132" s="116" t="s">
        <v>173</v>
      </c>
      <c r="D132" s="26">
        <f>SUM(D124:D131)</f>
        <v>0</v>
      </c>
      <c r="E132" s="26">
        <f t="shared" ref="E132:G132" si="22">SUM(E124:E131)</f>
        <v>0</v>
      </c>
      <c r="F132" s="26">
        <f t="shared" si="22"/>
        <v>0</v>
      </c>
      <c r="G132" s="26">
        <f t="shared" si="22"/>
        <v>0</v>
      </c>
      <c r="H132" s="135">
        <f>(H124*G124)+(H125*G125)+(H126*G126)+(H127*G127)+(H128*G128)+(H129*G129)+(H130*G130)+(H131*G131)</f>
        <v>0</v>
      </c>
      <c r="I132" s="135">
        <f>SUM(I124:I131)</f>
        <v>0</v>
      </c>
      <c r="J132" s="207"/>
      <c r="K132" s="134"/>
      <c r="L132" s="62"/>
    </row>
    <row r="133" spans="2:12" ht="15.75" customHeight="1" x14ac:dyDescent="0.75">
      <c r="B133" s="7"/>
      <c r="C133" s="16"/>
      <c r="D133" s="31"/>
      <c r="E133" s="31"/>
      <c r="F133" s="31"/>
      <c r="G133" s="31"/>
      <c r="H133" s="31"/>
      <c r="I133" s="31"/>
      <c r="J133" s="31"/>
      <c r="K133" s="85"/>
      <c r="L133" s="4"/>
    </row>
    <row r="134" spans="2:12" ht="51" customHeight="1" x14ac:dyDescent="0.75">
      <c r="B134" s="116" t="s">
        <v>136</v>
      </c>
      <c r="C134" s="239"/>
      <c r="D134" s="239"/>
      <c r="E134" s="239"/>
      <c r="F134" s="239"/>
      <c r="G134" s="239"/>
      <c r="H134" s="239"/>
      <c r="I134" s="240"/>
      <c r="J134" s="240"/>
      <c r="K134" s="239"/>
      <c r="L134" s="23"/>
    </row>
    <row r="135" spans="2:12" ht="51" customHeight="1" x14ac:dyDescent="0.75">
      <c r="B135" s="116" t="s">
        <v>137</v>
      </c>
      <c r="C135" s="241"/>
      <c r="D135" s="241"/>
      <c r="E135" s="241"/>
      <c r="F135" s="241"/>
      <c r="G135" s="241"/>
      <c r="H135" s="241"/>
      <c r="I135" s="242"/>
      <c r="J135" s="242"/>
      <c r="K135" s="241"/>
      <c r="L135" s="59"/>
    </row>
    <row r="136" spans="2:12" ht="16" x14ac:dyDescent="0.8">
      <c r="B136" s="180" t="s">
        <v>138</v>
      </c>
      <c r="C136" s="22"/>
      <c r="D136" s="24"/>
      <c r="E136" s="24"/>
      <c r="F136" s="24"/>
      <c r="G136" s="148">
        <f>D136</f>
        <v>0</v>
      </c>
      <c r="H136" s="145"/>
      <c r="I136" s="186"/>
      <c r="J136" s="186"/>
      <c r="K136" s="133"/>
      <c r="L136" s="60"/>
    </row>
    <row r="137" spans="2:12" ht="16" x14ac:dyDescent="0.8">
      <c r="B137" s="180" t="s">
        <v>139</v>
      </c>
      <c r="C137" s="22"/>
      <c r="D137" s="24"/>
      <c r="E137" s="24"/>
      <c r="F137" s="24"/>
      <c r="G137" s="148">
        <f t="shared" ref="G137:G143" si="23">D137</f>
        <v>0</v>
      </c>
      <c r="H137" s="145"/>
      <c r="I137" s="186"/>
      <c r="J137" s="186"/>
      <c r="K137" s="133"/>
      <c r="L137" s="60"/>
    </row>
    <row r="138" spans="2:12" ht="16" x14ac:dyDescent="0.8">
      <c r="B138" s="180" t="s">
        <v>140</v>
      </c>
      <c r="C138" s="22"/>
      <c r="D138" s="24"/>
      <c r="E138" s="24"/>
      <c r="F138" s="24"/>
      <c r="G138" s="148">
        <f t="shared" si="23"/>
        <v>0</v>
      </c>
      <c r="H138" s="145"/>
      <c r="I138" s="186"/>
      <c r="J138" s="186"/>
      <c r="K138" s="133"/>
      <c r="L138" s="60"/>
    </row>
    <row r="139" spans="2:12" ht="16" x14ac:dyDescent="0.8">
      <c r="B139" s="180" t="s">
        <v>141</v>
      </c>
      <c r="C139" s="22"/>
      <c r="D139" s="24"/>
      <c r="E139" s="24"/>
      <c r="F139" s="24"/>
      <c r="G139" s="148">
        <f t="shared" si="23"/>
        <v>0</v>
      </c>
      <c r="H139" s="145"/>
      <c r="I139" s="186"/>
      <c r="J139" s="186"/>
      <c r="K139" s="133"/>
      <c r="L139" s="60"/>
    </row>
    <row r="140" spans="2:12" ht="16" x14ac:dyDescent="0.8">
      <c r="B140" s="180" t="s">
        <v>142</v>
      </c>
      <c r="C140" s="22"/>
      <c r="D140" s="24"/>
      <c r="E140" s="24"/>
      <c r="F140" s="24"/>
      <c r="G140" s="148">
        <f t="shared" si="23"/>
        <v>0</v>
      </c>
      <c r="H140" s="145"/>
      <c r="I140" s="186"/>
      <c r="J140" s="186"/>
      <c r="K140" s="133"/>
      <c r="L140" s="60"/>
    </row>
    <row r="141" spans="2:12" ht="16" x14ac:dyDescent="0.8">
      <c r="B141" s="180" t="s">
        <v>143</v>
      </c>
      <c r="C141" s="22"/>
      <c r="D141" s="24"/>
      <c r="E141" s="24"/>
      <c r="F141" s="24"/>
      <c r="G141" s="148">
        <f t="shared" si="23"/>
        <v>0</v>
      </c>
      <c r="H141" s="145"/>
      <c r="I141" s="186"/>
      <c r="J141" s="186"/>
      <c r="K141" s="133"/>
      <c r="L141" s="60"/>
    </row>
    <row r="142" spans="2:12" ht="16" x14ac:dyDescent="0.8">
      <c r="B142" s="180" t="s">
        <v>144</v>
      </c>
      <c r="C142" s="55"/>
      <c r="D142" s="25"/>
      <c r="E142" s="25"/>
      <c r="F142" s="25"/>
      <c r="G142" s="148">
        <f t="shared" si="23"/>
        <v>0</v>
      </c>
      <c r="H142" s="146"/>
      <c r="I142" s="187"/>
      <c r="J142" s="187"/>
      <c r="K142" s="134"/>
      <c r="L142" s="60"/>
    </row>
    <row r="143" spans="2:12" ht="16" x14ac:dyDescent="0.8">
      <c r="B143" s="180" t="s">
        <v>145</v>
      </c>
      <c r="C143" s="55"/>
      <c r="D143" s="25"/>
      <c r="E143" s="25"/>
      <c r="F143" s="25"/>
      <c r="G143" s="148">
        <f t="shared" si="23"/>
        <v>0</v>
      </c>
      <c r="H143" s="146"/>
      <c r="I143" s="187"/>
      <c r="J143" s="187"/>
      <c r="K143" s="134"/>
      <c r="L143" s="60"/>
    </row>
    <row r="144" spans="2:12" ht="16" x14ac:dyDescent="0.8">
      <c r="C144" s="116" t="s">
        <v>173</v>
      </c>
      <c r="D144" s="26">
        <f>SUM(D136:D143)</f>
        <v>0</v>
      </c>
      <c r="E144" s="26">
        <f t="shared" ref="E144:G144" si="24">SUM(E136:E143)</f>
        <v>0</v>
      </c>
      <c r="F144" s="26">
        <f t="shared" si="24"/>
        <v>0</v>
      </c>
      <c r="G144" s="29">
        <f t="shared" si="24"/>
        <v>0</v>
      </c>
      <c r="H144" s="135">
        <f>(H136*G136)+(H137*G137)+(H138*G138)+(H139*G139)+(H140*G140)+(H141*G141)+(H142*G142)+(H143*G143)</f>
        <v>0</v>
      </c>
      <c r="I144" s="135">
        <f>SUM(I136:I143)</f>
        <v>0</v>
      </c>
      <c r="J144" s="207"/>
      <c r="K144" s="134"/>
      <c r="L144" s="62"/>
    </row>
    <row r="145" spans="2:12" ht="51" customHeight="1" x14ac:dyDescent="0.75">
      <c r="B145" s="116" t="s">
        <v>146</v>
      </c>
      <c r="C145" s="241"/>
      <c r="D145" s="241"/>
      <c r="E145" s="241"/>
      <c r="F145" s="241"/>
      <c r="G145" s="241"/>
      <c r="H145" s="241"/>
      <c r="I145" s="242"/>
      <c r="J145" s="242"/>
      <c r="K145" s="241"/>
      <c r="L145" s="59"/>
    </row>
    <row r="146" spans="2:12" ht="16" x14ac:dyDescent="0.8">
      <c r="B146" s="180" t="s">
        <v>147</v>
      </c>
      <c r="C146" s="22"/>
      <c r="D146" s="24"/>
      <c r="E146" s="24"/>
      <c r="F146" s="24"/>
      <c r="G146" s="148">
        <f>D146</f>
        <v>0</v>
      </c>
      <c r="H146" s="145"/>
      <c r="I146" s="186"/>
      <c r="J146" s="186"/>
      <c r="K146" s="133"/>
      <c r="L146" s="60"/>
    </row>
    <row r="147" spans="2:12" ht="16" x14ac:dyDescent="0.8">
      <c r="B147" s="180" t="s">
        <v>148</v>
      </c>
      <c r="C147" s="22"/>
      <c r="D147" s="24"/>
      <c r="E147" s="24"/>
      <c r="F147" s="24"/>
      <c r="G147" s="148">
        <f t="shared" ref="G147:G153" si="25">D147</f>
        <v>0</v>
      </c>
      <c r="H147" s="145"/>
      <c r="I147" s="186"/>
      <c r="J147" s="186"/>
      <c r="K147" s="133"/>
      <c r="L147" s="60"/>
    </row>
    <row r="148" spans="2:12" ht="16" x14ac:dyDescent="0.8">
      <c r="B148" s="180" t="s">
        <v>149</v>
      </c>
      <c r="C148" s="22"/>
      <c r="D148" s="24"/>
      <c r="E148" s="24"/>
      <c r="F148" s="24"/>
      <c r="G148" s="148">
        <f t="shared" si="25"/>
        <v>0</v>
      </c>
      <c r="H148" s="145"/>
      <c r="I148" s="186"/>
      <c r="J148" s="186"/>
      <c r="K148" s="133"/>
      <c r="L148" s="60"/>
    </row>
    <row r="149" spans="2:12" ht="16" x14ac:dyDescent="0.8">
      <c r="B149" s="180" t="s">
        <v>150</v>
      </c>
      <c r="C149" s="22"/>
      <c r="D149" s="24"/>
      <c r="E149" s="24"/>
      <c r="F149" s="24"/>
      <c r="G149" s="148">
        <f t="shared" si="25"/>
        <v>0</v>
      </c>
      <c r="H149" s="145"/>
      <c r="I149" s="186"/>
      <c r="J149" s="186"/>
      <c r="K149" s="133"/>
      <c r="L149" s="60"/>
    </row>
    <row r="150" spans="2:12" ht="16" x14ac:dyDescent="0.8">
      <c r="B150" s="180" t="s">
        <v>151</v>
      </c>
      <c r="C150" s="22"/>
      <c r="D150" s="24"/>
      <c r="E150" s="24"/>
      <c r="F150" s="24"/>
      <c r="G150" s="148">
        <f t="shared" si="25"/>
        <v>0</v>
      </c>
      <c r="H150" s="145"/>
      <c r="I150" s="186"/>
      <c r="J150" s="186"/>
      <c r="K150" s="133"/>
      <c r="L150" s="60"/>
    </row>
    <row r="151" spans="2:12" ht="16" x14ac:dyDescent="0.8">
      <c r="B151" s="180" t="s">
        <v>152</v>
      </c>
      <c r="C151" s="22"/>
      <c r="D151" s="24"/>
      <c r="E151" s="24"/>
      <c r="F151" s="24"/>
      <c r="G151" s="148">
        <f t="shared" si="25"/>
        <v>0</v>
      </c>
      <c r="H151" s="145"/>
      <c r="I151" s="186"/>
      <c r="J151" s="186"/>
      <c r="K151" s="133"/>
      <c r="L151" s="60"/>
    </row>
    <row r="152" spans="2:12" ht="16" x14ac:dyDescent="0.8">
      <c r="B152" s="180" t="s">
        <v>153</v>
      </c>
      <c r="C152" s="55"/>
      <c r="D152" s="25"/>
      <c r="E152" s="25"/>
      <c r="F152" s="25"/>
      <c r="G152" s="148">
        <f t="shared" si="25"/>
        <v>0</v>
      </c>
      <c r="H152" s="146"/>
      <c r="I152" s="187"/>
      <c r="J152" s="187"/>
      <c r="K152" s="134"/>
      <c r="L152" s="60"/>
    </row>
    <row r="153" spans="2:12" ht="16" x14ac:dyDescent="0.8">
      <c r="B153" s="180" t="s">
        <v>154</v>
      </c>
      <c r="C153" s="55"/>
      <c r="D153" s="25"/>
      <c r="E153" s="25"/>
      <c r="F153" s="25"/>
      <c r="G153" s="148">
        <f t="shared" si="25"/>
        <v>0</v>
      </c>
      <c r="H153" s="146"/>
      <c r="I153" s="187"/>
      <c r="J153" s="187"/>
      <c r="K153" s="134"/>
      <c r="L153" s="60"/>
    </row>
    <row r="154" spans="2:12" ht="16" x14ac:dyDescent="0.8">
      <c r="C154" s="116" t="s">
        <v>173</v>
      </c>
      <c r="D154" s="29">
        <f>SUM(D146:D153)</f>
        <v>0</v>
      </c>
      <c r="E154" s="29">
        <f t="shared" ref="E154:G154" si="26">SUM(E146:E153)</f>
        <v>0</v>
      </c>
      <c r="F154" s="29">
        <f t="shared" si="26"/>
        <v>0</v>
      </c>
      <c r="G154" s="29">
        <f t="shared" si="26"/>
        <v>0</v>
      </c>
      <c r="H154" s="135">
        <f>(H146*G146)+(H147*G147)+(H148*G148)+(H149*G149)+(H150*G150)+(H151*G151)+(H152*G152)+(H153*G153)</f>
        <v>0</v>
      </c>
      <c r="I154" s="135">
        <f>SUM(I146:I153)</f>
        <v>0</v>
      </c>
      <c r="J154" s="207"/>
      <c r="K154" s="134"/>
      <c r="L154" s="62"/>
    </row>
    <row r="155" spans="2:12" ht="51" customHeight="1" x14ac:dyDescent="0.75">
      <c r="B155" s="116" t="s">
        <v>155</v>
      </c>
      <c r="C155" s="241"/>
      <c r="D155" s="241"/>
      <c r="E155" s="241"/>
      <c r="F155" s="241"/>
      <c r="G155" s="241"/>
      <c r="H155" s="241"/>
      <c r="I155" s="242"/>
      <c r="J155" s="242"/>
      <c r="K155" s="241"/>
      <c r="L155" s="59"/>
    </row>
    <row r="156" spans="2:12" ht="16" x14ac:dyDescent="0.8">
      <c r="B156" s="180" t="s">
        <v>156</v>
      </c>
      <c r="C156" s="22"/>
      <c r="D156" s="24"/>
      <c r="E156" s="24"/>
      <c r="F156" s="24"/>
      <c r="G156" s="148">
        <f>D156</f>
        <v>0</v>
      </c>
      <c r="H156" s="145"/>
      <c r="I156" s="186"/>
      <c r="J156" s="186"/>
      <c r="K156" s="133"/>
      <c r="L156" s="60"/>
    </row>
    <row r="157" spans="2:12" ht="16" x14ac:dyDescent="0.8">
      <c r="B157" s="180" t="s">
        <v>157</v>
      </c>
      <c r="C157" s="22"/>
      <c r="D157" s="24"/>
      <c r="E157" s="24"/>
      <c r="F157" s="24"/>
      <c r="G157" s="148">
        <f t="shared" ref="G157:G163" si="27">D157</f>
        <v>0</v>
      </c>
      <c r="H157" s="145"/>
      <c r="I157" s="186"/>
      <c r="J157" s="186"/>
      <c r="K157" s="133"/>
      <c r="L157" s="60"/>
    </row>
    <row r="158" spans="2:12" ht="16" x14ac:dyDescent="0.8">
      <c r="B158" s="180" t="s">
        <v>158</v>
      </c>
      <c r="C158" s="22"/>
      <c r="D158" s="24"/>
      <c r="E158" s="24"/>
      <c r="F158" s="24"/>
      <c r="G158" s="148">
        <f t="shared" si="27"/>
        <v>0</v>
      </c>
      <c r="H158" s="145"/>
      <c r="I158" s="186"/>
      <c r="J158" s="186"/>
      <c r="K158" s="133"/>
      <c r="L158" s="60"/>
    </row>
    <row r="159" spans="2:12" ht="16" x14ac:dyDescent="0.8">
      <c r="B159" s="180" t="s">
        <v>159</v>
      </c>
      <c r="C159" s="22"/>
      <c r="D159" s="24"/>
      <c r="E159" s="24"/>
      <c r="F159" s="24"/>
      <c r="G159" s="148">
        <f t="shared" si="27"/>
        <v>0</v>
      </c>
      <c r="H159" s="145"/>
      <c r="I159" s="186"/>
      <c r="J159" s="186"/>
      <c r="K159" s="133"/>
      <c r="L159" s="60"/>
    </row>
    <row r="160" spans="2:12" ht="16" x14ac:dyDescent="0.8">
      <c r="B160" s="180" t="s">
        <v>160</v>
      </c>
      <c r="C160" s="22"/>
      <c r="D160" s="24"/>
      <c r="E160" s="24"/>
      <c r="F160" s="24"/>
      <c r="G160" s="148">
        <f t="shared" si="27"/>
        <v>0</v>
      </c>
      <c r="H160" s="145"/>
      <c r="I160" s="186"/>
      <c r="J160" s="186"/>
      <c r="K160" s="133"/>
      <c r="L160" s="60"/>
    </row>
    <row r="161" spans="2:12" ht="16" x14ac:dyDescent="0.8">
      <c r="B161" s="180" t="s">
        <v>161</v>
      </c>
      <c r="C161" s="22"/>
      <c r="D161" s="24"/>
      <c r="E161" s="24"/>
      <c r="F161" s="24"/>
      <c r="G161" s="148">
        <f t="shared" si="27"/>
        <v>0</v>
      </c>
      <c r="H161" s="145"/>
      <c r="I161" s="186"/>
      <c r="J161" s="186"/>
      <c r="K161" s="133"/>
      <c r="L161" s="60"/>
    </row>
    <row r="162" spans="2:12" ht="16" x14ac:dyDescent="0.8">
      <c r="B162" s="180" t="s">
        <v>162</v>
      </c>
      <c r="C162" s="55"/>
      <c r="D162" s="25"/>
      <c r="E162" s="25"/>
      <c r="F162" s="25"/>
      <c r="G162" s="148">
        <f t="shared" si="27"/>
        <v>0</v>
      </c>
      <c r="H162" s="146"/>
      <c r="I162" s="187"/>
      <c r="J162" s="187"/>
      <c r="K162" s="134"/>
      <c r="L162" s="60"/>
    </row>
    <row r="163" spans="2:12" ht="16" x14ac:dyDescent="0.8">
      <c r="B163" s="180" t="s">
        <v>163</v>
      </c>
      <c r="C163" s="55"/>
      <c r="D163" s="25"/>
      <c r="E163" s="25"/>
      <c r="F163" s="25"/>
      <c r="G163" s="148">
        <f t="shared" si="27"/>
        <v>0</v>
      </c>
      <c r="H163" s="146"/>
      <c r="I163" s="187"/>
      <c r="J163" s="187"/>
      <c r="K163" s="134"/>
      <c r="L163" s="60"/>
    </row>
    <row r="164" spans="2:12" ht="16" x14ac:dyDescent="0.8">
      <c r="C164" s="116" t="s">
        <v>173</v>
      </c>
      <c r="D164" s="29">
        <f>SUM(D156:D163)</f>
        <v>0</v>
      </c>
      <c r="E164" s="29">
        <f t="shared" ref="E164:G164" si="28">SUM(E156:E163)</f>
        <v>0</v>
      </c>
      <c r="F164" s="29">
        <f t="shared" si="28"/>
        <v>0</v>
      </c>
      <c r="G164" s="29">
        <f t="shared" si="28"/>
        <v>0</v>
      </c>
      <c r="H164" s="135">
        <f>(H156*G156)+(H157*G157)+(H158*G158)+(H159*G159)+(H160*G160)+(H161*G161)+(H162*G162)+(H163*G163)</f>
        <v>0</v>
      </c>
      <c r="I164" s="135">
        <f>SUM(I156:I163)</f>
        <v>0</v>
      </c>
      <c r="J164" s="207"/>
      <c r="K164" s="134"/>
      <c r="L164" s="62"/>
    </row>
    <row r="165" spans="2:12" ht="51" customHeight="1" x14ac:dyDescent="0.75">
      <c r="B165" s="116" t="s">
        <v>164</v>
      </c>
      <c r="C165" s="241"/>
      <c r="D165" s="241"/>
      <c r="E165" s="241"/>
      <c r="F165" s="241"/>
      <c r="G165" s="241"/>
      <c r="H165" s="241"/>
      <c r="I165" s="242"/>
      <c r="J165" s="242"/>
      <c r="K165" s="241"/>
      <c r="L165" s="59"/>
    </row>
    <row r="166" spans="2:12" ht="16" x14ac:dyDescent="0.8">
      <c r="B166" s="180" t="s">
        <v>165</v>
      </c>
      <c r="C166" s="22"/>
      <c r="D166" s="24"/>
      <c r="E166" s="24"/>
      <c r="F166" s="24"/>
      <c r="G166" s="148">
        <f>D166</f>
        <v>0</v>
      </c>
      <c r="H166" s="145"/>
      <c r="I166" s="186"/>
      <c r="J166" s="186"/>
      <c r="K166" s="133"/>
      <c r="L166" s="60"/>
    </row>
    <row r="167" spans="2:12" ht="16" x14ac:dyDescent="0.8">
      <c r="B167" s="180" t="s">
        <v>166</v>
      </c>
      <c r="C167" s="22"/>
      <c r="D167" s="24"/>
      <c r="E167" s="24"/>
      <c r="F167" s="24"/>
      <c r="G167" s="148">
        <f t="shared" ref="G167:G173" si="29">D167</f>
        <v>0</v>
      </c>
      <c r="H167" s="145"/>
      <c r="I167" s="186"/>
      <c r="J167" s="186"/>
      <c r="K167" s="133"/>
      <c r="L167" s="60"/>
    </row>
    <row r="168" spans="2:12" ht="16" x14ac:dyDescent="0.8">
      <c r="B168" s="180" t="s">
        <v>167</v>
      </c>
      <c r="C168" s="22"/>
      <c r="D168" s="24"/>
      <c r="E168" s="24"/>
      <c r="F168" s="24"/>
      <c r="G168" s="148">
        <f t="shared" si="29"/>
        <v>0</v>
      </c>
      <c r="H168" s="145"/>
      <c r="I168" s="186"/>
      <c r="J168" s="186"/>
      <c r="K168" s="133"/>
      <c r="L168" s="60"/>
    </row>
    <row r="169" spans="2:12" ht="16" x14ac:dyDescent="0.8">
      <c r="B169" s="180" t="s">
        <v>168</v>
      </c>
      <c r="C169" s="22"/>
      <c r="D169" s="24"/>
      <c r="E169" s="24"/>
      <c r="F169" s="24"/>
      <c r="G169" s="148">
        <f t="shared" si="29"/>
        <v>0</v>
      </c>
      <c r="H169" s="145"/>
      <c r="I169" s="186"/>
      <c r="J169" s="186"/>
      <c r="K169" s="133"/>
      <c r="L169" s="60"/>
    </row>
    <row r="170" spans="2:12" ht="16" x14ac:dyDescent="0.8">
      <c r="B170" s="180" t="s">
        <v>169</v>
      </c>
      <c r="C170" s="22"/>
      <c r="D170" s="24"/>
      <c r="E170" s="24"/>
      <c r="F170" s="24"/>
      <c r="G170" s="148">
        <f t="shared" si="29"/>
        <v>0</v>
      </c>
      <c r="H170" s="145"/>
      <c r="I170" s="186"/>
      <c r="J170" s="186"/>
      <c r="K170" s="133"/>
      <c r="L170" s="60"/>
    </row>
    <row r="171" spans="2:12" ht="16" x14ac:dyDescent="0.8">
      <c r="B171" s="180" t="s">
        <v>170</v>
      </c>
      <c r="C171" s="22"/>
      <c r="D171" s="24"/>
      <c r="E171" s="24"/>
      <c r="F171" s="24"/>
      <c r="G171" s="148">
        <f t="shared" si="29"/>
        <v>0</v>
      </c>
      <c r="H171" s="145"/>
      <c r="I171" s="186"/>
      <c r="J171" s="186"/>
      <c r="K171" s="133"/>
      <c r="L171" s="60"/>
    </row>
    <row r="172" spans="2:12" ht="16" x14ac:dyDescent="0.8">
      <c r="B172" s="180" t="s">
        <v>171</v>
      </c>
      <c r="C172" s="55"/>
      <c r="D172" s="25"/>
      <c r="E172" s="25"/>
      <c r="F172" s="25"/>
      <c r="G172" s="148">
        <f t="shared" si="29"/>
        <v>0</v>
      </c>
      <c r="H172" s="146"/>
      <c r="I172" s="187"/>
      <c r="J172" s="187"/>
      <c r="K172" s="134"/>
      <c r="L172" s="60"/>
    </row>
    <row r="173" spans="2:12" ht="16" x14ac:dyDescent="0.8">
      <c r="B173" s="180" t="s">
        <v>172</v>
      </c>
      <c r="C173" s="55"/>
      <c r="D173" s="25"/>
      <c r="E173" s="25"/>
      <c r="F173" s="25"/>
      <c r="G173" s="148">
        <f t="shared" si="29"/>
        <v>0</v>
      </c>
      <c r="H173" s="146"/>
      <c r="I173" s="187"/>
      <c r="J173" s="187"/>
      <c r="K173" s="134"/>
      <c r="L173" s="60"/>
    </row>
    <row r="174" spans="2:12" ht="16" x14ac:dyDescent="0.8">
      <c r="C174" s="116" t="s">
        <v>173</v>
      </c>
      <c r="D174" s="26">
        <f>SUM(D166:D173)</f>
        <v>0</v>
      </c>
      <c r="E174" s="26">
        <f t="shared" ref="E174:G174" si="30">SUM(E166:E173)</f>
        <v>0</v>
      </c>
      <c r="F174" s="26">
        <f t="shared" si="30"/>
        <v>0</v>
      </c>
      <c r="G174" s="26">
        <f t="shared" si="30"/>
        <v>0</v>
      </c>
      <c r="H174" s="135">
        <f>(H166*G166)+(H167*G167)+(H168*G168)+(H169*G169)+(H170*G170)+(H171*G171)+(H172*G172)+(H173*G173)</f>
        <v>0</v>
      </c>
      <c r="I174" s="135">
        <f>SUM(I166:I173)</f>
        <v>0</v>
      </c>
      <c r="J174" s="207"/>
      <c r="K174" s="134"/>
      <c r="L174" s="62"/>
    </row>
    <row r="175" spans="2:12" ht="15.75" customHeight="1" x14ac:dyDescent="0.75">
      <c r="B175" s="7"/>
      <c r="C175" s="16"/>
      <c r="D175" s="31"/>
      <c r="E175" s="31"/>
      <c r="F175" s="31"/>
      <c r="G175" s="31"/>
      <c r="H175" s="31"/>
      <c r="I175" s="31"/>
      <c r="J175" s="31"/>
      <c r="K175" s="16"/>
      <c r="L175" s="4"/>
    </row>
    <row r="176" spans="2:12" ht="15.75" customHeight="1" x14ac:dyDescent="0.75">
      <c r="B176" s="7"/>
      <c r="C176" s="16"/>
      <c r="D176" s="31"/>
      <c r="E176" s="31"/>
      <c r="F176" s="31"/>
      <c r="G176" s="31"/>
      <c r="H176" s="31"/>
      <c r="I176" s="31"/>
      <c r="J176" s="31"/>
      <c r="K176" s="16"/>
      <c r="L176" s="4"/>
    </row>
    <row r="177" spans="2:12" ht="63.75" customHeight="1" x14ac:dyDescent="0.8">
      <c r="B177" s="116" t="s">
        <v>548</v>
      </c>
      <c r="C177" s="215" t="s">
        <v>583</v>
      </c>
      <c r="D177" s="38">
        <f>6412.5+18900+38520</f>
        <v>63832.5</v>
      </c>
      <c r="E177" s="38"/>
      <c r="F177" s="38"/>
      <c r="G177" s="136">
        <f>D177</f>
        <v>63832.5</v>
      </c>
      <c r="H177" s="228">
        <v>1</v>
      </c>
      <c r="I177" s="231">
        <f>D177/18*15</f>
        <v>53193.75</v>
      </c>
      <c r="J177" s="229" t="s">
        <v>692</v>
      </c>
      <c r="K177" s="225" t="s">
        <v>644</v>
      </c>
      <c r="L177" s="62"/>
    </row>
    <row r="178" spans="2:12" ht="112" x14ac:dyDescent="0.8">
      <c r="B178" s="116" t="s">
        <v>572</v>
      </c>
      <c r="C178" s="215" t="s">
        <v>581</v>
      </c>
      <c r="D178" s="38">
        <f>9720+2000+5360+64000+9990+5000+5238+7200</f>
        <v>108508</v>
      </c>
      <c r="E178" s="38"/>
      <c r="F178" s="38"/>
      <c r="G178" s="136">
        <f t="shared" ref="G178:G179" si="31">D178</f>
        <v>108508</v>
      </c>
      <c r="H178" s="228">
        <v>1</v>
      </c>
      <c r="I178" s="231">
        <f>D178/18*15</f>
        <v>90423.333333333343</v>
      </c>
      <c r="J178" s="229" t="s">
        <v>693</v>
      </c>
      <c r="K178" s="225" t="s">
        <v>690</v>
      </c>
      <c r="L178" s="62"/>
    </row>
    <row r="179" spans="2:12" ht="57" customHeight="1" x14ac:dyDescent="0.75">
      <c r="B179" s="116" t="s">
        <v>549</v>
      </c>
      <c r="C179" s="214" t="s">
        <v>584</v>
      </c>
      <c r="D179" s="38">
        <f>20000+27000+1000+400+6750+3000+22400</f>
        <v>80550</v>
      </c>
      <c r="E179" s="38"/>
      <c r="F179" s="38"/>
      <c r="G179" s="136">
        <f t="shared" si="31"/>
        <v>80550</v>
      </c>
      <c r="H179" s="228">
        <v>1</v>
      </c>
      <c r="I179" s="231">
        <f>D179/18*15</f>
        <v>67125</v>
      </c>
      <c r="J179" s="229" t="s">
        <v>691</v>
      </c>
      <c r="K179" s="214" t="s">
        <v>647</v>
      </c>
      <c r="L179" s="62"/>
    </row>
    <row r="180" spans="2:12" ht="65.25" customHeight="1" x14ac:dyDescent="0.8">
      <c r="B180" s="140" t="s">
        <v>553</v>
      </c>
      <c r="C180" s="215" t="s">
        <v>582</v>
      </c>
      <c r="D180" s="38">
        <v>10000</v>
      </c>
      <c r="E180" s="38"/>
      <c r="F180" s="38"/>
      <c r="G180" s="136">
        <f>D180</f>
        <v>10000</v>
      </c>
      <c r="H180" s="228">
        <v>1</v>
      </c>
      <c r="I180" s="231">
        <v>0</v>
      </c>
      <c r="J180" s="229"/>
      <c r="K180" s="225" t="s">
        <v>645</v>
      </c>
      <c r="L180" s="62"/>
    </row>
    <row r="181" spans="2:12" ht="65.25" customHeight="1" x14ac:dyDescent="0.8">
      <c r="B181" s="116" t="s">
        <v>573</v>
      </c>
      <c r="C181" s="215" t="s">
        <v>580</v>
      </c>
      <c r="D181" s="38">
        <v>9000</v>
      </c>
      <c r="E181" s="38"/>
      <c r="F181" s="38"/>
      <c r="G181" s="136">
        <f>D181</f>
        <v>9000</v>
      </c>
      <c r="H181" s="228">
        <v>1</v>
      </c>
      <c r="I181" s="231">
        <v>0</v>
      </c>
      <c r="J181" s="229"/>
      <c r="K181" s="225" t="s">
        <v>646</v>
      </c>
      <c r="L181" s="62"/>
    </row>
    <row r="182" spans="2:12" ht="21.75" customHeight="1" x14ac:dyDescent="0.75">
      <c r="B182" s="7"/>
      <c r="C182" s="141" t="s">
        <v>547</v>
      </c>
      <c r="D182" s="149">
        <f>SUM(D177:D181)</f>
        <v>271890.5</v>
      </c>
      <c r="E182" s="149">
        <f>SUM(E177:E180)</f>
        <v>0</v>
      </c>
      <c r="F182" s="149">
        <f>SUM(F177:F180)</f>
        <v>0</v>
      </c>
      <c r="G182" s="149">
        <f>SUM(G177:G181)</f>
        <v>271890.5</v>
      </c>
      <c r="H182" s="135">
        <f>(H177*G177)+(H178*G178)+(H179*G179)+(H180*G180)+(H181*G181)</f>
        <v>271890.5</v>
      </c>
      <c r="I182" s="232">
        <f>SUM(I177:I181)</f>
        <v>210742.08333333334</v>
      </c>
      <c r="J182" s="207"/>
      <c r="K182" s="21"/>
      <c r="L182" s="19"/>
    </row>
    <row r="183" spans="2:12" ht="15.75" customHeight="1" x14ac:dyDescent="0.75">
      <c r="B183" s="7"/>
      <c r="C183" s="16"/>
      <c r="D183" s="31"/>
      <c r="E183" s="31"/>
      <c r="F183" s="31"/>
      <c r="G183" s="31"/>
      <c r="H183" s="31"/>
      <c r="I183" s="31"/>
      <c r="J183" s="31"/>
      <c r="K183" s="16"/>
      <c r="L183" s="19"/>
    </row>
    <row r="184" spans="2:12" ht="15.75" customHeight="1" x14ac:dyDescent="0.75">
      <c r="B184" s="7"/>
      <c r="C184" s="16"/>
      <c r="D184" s="31"/>
      <c r="E184" s="31"/>
      <c r="F184" s="31"/>
      <c r="G184" s="31"/>
      <c r="H184" s="31"/>
      <c r="I184" s="31"/>
      <c r="J184" s="31"/>
      <c r="K184" s="16"/>
      <c r="L184" s="19"/>
    </row>
    <row r="185" spans="2:12" ht="15.75" customHeight="1" x14ac:dyDescent="0.75">
      <c r="B185" s="7"/>
      <c r="C185" s="16"/>
      <c r="D185" s="31"/>
      <c r="E185" s="31"/>
      <c r="F185" s="31"/>
      <c r="G185" s="31"/>
      <c r="H185" s="31"/>
      <c r="I185" s="31"/>
      <c r="J185" s="31"/>
      <c r="K185" s="16"/>
      <c r="L185" s="19"/>
    </row>
    <row r="186" spans="2:12" ht="15.75" customHeight="1" x14ac:dyDescent="0.75">
      <c r="B186" s="7"/>
      <c r="C186" s="16"/>
      <c r="D186" s="31"/>
      <c r="E186" s="31"/>
      <c r="F186" s="31"/>
      <c r="G186" s="31"/>
      <c r="H186" s="31"/>
      <c r="I186" s="31"/>
      <c r="J186" s="31"/>
      <c r="K186" s="16"/>
      <c r="L186" s="19"/>
    </row>
    <row r="187" spans="2:12" ht="15.75" customHeight="1" x14ac:dyDescent="0.75">
      <c r="B187" s="7"/>
      <c r="C187" s="16"/>
      <c r="D187" s="31"/>
      <c r="E187" s="31"/>
      <c r="F187" s="31"/>
      <c r="G187" s="31"/>
      <c r="H187" s="31"/>
      <c r="I187" s="31"/>
      <c r="J187" s="31"/>
      <c r="K187" s="16"/>
      <c r="L187" s="19"/>
    </row>
    <row r="188" spans="2:12" ht="15.75" customHeight="1" x14ac:dyDescent="0.75">
      <c r="B188" s="7"/>
      <c r="C188" s="16"/>
      <c r="D188" s="31"/>
      <c r="E188" s="31"/>
      <c r="F188" s="31"/>
      <c r="G188" s="31"/>
      <c r="H188" s="31"/>
      <c r="I188" s="31"/>
      <c r="J188" s="31"/>
      <c r="K188" s="16"/>
      <c r="L188" s="19"/>
    </row>
    <row r="189" spans="2:12" ht="15.75" customHeight="1" thickBot="1" x14ac:dyDescent="0.9">
      <c r="B189" s="7"/>
      <c r="C189" s="16"/>
      <c r="D189" s="31"/>
      <c r="E189" s="31"/>
      <c r="F189" s="31"/>
      <c r="G189" s="31"/>
      <c r="H189" s="31"/>
      <c r="I189" s="31"/>
      <c r="J189" s="31"/>
      <c r="K189" s="16"/>
      <c r="L189" s="19"/>
    </row>
    <row r="190" spans="2:12" ht="16" x14ac:dyDescent="0.75">
      <c r="B190" s="7"/>
      <c r="C190" s="243" t="s">
        <v>18</v>
      </c>
      <c r="D190" s="244"/>
      <c r="E190" s="153"/>
      <c r="F190" s="153"/>
      <c r="G190" s="153"/>
      <c r="H190" s="19"/>
      <c r="I190" s="188"/>
      <c r="J190" s="188"/>
      <c r="K190" s="19"/>
    </row>
    <row r="191" spans="2:12" ht="40.5" customHeight="1" x14ac:dyDescent="0.75">
      <c r="B191" s="7"/>
      <c r="C191" s="235"/>
      <c r="D191" s="245" t="str">
        <f>D5</f>
        <v>Recipient Organization</v>
      </c>
      <c r="E191" s="154" t="s">
        <v>545</v>
      </c>
      <c r="F191" s="135" t="s">
        <v>546</v>
      </c>
      <c r="G191" s="237" t="s">
        <v>62</v>
      </c>
      <c r="H191" s="16"/>
      <c r="I191" s="31"/>
      <c r="J191" s="31"/>
      <c r="K191" s="19"/>
    </row>
    <row r="192" spans="2:12" ht="24.75" customHeight="1" x14ac:dyDescent="0.75">
      <c r="B192" s="7"/>
      <c r="C192" s="236"/>
      <c r="D192" s="246"/>
      <c r="E192" s="155" t="e">
        <f>#REF!</f>
        <v>#REF!</v>
      </c>
      <c r="F192" s="150" t="e">
        <f>#REF!</f>
        <v>#REF!</v>
      </c>
      <c r="G192" s="238"/>
      <c r="H192" s="16"/>
      <c r="I192" s="31"/>
      <c r="J192" s="31"/>
      <c r="K192" s="19"/>
    </row>
    <row r="193" spans="2:12" ht="41.25" customHeight="1" x14ac:dyDescent="0.75">
      <c r="B193" s="32"/>
      <c r="C193" s="137" t="s">
        <v>61</v>
      </c>
      <c r="D193" s="138">
        <f>SUM(D18,D28,D38,D48,D60,D70,D80,D90,D102,D112,D122,D132,D144,D154,D164,D174,D177,D178,D179,D180,D181)</f>
        <v>1205247.5</v>
      </c>
      <c r="E193" s="156">
        <f>SUM(E18,E28,E38,E48,E60,E70,E80,E90,E102,E112,E122,E132,E144,E154,E164,E174,E177,E178,E179)</f>
        <v>0</v>
      </c>
      <c r="F193" s="117">
        <f>SUM(F18,F28,F38,F48,F60,F70,F80,F90,F102,F112,F122,F132,F144,F154,F164,F174,F177,F178,F179)</f>
        <v>0</v>
      </c>
      <c r="G193" s="147">
        <f>SUM(D193:F193)</f>
        <v>1205247.5</v>
      </c>
      <c r="H193" s="16"/>
      <c r="I193" s="31"/>
      <c r="J193" s="31"/>
      <c r="K193" s="20"/>
    </row>
    <row r="194" spans="2:12" ht="51.75" customHeight="1" x14ac:dyDescent="0.75">
      <c r="B194" s="5"/>
      <c r="C194" s="137" t="s">
        <v>9</v>
      </c>
      <c r="D194" s="138">
        <f>D193*0.07</f>
        <v>84367.325000000012</v>
      </c>
      <c r="E194" s="156">
        <f t="shared" ref="E194:F194" si="32">E193*0.07</f>
        <v>0</v>
      </c>
      <c r="F194" s="117">
        <f t="shared" si="32"/>
        <v>0</v>
      </c>
      <c r="G194" s="147">
        <f>G193*0.07</f>
        <v>84367.325000000012</v>
      </c>
      <c r="H194" s="5"/>
      <c r="I194" s="189"/>
      <c r="J194" s="189"/>
      <c r="K194" s="2"/>
    </row>
    <row r="195" spans="2:12" ht="51.75" customHeight="1" thickBot="1" x14ac:dyDescent="0.9">
      <c r="B195" s="5"/>
      <c r="C195" s="40" t="s">
        <v>62</v>
      </c>
      <c r="D195" s="139">
        <f>SUM(D193:D194)</f>
        <v>1289614.825</v>
      </c>
      <c r="E195" s="157">
        <f t="shared" ref="E195:F195" si="33">SUM(E193:E194)</f>
        <v>0</v>
      </c>
      <c r="F195" s="122">
        <f t="shared" si="33"/>
        <v>0</v>
      </c>
      <c r="G195" s="122">
        <f>SUM(G193:G194)</f>
        <v>1289614.825</v>
      </c>
      <c r="H195" s="5"/>
      <c r="I195" s="189"/>
      <c r="J195" s="189"/>
      <c r="K195" s="2"/>
    </row>
    <row r="196" spans="2:12" ht="42" customHeight="1" x14ac:dyDescent="0.75">
      <c r="B196" s="5"/>
      <c r="K196" s="4"/>
      <c r="L196" s="2"/>
    </row>
    <row r="197" spans="2:12" s="49" customFormat="1" ht="29.25" customHeight="1" thickBot="1" x14ac:dyDescent="0.9">
      <c r="B197" s="16"/>
      <c r="C197" s="43"/>
      <c r="D197" s="44"/>
      <c r="E197" s="44"/>
      <c r="F197" s="44"/>
      <c r="G197" s="44"/>
      <c r="H197" s="44"/>
      <c r="I197" s="191"/>
      <c r="J197" s="191"/>
      <c r="K197" s="19"/>
      <c r="L197" s="20"/>
    </row>
    <row r="198" spans="2:12" ht="23.25" customHeight="1" x14ac:dyDescent="0.75">
      <c r="B198" s="2"/>
      <c r="C198" s="261" t="s">
        <v>27</v>
      </c>
      <c r="D198" s="262"/>
      <c r="E198" s="263"/>
      <c r="F198" s="263"/>
      <c r="G198" s="263"/>
      <c r="H198" s="264"/>
      <c r="I198" s="192"/>
      <c r="J198" s="192"/>
      <c r="K198" s="2"/>
      <c r="L198" s="50"/>
    </row>
    <row r="199" spans="2:12" ht="41.25" customHeight="1" x14ac:dyDescent="0.75">
      <c r="B199" s="2"/>
      <c r="C199" s="118"/>
      <c r="D199" s="267" t="str">
        <f>D5</f>
        <v>Recipient Organization</v>
      </c>
      <c r="E199" s="119" t="s">
        <v>545</v>
      </c>
      <c r="F199" s="119" t="s">
        <v>546</v>
      </c>
      <c r="G199" s="254" t="s">
        <v>62</v>
      </c>
      <c r="H199" s="256" t="s">
        <v>29</v>
      </c>
      <c r="I199" s="192"/>
      <c r="J199" s="192"/>
      <c r="K199" s="2"/>
      <c r="L199" s="50"/>
    </row>
    <row r="200" spans="2:12" ht="27.75" customHeight="1" x14ac:dyDescent="0.75">
      <c r="B200" s="2"/>
      <c r="C200" s="118"/>
      <c r="D200" s="268"/>
      <c r="E200" s="119" t="e">
        <f>#REF!</f>
        <v>#REF!</v>
      </c>
      <c r="F200" s="119" t="e">
        <f>#REF!</f>
        <v>#REF!</v>
      </c>
      <c r="G200" s="255"/>
      <c r="H200" s="257"/>
      <c r="I200" s="192"/>
      <c r="J200" s="192"/>
      <c r="K200" s="2"/>
      <c r="L200" s="50"/>
    </row>
    <row r="201" spans="2:12" ht="55.5" customHeight="1" x14ac:dyDescent="0.75">
      <c r="B201" s="2"/>
      <c r="C201" s="39" t="s">
        <v>28</v>
      </c>
      <c r="D201" s="120">
        <f>D195*H201</f>
        <v>451365.18874999997</v>
      </c>
      <c r="E201" s="121">
        <f>SUM(E193:E194)*0.7</f>
        <v>0</v>
      </c>
      <c r="F201" s="121">
        <f>SUM(F193:F194)*0.7</f>
        <v>0</v>
      </c>
      <c r="G201" s="121"/>
      <c r="H201" s="178">
        <v>0.35</v>
      </c>
      <c r="I201" s="188"/>
      <c r="J201" s="188"/>
      <c r="K201" s="2"/>
      <c r="L201" s="50"/>
    </row>
    <row r="202" spans="2:12" ht="57.75" customHeight="1" x14ac:dyDescent="0.75">
      <c r="B202" s="260"/>
      <c r="C202" s="142" t="s">
        <v>30</v>
      </c>
      <c r="D202" s="143">
        <f>D195*H202</f>
        <v>451365.18874999997</v>
      </c>
      <c r="E202" s="144">
        <f>SUM(E193:E194)*0.3</f>
        <v>0</v>
      </c>
      <c r="F202" s="144">
        <f>SUM(F193:F194)*0.3</f>
        <v>0</v>
      </c>
      <c r="G202" s="144"/>
      <c r="H202" s="179">
        <v>0.35</v>
      </c>
      <c r="I202" s="188"/>
      <c r="J202" s="188"/>
      <c r="K202" s="50"/>
      <c r="L202" s="50"/>
    </row>
    <row r="203" spans="2:12" ht="57.75" customHeight="1" x14ac:dyDescent="0.75">
      <c r="B203" s="260"/>
      <c r="C203" s="142" t="s">
        <v>555</v>
      </c>
      <c r="D203" s="143">
        <f>D195*H203</f>
        <v>386884.44749999995</v>
      </c>
      <c r="E203" s="144"/>
      <c r="F203" s="144"/>
      <c r="G203" s="144"/>
      <c r="H203" s="179">
        <v>0.3</v>
      </c>
      <c r="I203" s="188"/>
      <c r="J203" s="188"/>
      <c r="K203" s="50"/>
      <c r="L203" s="50"/>
    </row>
    <row r="204" spans="2:12" ht="38.25" customHeight="1" thickBot="1" x14ac:dyDescent="0.9">
      <c r="B204" s="260"/>
      <c r="C204" s="40" t="s">
        <v>552</v>
      </c>
      <c r="D204" s="122">
        <f>SUM(D201:D203)</f>
        <v>1289614.825</v>
      </c>
      <c r="E204" s="122">
        <f t="shared" ref="E204:F204" si="34">SUM(E201:E202)</f>
        <v>0</v>
      </c>
      <c r="F204" s="122">
        <f t="shared" si="34"/>
        <v>0</v>
      </c>
      <c r="G204" s="123"/>
      <c r="H204" s="124"/>
      <c r="I204" s="193"/>
      <c r="J204" s="193"/>
      <c r="K204" s="50"/>
      <c r="L204" s="50"/>
    </row>
    <row r="205" spans="2:12" ht="21.75" customHeight="1" thickBot="1" x14ac:dyDescent="0.9">
      <c r="B205" s="260"/>
      <c r="C205" s="3"/>
      <c r="D205" s="12"/>
      <c r="E205" s="12"/>
      <c r="F205" s="12"/>
      <c r="G205" s="12"/>
      <c r="H205" s="12"/>
      <c r="I205" s="194"/>
      <c r="J205" s="194"/>
      <c r="K205" s="50"/>
      <c r="L205" s="50"/>
    </row>
    <row r="206" spans="2:12" ht="49.5" customHeight="1" x14ac:dyDescent="0.75">
      <c r="B206" s="260"/>
      <c r="C206" s="125" t="s">
        <v>568</v>
      </c>
      <c r="D206" s="126">
        <f>SUM(H18,H28,H38,H48,H60,H70,H80,H90,H102,H112,H122,H132,H144,H154,H164,H174,H182)*1.07</f>
        <v>1289614.8250000002</v>
      </c>
      <c r="E206" s="44"/>
      <c r="F206" s="44"/>
      <c r="G206" s="44"/>
      <c r="H206" s="197" t="s">
        <v>569</v>
      </c>
      <c r="I206" s="198">
        <f>SUM(I182,I174,I164,I154,I144,I132,I122,I112,I102,I90,I80,I70,I60,I48,I38,I28,I18)</f>
        <v>554313.8833333333</v>
      </c>
      <c r="J206" s="208"/>
      <c r="K206" s="50"/>
      <c r="L206" s="50"/>
    </row>
    <row r="207" spans="2:12" ht="28.5" customHeight="1" thickBot="1" x14ac:dyDescent="0.95">
      <c r="B207" s="260"/>
      <c r="C207" s="127" t="s">
        <v>15</v>
      </c>
      <c r="D207" s="185">
        <f>D206/D195</f>
        <v>1.0000000000000002</v>
      </c>
      <c r="E207" s="52"/>
      <c r="F207" s="52"/>
      <c r="G207" s="52"/>
      <c r="H207" s="199" t="s">
        <v>570</v>
      </c>
      <c r="I207" s="200">
        <f>I206/D193</f>
        <v>0.45991705714663028</v>
      </c>
      <c r="J207" s="209"/>
      <c r="K207" s="50"/>
      <c r="L207" s="50"/>
    </row>
    <row r="208" spans="2:12" ht="28.5" customHeight="1" x14ac:dyDescent="0.75">
      <c r="B208" s="260"/>
      <c r="C208" s="258"/>
      <c r="D208" s="259"/>
      <c r="E208" s="53"/>
      <c r="F208" s="53"/>
      <c r="G208" s="53"/>
      <c r="K208" s="50"/>
      <c r="L208" s="50"/>
    </row>
    <row r="209" spans="1:12" ht="28.5" customHeight="1" x14ac:dyDescent="0.8">
      <c r="B209" s="260"/>
      <c r="C209" s="127" t="s">
        <v>567</v>
      </c>
      <c r="D209" s="128">
        <f>SUM(D179:D180)*1.07</f>
        <v>96888.5</v>
      </c>
      <c r="E209" s="54"/>
      <c r="F209" s="54"/>
      <c r="G209" s="54"/>
      <c r="K209" s="50"/>
      <c r="L209" s="50"/>
    </row>
    <row r="210" spans="1:12" ht="23.25" customHeight="1" x14ac:dyDescent="0.8">
      <c r="B210" s="260"/>
      <c r="C210" s="127" t="s">
        <v>16</v>
      </c>
      <c r="D210" s="185">
        <f>D209/D195</f>
        <v>7.5129796991904155E-2</v>
      </c>
      <c r="E210" s="54"/>
      <c r="F210" s="54"/>
      <c r="G210" s="54"/>
      <c r="K210" s="50"/>
      <c r="L210" s="50"/>
    </row>
    <row r="211" spans="1:12" ht="68.25" customHeight="1" thickBot="1" x14ac:dyDescent="0.9">
      <c r="B211" s="260"/>
      <c r="C211" s="265" t="s">
        <v>564</v>
      </c>
      <c r="D211" s="266"/>
      <c r="E211" s="45"/>
      <c r="F211" s="45"/>
      <c r="G211" s="45"/>
      <c r="H211" s="50"/>
      <c r="I211" s="195"/>
      <c r="J211" s="195"/>
      <c r="K211" s="50"/>
      <c r="L211" s="50"/>
    </row>
    <row r="212" spans="1:12" ht="55.5" customHeight="1" x14ac:dyDescent="0.75">
      <c r="B212" s="260"/>
      <c r="L212" s="49"/>
    </row>
    <row r="213" spans="1:12" ht="42.75" customHeight="1" x14ac:dyDescent="0.75">
      <c r="B213" s="260"/>
      <c r="K213" s="50"/>
    </row>
    <row r="214" spans="1:12" ht="21.75" customHeight="1" x14ac:dyDescent="0.75">
      <c r="B214" s="260"/>
      <c r="K214" s="50"/>
    </row>
    <row r="215" spans="1:12" ht="21.75" customHeight="1" x14ac:dyDescent="0.75">
      <c r="A215" s="50"/>
      <c r="B215" s="260"/>
    </row>
    <row r="216" spans="1:12" s="50" customFormat="1" ht="23.25" customHeight="1" x14ac:dyDescent="0.75">
      <c r="A216" s="48"/>
      <c r="B216" s="260"/>
      <c r="C216" s="48"/>
      <c r="D216" s="48"/>
      <c r="E216" s="48"/>
      <c r="F216" s="48"/>
      <c r="G216" s="48"/>
      <c r="H216" s="48"/>
      <c r="I216" s="190"/>
      <c r="J216" s="190"/>
      <c r="K216" s="48"/>
      <c r="L216" s="48"/>
    </row>
    <row r="217" spans="1:12" ht="23.25" customHeight="1" x14ac:dyDescent="0.75"/>
    <row r="218" spans="1:12" ht="21.75" customHeight="1" x14ac:dyDescent="0.75"/>
    <row r="219" spans="1:12" ht="16.5" customHeight="1" x14ac:dyDescent="0.75"/>
    <row r="220" spans="1:12" ht="29.25" customHeight="1" x14ac:dyDescent="0.75"/>
    <row r="221" spans="1:12" ht="24.75" customHeight="1" x14ac:dyDescent="0.75"/>
    <row r="222" spans="1:12" ht="33" customHeight="1" x14ac:dyDescent="0.75"/>
    <row r="224" spans="1:12" ht="15" customHeight="1" x14ac:dyDescent="0.75"/>
    <row r="225" ht="25.5" customHeight="1" x14ac:dyDescent="0.75"/>
  </sheetData>
  <sheetProtection sheet="1" formatCells="0" formatColumns="0" formatRows="0"/>
  <mergeCells count="33">
    <mergeCell ref="G199:G200"/>
    <mergeCell ref="H199:H200"/>
    <mergeCell ref="C208:D208"/>
    <mergeCell ref="B202:B216"/>
    <mergeCell ref="C198:H198"/>
    <mergeCell ref="C211:D211"/>
    <mergeCell ref="D199:D200"/>
    <mergeCell ref="C50:K50"/>
    <mergeCell ref="C51:K51"/>
    <mergeCell ref="C61:K61"/>
    <mergeCell ref="C71:K71"/>
    <mergeCell ref="C81:K81"/>
    <mergeCell ref="C92:K92"/>
    <mergeCell ref="C93:K93"/>
    <mergeCell ref="C103:K103"/>
    <mergeCell ref="C113:K113"/>
    <mergeCell ref="C123:K123"/>
    <mergeCell ref="C39:K39"/>
    <mergeCell ref="C6:K6"/>
    <mergeCell ref="B1:E1"/>
    <mergeCell ref="C19:K19"/>
    <mergeCell ref="C7:K7"/>
    <mergeCell ref="C29:K29"/>
    <mergeCell ref="B3:E3"/>
    <mergeCell ref="C191:C192"/>
    <mergeCell ref="G191:G192"/>
    <mergeCell ref="C134:K134"/>
    <mergeCell ref="C145:K145"/>
    <mergeCell ref="C135:K135"/>
    <mergeCell ref="C155:K155"/>
    <mergeCell ref="C190:D190"/>
    <mergeCell ref="C165:K165"/>
    <mergeCell ref="D191:D192"/>
  </mergeCells>
  <phoneticPr fontId="24" type="noConversion"/>
  <conditionalFormatting sqref="D207">
    <cfRule type="cellIs" dxfId="41" priority="47" operator="lessThan">
      <formula>0.15</formula>
    </cfRule>
  </conditionalFormatting>
  <conditionalFormatting sqref="D210">
    <cfRule type="cellIs" dxfId="40" priority="45" operator="lessThan">
      <formula>0.05</formula>
    </cfRule>
  </conditionalFormatting>
  <dataValidations xWindow="431" yWindow="475" count="6">
    <dataValidation allowBlank="1" showInputMessage="1" showErrorMessage="1" prompt="% Towards Gender Equality and Women's Empowerment Must be Higher than 15%_x000a_" sqref="D207:G207" xr:uid="{E72508C7-C8DD-46A5-878C-E4FA07CAB6AF}"/>
    <dataValidation allowBlank="1" showInputMessage="1" showErrorMessage="1" prompt="M&amp;E Budget Cannot be Less than 5%_x000a_" sqref="D210:G210" xr:uid="{53928C0A-D548-4B6B-97FC-07D38B0E5FA7}"/>
    <dataValidation allowBlank="1" showInputMessage="1" showErrorMessage="1" prompt="Insert *text* description of Outcome here" sqref="C6:K6 C50:K50 C92:K92 C134:K134" xr:uid="{89ACADD6-F982-42D9-AC8D-CCF9750605B2}"/>
    <dataValidation allowBlank="1" showInputMessage="1" showErrorMessage="1" prompt="Insert *text* description of Output here" sqref="C7 C19 C29 C39 C51 C61 C71 C81 C93 C103 C113 C123 C135 C145 C155 C165" xr:uid="{31AC9CA6-D499-4711-A99F-BECD0A64F3A8}"/>
    <dataValidation allowBlank="1" showInputMessage="1" showErrorMessage="1" prompt="Insert *text* description of Activity here" sqref="C8 C20 C30 C40 C52 C62 C72 C82 C94 C104 C114 C124 C136 C146 C156 C166" xr:uid="{E7A390F5-03DD-4A67-B842-17326B4F2DA4}"/>
    <dataValidation allowBlank="1" showErrorMessage="1" prompt="% Towards Gender Equality and Women's Empowerment Must be Higher than 15%_x000a_" sqref="D209:G209" xr:uid="{8C6643DA-1D03-44FB-AC1F-C4CB706ED3AA}"/>
  </dataValidations>
  <pageMargins left="0.7" right="0.7" top="0.75" bottom="0.75" header="0.3" footer="0.3"/>
  <pageSetup scale="50" fitToHeight="0" orientation="landscape" r:id="rId1"/>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49"/>
  <sheetViews>
    <sheetView showGridLines="0" showZeros="0" topLeftCell="A178" zoomScale="80" zoomScaleNormal="80" workbookViewId="0">
      <selection activeCell="D189" sqref="D189"/>
    </sheetView>
  </sheetViews>
  <sheetFormatPr defaultColWidth="9.1328125" defaultRowHeight="16" x14ac:dyDescent="0.8"/>
  <cols>
    <col min="1" max="1" width="4.40625" style="65" customWidth="1"/>
    <col min="2" max="2" width="3.26953125" style="65" customWidth="1"/>
    <col min="3" max="3" width="51.40625" style="65" customWidth="1"/>
    <col min="4" max="4" width="34.26953125" style="67" customWidth="1"/>
    <col min="5" max="5" width="35" style="67" hidden="1" customWidth="1"/>
    <col min="6" max="6" width="34" style="67" hidden="1" customWidth="1"/>
    <col min="7" max="7" width="25.7265625" style="65" hidden="1" customWidth="1"/>
    <col min="8" max="8" width="21.40625" style="65" customWidth="1"/>
    <col min="9" max="9" width="16.86328125" style="65" customWidth="1"/>
    <col min="10" max="10" width="19.40625" style="65" customWidth="1"/>
    <col min="11" max="11" width="19" style="65" customWidth="1"/>
    <col min="12" max="12" width="26" style="65" customWidth="1"/>
    <col min="13" max="13" width="21.1328125" style="65" customWidth="1"/>
    <col min="14" max="14" width="7" style="69" customWidth="1"/>
    <col min="15" max="15" width="24.26953125" style="65" customWidth="1"/>
    <col min="16" max="16" width="26.40625" style="65" customWidth="1"/>
    <col min="17" max="17" width="30.1328125" style="65" customWidth="1"/>
    <col min="18" max="18" width="33" style="65" customWidth="1"/>
    <col min="19" max="20" width="22.7265625" style="65" customWidth="1"/>
    <col min="21" max="21" width="23.40625" style="65" customWidth="1"/>
    <col min="22" max="22" width="32.1328125" style="65" customWidth="1"/>
    <col min="23" max="23" width="9.1328125" style="65"/>
    <col min="24" max="24" width="17.7265625" style="65" customWidth="1"/>
    <col min="25" max="25" width="26.40625" style="65" customWidth="1"/>
    <col min="26" max="26" width="22.40625" style="65" customWidth="1"/>
    <col min="27" max="27" width="29.7265625" style="65" customWidth="1"/>
    <col min="28" max="28" width="23.40625" style="65" customWidth="1"/>
    <col min="29" max="29" width="18.40625" style="65" customWidth="1"/>
    <col min="30" max="30" width="17.40625" style="65" customWidth="1"/>
    <col min="31" max="31" width="25.1328125" style="65" customWidth="1"/>
    <col min="32" max="16384" width="9.1328125" style="65"/>
  </cols>
  <sheetData>
    <row r="1" spans="2:14" ht="24" customHeight="1" x14ac:dyDescent="0.8">
      <c r="L1" s="28"/>
      <c r="M1" s="6"/>
      <c r="N1" s="65"/>
    </row>
    <row r="2" spans="2:14" ht="26.25" customHeight="1" x14ac:dyDescent="2.1">
      <c r="C2" s="248" t="s">
        <v>544</v>
      </c>
      <c r="D2" s="248"/>
      <c r="E2" s="248"/>
      <c r="F2" s="248"/>
      <c r="G2" s="46"/>
      <c r="H2" s="47"/>
      <c r="I2" s="47"/>
      <c r="L2" s="28"/>
      <c r="M2" s="6"/>
      <c r="N2" s="65"/>
    </row>
    <row r="3" spans="2:14" ht="15" customHeight="1" x14ac:dyDescent="0.8">
      <c r="C3" s="177" t="s">
        <v>561</v>
      </c>
      <c r="D3" s="48"/>
      <c r="E3" s="48"/>
      <c r="F3" s="48"/>
      <c r="G3" s="48"/>
      <c r="H3" s="48"/>
      <c r="I3" s="48"/>
      <c r="L3" s="28"/>
      <c r="M3" s="6"/>
      <c r="N3" s="65"/>
    </row>
    <row r="4" spans="2:14" ht="17.25" customHeight="1" x14ac:dyDescent="0.9">
      <c r="C4" s="252" t="s">
        <v>177</v>
      </c>
      <c r="D4" s="252"/>
      <c r="E4" s="252"/>
      <c r="F4" s="48"/>
      <c r="G4" s="48"/>
      <c r="H4" s="48"/>
      <c r="I4" s="48"/>
      <c r="L4" s="28"/>
      <c r="M4" s="6"/>
      <c r="N4" s="65"/>
    </row>
    <row r="5" spans="2:14" ht="13.5" customHeight="1" x14ac:dyDescent="0.8">
      <c r="C5" s="58"/>
      <c r="D5" s="58"/>
      <c r="E5" s="58"/>
      <c r="F5" s="58"/>
      <c r="L5" s="28"/>
      <c r="M5" s="6"/>
      <c r="N5" s="65"/>
    </row>
    <row r="6" spans="2:14" ht="24" customHeight="1" x14ac:dyDescent="0.8">
      <c r="C6" s="58"/>
      <c r="D6" s="129" t="str">
        <f>'1) Budget Tables'!D5</f>
        <v>Recipient Organization</v>
      </c>
      <c r="E6" s="129" t="s">
        <v>178</v>
      </c>
      <c r="F6" s="129" t="s">
        <v>179</v>
      </c>
      <c r="G6" s="205" t="s">
        <v>62</v>
      </c>
      <c r="L6" s="28"/>
      <c r="M6" s="6"/>
      <c r="N6" s="65"/>
    </row>
    <row r="7" spans="2:14" ht="24" customHeight="1" x14ac:dyDescent="0.8">
      <c r="B7" s="274" t="s">
        <v>187</v>
      </c>
      <c r="C7" s="274"/>
      <c r="D7" s="274"/>
      <c r="E7" s="274"/>
      <c r="F7" s="274"/>
      <c r="G7" s="274"/>
      <c r="L7" s="28"/>
      <c r="M7" s="6"/>
      <c r="N7" s="65"/>
    </row>
    <row r="8" spans="2:14" ht="22.5" customHeight="1" x14ac:dyDescent="0.8">
      <c r="C8" s="274" t="s">
        <v>184</v>
      </c>
      <c r="D8" s="274"/>
      <c r="E8" s="274"/>
      <c r="F8" s="274"/>
      <c r="G8" s="274"/>
      <c r="L8" s="28"/>
      <c r="M8" s="6"/>
      <c r="N8" s="65"/>
    </row>
    <row r="9" spans="2:14" ht="24.75" customHeight="1" thickBot="1" x14ac:dyDescent="0.95">
      <c r="C9" s="77" t="s">
        <v>183</v>
      </c>
      <c r="D9" s="78">
        <f>'1) Budget Tables'!D18</f>
        <v>360924</v>
      </c>
      <c r="E9" s="78">
        <f>'1) Budget Tables'!E18</f>
        <v>0</v>
      </c>
      <c r="F9" s="78">
        <f>'1) Budget Tables'!F18</f>
        <v>0</v>
      </c>
      <c r="G9" s="79">
        <f>SUM(D9:F9)</f>
        <v>360924</v>
      </c>
      <c r="L9" s="28"/>
      <c r="M9" s="6"/>
      <c r="N9" s="65"/>
    </row>
    <row r="10" spans="2:14" ht="21.75" customHeight="1" x14ac:dyDescent="0.8">
      <c r="C10" s="75" t="s">
        <v>10</v>
      </c>
      <c r="D10" s="222">
        <f>56124-16470</f>
        <v>39654</v>
      </c>
      <c r="E10" s="114"/>
      <c r="F10" s="114"/>
      <c r="G10" s="76">
        <f t="shared" ref="G10:G17" si="0">SUM(D10:F10)</f>
        <v>39654</v>
      </c>
      <c r="N10" s="65"/>
    </row>
    <row r="11" spans="2:14" x14ac:dyDescent="0.8">
      <c r="C11" s="63" t="s">
        <v>11</v>
      </c>
      <c r="D11" s="223">
        <v>186600</v>
      </c>
      <c r="E11" s="25"/>
      <c r="F11" s="25"/>
      <c r="G11" s="74">
        <f t="shared" si="0"/>
        <v>186600</v>
      </c>
      <c r="N11" s="65"/>
    </row>
    <row r="12" spans="2:14" ht="15.75" customHeight="1" x14ac:dyDescent="0.8">
      <c r="C12" s="63" t="s">
        <v>12</v>
      </c>
      <c r="D12" s="223"/>
      <c r="E12" s="115"/>
      <c r="F12" s="115"/>
      <c r="G12" s="74">
        <f t="shared" si="0"/>
        <v>0</v>
      </c>
      <c r="N12" s="65"/>
    </row>
    <row r="13" spans="2:14" x14ac:dyDescent="0.8">
      <c r="C13" s="64" t="s">
        <v>13</v>
      </c>
      <c r="D13" s="223">
        <f>85000+16470</f>
        <v>101470</v>
      </c>
      <c r="E13" s="115"/>
      <c r="F13" s="115"/>
      <c r="G13" s="74">
        <f t="shared" si="0"/>
        <v>101470</v>
      </c>
      <c r="N13" s="65"/>
    </row>
    <row r="14" spans="2:14" x14ac:dyDescent="0.8">
      <c r="C14" s="63" t="s">
        <v>17</v>
      </c>
      <c r="D14" s="224">
        <v>4200</v>
      </c>
      <c r="E14" s="115"/>
      <c r="F14" s="115"/>
      <c r="G14" s="74">
        <f t="shared" si="0"/>
        <v>4200</v>
      </c>
      <c r="N14" s="65"/>
    </row>
    <row r="15" spans="2:14" ht="21.75" customHeight="1" x14ac:dyDescent="0.8">
      <c r="C15" s="63" t="s">
        <v>14</v>
      </c>
      <c r="D15" s="223"/>
      <c r="E15" s="115"/>
      <c r="F15" s="115"/>
      <c r="G15" s="74">
        <f t="shared" si="0"/>
        <v>0</v>
      </c>
      <c r="N15" s="65"/>
    </row>
    <row r="16" spans="2:14" ht="21.75" customHeight="1" x14ac:dyDescent="0.8">
      <c r="C16" s="63" t="s">
        <v>182</v>
      </c>
      <c r="D16" s="223">
        <v>29000</v>
      </c>
      <c r="E16" s="115"/>
      <c r="F16" s="115"/>
      <c r="G16" s="74">
        <f t="shared" si="0"/>
        <v>29000</v>
      </c>
      <c r="N16" s="65"/>
    </row>
    <row r="17" spans="3:14" ht="15.75" customHeight="1" x14ac:dyDescent="0.8">
      <c r="C17" s="68" t="s">
        <v>185</v>
      </c>
      <c r="D17" s="80">
        <f>SUM(D10:D16)</f>
        <v>360924</v>
      </c>
      <c r="E17" s="80">
        <f>SUM(E10:E16)</f>
        <v>0</v>
      </c>
      <c r="F17" s="80">
        <f t="shared" ref="F17" si="1">SUM(F10:F16)</f>
        <v>0</v>
      </c>
      <c r="G17" s="151">
        <f t="shared" si="0"/>
        <v>360924</v>
      </c>
      <c r="N17" s="65"/>
    </row>
    <row r="18" spans="3:14" s="67" customFormat="1" x14ac:dyDescent="0.8">
      <c r="C18" s="81"/>
      <c r="D18" s="82"/>
      <c r="E18" s="82"/>
      <c r="F18" s="82"/>
      <c r="G18" s="152"/>
    </row>
    <row r="19" spans="3:14" x14ac:dyDescent="0.8">
      <c r="C19" s="274" t="s">
        <v>188</v>
      </c>
      <c r="D19" s="274"/>
      <c r="E19" s="274"/>
      <c r="F19" s="274"/>
      <c r="G19" s="274"/>
      <c r="N19" s="65"/>
    </row>
    <row r="20" spans="3:14" ht="27" customHeight="1" thickBot="1" x14ac:dyDescent="0.95">
      <c r="C20" s="77" t="s">
        <v>183</v>
      </c>
      <c r="D20" s="78">
        <f>'1) Budget Tables'!D28</f>
        <v>102376.99999999999</v>
      </c>
      <c r="E20" s="78">
        <f>'1) Budget Tables'!E28</f>
        <v>0</v>
      </c>
      <c r="F20" s="78">
        <f>'1) Budget Tables'!F28</f>
        <v>0</v>
      </c>
      <c r="G20" s="79">
        <f t="shared" ref="G20:G28" si="2">SUM(D20:F20)</f>
        <v>102376.99999999999</v>
      </c>
      <c r="N20" s="65"/>
    </row>
    <row r="21" spans="3:14" x14ac:dyDescent="0.8">
      <c r="C21" s="75" t="s">
        <v>10</v>
      </c>
      <c r="D21" s="222">
        <f>42777-22023</f>
        <v>20754</v>
      </c>
      <c r="E21" s="114"/>
      <c r="F21" s="114"/>
      <c r="G21" s="76">
        <f t="shared" si="2"/>
        <v>20754</v>
      </c>
      <c r="N21" s="65"/>
    </row>
    <row r="22" spans="3:14" x14ac:dyDescent="0.8">
      <c r="C22" s="63" t="s">
        <v>11</v>
      </c>
      <c r="D22" s="223">
        <v>21800</v>
      </c>
      <c r="E22" s="25"/>
      <c r="F22" s="25"/>
      <c r="G22" s="74">
        <f t="shared" si="2"/>
        <v>21800</v>
      </c>
      <c r="N22" s="65"/>
    </row>
    <row r="23" spans="3:14" ht="32" x14ac:dyDescent="0.8">
      <c r="C23" s="63" t="s">
        <v>12</v>
      </c>
      <c r="D23" s="223"/>
      <c r="E23" s="115"/>
      <c r="F23" s="115"/>
      <c r="G23" s="74">
        <f t="shared" si="2"/>
        <v>0</v>
      </c>
      <c r="N23" s="65"/>
    </row>
    <row r="24" spans="3:14" x14ac:dyDescent="0.8">
      <c r="C24" s="64" t="s">
        <v>13</v>
      </c>
      <c r="D24" s="223">
        <f>30000+22023</f>
        <v>52023</v>
      </c>
      <c r="E24" s="115"/>
      <c r="F24" s="115"/>
      <c r="G24" s="74">
        <f t="shared" si="2"/>
        <v>52023</v>
      </c>
      <c r="N24" s="65"/>
    </row>
    <row r="25" spans="3:14" x14ac:dyDescent="0.8">
      <c r="C25" s="63" t="s">
        <v>17</v>
      </c>
      <c r="D25" s="224">
        <v>2100</v>
      </c>
      <c r="E25" s="115"/>
      <c r="F25" s="115"/>
      <c r="G25" s="74">
        <f t="shared" si="2"/>
        <v>2100</v>
      </c>
      <c r="N25" s="65"/>
    </row>
    <row r="26" spans="3:14" x14ac:dyDescent="0.8">
      <c r="C26" s="63" t="s">
        <v>14</v>
      </c>
      <c r="D26" s="223"/>
      <c r="E26" s="115"/>
      <c r="F26" s="115"/>
      <c r="G26" s="74">
        <f t="shared" si="2"/>
        <v>0</v>
      </c>
      <c r="N26" s="65"/>
    </row>
    <row r="27" spans="3:14" x14ac:dyDescent="0.8">
      <c r="C27" s="63" t="s">
        <v>182</v>
      </c>
      <c r="D27" s="223">
        <v>5700</v>
      </c>
      <c r="E27" s="115"/>
      <c r="F27" s="115"/>
      <c r="G27" s="74">
        <f t="shared" si="2"/>
        <v>5700</v>
      </c>
      <c r="N27" s="65"/>
    </row>
    <row r="28" spans="3:14" x14ac:dyDescent="0.8">
      <c r="C28" s="68" t="s">
        <v>185</v>
      </c>
      <c r="D28" s="80">
        <f t="shared" ref="D28:E28" si="3">SUM(D21:D27)</f>
        <v>102377</v>
      </c>
      <c r="E28" s="80">
        <f t="shared" si="3"/>
        <v>0</v>
      </c>
      <c r="F28" s="80">
        <f t="shared" ref="F28" si="4">SUM(F21:F27)</f>
        <v>0</v>
      </c>
      <c r="G28" s="74">
        <f t="shared" si="2"/>
        <v>102377</v>
      </c>
      <c r="N28" s="65"/>
    </row>
    <row r="29" spans="3:14" s="67" customFormat="1" x14ac:dyDescent="0.8">
      <c r="C29" s="81"/>
      <c r="D29" s="82"/>
      <c r="E29" s="82"/>
      <c r="F29" s="82"/>
      <c r="G29" s="83"/>
    </row>
    <row r="30" spans="3:14" x14ac:dyDescent="0.8">
      <c r="C30" s="271" t="s">
        <v>189</v>
      </c>
      <c r="D30" s="272"/>
      <c r="E30" s="272"/>
      <c r="F30" s="272"/>
      <c r="G30" s="273"/>
      <c r="N30" s="65"/>
    </row>
    <row r="31" spans="3:14" ht="21.75" customHeight="1" thickBot="1" x14ac:dyDescent="0.95">
      <c r="C31" s="77" t="s">
        <v>183</v>
      </c>
      <c r="D31" s="78">
        <f>'1) Budget Tables'!D38</f>
        <v>129281</v>
      </c>
      <c r="E31" s="78">
        <f>'1) Budget Tables'!E38</f>
        <v>0</v>
      </c>
      <c r="F31" s="78">
        <f>'1) Budget Tables'!F38</f>
        <v>0</v>
      </c>
      <c r="G31" s="79">
        <f t="shared" ref="G31:G39" si="5">SUM(D31:F31)</f>
        <v>129281</v>
      </c>
      <c r="N31" s="65"/>
    </row>
    <row r="32" spans="3:14" x14ac:dyDescent="0.8">
      <c r="C32" s="75" t="s">
        <v>10</v>
      </c>
      <c r="D32" s="222">
        <f>51201-30447</f>
        <v>20754</v>
      </c>
      <c r="E32" s="114"/>
      <c r="F32" s="114"/>
      <c r="G32" s="76">
        <f t="shared" si="5"/>
        <v>20754</v>
      </c>
      <c r="N32" s="65"/>
    </row>
    <row r="33" spans="3:14" s="67" customFormat="1" ht="15.75" customHeight="1" x14ac:dyDescent="0.8">
      <c r="C33" s="63" t="s">
        <v>11</v>
      </c>
      <c r="D33" s="223">
        <v>31000</v>
      </c>
      <c r="E33" s="25"/>
      <c r="F33" s="25"/>
      <c r="G33" s="74">
        <f t="shared" si="5"/>
        <v>31000</v>
      </c>
    </row>
    <row r="34" spans="3:14" s="67" customFormat="1" ht="32" x14ac:dyDescent="0.8">
      <c r="C34" s="63" t="s">
        <v>12</v>
      </c>
      <c r="D34" s="223"/>
      <c r="E34" s="115"/>
      <c r="F34" s="115"/>
      <c r="G34" s="74">
        <f t="shared" si="5"/>
        <v>0</v>
      </c>
    </row>
    <row r="35" spans="3:14" s="67" customFormat="1" x14ac:dyDescent="0.8">
      <c r="C35" s="64" t="s">
        <v>13</v>
      </c>
      <c r="D35" s="223">
        <f>26000+30447</f>
        <v>56447</v>
      </c>
      <c r="E35" s="115"/>
      <c r="F35" s="115"/>
      <c r="G35" s="74">
        <f t="shared" si="5"/>
        <v>56447</v>
      </c>
    </row>
    <row r="36" spans="3:14" x14ac:dyDescent="0.8">
      <c r="C36" s="63" t="s">
        <v>17</v>
      </c>
      <c r="D36" s="224">
        <v>4200</v>
      </c>
      <c r="E36" s="115"/>
      <c r="F36" s="115"/>
      <c r="G36" s="74">
        <f t="shared" si="5"/>
        <v>4200</v>
      </c>
      <c r="N36" s="65"/>
    </row>
    <row r="37" spans="3:14" x14ac:dyDescent="0.8">
      <c r="C37" s="63" t="s">
        <v>14</v>
      </c>
      <c r="D37" s="223"/>
      <c r="E37" s="115"/>
      <c r="F37" s="115"/>
      <c r="G37" s="74">
        <f t="shared" si="5"/>
        <v>0</v>
      </c>
      <c r="N37" s="65"/>
    </row>
    <row r="38" spans="3:14" x14ac:dyDescent="0.8">
      <c r="C38" s="63" t="s">
        <v>182</v>
      </c>
      <c r="D38" s="223">
        <v>16880</v>
      </c>
      <c r="E38" s="115"/>
      <c r="F38" s="115"/>
      <c r="G38" s="74">
        <f t="shared" si="5"/>
        <v>16880</v>
      </c>
      <c r="N38" s="65"/>
    </row>
    <row r="39" spans="3:14" x14ac:dyDescent="0.8">
      <c r="C39" s="68" t="s">
        <v>185</v>
      </c>
      <c r="D39" s="80">
        <f t="shared" ref="D39:E39" si="6">SUM(D32:D38)</f>
        <v>129281</v>
      </c>
      <c r="E39" s="80">
        <f t="shared" si="6"/>
        <v>0</v>
      </c>
      <c r="F39" s="80">
        <f t="shared" ref="F39" si="7">SUM(F32:F38)</f>
        <v>0</v>
      </c>
      <c r="G39" s="74">
        <f t="shared" si="5"/>
        <v>129281</v>
      </c>
      <c r="N39" s="65"/>
    </row>
    <row r="40" spans="3:14" s="67" customFormat="1" x14ac:dyDescent="0.8">
      <c r="C40" s="81"/>
      <c r="D40" s="82"/>
      <c r="E40" s="82"/>
      <c r="F40" s="82"/>
      <c r="G40" s="83"/>
    </row>
    <row r="41" spans="3:14" x14ac:dyDescent="0.8">
      <c r="C41" s="271" t="s">
        <v>190</v>
      </c>
      <c r="D41" s="272"/>
      <c r="E41" s="272"/>
      <c r="F41" s="272"/>
      <c r="G41" s="273"/>
      <c r="N41" s="65"/>
    </row>
    <row r="42" spans="3:14" ht="20.25" customHeight="1" thickBot="1" x14ac:dyDescent="0.95">
      <c r="C42" s="77" t="s">
        <v>183</v>
      </c>
      <c r="D42" s="78">
        <f>'1) Budget Tables'!D48</f>
        <v>0</v>
      </c>
      <c r="E42" s="78">
        <f>'1) Budget Tables'!E48</f>
        <v>0</v>
      </c>
      <c r="F42" s="78">
        <f>'1) Budget Tables'!F48</f>
        <v>0</v>
      </c>
      <c r="G42" s="79">
        <f t="shared" ref="G42:G50" si="8">SUM(D42:F42)</f>
        <v>0</v>
      </c>
      <c r="N42" s="65"/>
    </row>
    <row r="43" spans="3:14" x14ac:dyDescent="0.8">
      <c r="C43" s="75" t="s">
        <v>10</v>
      </c>
      <c r="D43" s="113"/>
      <c r="E43" s="114"/>
      <c r="F43" s="114"/>
      <c r="G43" s="76">
        <f t="shared" si="8"/>
        <v>0</v>
      </c>
      <c r="N43" s="65"/>
    </row>
    <row r="44" spans="3:14" ht="15.75" customHeight="1" x14ac:dyDescent="0.8">
      <c r="C44" s="63" t="s">
        <v>11</v>
      </c>
      <c r="D44" s="115"/>
      <c r="E44" s="25"/>
      <c r="F44" s="25"/>
      <c r="G44" s="74">
        <f t="shared" si="8"/>
        <v>0</v>
      </c>
      <c r="N44" s="65"/>
    </row>
    <row r="45" spans="3:14" ht="32.25" customHeight="1" x14ac:dyDescent="0.8">
      <c r="C45" s="63" t="s">
        <v>12</v>
      </c>
      <c r="D45" s="115"/>
      <c r="E45" s="115"/>
      <c r="F45" s="115"/>
      <c r="G45" s="74">
        <f t="shared" si="8"/>
        <v>0</v>
      </c>
      <c r="N45" s="65"/>
    </row>
    <row r="46" spans="3:14" s="67" customFormat="1" x14ac:dyDescent="0.8">
      <c r="C46" s="64" t="s">
        <v>13</v>
      </c>
      <c r="D46" s="115"/>
      <c r="E46" s="115"/>
      <c r="F46" s="115"/>
      <c r="G46" s="74">
        <f t="shared" si="8"/>
        <v>0</v>
      </c>
    </row>
    <row r="47" spans="3:14" x14ac:dyDescent="0.8">
      <c r="C47" s="63" t="s">
        <v>17</v>
      </c>
      <c r="D47" s="115"/>
      <c r="E47" s="115"/>
      <c r="F47" s="115"/>
      <c r="G47" s="74">
        <f t="shared" si="8"/>
        <v>0</v>
      </c>
      <c r="N47" s="65"/>
    </row>
    <row r="48" spans="3:14" x14ac:dyDescent="0.8">
      <c r="C48" s="63" t="s">
        <v>14</v>
      </c>
      <c r="D48" s="115"/>
      <c r="E48" s="115"/>
      <c r="F48" s="115"/>
      <c r="G48" s="74">
        <f t="shared" si="8"/>
        <v>0</v>
      </c>
      <c r="N48" s="65"/>
    </row>
    <row r="49" spans="2:14" x14ac:dyDescent="0.8">
      <c r="C49" s="63" t="s">
        <v>182</v>
      </c>
      <c r="D49" s="115"/>
      <c r="E49" s="115"/>
      <c r="F49" s="115"/>
      <c r="G49" s="74">
        <f t="shared" si="8"/>
        <v>0</v>
      </c>
      <c r="N49" s="65"/>
    </row>
    <row r="50" spans="2:14" ht="21" customHeight="1" x14ac:dyDescent="0.8">
      <c r="C50" s="68" t="s">
        <v>185</v>
      </c>
      <c r="D50" s="80">
        <f t="shared" ref="D50:E50" si="9">SUM(D43:D49)</f>
        <v>0</v>
      </c>
      <c r="E50" s="80">
        <f t="shared" si="9"/>
        <v>0</v>
      </c>
      <c r="F50" s="80">
        <f t="shared" ref="F50" si="10">SUM(F43:F49)</f>
        <v>0</v>
      </c>
      <c r="G50" s="74">
        <f t="shared" si="8"/>
        <v>0</v>
      </c>
      <c r="N50" s="65"/>
    </row>
    <row r="51" spans="2:14" s="67" customFormat="1" ht="22.5" customHeight="1" x14ac:dyDescent="0.8">
      <c r="C51" s="84"/>
      <c r="D51" s="82"/>
      <c r="E51" s="82"/>
      <c r="F51" s="82"/>
      <c r="G51" s="83"/>
    </row>
    <row r="52" spans="2:14" x14ac:dyDescent="0.8">
      <c r="B52" s="271" t="s">
        <v>191</v>
      </c>
      <c r="C52" s="272"/>
      <c r="D52" s="272"/>
      <c r="E52" s="272"/>
      <c r="F52" s="272"/>
      <c r="G52" s="273"/>
      <c r="N52" s="65"/>
    </row>
    <row r="53" spans="2:14" x14ac:dyDescent="0.8">
      <c r="C53" s="271" t="s">
        <v>192</v>
      </c>
      <c r="D53" s="272"/>
      <c r="E53" s="272"/>
      <c r="F53" s="272"/>
      <c r="G53" s="273"/>
      <c r="N53" s="65"/>
    </row>
    <row r="54" spans="2:14" ht="24" customHeight="1" thickBot="1" x14ac:dyDescent="0.95">
      <c r="C54" s="77" t="s">
        <v>183</v>
      </c>
      <c r="D54" s="78">
        <f>'1) Budget Tables'!D60</f>
        <v>103847.5</v>
      </c>
      <c r="E54" s="78">
        <f>'1) Budget Tables'!E60</f>
        <v>0</v>
      </c>
      <c r="F54" s="78">
        <f>'1) Budget Tables'!F60</f>
        <v>0</v>
      </c>
      <c r="G54" s="79">
        <f>SUM(D54:F54)</f>
        <v>103847.5</v>
      </c>
      <c r="N54" s="65"/>
    </row>
    <row r="55" spans="2:14" ht="15.75" customHeight="1" x14ac:dyDescent="0.8">
      <c r="C55" s="75" t="s">
        <v>10</v>
      </c>
      <c r="D55" s="113">
        <v>17280</v>
      </c>
      <c r="E55" s="114"/>
      <c r="F55" s="114"/>
      <c r="G55" s="76">
        <f t="shared" ref="G55:G62" si="11">SUM(D55:F55)</f>
        <v>17280</v>
      </c>
      <c r="N55" s="65"/>
    </row>
    <row r="56" spans="2:14" ht="15.75" customHeight="1" x14ac:dyDescent="0.8">
      <c r="C56" s="63" t="s">
        <v>11</v>
      </c>
      <c r="D56" s="115">
        <v>16500</v>
      </c>
      <c r="E56" s="25"/>
      <c r="F56" s="25"/>
      <c r="G56" s="74">
        <f t="shared" si="11"/>
        <v>16500</v>
      </c>
      <c r="N56" s="65"/>
    </row>
    <row r="57" spans="2:14" ht="15.75" customHeight="1" x14ac:dyDescent="0.8">
      <c r="C57" s="63" t="s">
        <v>12</v>
      </c>
      <c r="D57" s="115"/>
      <c r="E57" s="115"/>
      <c r="F57" s="115"/>
      <c r="G57" s="74">
        <f t="shared" si="11"/>
        <v>0</v>
      </c>
      <c r="N57" s="65"/>
    </row>
    <row r="58" spans="2:14" ht="18.75" customHeight="1" x14ac:dyDescent="0.8">
      <c r="C58" s="64" t="s">
        <v>13</v>
      </c>
      <c r="D58" s="115">
        <v>12000</v>
      </c>
      <c r="E58" s="115"/>
      <c r="F58" s="115"/>
      <c r="G58" s="74">
        <f t="shared" si="11"/>
        <v>12000</v>
      </c>
      <c r="N58" s="65"/>
    </row>
    <row r="59" spans="2:14" x14ac:dyDescent="0.8">
      <c r="C59" s="63" t="s">
        <v>17</v>
      </c>
      <c r="D59" s="115">
        <f>24017.5</f>
        <v>24017.5</v>
      </c>
      <c r="E59" s="115"/>
      <c r="F59" s="115"/>
      <c r="G59" s="74">
        <f t="shared" si="11"/>
        <v>24017.5</v>
      </c>
      <c r="N59" s="65"/>
    </row>
    <row r="60" spans="2:14" s="67" customFormat="1" ht="21.75" customHeight="1" x14ac:dyDescent="0.8">
      <c r="B60" s="65"/>
      <c r="C60" s="63" t="s">
        <v>14</v>
      </c>
      <c r="D60" s="115">
        <v>24000</v>
      </c>
      <c r="E60" s="115"/>
      <c r="F60" s="115"/>
      <c r="G60" s="74">
        <f t="shared" si="11"/>
        <v>24000</v>
      </c>
    </row>
    <row r="61" spans="2:14" s="67" customFormat="1" x14ac:dyDescent="0.8">
      <c r="B61" s="65"/>
      <c r="C61" s="63" t="s">
        <v>182</v>
      </c>
      <c r="D61" s="115">
        <v>10050</v>
      </c>
      <c r="E61" s="115"/>
      <c r="F61" s="115"/>
      <c r="G61" s="74">
        <f t="shared" si="11"/>
        <v>10050</v>
      </c>
    </row>
    <row r="62" spans="2:14" x14ac:dyDescent="0.8">
      <c r="C62" s="68" t="s">
        <v>185</v>
      </c>
      <c r="D62" s="80">
        <f>SUM(D55:D61)</f>
        <v>103847.5</v>
      </c>
      <c r="E62" s="80">
        <f>SUM(E55:E61)</f>
        <v>0</v>
      </c>
      <c r="F62" s="80">
        <f t="shared" ref="F62" si="12">SUM(F55:F61)</f>
        <v>0</v>
      </c>
      <c r="G62" s="74">
        <f t="shared" si="11"/>
        <v>103847.5</v>
      </c>
      <c r="N62" s="65"/>
    </row>
    <row r="63" spans="2:14" s="67" customFormat="1" x14ac:dyDescent="0.8">
      <c r="C63" s="81"/>
      <c r="D63" s="82"/>
      <c r="E63" s="82"/>
      <c r="F63" s="82"/>
      <c r="G63" s="83"/>
    </row>
    <row r="64" spans="2:14" x14ac:dyDescent="0.8">
      <c r="B64" s="67"/>
      <c r="C64" s="271" t="s">
        <v>73</v>
      </c>
      <c r="D64" s="272"/>
      <c r="E64" s="272"/>
      <c r="F64" s="272"/>
      <c r="G64" s="273"/>
      <c r="N64" s="65"/>
    </row>
    <row r="65" spans="2:14" ht="21.75" customHeight="1" thickBot="1" x14ac:dyDescent="0.95">
      <c r="C65" s="77" t="s">
        <v>183</v>
      </c>
      <c r="D65" s="78">
        <f>'1) Budget Tables'!D70</f>
        <v>122206.25</v>
      </c>
      <c r="E65" s="78">
        <f>'1) Budget Tables'!E70</f>
        <v>0</v>
      </c>
      <c r="F65" s="78">
        <f>'1) Budget Tables'!F70</f>
        <v>0</v>
      </c>
      <c r="G65" s="79">
        <f t="shared" ref="G65:G73" si="13">SUM(D65:F65)</f>
        <v>122206.25</v>
      </c>
      <c r="N65" s="65"/>
    </row>
    <row r="66" spans="2:14" ht="15.75" customHeight="1" x14ac:dyDescent="0.8">
      <c r="C66" s="75" t="s">
        <v>10</v>
      </c>
      <c r="D66" s="113">
        <v>14400</v>
      </c>
      <c r="E66" s="114"/>
      <c r="F66" s="114"/>
      <c r="G66" s="76">
        <f t="shared" si="13"/>
        <v>14400</v>
      </c>
      <c r="N66" s="65"/>
    </row>
    <row r="67" spans="2:14" ht="15.75" customHeight="1" x14ac:dyDescent="0.8">
      <c r="C67" s="63" t="s">
        <v>11</v>
      </c>
      <c r="D67" s="115"/>
      <c r="E67" s="25"/>
      <c r="F67" s="25"/>
      <c r="G67" s="74">
        <f t="shared" si="13"/>
        <v>0</v>
      </c>
      <c r="N67" s="65"/>
    </row>
    <row r="68" spans="2:14" ht="15.75" customHeight="1" x14ac:dyDescent="0.8">
      <c r="C68" s="63" t="s">
        <v>12</v>
      </c>
      <c r="D68" s="115"/>
      <c r="E68" s="115"/>
      <c r="F68" s="115"/>
      <c r="G68" s="74">
        <f t="shared" si="13"/>
        <v>0</v>
      </c>
      <c r="N68" s="65"/>
    </row>
    <row r="69" spans="2:14" x14ac:dyDescent="0.8">
      <c r="C69" s="64" t="s">
        <v>13</v>
      </c>
      <c r="D69" s="115"/>
      <c r="E69" s="115"/>
      <c r="F69" s="115"/>
      <c r="G69" s="74">
        <f t="shared" si="13"/>
        <v>0</v>
      </c>
      <c r="N69" s="65"/>
    </row>
    <row r="70" spans="2:14" x14ac:dyDescent="0.8">
      <c r="C70" s="63" t="s">
        <v>17</v>
      </c>
      <c r="D70" s="115">
        <f>43806.25</f>
        <v>43806.25</v>
      </c>
      <c r="E70" s="115"/>
      <c r="F70" s="115"/>
      <c r="G70" s="74">
        <f t="shared" si="13"/>
        <v>43806.25</v>
      </c>
      <c r="N70" s="65"/>
    </row>
    <row r="71" spans="2:14" x14ac:dyDescent="0.8">
      <c r="C71" s="63" t="s">
        <v>14</v>
      </c>
      <c r="D71" s="115">
        <v>60000</v>
      </c>
      <c r="E71" s="115"/>
      <c r="F71" s="115"/>
      <c r="G71" s="74">
        <f t="shared" si="13"/>
        <v>60000</v>
      </c>
      <c r="N71" s="65"/>
    </row>
    <row r="72" spans="2:14" x14ac:dyDescent="0.8">
      <c r="C72" s="63" t="s">
        <v>182</v>
      </c>
      <c r="D72" s="115">
        <v>4000</v>
      </c>
      <c r="E72" s="115"/>
      <c r="F72" s="115"/>
      <c r="G72" s="74">
        <f t="shared" si="13"/>
        <v>4000</v>
      </c>
      <c r="N72" s="65"/>
    </row>
    <row r="73" spans="2:14" x14ac:dyDescent="0.8">
      <c r="C73" s="68" t="s">
        <v>185</v>
      </c>
      <c r="D73" s="80">
        <f t="shared" ref="D73:E73" si="14">SUM(D66:D72)</f>
        <v>122206.25</v>
      </c>
      <c r="E73" s="80">
        <f t="shared" si="14"/>
        <v>0</v>
      </c>
      <c r="F73" s="80">
        <f t="shared" ref="F73" si="15">SUM(F66:F72)</f>
        <v>0</v>
      </c>
      <c r="G73" s="74">
        <f t="shared" si="13"/>
        <v>122206.25</v>
      </c>
      <c r="N73" s="65"/>
    </row>
    <row r="74" spans="2:14" s="67" customFormat="1" x14ac:dyDescent="0.8">
      <c r="C74" s="81"/>
      <c r="D74" s="82"/>
      <c r="E74" s="82"/>
      <c r="F74" s="82"/>
      <c r="G74" s="83"/>
    </row>
    <row r="75" spans="2:14" x14ac:dyDescent="0.8">
      <c r="C75" s="271" t="s">
        <v>82</v>
      </c>
      <c r="D75" s="272"/>
      <c r="E75" s="272"/>
      <c r="F75" s="272"/>
      <c r="G75" s="273"/>
      <c r="N75" s="65"/>
    </row>
    <row r="76" spans="2:14" ht="21.75" customHeight="1" thickBot="1" x14ac:dyDescent="0.95">
      <c r="B76" s="67"/>
      <c r="C76" s="77" t="s">
        <v>183</v>
      </c>
      <c r="D76" s="78">
        <f>'1) Budget Tables'!D80</f>
        <v>114721.25</v>
      </c>
      <c r="E76" s="78">
        <f>'1) Budget Tables'!E80</f>
        <v>0</v>
      </c>
      <c r="F76" s="78">
        <f>'1) Budget Tables'!F80</f>
        <v>0</v>
      </c>
      <c r="G76" s="79">
        <f t="shared" ref="G76:G84" si="16">SUM(D76:F76)</f>
        <v>114721.25</v>
      </c>
      <c r="N76" s="65"/>
    </row>
    <row r="77" spans="2:14" ht="18" customHeight="1" x14ac:dyDescent="0.8">
      <c r="C77" s="75" t="s">
        <v>10</v>
      </c>
      <c r="D77" s="113">
        <v>25920</v>
      </c>
      <c r="E77" s="114"/>
      <c r="F77" s="114"/>
      <c r="G77" s="76">
        <f t="shared" si="16"/>
        <v>25920</v>
      </c>
      <c r="N77" s="65"/>
    </row>
    <row r="78" spans="2:14" ht="15.75" customHeight="1" x14ac:dyDescent="0.8">
      <c r="C78" s="63" t="s">
        <v>11</v>
      </c>
      <c r="D78" s="115">
        <v>23750</v>
      </c>
      <c r="E78" s="25"/>
      <c r="F78" s="25"/>
      <c r="G78" s="74">
        <f t="shared" si="16"/>
        <v>23750</v>
      </c>
      <c r="N78" s="65"/>
    </row>
    <row r="79" spans="2:14" s="67" customFormat="1" ht="15.75" customHeight="1" x14ac:dyDescent="0.8">
      <c r="B79" s="65"/>
      <c r="C79" s="63" t="s">
        <v>12</v>
      </c>
      <c r="D79" s="115"/>
      <c r="E79" s="115"/>
      <c r="F79" s="115"/>
      <c r="G79" s="74">
        <f t="shared" si="16"/>
        <v>0</v>
      </c>
    </row>
    <row r="80" spans="2:14" x14ac:dyDescent="0.8">
      <c r="B80" s="67"/>
      <c r="C80" s="64" t="s">
        <v>13</v>
      </c>
      <c r="D80" s="115">
        <v>2500</v>
      </c>
      <c r="E80" s="115"/>
      <c r="F80" s="115"/>
      <c r="G80" s="74">
        <f t="shared" si="16"/>
        <v>2500</v>
      </c>
      <c r="N80" s="65"/>
    </row>
    <row r="81" spans="2:14" x14ac:dyDescent="0.8">
      <c r="B81" s="67"/>
      <c r="C81" s="63" t="s">
        <v>17</v>
      </c>
      <c r="D81" s="115">
        <f>28551.25</f>
        <v>28551.25</v>
      </c>
      <c r="E81" s="115"/>
      <c r="F81" s="115"/>
      <c r="G81" s="74">
        <f t="shared" si="16"/>
        <v>28551.25</v>
      </c>
      <c r="N81" s="65"/>
    </row>
    <row r="82" spans="2:14" x14ac:dyDescent="0.8">
      <c r="B82" s="67"/>
      <c r="C82" s="63" t="s">
        <v>14</v>
      </c>
      <c r="D82" s="115"/>
      <c r="E82" s="115"/>
      <c r="F82" s="115"/>
      <c r="G82" s="74">
        <f t="shared" si="16"/>
        <v>0</v>
      </c>
      <c r="N82" s="65"/>
    </row>
    <row r="83" spans="2:14" x14ac:dyDescent="0.8">
      <c r="C83" s="63" t="s">
        <v>182</v>
      </c>
      <c r="D83" s="115">
        <v>34000</v>
      </c>
      <c r="E83" s="115"/>
      <c r="F83" s="115"/>
      <c r="G83" s="74">
        <f t="shared" si="16"/>
        <v>34000</v>
      </c>
      <c r="N83" s="65"/>
    </row>
    <row r="84" spans="2:14" x14ac:dyDescent="0.8">
      <c r="C84" s="68" t="s">
        <v>185</v>
      </c>
      <c r="D84" s="80">
        <f t="shared" ref="D84:E84" si="17">SUM(D77:D83)</f>
        <v>114721.25</v>
      </c>
      <c r="E84" s="80">
        <f t="shared" si="17"/>
        <v>0</v>
      </c>
      <c r="F84" s="80">
        <f t="shared" ref="F84" si="18">SUM(F77:F83)</f>
        <v>0</v>
      </c>
      <c r="G84" s="74">
        <f t="shared" si="16"/>
        <v>114721.25</v>
      </c>
      <c r="N84" s="65"/>
    </row>
    <row r="85" spans="2:14" s="67" customFormat="1" x14ac:dyDescent="0.8">
      <c r="C85" s="81"/>
      <c r="D85" s="82"/>
      <c r="E85" s="82"/>
      <c r="F85" s="82"/>
      <c r="G85" s="83"/>
    </row>
    <row r="86" spans="2:14" x14ac:dyDescent="0.8">
      <c r="C86" s="271" t="s">
        <v>99</v>
      </c>
      <c r="D86" s="272"/>
      <c r="E86" s="272"/>
      <c r="F86" s="272"/>
      <c r="G86" s="273"/>
      <c r="N86" s="65"/>
    </row>
    <row r="87" spans="2:14" ht="21.75" customHeight="1" thickBot="1" x14ac:dyDescent="0.95">
      <c r="C87" s="77" t="s">
        <v>183</v>
      </c>
      <c r="D87" s="78">
        <f>'1) Budget Tables'!D90</f>
        <v>0</v>
      </c>
      <c r="E87" s="78">
        <f>'1) Budget Tables'!E90</f>
        <v>0</v>
      </c>
      <c r="F87" s="78">
        <f>'1) Budget Tables'!F90</f>
        <v>0</v>
      </c>
      <c r="G87" s="79">
        <f t="shared" ref="G87:G95" si="19">SUM(D87:F87)</f>
        <v>0</v>
      </c>
      <c r="N87" s="65"/>
    </row>
    <row r="88" spans="2:14" ht="15.75" customHeight="1" x14ac:dyDescent="0.8">
      <c r="C88" s="75" t="s">
        <v>10</v>
      </c>
      <c r="D88" s="113"/>
      <c r="E88" s="114"/>
      <c r="F88" s="114"/>
      <c r="G88" s="76">
        <f t="shared" si="19"/>
        <v>0</v>
      </c>
      <c r="N88" s="65"/>
    </row>
    <row r="89" spans="2:14" ht="15.75" customHeight="1" x14ac:dyDescent="0.8">
      <c r="B89" s="67"/>
      <c r="C89" s="63" t="s">
        <v>11</v>
      </c>
      <c r="D89" s="115"/>
      <c r="E89" s="25"/>
      <c r="F89" s="25"/>
      <c r="G89" s="74">
        <f t="shared" si="19"/>
        <v>0</v>
      </c>
      <c r="N89" s="65"/>
    </row>
    <row r="90" spans="2:14" ht="15.75" customHeight="1" x14ac:dyDescent="0.8">
      <c r="C90" s="63" t="s">
        <v>12</v>
      </c>
      <c r="D90" s="115"/>
      <c r="E90" s="115"/>
      <c r="F90" s="115"/>
      <c r="G90" s="74">
        <f t="shared" si="19"/>
        <v>0</v>
      </c>
      <c r="N90" s="65"/>
    </row>
    <row r="91" spans="2:14" x14ac:dyDescent="0.8">
      <c r="C91" s="64" t="s">
        <v>13</v>
      </c>
      <c r="D91" s="115"/>
      <c r="E91" s="115"/>
      <c r="F91" s="115"/>
      <c r="G91" s="74">
        <f t="shared" si="19"/>
        <v>0</v>
      </c>
      <c r="N91" s="65"/>
    </row>
    <row r="92" spans="2:14" x14ac:dyDescent="0.8">
      <c r="C92" s="63" t="s">
        <v>17</v>
      </c>
      <c r="D92" s="115"/>
      <c r="E92" s="115"/>
      <c r="F92" s="115"/>
      <c r="G92" s="74">
        <f t="shared" si="19"/>
        <v>0</v>
      </c>
      <c r="N92" s="65"/>
    </row>
    <row r="93" spans="2:14" ht="25.5" customHeight="1" x14ac:dyDescent="0.8">
      <c r="C93" s="63" t="s">
        <v>14</v>
      </c>
      <c r="D93" s="115"/>
      <c r="E93" s="115"/>
      <c r="F93" s="115"/>
      <c r="G93" s="74">
        <f t="shared" si="19"/>
        <v>0</v>
      </c>
      <c r="N93" s="65"/>
    </row>
    <row r="94" spans="2:14" x14ac:dyDescent="0.8">
      <c r="B94" s="67"/>
      <c r="C94" s="63" t="s">
        <v>182</v>
      </c>
      <c r="D94" s="115"/>
      <c r="E94" s="115"/>
      <c r="F94" s="115"/>
      <c r="G94" s="74">
        <f t="shared" si="19"/>
        <v>0</v>
      </c>
      <c r="N94" s="65"/>
    </row>
    <row r="95" spans="2:14" ht="15.75" customHeight="1" x14ac:dyDescent="0.8">
      <c r="C95" s="68" t="s">
        <v>185</v>
      </c>
      <c r="D95" s="80">
        <f t="shared" ref="D95:E95" si="20">SUM(D88:D94)</f>
        <v>0</v>
      </c>
      <c r="E95" s="80">
        <f t="shared" si="20"/>
        <v>0</v>
      </c>
      <c r="F95" s="80">
        <f t="shared" ref="F95" si="21">SUM(F88:F94)</f>
        <v>0</v>
      </c>
      <c r="G95" s="74">
        <f t="shared" si="19"/>
        <v>0</v>
      </c>
      <c r="N95" s="65"/>
    </row>
    <row r="96" spans="2:14" ht="25.5" customHeight="1" x14ac:dyDescent="0.8">
      <c r="D96" s="69"/>
      <c r="E96" s="69"/>
      <c r="F96" s="69"/>
      <c r="G96" s="69"/>
      <c r="N96" s="65"/>
    </row>
    <row r="97" spans="2:14" x14ac:dyDescent="0.8">
      <c r="B97" s="271" t="s">
        <v>193</v>
      </c>
      <c r="C97" s="272"/>
      <c r="D97" s="272"/>
      <c r="E97" s="272"/>
      <c r="F97" s="272"/>
      <c r="G97" s="273"/>
      <c r="N97" s="65"/>
    </row>
    <row r="98" spans="2:14" x14ac:dyDescent="0.8">
      <c r="C98" s="271" t="s">
        <v>101</v>
      </c>
      <c r="D98" s="272"/>
      <c r="E98" s="272"/>
      <c r="F98" s="272"/>
      <c r="G98" s="273"/>
      <c r="N98" s="65"/>
    </row>
    <row r="99" spans="2:14" ht="22.5" customHeight="1" thickBot="1" x14ac:dyDescent="0.95">
      <c r="C99" s="77" t="s">
        <v>183</v>
      </c>
      <c r="D99" s="78">
        <f>'1) Budget Tables'!D102</f>
        <v>0</v>
      </c>
      <c r="E99" s="78">
        <f>'1) Budget Tables'!E102</f>
        <v>0</v>
      </c>
      <c r="F99" s="78">
        <f>'1) Budget Tables'!F102</f>
        <v>0</v>
      </c>
      <c r="G99" s="79">
        <f>SUM(D99:F99)</f>
        <v>0</v>
      </c>
      <c r="N99" s="65"/>
    </row>
    <row r="100" spans="2:14" x14ac:dyDescent="0.8">
      <c r="C100" s="75" t="s">
        <v>10</v>
      </c>
      <c r="D100" s="113"/>
      <c r="E100" s="114"/>
      <c r="F100" s="114"/>
      <c r="G100" s="76">
        <f t="shared" ref="G100:G107" si="22">SUM(D100:F100)</f>
        <v>0</v>
      </c>
      <c r="N100" s="65"/>
    </row>
    <row r="101" spans="2:14" x14ac:dyDescent="0.8">
      <c r="C101" s="63" t="s">
        <v>11</v>
      </c>
      <c r="D101" s="115"/>
      <c r="E101" s="25"/>
      <c r="F101" s="25"/>
      <c r="G101" s="74">
        <f t="shared" si="22"/>
        <v>0</v>
      </c>
      <c r="N101" s="65"/>
    </row>
    <row r="102" spans="2:14" ht="15.75" customHeight="1" x14ac:dyDescent="0.8">
      <c r="C102" s="63" t="s">
        <v>12</v>
      </c>
      <c r="D102" s="115"/>
      <c r="E102" s="115"/>
      <c r="F102" s="115"/>
      <c r="G102" s="74">
        <f t="shared" si="22"/>
        <v>0</v>
      </c>
      <c r="N102" s="65"/>
    </row>
    <row r="103" spans="2:14" x14ac:dyDescent="0.8">
      <c r="C103" s="64" t="s">
        <v>13</v>
      </c>
      <c r="D103" s="115"/>
      <c r="E103" s="115"/>
      <c r="F103" s="115"/>
      <c r="G103" s="74">
        <f t="shared" si="22"/>
        <v>0</v>
      </c>
      <c r="N103" s="65"/>
    </row>
    <row r="104" spans="2:14" x14ac:dyDescent="0.8">
      <c r="C104" s="63" t="s">
        <v>17</v>
      </c>
      <c r="D104" s="115"/>
      <c r="E104" s="115"/>
      <c r="F104" s="115"/>
      <c r="G104" s="74">
        <f t="shared" si="22"/>
        <v>0</v>
      </c>
      <c r="N104" s="65"/>
    </row>
    <row r="105" spans="2:14" x14ac:dyDescent="0.8">
      <c r="C105" s="63" t="s">
        <v>14</v>
      </c>
      <c r="D105" s="115"/>
      <c r="E105" s="115"/>
      <c r="F105" s="115"/>
      <c r="G105" s="74">
        <f t="shared" si="22"/>
        <v>0</v>
      </c>
      <c r="N105" s="65"/>
    </row>
    <row r="106" spans="2:14" x14ac:dyDescent="0.8">
      <c r="C106" s="63" t="s">
        <v>182</v>
      </c>
      <c r="D106" s="115"/>
      <c r="E106" s="115"/>
      <c r="F106" s="115"/>
      <c r="G106" s="74">
        <f t="shared" si="22"/>
        <v>0</v>
      </c>
      <c r="N106" s="65"/>
    </row>
    <row r="107" spans="2:14" x14ac:dyDescent="0.8">
      <c r="C107" s="68" t="s">
        <v>185</v>
      </c>
      <c r="D107" s="80">
        <f>SUM(D100:D106)</f>
        <v>0</v>
      </c>
      <c r="E107" s="80">
        <f>SUM(E100:E106)</f>
        <v>0</v>
      </c>
      <c r="F107" s="80">
        <f t="shared" ref="F107" si="23">SUM(F100:F106)</f>
        <v>0</v>
      </c>
      <c r="G107" s="74">
        <f t="shared" si="22"/>
        <v>0</v>
      </c>
      <c r="N107" s="65"/>
    </row>
    <row r="108" spans="2:14" s="67" customFormat="1" x14ac:dyDescent="0.8">
      <c r="C108" s="81"/>
      <c r="D108" s="82"/>
      <c r="E108" s="82"/>
      <c r="F108" s="82"/>
      <c r="G108" s="83"/>
    </row>
    <row r="109" spans="2:14" ht="15.75" customHeight="1" x14ac:dyDescent="0.8">
      <c r="C109" s="271" t="s">
        <v>194</v>
      </c>
      <c r="D109" s="272"/>
      <c r="E109" s="272"/>
      <c r="F109" s="272"/>
      <c r="G109" s="273"/>
      <c r="N109" s="65"/>
    </row>
    <row r="110" spans="2:14" ht="21.75" customHeight="1" thickBot="1" x14ac:dyDescent="0.95">
      <c r="C110" s="77" t="s">
        <v>183</v>
      </c>
      <c r="D110" s="78">
        <f>'1) Budget Tables'!D112</f>
        <v>0</v>
      </c>
      <c r="E110" s="78">
        <f>'1) Budget Tables'!E112</f>
        <v>0</v>
      </c>
      <c r="F110" s="78">
        <f>'1) Budget Tables'!F112</f>
        <v>0</v>
      </c>
      <c r="G110" s="79">
        <f t="shared" ref="G110:G118" si="24">SUM(D110:F110)</f>
        <v>0</v>
      </c>
      <c r="N110" s="65"/>
    </row>
    <row r="111" spans="2:14" x14ac:dyDescent="0.8">
      <c r="C111" s="75" t="s">
        <v>10</v>
      </c>
      <c r="D111" s="113"/>
      <c r="E111" s="114"/>
      <c r="F111" s="114"/>
      <c r="G111" s="76">
        <f t="shared" si="24"/>
        <v>0</v>
      </c>
      <c r="N111" s="65"/>
    </row>
    <row r="112" spans="2:14" x14ac:dyDescent="0.8">
      <c r="C112" s="63" t="s">
        <v>11</v>
      </c>
      <c r="D112" s="115"/>
      <c r="E112" s="25"/>
      <c r="F112" s="25"/>
      <c r="G112" s="74">
        <f t="shared" si="24"/>
        <v>0</v>
      </c>
      <c r="N112" s="65"/>
    </row>
    <row r="113" spans="3:14" ht="32" x14ac:dyDescent="0.8">
      <c r="C113" s="63" t="s">
        <v>12</v>
      </c>
      <c r="D113" s="115"/>
      <c r="E113" s="115"/>
      <c r="F113" s="115"/>
      <c r="G113" s="74">
        <f t="shared" si="24"/>
        <v>0</v>
      </c>
      <c r="N113" s="65"/>
    </row>
    <row r="114" spans="3:14" x14ac:dyDescent="0.8">
      <c r="C114" s="64" t="s">
        <v>13</v>
      </c>
      <c r="D114" s="115"/>
      <c r="E114" s="115"/>
      <c r="F114" s="115"/>
      <c r="G114" s="74">
        <f t="shared" si="24"/>
        <v>0</v>
      </c>
      <c r="N114" s="65"/>
    </row>
    <row r="115" spans="3:14" x14ac:dyDescent="0.8">
      <c r="C115" s="63" t="s">
        <v>17</v>
      </c>
      <c r="D115" s="115"/>
      <c r="E115" s="115"/>
      <c r="F115" s="115"/>
      <c r="G115" s="74">
        <f t="shared" si="24"/>
        <v>0</v>
      </c>
      <c r="N115" s="65"/>
    </row>
    <row r="116" spans="3:14" x14ac:dyDescent="0.8">
      <c r="C116" s="63" t="s">
        <v>14</v>
      </c>
      <c r="D116" s="115"/>
      <c r="E116" s="115"/>
      <c r="F116" s="115"/>
      <c r="G116" s="74">
        <f t="shared" si="24"/>
        <v>0</v>
      </c>
      <c r="N116" s="65"/>
    </row>
    <row r="117" spans="3:14" x14ac:dyDescent="0.8">
      <c r="C117" s="63" t="s">
        <v>182</v>
      </c>
      <c r="D117" s="115"/>
      <c r="E117" s="115"/>
      <c r="F117" s="115"/>
      <c r="G117" s="74">
        <f t="shared" si="24"/>
        <v>0</v>
      </c>
      <c r="N117" s="65"/>
    </row>
    <row r="118" spans="3:14" x14ac:dyDescent="0.8">
      <c r="C118" s="68" t="s">
        <v>185</v>
      </c>
      <c r="D118" s="80">
        <f t="shared" ref="D118:E118" si="25">SUM(D111:D117)</f>
        <v>0</v>
      </c>
      <c r="E118" s="80">
        <f t="shared" si="25"/>
        <v>0</v>
      </c>
      <c r="F118" s="80">
        <f t="shared" ref="F118" si="26">SUM(F111:F117)</f>
        <v>0</v>
      </c>
      <c r="G118" s="74">
        <f t="shared" si="24"/>
        <v>0</v>
      </c>
      <c r="N118" s="65"/>
    </row>
    <row r="119" spans="3:14" s="67" customFormat="1" x14ac:dyDescent="0.8">
      <c r="C119" s="81"/>
      <c r="D119" s="82"/>
      <c r="E119" s="82"/>
      <c r="F119" s="82"/>
      <c r="G119" s="83"/>
    </row>
    <row r="120" spans="3:14" x14ac:dyDescent="0.8">
      <c r="C120" s="271" t="s">
        <v>118</v>
      </c>
      <c r="D120" s="272"/>
      <c r="E120" s="272"/>
      <c r="F120" s="272"/>
      <c r="G120" s="273"/>
      <c r="N120" s="65"/>
    </row>
    <row r="121" spans="3:14" ht="21" customHeight="1" thickBot="1" x14ac:dyDescent="0.95">
      <c r="C121" s="77" t="s">
        <v>183</v>
      </c>
      <c r="D121" s="78">
        <f>'1) Budget Tables'!D122</f>
        <v>0</v>
      </c>
      <c r="E121" s="78">
        <f>'1) Budget Tables'!E122</f>
        <v>0</v>
      </c>
      <c r="F121" s="78">
        <f>'1) Budget Tables'!F122</f>
        <v>0</v>
      </c>
      <c r="G121" s="79">
        <f t="shared" ref="G121:G129" si="27">SUM(D121:F121)</f>
        <v>0</v>
      </c>
      <c r="N121" s="65"/>
    </row>
    <row r="122" spans="3:14" x14ac:dyDescent="0.8">
      <c r="C122" s="75" t="s">
        <v>10</v>
      </c>
      <c r="D122" s="113"/>
      <c r="E122" s="114"/>
      <c r="F122" s="114"/>
      <c r="G122" s="76">
        <f t="shared" si="27"/>
        <v>0</v>
      </c>
      <c r="N122" s="65"/>
    </row>
    <row r="123" spans="3:14" x14ac:dyDescent="0.8">
      <c r="C123" s="63" t="s">
        <v>11</v>
      </c>
      <c r="D123" s="115"/>
      <c r="E123" s="25"/>
      <c r="F123" s="25"/>
      <c r="G123" s="74">
        <f t="shared" si="27"/>
        <v>0</v>
      </c>
      <c r="N123" s="65"/>
    </row>
    <row r="124" spans="3:14" ht="32" x14ac:dyDescent="0.8">
      <c r="C124" s="63" t="s">
        <v>12</v>
      </c>
      <c r="D124" s="115"/>
      <c r="E124" s="115"/>
      <c r="F124" s="115"/>
      <c r="G124" s="74">
        <f t="shared" si="27"/>
        <v>0</v>
      </c>
      <c r="N124" s="65"/>
    </row>
    <row r="125" spans="3:14" x14ac:dyDescent="0.8">
      <c r="C125" s="64" t="s">
        <v>13</v>
      </c>
      <c r="D125" s="115"/>
      <c r="E125" s="115"/>
      <c r="F125" s="115"/>
      <c r="G125" s="74">
        <f t="shared" si="27"/>
        <v>0</v>
      </c>
      <c r="N125" s="65"/>
    </row>
    <row r="126" spans="3:14" x14ac:dyDescent="0.8">
      <c r="C126" s="63" t="s">
        <v>17</v>
      </c>
      <c r="D126" s="115"/>
      <c r="E126" s="115"/>
      <c r="F126" s="115"/>
      <c r="G126" s="74">
        <f t="shared" si="27"/>
        <v>0</v>
      </c>
      <c r="N126" s="65"/>
    </row>
    <row r="127" spans="3:14" x14ac:dyDescent="0.8">
      <c r="C127" s="63" t="s">
        <v>14</v>
      </c>
      <c r="D127" s="115"/>
      <c r="E127" s="115"/>
      <c r="F127" s="115"/>
      <c r="G127" s="74">
        <f t="shared" si="27"/>
        <v>0</v>
      </c>
      <c r="N127" s="65"/>
    </row>
    <row r="128" spans="3:14" x14ac:dyDescent="0.8">
      <c r="C128" s="63" t="s">
        <v>182</v>
      </c>
      <c r="D128" s="115"/>
      <c r="E128" s="115"/>
      <c r="F128" s="115"/>
      <c r="G128" s="74">
        <f t="shared" si="27"/>
        <v>0</v>
      </c>
      <c r="N128" s="65"/>
    </row>
    <row r="129" spans="2:14" x14ac:dyDescent="0.8">
      <c r="C129" s="68" t="s">
        <v>185</v>
      </c>
      <c r="D129" s="80">
        <f t="shared" ref="D129:E129" si="28">SUM(D122:D128)</f>
        <v>0</v>
      </c>
      <c r="E129" s="80">
        <f t="shared" si="28"/>
        <v>0</v>
      </c>
      <c r="F129" s="80">
        <f t="shared" ref="F129" si="29">SUM(F122:F128)</f>
        <v>0</v>
      </c>
      <c r="G129" s="74">
        <f t="shared" si="27"/>
        <v>0</v>
      </c>
      <c r="N129" s="65"/>
    </row>
    <row r="130" spans="2:14" s="67" customFormat="1" x14ac:dyDescent="0.8">
      <c r="C130" s="81"/>
      <c r="D130" s="82"/>
      <c r="E130" s="82"/>
      <c r="F130" s="82"/>
      <c r="G130" s="83"/>
    </row>
    <row r="131" spans="2:14" x14ac:dyDescent="0.8">
      <c r="C131" s="271" t="s">
        <v>127</v>
      </c>
      <c r="D131" s="272"/>
      <c r="E131" s="272"/>
      <c r="F131" s="272"/>
      <c r="G131" s="273"/>
      <c r="N131" s="65"/>
    </row>
    <row r="132" spans="2:14" ht="24" customHeight="1" thickBot="1" x14ac:dyDescent="0.95">
      <c r="C132" s="77" t="s">
        <v>183</v>
      </c>
      <c r="D132" s="78">
        <f>'1) Budget Tables'!D132</f>
        <v>0</v>
      </c>
      <c r="E132" s="78">
        <f>'1) Budget Tables'!E132</f>
        <v>0</v>
      </c>
      <c r="F132" s="78">
        <f>'1) Budget Tables'!F132</f>
        <v>0</v>
      </c>
      <c r="G132" s="79">
        <f t="shared" ref="G132:G140" si="30">SUM(D132:F132)</f>
        <v>0</v>
      </c>
      <c r="N132" s="65"/>
    </row>
    <row r="133" spans="2:14" ht="15.75" customHeight="1" x14ac:dyDescent="0.8">
      <c r="C133" s="75" t="s">
        <v>10</v>
      </c>
      <c r="D133" s="113"/>
      <c r="E133" s="114"/>
      <c r="F133" s="114"/>
      <c r="G133" s="76">
        <f t="shared" si="30"/>
        <v>0</v>
      </c>
      <c r="N133" s="65"/>
    </row>
    <row r="134" spans="2:14" s="69" customFormat="1" x14ac:dyDescent="0.8">
      <c r="C134" s="63" t="s">
        <v>11</v>
      </c>
      <c r="D134" s="115"/>
      <c r="E134" s="25"/>
      <c r="F134" s="25"/>
      <c r="G134" s="74">
        <f t="shared" si="30"/>
        <v>0</v>
      </c>
    </row>
    <row r="135" spans="2:14" s="69" customFormat="1" ht="15.75" customHeight="1" x14ac:dyDescent="0.8">
      <c r="C135" s="63" t="s">
        <v>12</v>
      </c>
      <c r="D135" s="115"/>
      <c r="E135" s="115"/>
      <c r="F135" s="115"/>
      <c r="G135" s="74">
        <f t="shared" si="30"/>
        <v>0</v>
      </c>
    </row>
    <row r="136" spans="2:14" s="69" customFormat="1" x14ac:dyDescent="0.8">
      <c r="C136" s="64" t="s">
        <v>13</v>
      </c>
      <c r="D136" s="115"/>
      <c r="E136" s="115"/>
      <c r="F136" s="115"/>
      <c r="G136" s="74">
        <f t="shared" si="30"/>
        <v>0</v>
      </c>
    </row>
    <row r="137" spans="2:14" s="69" customFormat="1" x14ac:dyDescent="0.8">
      <c r="C137" s="63" t="s">
        <v>17</v>
      </c>
      <c r="D137" s="115"/>
      <c r="E137" s="115"/>
      <c r="F137" s="115"/>
      <c r="G137" s="74">
        <f t="shared" si="30"/>
        <v>0</v>
      </c>
    </row>
    <row r="138" spans="2:14" s="69" customFormat="1" ht="15.75" customHeight="1" x14ac:dyDescent="0.8">
      <c r="C138" s="63" t="s">
        <v>14</v>
      </c>
      <c r="D138" s="115"/>
      <c r="E138" s="115"/>
      <c r="F138" s="115"/>
      <c r="G138" s="74">
        <f t="shared" si="30"/>
        <v>0</v>
      </c>
    </row>
    <row r="139" spans="2:14" s="69" customFormat="1" x14ac:dyDescent="0.8">
      <c r="C139" s="63" t="s">
        <v>182</v>
      </c>
      <c r="D139" s="115"/>
      <c r="E139" s="115"/>
      <c r="F139" s="115"/>
      <c r="G139" s="74">
        <f t="shared" si="30"/>
        <v>0</v>
      </c>
    </row>
    <row r="140" spans="2:14" s="69" customFormat="1" x14ac:dyDescent="0.8">
      <c r="C140" s="68" t="s">
        <v>185</v>
      </c>
      <c r="D140" s="80">
        <f t="shared" ref="D140:E140" si="31">SUM(D133:D139)</f>
        <v>0</v>
      </c>
      <c r="E140" s="80">
        <f t="shared" si="31"/>
        <v>0</v>
      </c>
      <c r="F140" s="80">
        <f t="shared" ref="F140" si="32">SUM(F133:F139)</f>
        <v>0</v>
      </c>
      <c r="G140" s="74">
        <f t="shared" si="30"/>
        <v>0</v>
      </c>
    </row>
    <row r="141" spans="2:14" s="69" customFormat="1" x14ac:dyDescent="0.8">
      <c r="C141" s="65"/>
      <c r="D141" s="67"/>
      <c r="E141" s="67"/>
      <c r="F141" s="67"/>
      <c r="G141" s="65"/>
    </row>
    <row r="142" spans="2:14" s="69" customFormat="1" x14ac:dyDescent="0.8">
      <c r="B142" s="271" t="s">
        <v>195</v>
      </c>
      <c r="C142" s="272"/>
      <c r="D142" s="272"/>
      <c r="E142" s="272"/>
      <c r="F142" s="272"/>
      <c r="G142" s="273"/>
    </row>
    <row r="143" spans="2:14" s="69" customFormat="1" x14ac:dyDescent="0.8">
      <c r="B143" s="65"/>
      <c r="C143" s="271" t="s">
        <v>137</v>
      </c>
      <c r="D143" s="272"/>
      <c r="E143" s="272"/>
      <c r="F143" s="272"/>
      <c r="G143" s="273"/>
    </row>
    <row r="144" spans="2:14" s="69" customFormat="1" ht="24" customHeight="1" thickBot="1" x14ac:dyDescent="0.95">
      <c r="B144" s="65"/>
      <c r="C144" s="77" t="s">
        <v>183</v>
      </c>
      <c r="D144" s="78">
        <f>'1) Budget Tables'!D144</f>
        <v>0</v>
      </c>
      <c r="E144" s="78">
        <f>'1) Budget Tables'!E144</f>
        <v>0</v>
      </c>
      <c r="F144" s="78">
        <f>'1) Budget Tables'!F144</f>
        <v>0</v>
      </c>
      <c r="G144" s="79">
        <f>SUM(D144:F144)</f>
        <v>0</v>
      </c>
    </row>
    <row r="145" spans="2:7" s="69" customFormat="1" ht="24.75" customHeight="1" x14ac:dyDescent="0.8">
      <c r="B145" s="65"/>
      <c r="C145" s="75" t="s">
        <v>10</v>
      </c>
      <c r="D145" s="113"/>
      <c r="E145" s="114"/>
      <c r="F145" s="114"/>
      <c r="G145" s="76">
        <f t="shared" ref="G145:G152" si="33">SUM(D145:F145)</f>
        <v>0</v>
      </c>
    </row>
    <row r="146" spans="2:7" s="69" customFormat="1" ht="15.75" customHeight="1" x14ac:dyDescent="0.8">
      <c r="B146" s="65"/>
      <c r="C146" s="63" t="s">
        <v>11</v>
      </c>
      <c r="D146" s="115"/>
      <c r="E146" s="25"/>
      <c r="F146" s="25"/>
      <c r="G146" s="74">
        <f t="shared" si="33"/>
        <v>0</v>
      </c>
    </row>
    <row r="147" spans="2:7" s="69" customFormat="1" ht="15.75" customHeight="1" x14ac:dyDescent="0.8">
      <c r="B147" s="65"/>
      <c r="C147" s="63" t="s">
        <v>12</v>
      </c>
      <c r="D147" s="115"/>
      <c r="E147" s="115"/>
      <c r="F147" s="115"/>
      <c r="G147" s="74">
        <f t="shared" si="33"/>
        <v>0</v>
      </c>
    </row>
    <row r="148" spans="2:7" s="69" customFormat="1" ht="15.75" customHeight="1" x14ac:dyDescent="0.8">
      <c r="B148" s="65"/>
      <c r="C148" s="64" t="s">
        <v>13</v>
      </c>
      <c r="D148" s="115"/>
      <c r="E148" s="115"/>
      <c r="F148" s="115"/>
      <c r="G148" s="74">
        <f t="shared" si="33"/>
        <v>0</v>
      </c>
    </row>
    <row r="149" spans="2:7" s="69" customFormat="1" ht="15.75" customHeight="1" x14ac:dyDescent="0.8">
      <c r="B149" s="65"/>
      <c r="C149" s="63" t="s">
        <v>17</v>
      </c>
      <c r="D149" s="115"/>
      <c r="E149" s="115"/>
      <c r="F149" s="115"/>
      <c r="G149" s="74">
        <f t="shared" si="33"/>
        <v>0</v>
      </c>
    </row>
    <row r="150" spans="2:7" s="69" customFormat="1" ht="15.75" customHeight="1" x14ac:dyDescent="0.8">
      <c r="B150" s="65"/>
      <c r="C150" s="63" t="s">
        <v>14</v>
      </c>
      <c r="D150" s="115"/>
      <c r="E150" s="115"/>
      <c r="F150" s="115"/>
      <c r="G150" s="74">
        <f t="shared" si="33"/>
        <v>0</v>
      </c>
    </row>
    <row r="151" spans="2:7" s="69" customFormat="1" ht="15.75" customHeight="1" x14ac:dyDescent="0.8">
      <c r="B151" s="65"/>
      <c r="C151" s="63" t="s">
        <v>182</v>
      </c>
      <c r="D151" s="115"/>
      <c r="E151" s="115"/>
      <c r="F151" s="115"/>
      <c r="G151" s="74">
        <f t="shared" si="33"/>
        <v>0</v>
      </c>
    </row>
    <row r="152" spans="2:7" s="69" customFormat="1" ht="15.75" customHeight="1" x14ac:dyDescent="0.8">
      <c r="B152" s="65"/>
      <c r="C152" s="68" t="s">
        <v>185</v>
      </c>
      <c r="D152" s="80">
        <f>SUM(D145:D151)</f>
        <v>0</v>
      </c>
      <c r="E152" s="80">
        <f>SUM(E145:E151)</f>
        <v>0</v>
      </c>
      <c r="F152" s="80">
        <f t="shared" ref="F152" si="34">SUM(F145:F151)</f>
        <v>0</v>
      </c>
      <c r="G152" s="74">
        <f t="shared" si="33"/>
        <v>0</v>
      </c>
    </row>
    <row r="153" spans="2:7" s="67" customFormat="1" ht="15.75" customHeight="1" x14ac:dyDescent="0.8">
      <c r="C153" s="81"/>
      <c r="D153" s="82"/>
      <c r="E153" s="82"/>
      <c r="F153" s="82"/>
      <c r="G153" s="83"/>
    </row>
    <row r="154" spans="2:7" s="69" customFormat="1" ht="15.75" customHeight="1" x14ac:dyDescent="0.8">
      <c r="C154" s="271" t="s">
        <v>146</v>
      </c>
      <c r="D154" s="272"/>
      <c r="E154" s="272"/>
      <c r="F154" s="272"/>
      <c r="G154" s="273"/>
    </row>
    <row r="155" spans="2:7" s="69" customFormat="1" ht="21" customHeight="1" thickBot="1" x14ac:dyDescent="0.95">
      <c r="C155" s="77" t="s">
        <v>183</v>
      </c>
      <c r="D155" s="78">
        <f>'1) Budget Tables'!D154</f>
        <v>0</v>
      </c>
      <c r="E155" s="78">
        <f>'1) Budget Tables'!E154</f>
        <v>0</v>
      </c>
      <c r="F155" s="78">
        <f>'1) Budget Tables'!F154</f>
        <v>0</v>
      </c>
      <c r="G155" s="79">
        <f t="shared" ref="G155:G163" si="35">SUM(D155:F155)</f>
        <v>0</v>
      </c>
    </row>
    <row r="156" spans="2:7" s="69" customFormat="1" ht="15.75" customHeight="1" x14ac:dyDescent="0.8">
      <c r="C156" s="75" t="s">
        <v>10</v>
      </c>
      <c r="D156" s="113"/>
      <c r="E156" s="114"/>
      <c r="F156" s="114"/>
      <c r="G156" s="76">
        <f t="shared" si="35"/>
        <v>0</v>
      </c>
    </row>
    <row r="157" spans="2:7" s="69" customFormat="1" ht="15.75" customHeight="1" x14ac:dyDescent="0.8">
      <c r="C157" s="63" t="s">
        <v>11</v>
      </c>
      <c r="D157" s="115"/>
      <c r="E157" s="25"/>
      <c r="F157" s="25"/>
      <c r="G157" s="74">
        <f t="shared" si="35"/>
        <v>0</v>
      </c>
    </row>
    <row r="158" spans="2:7" s="69" customFormat="1" ht="15.75" customHeight="1" x14ac:dyDescent="0.8">
      <c r="C158" s="63" t="s">
        <v>12</v>
      </c>
      <c r="D158" s="115"/>
      <c r="E158" s="115"/>
      <c r="F158" s="115"/>
      <c r="G158" s="74">
        <f t="shared" si="35"/>
        <v>0</v>
      </c>
    </row>
    <row r="159" spans="2:7" s="69" customFormat="1" ht="15.75" customHeight="1" x14ac:dyDescent="0.8">
      <c r="C159" s="64" t="s">
        <v>13</v>
      </c>
      <c r="D159" s="115"/>
      <c r="E159" s="115"/>
      <c r="F159" s="115"/>
      <c r="G159" s="74">
        <f t="shared" si="35"/>
        <v>0</v>
      </c>
    </row>
    <row r="160" spans="2:7" s="69" customFormat="1" ht="15.75" customHeight="1" x14ac:dyDescent="0.8">
      <c r="C160" s="63" t="s">
        <v>17</v>
      </c>
      <c r="D160" s="115"/>
      <c r="E160" s="115"/>
      <c r="F160" s="115"/>
      <c r="G160" s="74">
        <f t="shared" si="35"/>
        <v>0</v>
      </c>
    </row>
    <row r="161" spans="3:7" s="69" customFormat="1" ht="15.75" customHeight="1" x14ac:dyDescent="0.8">
      <c r="C161" s="63" t="s">
        <v>14</v>
      </c>
      <c r="D161" s="115"/>
      <c r="E161" s="115"/>
      <c r="F161" s="115"/>
      <c r="G161" s="74">
        <f t="shared" si="35"/>
        <v>0</v>
      </c>
    </row>
    <row r="162" spans="3:7" s="69" customFormat="1" ht="15.75" customHeight="1" x14ac:dyDescent="0.8">
      <c r="C162" s="63" t="s">
        <v>182</v>
      </c>
      <c r="D162" s="115"/>
      <c r="E162" s="115"/>
      <c r="F162" s="115"/>
      <c r="G162" s="74">
        <f t="shared" si="35"/>
        <v>0</v>
      </c>
    </row>
    <row r="163" spans="3:7" s="69" customFormat="1" ht="15.75" customHeight="1" x14ac:dyDescent="0.8">
      <c r="C163" s="68" t="s">
        <v>185</v>
      </c>
      <c r="D163" s="80">
        <f t="shared" ref="D163:E163" si="36">SUM(D156:D162)</f>
        <v>0</v>
      </c>
      <c r="E163" s="80">
        <f t="shared" si="36"/>
        <v>0</v>
      </c>
      <c r="F163" s="80">
        <f t="shared" ref="F163" si="37">SUM(F156:F162)</f>
        <v>0</v>
      </c>
      <c r="G163" s="74">
        <f t="shared" si="35"/>
        <v>0</v>
      </c>
    </row>
    <row r="164" spans="3:7" s="67" customFormat="1" ht="15.75" customHeight="1" x14ac:dyDescent="0.8">
      <c r="C164" s="81"/>
      <c r="D164" s="82"/>
      <c r="E164" s="82"/>
      <c r="F164" s="82"/>
      <c r="G164" s="83"/>
    </row>
    <row r="165" spans="3:7" s="69" customFormat="1" ht="15.75" customHeight="1" x14ac:dyDescent="0.8">
      <c r="C165" s="271" t="s">
        <v>155</v>
      </c>
      <c r="D165" s="272"/>
      <c r="E165" s="272"/>
      <c r="F165" s="272"/>
      <c r="G165" s="273"/>
    </row>
    <row r="166" spans="3:7" s="69" customFormat="1" ht="19.5" customHeight="1" thickBot="1" x14ac:dyDescent="0.95">
      <c r="C166" s="77" t="s">
        <v>183</v>
      </c>
      <c r="D166" s="78">
        <f>'1) Budget Tables'!D164</f>
        <v>0</v>
      </c>
      <c r="E166" s="78">
        <f>'1) Budget Tables'!E164</f>
        <v>0</v>
      </c>
      <c r="F166" s="78">
        <f>'1) Budget Tables'!F164</f>
        <v>0</v>
      </c>
      <c r="G166" s="79">
        <f t="shared" ref="G166:G174" si="38">SUM(D166:F166)</f>
        <v>0</v>
      </c>
    </row>
    <row r="167" spans="3:7" s="69" customFormat="1" ht="15.75" customHeight="1" x14ac:dyDescent="0.8">
      <c r="C167" s="75" t="s">
        <v>10</v>
      </c>
      <c r="D167" s="113"/>
      <c r="E167" s="114"/>
      <c r="F167" s="114"/>
      <c r="G167" s="76">
        <f t="shared" si="38"/>
        <v>0</v>
      </c>
    </row>
    <row r="168" spans="3:7" s="69" customFormat="1" ht="15.75" customHeight="1" x14ac:dyDescent="0.8">
      <c r="C168" s="63" t="s">
        <v>11</v>
      </c>
      <c r="D168" s="115"/>
      <c r="E168" s="25"/>
      <c r="F168" s="25"/>
      <c r="G168" s="74">
        <f t="shared" si="38"/>
        <v>0</v>
      </c>
    </row>
    <row r="169" spans="3:7" s="69" customFormat="1" ht="15.75" customHeight="1" x14ac:dyDescent="0.8">
      <c r="C169" s="63" t="s">
        <v>12</v>
      </c>
      <c r="D169" s="115"/>
      <c r="E169" s="115"/>
      <c r="F169" s="115"/>
      <c r="G169" s="74">
        <f t="shared" si="38"/>
        <v>0</v>
      </c>
    </row>
    <row r="170" spans="3:7" s="69" customFormat="1" ht="15.75" customHeight="1" x14ac:dyDescent="0.8">
      <c r="C170" s="64" t="s">
        <v>13</v>
      </c>
      <c r="D170" s="115"/>
      <c r="E170" s="115"/>
      <c r="F170" s="115"/>
      <c r="G170" s="74">
        <f t="shared" si="38"/>
        <v>0</v>
      </c>
    </row>
    <row r="171" spans="3:7" s="69" customFormat="1" ht="15.75" customHeight="1" x14ac:dyDescent="0.8">
      <c r="C171" s="63" t="s">
        <v>17</v>
      </c>
      <c r="D171" s="115"/>
      <c r="E171" s="115"/>
      <c r="F171" s="115"/>
      <c r="G171" s="74">
        <f t="shared" si="38"/>
        <v>0</v>
      </c>
    </row>
    <row r="172" spans="3:7" s="69" customFormat="1" ht="15.75" customHeight="1" x14ac:dyDescent="0.8">
      <c r="C172" s="63" t="s">
        <v>14</v>
      </c>
      <c r="D172" s="115"/>
      <c r="E172" s="115"/>
      <c r="F172" s="115"/>
      <c r="G172" s="74">
        <f t="shared" si="38"/>
        <v>0</v>
      </c>
    </row>
    <row r="173" spans="3:7" s="69" customFormat="1" ht="15.75" customHeight="1" x14ac:dyDescent="0.8">
      <c r="C173" s="63" t="s">
        <v>182</v>
      </c>
      <c r="D173" s="115"/>
      <c r="E173" s="115"/>
      <c r="F173" s="115"/>
      <c r="G173" s="74">
        <f t="shared" si="38"/>
        <v>0</v>
      </c>
    </row>
    <row r="174" spans="3:7" s="69" customFormat="1" ht="15.75" customHeight="1" x14ac:dyDescent="0.8">
      <c r="C174" s="68" t="s">
        <v>185</v>
      </c>
      <c r="D174" s="80">
        <f t="shared" ref="D174:E174" si="39">SUM(D167:D173)</f>
        <v>0</v>
      </c>
      <c r="E174" s="80">
        <f t="shared" si="39"/>
        <v>0</v>
      </c>
      <c r="F174" s="80">
        <f t="shared" ref="F174" si="40">SUM(F167:F173)</f>
        <v>0</v>
      </c>
      <c r="G174" s="74">
        <f t="shared" si="38"/>
        <v>0</v>
      </c>
    </row>
    <row r="175" spans="3:7" s="67" customFormat="1" ht="15.75" customHeight="1" x14ac:dyDescent="0.8">
      <c r="C175" s="81"/>
      <c r="D175" s="82"/>
      <c r="E175" s="82"/>
      <c r="F175" s="82"/>
      <c r="G175" s="83"/>
    </row>
    <row r="176" spans="3:7" s="69" customFormat="1" ht="15.75" customHeight="1" x14ac:dyDescent="0.8">
      <c r="C176" s="271" t="s">
        <v>164</v>
      </c>
      <c r="D176" s="272"/>
      <c r="E176" s="272"/>
      <c r="F176" s="272"/>
      <c r="G176" s="273"/>
    </row>
    <row r="177" spans="3:7" s="69" customFormat="1" ht="22.5" customHeight="1" thickBot="1" x14ac:dyDescent="0.95">
      <c r="C177" s="77" t="s">
        <v>183</v>
      </c>
      <c r="D177" s="78">
        <f>'1) Budget Tables'!D174</f>
        <v>0</v>
      </c>
      <c r="E177" s="78">
        <f>'1) Budget Tables'!E174</f>
        <v>0</v>
      </c>
      <c r="F177" s="78">
        <f>'1) Budget Tables'!F174</f>
        <v>0</v>
      </c>
      <c r="G177" s="79">
        <f t="shared" ref="G177:G185" si="41">SUM(D177:F177)</f>
        <v>0</v>
      </c>
    </row>
    <row r="178" spans="3:7" s="69" customFormat="1" ht="15.75" customHeight="1" x14ac:dyDescent="0.8">
      <c r="C178" s="75" t="s">
        <v>10</v>
      </c>
      <c r="D178" s="113"/>
      <c r="E178" s="114"/>
      <c r="F178" s="114"/>
      <c r="G178" s="76">
        <f t="shared" si="41"/>
        <v>0</v>
      </c>
    </row>
    <row r="179" spans="3:7" s="69" customFormat="1" ht="15.75" customHeight="1" x14ac:dyDescent="0.8">
      <c r="C179" s="63" t="s">
        <v>11</v>
      </c>
      <c r="D179" s="115"/>
      <c r="E179" s="25"/>
      <c r="F179" s="25"/>
      <c r="G179" s="74">
        <f t="shared" si="41"/>
        <v>0</v>
      </c>
    </row>
    <row r="180" spans="3:7" s="69" customFormat="1" ht="15.75" customHeight="1" x14ac:dyDescent="0.8">
      <c r="C180" s="63" t="s">
        <v>12</v>
      </c>
      <c r="D180" s="115"/>
      <c r="E180" s="115"/>
      <c r="F180" s="115"/>
      <c r="G180" s="74">
        <f t="shared" si="41"/>
        <v>0</v>
      </c>
    </row>
    <row r="181" spans="3:7" s="69" customFormat="1" ht="15.75" customHeight="1" x14ac:dyDescent="0.8">
      <c r="C181" s="64" t="s">
        <v>13</v>
      </c>
      <c r="D181" s="115"/>
      <c r="E181" s="115"/>
      <c r="F181" s="115"/>
      <c r="G181" s="74">
        <f t="shared" si="41"/>
        <v>0</v>
      </c>
    </row>
    <row r="182" spans="3:7" s="69" customFormat="1" ht="15.75" customHeight="1" x14ac:dyDescent="0.8">
      <c r="C182" s="63" t="s">
        <v>17</v>
      </c>
      <c r="D182" s="115"/>
      <c r="E182" s="115"/>
      <c r="F182" s="115"/>
      <c r="G182" s="74">
        <f t="shared" si="41"/>
        <v>0</v>
      </c>
    </row>
    <row r="183" spans="3:7" s="69" customFormat="1" ht="15.75" customHeight="1" x14ac:dyDescent="0.8">
      <c r="C183" s="63" t="s">
        <v>14</v>
      </c>
      <c r="D183" s="115"/>
      <c r="E183" s="115"/>
      <c r="F183" s="115"/>
      <c r="G183" s="74">
        <f t="shared" si="41"/>
        <v>0</v>
      </c>
    </row>
    <row r="184" spans="3:7" s="69" customFormat="1" ht="15.75" customHeight="1" x14ac:dyDescent="0.8">
      <c r="C184" s="63" t="s">
        <v>182</v>
      </c>
      <c r="D184" s="115"/>
      <c r="E184" s="115"/>
      <c r="F184" s="115"/>
      <c r="G184" s="74">
        <f t="shared" si="41"/>
        <v>0</v>
      </c>
    </row>
    <row r="185" spans="3:7" s="69" customFormat="1" ht="15.75" customHeight="1" x14ac:dyDescent="0.8">
      <c r="C185" s="68" t="s">
        <v>185</v>
      </c>
      <c r="D185" s="80">
        <f t="shared" ref="D185:E185" si="42">SUM(D178:D184)</f>
        <v>0</v>
      </c>
      <c r="E185" s="80">
        <f t="shared" si="42"/>
        <v>0</v>
      </c>
      <c r="F185" s="80">
        <f t="shared" ref="F185" si="43">SUM(F178:F184)</f>
        <v>0</v>
      </c>
      <c r="G185" s="74">
        <f t="shared" si="41"/>
        <v>0</v>
      </c>
    </row>
    <row r="186" spans="3:7" s="69" customFormat="1" ht="15.75" customHeight="1" x14ac:dyDescent="0.8">
      <c r="C186" s="65"/>
      <c r="D186" s="67"/>
      <c r="E186" s="67"/>
      <c r="F186" s="67"/>
      <c r="G186" s="65"/>
    </row>
    <row r="187" spans="3:7" s="69" customFormat="1" ht="15.75" customHeight="1" x14ac:dyDescent="0.8">
      <c r="C187" s="271" t="s">
        <v>550</v>
      </c>
      <c r="D187" s="272"/>
      <c r="E187" s="272"/>
      <c r="F187" s="272"/>
      <c r="G187" s="273"/>
    </row>
    <row r="188" spans="3:7" s="69" customFormat="1" ht="19.5" customHeight="1" thickBot="1" x14ac:dyDescent="0.95">
      <c r="C188" s="77" t="s">
        <v>551</v>
      </c>
      <c r="D188" s="78">
        <f>'1) Budget Tables'!D182</f>
        <v>271890.5</v>
      </c>
      <c r="E188" s="78">
        <f>'1) Budget Tables'!E182</f>
        <v>0</v>
      </c>
      <c r="F188" s="78">
        <f>'1) Budget Tables'!F182</f>
        <v>0</v>
      </c>
      <c r="G188" s="79">
        <f t="shared" ref="G188:G196" si="44">SUM(D188:F188)</f>
        <v>271890.5</v>
      </c>
    </row>
    <row r="189" spans="3:7" s="69" customFormat="1" ht="15.75" customHeight="1" x14ac:dyDescent="0.8">
      <c r="C189" s="75" t="s">
        <v>10</v>
      </c>
      <c r="D189" s="113">
        <f>6412.5+18900+27000+6750+38520+14400</f>
        <v>111982.5</v>
      </c>
      <c r="E189" s="114"/>
      <c r="F189" s="114"/>
      <c r="G189" s="76">
        <f t="shared" si="44"/>
        <v>111982.5</v>
      </c>
    </row>
    <row r="190" spans="3:7" s="69" customFormat="1" ht="15.75" customHeight="1" x14ac:dyDescent="0.8">
      <c r="C190" s="63" t="s">
        <v>11</v>
      </c>
      <c r="D190" s="115">
        <v>3000</v>
      </c>
      <c r="E190" s="25"/>
      <c r="F190" s="25"/>
      <c r="G190" s="74">
        <f t="shared" si="44"/>
        <v>3000</v>
      </c>
    </row>
    <row r="191" spans="3:7" s="69" customFormat="1" ht="15.75" customHeight="1" x14ac:dyDescent="0.8">
      <c r="C191" s="63" t="s">
        <v>12</v>
      </c>
      <c r="D191" s="115">
        <f>55000+3400+9000</f>
        <v>67400</v>
      </c>
      <c r="E191" s="115"/>
      <c r="F191" s="115"/>
      <c r="G191" s="74">
        <f t="shared" si="44"/>
        <v>67400</v>
      </c>
    </row>
    <row r="192" spans="3:7" s="69" customFormat="1" ht="15.75" customHeight="1" x14ac:dyDescent="0.8">
      <c r="C192" s="64" t="s">
        <v>13</v>
      </c>
      <c r="D192" s="115">
        <f>13000+9000+15000+10000+7200</f>
        <v>54200</v>
      </c>
      <c r="E192" s="115"/>
      <c r="F192" s="115"/>
      <c r="G192" s="74">
        <f t="shared" si="44"/>
        <v>54200</v>
      </c>
    </row>
    <row r="193" spans="3:13" s="69" customFormat="1" ht="15.75" customHeight="1" x14ac:dyDescent="0.8">
      <c r="C193" s="63" t="s">
        <v>17</v>
      </c>
      <c r="D193" s="115">
        <v>4000</v>
      </c>
      <c r="E193" s="115"/>
      <c r="F193" s="115"/>
      <c r="G193" s="74">
        <f t="shared" si="44"/>
        <v>4000</v>
      </c>
    </row>
    <row r="194" spans="3:13" s="69" customFormat="1" ht="15.75" customHeight="1" x14ac:dyDescent="0.8">
      <c r="C194" s="63" t="s">
        <v>14</v>
      </c>
      <c r="D194" s="115"/>
      <c r="E194" s="115"/>
      <c r="F194" s="115"/>
      <c r="G194" s="74">
        <f t="shared" si="44"/>
        <v>0</v>
      </c>
    </row>
    <row r="195" spans="3:13" s="69" customFormat="1" ht="15.75" customHeight="1" x14ac:dyDescent="0.8">
      <c r="C195" s="63" t="s">
        <v>182</v>
      </c>
      <c r="D195" s="115">
        <f>14958+9990+5360+1000</f>
        <v>31308</v>
      </c>
      <c r="E195" s="115"/>
      <c r="F195" s="115"/>
      <c r="G195" s="74">
        <f t="shared" si="44"/>
        <v>31308</v>
      </c>
    </row>
    <row r="196" spans="3:13" s="69" customFormat="1" ht="15.75" customHeight="1" x14ac:dyDescent="0.8">
      <c r="C196" s="68" t="s">
        <v>185</v>
      </c>
      <c r="D196" s="80">
        <f t="shared" ref="D196:F196" si="45">SUM(D189:D195)</f>
        <v>271890.5</v>
      </c>
      <c r="E196" s="80">
        <f t="shared" si="45"/>
        <v>0</v>
      </c>
      <c r="F196" s="80">
        <f t="shared" si="45"/>
        <v>0</v>
      </c>
      <c r="G196" s="74">
        <f t="shared" si="44"/>
        <v>271890.5</v>
      </c>
    </row>
    <row r="197" spans="3:13" s="69" customFormat="1" ht="15.75" customHeight="1" thickBot="1" x14ac:dyDescent="0.95">
      <c r="C197" s="65"/>
      <c r="D197" s="67"/>
      <c r="E197" s="67"/>
      <c r="F197" s="67"/>
      <c r="G197" s="65"/>
    </row>
    <row r="198" spans="3:13" s="69" customFormat="1" ht="19.5" customHeight="1" thickBot="1" x14ac:dyDescent="0.95">
      <c r="C198" s="277" t="s">
        <v>18</v>
      </c>
      <c r="D198" s="278"/>
      <c r="E198" s="278"/>
      <c r="F198" s="278"/>
      <c r="G198" s="279"/>
    </row>
    <row r="199" spans="3:13" s="69" customFormat="1" ht="19.5" customHeight="1" x14ac:dyDescent="0.8">
      <c r="C199" s="89"/>
      <c r="D199" s="269" t="str">
        <f>'1) Budget Tables'!D5</f>
        <v>Recipient Organization</v>
      </c>
      <c r="E199" s="73" t="s">
        <v>545</v>
      </c>
      <c r="F199" s="73" t="s">
        <v>546</v>
      </c>
      <c r="G199" s="275" t="s">
        <v>18</v>
      </c>
    </row>
    <row r="200" spans="3:13" s="69" customFormat="1" ht="19.5" customHeight="1" x14ac:dyDescent="0.8">
      <c r="C200" s="89"/>
      <c r="D200" s="270"/>
      <c r="E200" s="66"/>
      <c r="F200" s="66"/>
      <c r="G200" s="276"/>
    </row>
    <row r="201" spans="3:13" s="69" customFormat="1" ht="19.5" customHeight="1" x14ac:dyDescent="0.8">
      <c r="C201" s="27" t="s">
        <v>10</v>
      </c>
      <c r="D201" s="90">
        <f>SUM(D178,D167,D156,D145,D133,D122,D111,D100,D88,D77,D66,D55,D43,D32,D21,D10,D189)</f>
        <v>250744.5</v>
      </c>
      <c r="E201" s="90">
        <f t="shared" ref="E201:F207" si="46">SUM(E178,E167,E156,E145,E133,E122,E111,E100,E88,E77,E66,E55,E43,E32,E21,E10)</f>
        <v>0</v>
      </c>
      <c r="F201" s="90">
        <f t="shared" si="46"/>
        <v>0</v>
      </c>
      <c r="G201" s="86">
        <f>SUM(D201:F201)</f>
        <v>250744.5</v>
      </c>
    </row>
    <row r="202" spans="3:13" s="69" customFormat="1" ht="34.5" customHeight="1" x14ac:dyDescent="0.8">
      <c r="C202" s="27" t="s">
        <v>11</v>
      </c>
      <c r="D202" s="90">
        <f t="shared" ref="D202:D206" si="47">SUM(D179,D168,D157,D146,D134,D123,D112,D101,D89,D78,D67,D56,D44,D33,D22,D11,D190)</f>
        <v>282650</v>
      </c>
      <c r="E202" s="90">
        <f t="shared" si="46"/>
        <v>0</v>
      </c>
      <c r="F202" s="90">
        <f t="shared" si="46"/>
        <v>0</v>
      </c>
      <c r="G202" s="87">
        <f>SUM(D202:F202)</f>
        <v>282650</v>
      </c>
    </row>
    <row r="203" spans="3:13" s="69" customFormat="1" ht="48" customHeight="1" x14ac:dyDescent="0.8">
      <c r="C203" s="27" t="s">
        <v>12</v>
      </c>
      <c r="D203" s="90">
        <f t="shared" si="47"/>
        <v>67400</v>
      </c>
      <c r="E203" s="90">
        <f t="shared" si="46"/>
        <v>0</v>
      </c>
      <c r="F203" s="90">
        <f t="shared" si="46"/>
        <v>0</v>
      </c>
      <c r="G203" s="87">
        <f t="shared" ref="G203:G207" si="48">SUM(D203:F203)</f>
        <v>67400</v>
      </c>
    </row>
    <row r="204" spans="3:13" s="69" customFormat="1" ht="33" customHeight="1" x14ac:dyDescent="0.8">
      <c r="C204" s="42" t="s">
        <v>13</v>
      </c>
      <c r="D204" s="90">
        <f t="shared" si="47"/>
        <v>278640</v>
      </c>
      <c r="E204" s="90">
        <f t="shared" si="46"/>
        <v>0</v>
      </c>
      <c r="F204" s="90">
        <f t="shared" si="46"/>
        <v>0</v>
      </c>
      <c r="G204" s="87">
        <f t="shared" si="48"/>
        <v>278640</v>
      </c>
    </row>
    <row r="205" spans="3:13" s="69" customFormat="1" ht="21" customHeight="1" x14ac:dyDescent="0.8">
      <c r="C205" s="163" t="s">
        <v>17</v>
      </c>
      <c r="D205" s="158">
        <f t="shared" si="47"/>
        <v>110875</v>
      </c>
      <c r="E205" s="90">
        <f t="shared" si="46"/>
        <v>0</v>
      </c>
      <c r="F205" s="90">
        <f t="shared" si="46"/>
        <v>0</v>
      </c>
      <c r="G205" s="87">
        <f t="shared" si="48"/>
        <v>110875</v>
      </c>
      <c r="H205" s="31"/>
      <c r="I205" s="31"/>
      <c r="J205" s="31"/>
      <c r="K205" s="31"/>
      <c r="L205" s="31"/>
      <c r="M205" s="30"/>
    </row>
    <row r="206" spans="3:13" s="69" customFormat="1" ht="39.75" customHeight="1" x14ac:dyDescent="0.8">
      <c r="C206" s="27" t="s">
        <v>14</v>
      </c>
      <c r="D206" s="164">
        <f t="shared" si="47"/>
        <v>84000</v>
      </c>
      <c r="E206" s="160">
        <f t="shared" si="46"/>
        <v>0</v>
      </c>
      <c r="F206" s="90">
        <f t="shared" si="46"/>
        <v>0</v>
      </c>
      <c r="G206" s="87">
        <f t="shared" si="48"/>
        <v>84000</v>
      </c>
      <c r="H206" s="31"/>
      <c r="I206" s="31"/>
      <c r="J206" s="31"/>
      <c r="K206" s="31"/>
      <c r="L206" s="31"/>
      <c r="M206" s="30"/>
    </row>
    <row r="207" spans="3:13" s="69" customFormat="1" ht="23.25" customHeight="1" thickBot="1" x14ac:dyDescent="0.95">
      <c r="C207" s="27" t="s">
        <v>182</v>
      </c>
      <c r="D207" s="164">
        <f>SUM(D184,D173,D162,D151,D139,D128,D117,D106,D94,D83,D72,D61,D49,D38,D27,D16,D195)</f>
        <v>130938</v>
      </c>
      <c r="E207" s="161">
        <f t="shared" si="46"/>
        <v>0</v>
      </c>
      <c r="F207" s="93">
        <f t="shared" si="46"/>
        <v>0</v>
      </c>
      <c r="G207" s="88">
        <f t="shared" si="48"/>
        <v>130938</v>
      </c>
      <c r="H207" s="31"/>
      <c r="I207" s="31"/>
      <c r="J207" s="31"/>
      <c r="K207" s="31"/>
      <c r="L207" s="31"/>
      <c r="M207" s="30"/>
    </row>
    <row r="208" spans="3:13" s="69" customFormat="1" ht="22.5" customHeight="1" thickBot="1" x14ac:dyDescent="0.95">
      <c r="C208" s="170" t="s">
        <v>557</v>
      </c>
      <c r="D208" s="171">
        <f>SUM(D201:D207)</f>
        <v>1205247.5</v>
      </c>
      <c r="E208" s="162">
        <f t="shared" ref="E208" si="49">SUM(E201:E207)</f>
        <v>0</v>
      </c>
      <c r="F208" s="91">
        <f t="shared" ref="F208" si="50">SUM(F201:F207)</f>
        <v>0</v>
      </c>
      <c r="G208" s="92">
        <f>SUM(D208:F208)</f>
        <v>1205247.5</v>
      </c>
      <c r="H208" s="31"/>
      <c r="I208" s="31"/>
      <c r="J208" s="31"/>
      <c r="K208" s="31"/>
      <c r="L208" s="31"/>
      <c r="M208" s="30"/>
    </row>
    <row r="209" spans="3:14" s="69" customFormat="1" ht="22.5" customHeight="1" x14ac:dyDescent="0.8">
      <c r="C209" s="170" t="s">
        <v>558</v>
      </c>
      <c r="D209" s="171">
        <f>D208*0.07</f>
        <v>84367.325000000012</v>
      </c>
      <c r="E209" s="159"/>
      <c r="F209" s="159"/>
      <c r="G209" s="165"/>
      <c r="H209" s="31"/>
      <c r="I209" s="31"/>
      <c r="J209" s="31"/>
      <c r="K209" s="31"/>
      <c r="L209" s="31"/>
      <c r="M209" s="30"/>
    </row>
    <row r="210" spans="3:14" s="69" customFormat="1" ht="22.5" customHeight="1" thickBot="1" x14ac:dyDescent="0.95">
      <c r="C210" s="166" t="s">
        <v>559</v>
      </c>
      <c r="D210" s="167">
        <f>SUM(D208:D209)</f>
        <v>1289614.825</v>
      </c>
      <c r="E210" s="168"/>
      <c r="F210" s="168"/>
      <c r="G210" s="169"/>
      <c r="H210" s="31"/>
      <c r="I210" s="31"/>
      <c r="J210" s="31"/>
      <c r="K210" s="31"/>
      <c r="L210" s="31"/>
      <c r="M210" s="30"/>
    </row>
    <row r="211" spans="3:14" s="69" customFormat="1" ht="15.75" customHeight="1" x14ac:dyDescent="0.8">
      <c r="C211" s="65"/>
      <c r="D211" s="67"/>
      <c r="E211" s="67"/>
      <c r="F211" s="67"/>
      <c r="G211" s="65"/>
      <c r="H211" s="44"/>
      <c r="I211" s="44"/>
      <c r="J211" s="44"/>
      <c r="K211" s="44"/>
      <c r="L211" s="70"/>
      <c r="M211" s="67"/>
    </row>
    <row r="212" spans="3:14" s="69" customFormat="1" ht="15.75" customHeight="1" x14ac:dyDescent="0.8">
      <c r="C212" s="65"/>
      <c r="D212" s="67"/>
      <c r="E212" s="67"/>
      <c r="F212" s="67"/>
      <c r="G212" s="65"/>
      <c r="H212" s="44"/>
      <c r="I212" s="44"/>
      <c r="J212" s="44"/>
      <c r="K212" s="44"/>
      <c r="L212" s="70"/>
      <c r="M212" s="67"/>
    </row>
    <row r="213" spans="3:14" ht="15.75" customHeight="1" x14ac:dyDescent="0.8">
      <c r="L213" s="71"/>
    </row>
    <row r="214" spans="3:14" ht="15.75" customHeight="1" x14ac:dyDescent="0.8">
      <c r="H214" s="51"/>
      <c r="I214" s="51"/>
      <c r="L214" s="71"/>
    </row>
    <row r="215" spans="3:14" ht="15.75" customHeight="1" x14ac:dyDescent="0.8">
      <c r="H215" s="51"/>
      <c r="I215" s="51"/>
      <c r="L215" s="69"/>
    </row>
    <row r="216" spans="3:14" ht="40.5" customHeight="1" x14ac:dyDescent="0.8">
      <c r="H216" s="51"/>
      <c r="I216" s="51"/>
      <c r="L216" s="72"/>
    </row>
    <row r="217" spans="3:14" ht="24.75" customHeight="1" x14ac:dyDescent="0.8">
      <c r="H217" s="51"/>
      <c r="I217" s="51"/>
      <c r="L217" s="72"/>
    </row>
    <row r="218" spans="3:14" ht="41.25" customHeight="1" x14ac:dyDescent="0.8">
      <c r="H218" s="18"/>
      <c r="I218" s="51"/>
      <c r="L218" s="72"/>
    </row>
    <row r="219" spans="3:14" ht="51.75" customHeight="1" x14ac:dyDescent="0.8">
      <c r="H219" s="18"/>
      <c r="I219" s="51"/>
      <c r="L219" s="72"/>
      <c r="N219" s="65"/>
    </row>
    <row r="220" spans="3:14" ht="42" customHeight="1" x14ac:dyDescent="0.8">
      <c r="H220" s="51"/>
      <c r="I220" s="51"/>
      <c r="L220" s="72"/>
      <c r="N220" s="65"/>
    </row>
    <row r="221" spans="3:14" s="67" customFormat="1" ht="42" customHeight="1" x14ac:dyDescent="0.8">
      <c r="C221" s="65"/>
      <c r="G221" s="65"/>
      <c r="H221" s="69"/>
      <c r="I221" s="51"/>
      <c r="J221" s="65"/>
      <c r="K221" s="65"/>
      <c r="L221" s="72"/>
      <c r="M221" s="65"/>
    </row>
    <row r="222" spans="3:14" s="67" customFormat="1" ht="42" customHeight="1" x14ac:dyDescent="0.8">
      <c r="C222" s="65"/>
      <c r="G222" s="65"/>
      <c r="H222" s="65"/>
      <c r="I222" s="51"/>
      <c r="J222" s="65"/>
      <c r="K222" s="65"/>
      <c r="L222" s="65"/>
      <c r="M222" s="65"/>
    </row>
    <row r="223" spans="3:14" s="67" customFormat="1" ht="63.75" customHeight="1" x14ac:dyDescent="0.8">
      <c r="C223" s="65"/>
      <c r="G223" s="65"/>
      <c r="H223" s="65"/>
      <c r="I223" s="71"/>
      <c r="J223" s="69"/>
      <c r="K223" s="69"/>
      <c r="L223" s="65"/>
      <c r="M223" s="65"/>
    </row>
    <row r="224" spans="3:14" s="67" customFormat="1" ht="42" customHeight="1" x14ac:dyDescent="0.8">
      <c r="C224" s="65"/>
      <c r="G224" s="65"/>
      <c r="H224" s="65"/>
      <c r="I224" s="65"/>
      <c r="J224" s="65"/>
      <c r="K224" s="65"/>
      <c r="L224" s="65"/>
      <c r="M224" s="71"/>
    </row>
    <row r="225" spans="3:14" ht="23.25" customHeight="1" x14ac:dyDescent="0.8">
      <c r="N225" s="65"/>
    </row>
    <row r="226" spans="3:14" ht="27.75" customHeight="1" x14ac:dyDescent="0.8">
      <c r="L226" s="69"/>
      <c r="N226" s="65"/>
    </row>
    <row r="227" spans="3:14" ht="55.5" customHeight="1" x14ac:dyDescent="0.8">
      <c r="N227" s="65"/>
    </row>
    <row r="228" spans="3:14" ht="57.75" customHeight="1" x14ac:dyDescent="0.8">
      <c r="M228" s="69"/>
      <c r="N228" s="65"/>
    </row>
    <row r="229" spans="3:14" ht="21.75" customHeight="1" x14ac:dyDescent="0.8">
      <c r="N229" s="65"/>
    </row>
    <row r="230" spans="3:14" ht="49.5" customHeight="1" x14ac:dyDescent="0.8">
      <c r="N230" s="65"/>
    </row>
    <row r="231" spans="3:14" ht="28.5" customHeight="1" x14ac:dyDescent="0.8">
      <c r="N231" s="65"/>
    </row>
    <row r="232" spans="3:14" ht="28.5" customHeight="1" x14ac:dyDescent="0.8">
      <c r="N232" s="65"/>
    </row>
    <row r="233" spans="3:14" ht="28.5" customHeight="1" x14ac:dyDescent="0.8">
      <c r="N233" s="65"/>
    </row>
    <row r="234" spans="3:14" ht="23.25" customHeight="1" x14ac:dyDescent="0.8">
      <c r="N234" s="71"/>
    </row>
    <row r="235" spans="3:14" ht="43.5" customHeight="1" x14ac:dyDescent="0.8">
      <c r="N235" s="71"/>
    </row>
    <row r="236" spans="3:14" ht="55.5" customHeight="1" x14ac:dyDescent="0.8">
      <c r="N236" s="65"/>
    </row>
    <row r="237" spans="3:14" ht="42.75" customHeight="1" x14ac:dyDescent="0.8">
      <c r="N237" s="71"/>
    </row>
    <row r="238" spans="3:14" ht="21.75" customHeight="1" x14ac:dyDescent="0.8">
      <c r="N238" s="71"/>
    </row>
    <row r="239" spans="3:14" ht="21.75" customHeight="1" x14ac:dyDescent="0.8">
      <c r="N239" s="71"/>
    </row>
    <row r="240" spans="3:14" s="69" customFormat="1" ht="23.25" customHeight="1" x14ac:dyDescent="0.8">
      <c r="C240" s="65"/>
      <c r="D240" s="67"/>
      <c r="E240" s="67"/>
      <c r="F240" s="67"/>
      <c r="G240" s="65"/>
      <c r="H240" s="65"/>
      <c r="I240" s="65"/>
      <c r="J240" s="65"/>
      <c r="K240" s="65"/>
      <c r="L240" s="65"/>
      <c r="M240" s="65"/>
    </row>
    <row r="241" ht="23.25" customHeight="1" x14ac:dyDescent="0.8"/>
    <row r="242" ht="21.75" customHeight="1" x14ac:dyDescent="0.8"/>
    <row r="243" ht="16.5" customHeight="1" x14ac:dyDescent="0.8"/>
    <row r="244" ht="29.25" customHeight="1" x14ac:dyDescent="0.8"/>
    <row r="245" ht="24.75" customHeight="1" x14ac:dyDescent="0.8"/>
    <row r="246" ht="33" customHeight="1" x14ac:dyDescent="0.8"/>
    <row r="248" ht="15" customHeight="1" x14ac:dyDescent="0.8"/>
    <row r="249" ht="25.5" customHeight="1" x14ac:dyDescent="0.8"/>
  </sheetData>
  <sheetProtection sheet="1" formatCells="0" formatColumns="0" formatRows="0"/>
  <mergeCells count="26">
    <mergeCell ref="C53:G53"/>
    <mergeCell ref="C98:G98"/>
    <mergeCell ref="C109:G109"/>
    <mergeCell ref="C120:G120"/>
    <mergeCell ref="C198:G198"/>
    <mergeCell ref="C131:G131"/>
    <mergeCell ref="B142:G142"/>
    <mergeCell ref="C143:G143"/>
    <mergeCell ref="C64:G64"/>
    <mergeCell ref="C75:G75"/>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s>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9DD30DAD-252C-43C8-B2D2-D70E24558917}"/>
    <dataValidation allowBlank="1" showInputMessage="1" showErrorMessage="1" prompt="Services contracted by an organization which follow the normal procurement processes." sqref="C13 C24 C35 C46 C58 C69 C80 C91 C103 C114 C125 C136 C148 C159 C170 C181 C204 C192" xr:uid="{D2D4883A-DF6E-4599-89E1-C25704DD6B71}"/>
    <dataValidation allowBlank="1" showInputMessage="1" showErrorMessage="1" prompt="Includes staff and non-staff travel paid for by the organization directly related to a project." sqref="C14 C25 C36 C47 C59 C70 C81 C92 C104 C115 C126 C137 C149 C160 C171 C182 C205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F098AF50-6738-49DD-B927-47F3EEE74261}"/>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340B5EBB-3C3E-458C-BC5F-57C720FFB61A}"/>
    <dataValidation allowBlank="1" showInputMessage="1" showErrorMessage="1" prompt="Output totals must match the original total from Table 1, and will show as red if not. " sqref="G17" xr:uid="{CB4E1972-F42E-40FE-9670-1760DDE11E59}"/>
  </dataValidations>
  <pageMargins left="0.7" right="0.7" top="0.75" bottom="0.75" header="0.3" footer="0.3"/>
  <pageSetup scale="54" fitToHeight="0" orientation="landscape" r:id="rId1"/>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F16"/>
  <sheetViews>
    <sheetView showGridLines="0" workbookViewId="0"/>
  </sheetViews>
  <sheetFormatPr defaultColWidth="8.86328125" defaultRowHeight="14.75" x14ac:dyDescent="0.75"/>
  <cols>
    <col min="2" max="2" width="73.26953125" customWidth="1"/>
  </cols>
  <sheetData>
    <row r="1" spans="2:6" ht="15.5" thickBot="1" x14ac:dyDescent="0.9"/>
    <row r="2" spans="2:6" ht="15.5" thickBot="1" x14ac:dyDescent="0.9">
      <c r="B2" s="11" t="s">
        <v>26</v>
      </c>
      <c r="C2" s="1"/>
      <c r="D2" s="1"/>
      <c r="E2" s="1"/>
      <c r="F2" s="1"/>
    </row>
    <row r="3" spans="2:6" x14ac:dyDescent="0.75">
      <c r="B3" s="8"/>
    </row>
    <row r="4" spans="2:6" ht="30.75" customHeight="1" x14ac:dyDescent="0.75">
      <c r="B4" s="9" t="s">
        <v>19</v>
      </c>
    </row>
    <row r="5" spans="2:6" ht="30.75" customHeight="1" x14ac:dyDescent="0.75">
      <c r="B5" s="9"/>
    </row>
    <row r="6" spans="2:6" ht="59" x14ac:dyDescent="0.75">
      <c r="B6" s="9" t="s">
        <v>20</v>
      </c>
    </row>
    <row r="7" spans="2:6" x14ac:dyDescent="0.75">
      <c r="B7" s="9"/>
    </row>
    <row r="8" spans="2:6" ht="59" x14ac:dyDescent="0.75">
      <c r="B8" s="9" t="s">
        <v>21</v>
      </c>
    </row>
    <row r="9" spans="2:6" x14ac:dyDescent="0.75">
      <c r="B9" s="9"/>
    </row>
    <row r="10" spans="2:6" ht="59" x14ac:dyDescent="0.75">
      <c r="B10" s="9" t="s">
        <v>22</v>
      </c>
    </row>
    <row r="11" spans="2:6" x14ac:dyDescent="0.75">
      <c r="B11" s="9"/>
    </row>
    <row r="12" spans="2:6" ht="29.5" x14ac:dyDescent="0.75">
      <c r="B12" s="9" t="s">
        <v>23</v>
      </c>
    </row>
    <row r="13" spans="2:6" x14ac:dyDescent="0.75">
      <c r="B13" s="9"/>
    </row>
    <row r="14" spans="2:6" ht="59" x14ac:dyDescent="0.75">
      <c r="B14" s="9" t="s">
        <v>24</v>
      </c>
    </row>
    <row r="15" spans="2:6" x14ac:dyDescent="0.75">
      <c r="B15" s="9"/>
    </row>
    <row r="16" spans="2:6" ht="45" thickBot="1" x14ac:dyDescent="0.9">
      <c r="B16" s="10"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heetViews>
  <sheetFormatPr defaultColWidth="8.86328125" defaultRowHeight="14.75" x14ac:dyDescent="0.75"/>
  <cols>
    <col min="2" max="2" width="61.86328125" customWidth="1"/>
    <col min="4" max="4" width="17.86328125" customWidth="1"/>
  </cols>
  <sheetData>
    <row r="1" spans="2:4" ht="15.5" thickBot="1" x14ac:dyDescent="0.9"/>
    <row r="2" spans="2:4" x14ac:dyDescent="0.75">
      <c r="B2" s="293" t="s">
        <v>565</v>
      </c>
      <c r="C2" s="294"/>
      <c r="D2" s="295"/>
    </row>
    <row r="3" spans="2:4" ht="15.5" thickBot="1" x14ac:dyDescent="0.9">
      <c r="B3" s="296"/>
      <c r="C3" s="297"/>
      <c r="D3" s="298"/>
    </row>
    <row r="4" spans="2:4" ht="15.5" thickBot="1" x14ac:dyDescent="0.9"/>
    <row r="5" spans="2:4" x14ac:dyDescent="0.75">
      <c r="B5" s="284" t="s">
        <v>186</v>
      </c>
      <c r="C5" s="285"/>
      <c r="D5" s="286"/>
    </row>
    <row r="6" spans="2:4" ht="15.5" thickBot="1" x14ac:dyDescent="0.9">
      <c r="B6" s="287"/>
      <c r="C6" s="288"/>
      <c r="D6" s="289"/>
    </row>
    <row r="7" spans="2:4" x14ac:dyDescent="0.75">
      <c r="B7" s="101" t="s">
        <v>196</v>
      </c>
      <c r="C7" s="282">
        <f>SUM('1) Budget Tables'!D18:F18,'1) Budget Tables'!D28:F28,'1) Budget Tables'!D38:F38,'1) Budget Tables'!D48:F48)</f>
        <v>592582</v>
      </c>
      <c r="D7" s="283"/>
    </row>
    <row r="8" spans="2:4" x14ac:dyDescent="0.75">
      <c r="B8" s="101" t="s">
        <v>543</v>
      </c>
      <c r="C8" s="280">
        <f>SUM(D10:D14)</f>
        <v>0</v>
      </c>
      <c r="D8" s="281"/>
    </row>
    <row r="9" spans="2:4" x14ac:dyDescent="0.75">
      <c r="B9" s="102" t="s">
        <v>537</v>
      </c>
      <c r="C9" s="103" t="s">
        <v>538</v>
      </c>
      <c r="D9" s="104" t="s">
        <v>539</v>
      </c>
    </row>
    <row r="10" spans="2:4" ht="35.15" customHeight="1" x14ac:dyDescent="0.75">
      <c r="B10" s="130"/>
      <c r="C10" s="106"/>
      <c r="D10" s="107">
        <f>$C$7*C10</f>
        <v>0</v>
      </c>
    </row>
    <row r="11" spans="2:4" ht="35.15" customHeight="1" x14ac:dyDescent="0.75">
      <c r="B11" s="130"/>
      <c r="C11" s="106"/>
      <c r="D11" s="107">
        <f>C7*C11</f>
        <v>0</v>
      </c>
    </row>
    <row r="12" spans="2:4" ht="35.15" customHeight="1" x14ac:dyDescent="0.75">
      <c r="B12" s="131"/>
      <c r="C12" s="106"/>
      <c r="D12" s="107">
        <f>C7*C12</f>
        <v>0</v>
      </c>
    </row>
    <row r="13" spans="2:4" ht="35.15" customHeight="1" x14ac:dyDescent="0.75">
      <c r="B13" s="131"/>
      <c r="C13" s="106"/>
      <c r="D13" s="107">
        <f>C7*C13</f>
        <v>0</v>
      </c>
    </row>
    <row r="14" spans="2:4" ht="35.15" customHeight="1" thickBot="1" x14ac:dyDescent="0.9">
      <c r="B14" s="132"/>
      <c r="C14" s="111"/>
      <c r="D14" s="112">
        <f>C7*C14</f>
        <v>0</v>
      </c>
    </row>
    <row r="15" spans="2:4" ht="15.5" thickBot="1" x14ac:dyDescent="0.9"/>
    <row r="16" spans="2:4" x14ac:dyDescent="0.75">
      <c r="B16" s="284" t="s">
        <v>540</v>
      </c>
      <c r="C16" s="285"/>
      <c r="D16" s="286"/>
    </row>
    <row r="17" spans="2:4" ht="15.5" thickBot="1" x14ac:dyDescent="0.9">
      <c r="B17" s="290"/>
      <c r="C17" s="291"/>
      <c r="D17" s="292"/>
    </row>
    <row r="18" spans="2:4" x14ac:dyDescent="0.75">
      <c r="B18" s="101" t="s">
        <v>196</v>
      </c>
      <c r="C18" s="282">
        <f>SUM('1) Budget Tables'!D60:F60,'1) Budget Tables'!D70:F70,'1) Budget Tables'!D80:F80,'1) Budget Tables'!D90:F90)</f>
        <v>340775</v>
      </c>
      <c r="D18" s="283"/>
    </row>
    <row r="19" spans="2:4" x14ac:dyDescent="0.75">
      <c r="B19" s="101" t="s">
        <v>543</v>
      </c>
      <c r="C19" s="280">
        <f>SUM(D21:D25)</f>
        <v>0</v>
      </c>
      <c r="D19" s="281"/>
    </row>
    <row r="20" spans="2:4" x14ac:dyDescent="0.75">
      <c r="B20" s="102" t="s">
        <v>537</v>
      </c>
      <c r="C20" s="103" t="s">
        <v>538</v>
      </c>
      <c r="D20" s="104" t="s">
        <v>539</v>
      </c>
    </row>
    <row r="21" spans="2:4" ht="35.15" customHeight="1" x14ac:dyDescent="0.75">
      <c r="B21" s="105"/>
      <c r="C21" s="106"/>
      <c r="D21" s="107">
        <f>$C$18*C21</f>
        <v>0</v>
      </c>
    </row>
    <row r="22" spans="2:4" ht="35.15" customHeight="1" x14ac:dyDescent="0.75">
      <c r="B22" s="108"/>
      <c r="C22" s="106"/>
      <c r="D22" s="107">
        <f t="shared" ref="D22:D25" si="0">$C$18*C22</f>
        <v>0</v>
      </c>
    </row>
    <row r="23" spans="2:4" ht="35.15" customHeight="1" x14ac:dyDescent="0.75">
      <c r="B23" s="109"/>
      <c r="C23" s="106"/>
      <c r="D23" s="107">
        <f t="shared" si="0"/>
        <v>0</v>
      </c>
    </row>
    <row r="24" spans="2:4" ht="35.15" customHeight="1" x14ac:dyDescent="0.75">
      <c r="B24" s="109"/>
      <c r="C24" s="106"/>
      <c r="D24" s="107">
        <f t="shared" si="0"/>
        <v>0</v>
      </c>
    </row>
    <row r="25" spans="2:4" ht="35.15" customHeight="1" thickBot="1" x14ac:dyDescent="0.9">
      <c r="B25" s="110"/>
      <c r="C25" s="111"/>
      <c r="D25" s="107">
        <f t="shared" si="0"/>
        <v>0</v>
      </c>
    </row>
    <row r="26" spans="2:4" ht="15.5" thickBot="1" x14ac:dyDescent="0.9"/>
    <row r="27" spans="2:4" x14ac:dyDescent="0.75">
      <c r="B27" s="284" t="s">
        <v>541</v>
      </c>
      <c r="C27" s="285"/>
      <c r="D27" s="286"/>
    </row>
    <row r="28" spans="2:4" ht="15.5" thickBot="1" x14ac:dyDescent="0.9">
      <c r="B28" s="287"/>
      <c r="C28" s="288"/>
      <c r="D28" s="289"/>
    </row>
    <row r="29" spans="2:4" x14ac:dyDescent="0.75">
      <c r="B29" s="101" t="s">
        <v>196</v>
      </c>
      <c r="C29" s="282">
        <f>SUM('1) Budget Tables'!D102:F102,'1) Budget Tables'!D112:F112,'1) Budget Tables'!D122:F122,'1) Budget Tables'!D132:F132)</f>
        <v>0</v>
      </c>
      <c r="D29" s="283"/>
    </row>
    <row r="30" spans="2:4" x14ac:dyDescent="0.75">
      <c r="B30" s="101" t="s">
        <v>543</v>
      </c>
      <c r="C30" s="280">
        <f>SUM(D32:D36)</f>
        <v>0</v>
      </c>
      <c r="D30" s="281"/>
    </row>
    <row r="31" spans="2:4" x14ac:dyDescent="0.75">
      <c r="B31" s="102" t="s">
        <v>537</v>
      </c>
      <c r="C31" s="103" t="s">
        <v>538</v>
      </c>
      <c r="D31" s="104" t="s">
        <v>539</v>
      </c>
    </row>
    <row r="32" spans="2:4" ht="35.15" customHeight="1" x14ac:dyDescent="0.75">
      <c r="B32" s="105"/>
      <c r="C32" s="106"/>
      <c r="D32" s="107">
        <f>$C$29*C32</f>
        <v>0</v>
      </c>
    </row>
    <row r="33" spans="2:4" ht="35.15" customHeight="1" x14ac:dyDescent="0.75">
      <c r="B33" s="108"/>
      <c r="C33" s="106"/>
      <c r="D33" s="107">
        <f t="shared" ref="D33:D36" si="1">$C$29*C33</f>
        <v>0</v>
      </c>
    </row>
    <row r="34" spans="2:4" ht="35.15" customHeight="1" x14ac:dyDescent="0.75">
      <c r="B34" s="109"/>
      <c r="C34" s="106"/>
      <c r="D34" s="107">
        <f t="shared" si="1"/>
        <v>0</v>
      </c>
    </row>
    <row r="35" spans="2:4" ht="35.15" customHeight="1" x14ac:dyDescent="0.75">
      <c r="B35" s="109"/>
      <c r="C35" s="106"/>
      <c r="D35" s="107">
        <f t="shared" si="1"/>
        <v>0</v>
      </c>
    </row>
    <row r="36" spans="2:4" ht="35.15" customHeight="1" thickBot="1" x14ac:dyDescent="0.9">
      <c r="B36" s="110"/>
      <c r="C36" s="111"/>
      <c r="D36" s="107">
        <f t="shared" si="1"/>
        <v>0</v>
      </c>
    </row>
    <row r="37" spans="2:4" ht="15.5" thickBot="1" x14ac:dyDescent="0.9"/>
    <row r="38" spans="2:4" x14ac:dyDescent="0.75">
      <c r="B38" s="284" t="s">
        <v>542</v>
      </c>
      <c r="C38" s="285"/>
      <c r="D38" s="286"/>
    </row>
    <row r="39" spans="2:4" ht="15.5" thickBot="1" x14ac:dyDescent="0.9">
      <c r="B39" s="287"/>
      <c r="C39" s="288"/>
      <c r="D39" s="289"/>
    </row>
    <row r="40" spans="2:4" x14ac:dyDescent="0.75">
      <c r="B40" s="101" t="s">
        <v>196</v>
      </c>
      <c r="C40" s="282">
        <f>SUM('1) Budget Tables'!D144:F144,'1) Budget Tables'!D154:F154,'1) Budget Tables'!D164:F164,'1) Budget Tables'!D174:F174)</f>
        <v>0</v>
      </c>
      <c r="D40" s="283"/>
    </row>
    <row r="41" spans="2:4" x14ac:dyDescent="0.75">
      <c r="B41" s="101" t="s">
        <v>543</v>
      </c>
      <c r="C41" s="280">
        <f>SUM(D43:D47)</f>
        <v>0</v>
      </c>
      <c r="D41" s="281"/>
    </row>
    <row r="42" spans="2:4" x14ac:dyDescent="0.75">
      <c r="B42" s="102" t="s">
        <v>537</v>
      </c>
      <c r="C42" s="103" t="s">
        <v>538</v>
      </c>
      <c r="D42" s="104" t="s">
        <v>539</v>
      </c>
    </row>
    <row r="43" spans="2:4" ht="35.15" customHeight="1" x14ac:dyDescent="0.75">
      <c r="B43" s="105"/>
      <c r="C43" s="106"/>
      <c r="D43" s="107">
        <f>$C$40*C43</f>
        <v>0</v>
      </c>
    </row>
    <row r="44" spans="2:4" ht="35.15" customHeight="1" x14ac:dyDescent="0.75">
      <c r="B44" s="108"/>
      <c r="C44" s="106"/>
      <c r="D44" s="107">
        <f t="shared" ref="D44:D47" si="2">$C$40*C44</f>
        <v>0</v>
      </c>
    </row>
    <row r="45" spans="2:4" ht="35.15" customHeight="1" x14ac:dyDescent="0.75">
      <c r="B45" s="109"/>
      <c r="C45" s="106"/>
      <c r="D45" s="107">
        <f t="shared" si="2"/>
        <v>0</v>
      </c>
    </row>
    <row r="46" spans="2:4" ht="35.15" customHeight="1" x14ac:dyDescent="0.75">
      <c r="B46" s="109"/>
      <c r="C46" s="106"/>
      <c r="D46" s="107">
        <f t="shared" si="2"/>
        <v>0</v>
      </c>
    </row>
    <row r="47" spans="2:4" ht="35.15" customHeight="1" thickBot="1" x14ac:dyDescent="0.9">
      <c r="B47" s="110"/>
      <c r="C47" s="111"/>
      <c r="D47" s="112">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5"/>
  <sheetViews>
    <sheetView showGridLines="0" showZeros="0" zoomScale="80" zoomScaleNormal="80" workbookViewId="0"/>
  </sheetViews>
  <sheetFormatPr defaultColWidth="8.86328125" defaultRowHeight="14.75" x14ac:dyDescent="0.75"/>
  <cols>
    <col min="1" max="1" width="12.40625" customWidth="1"/>
    <col min="2" max="2" width="20.40625" customWidth="1"/>
    <col min="3" max="3" width="25.40625" customWidth="1"/>
    <col min="4" max="5" width="25.40625" hidden="1" customWidth="1"/>
    <col min="6" max="6" width="24.40625" customWidth="1"/>
    <col min="7" max="7" width="18.40625" customWidth="1"/>
    <col min="8" max="8" width="21.7265625" customWidth="1"/>
    <col min="9" max="10" width="15.86328125" bestFit="1" customWidth="1"/>
    <col min="11" max="11" width="11.1328125" bestFit="1" customWidth="1"/>
  </cols>
  <sheetData>
    <row r="1" spans="2:6" ht="15.5" thickBot="1" x14ac:dyDescent="0.9"/>
    <row r="2" spans="2:6" s="94" customFormat="1" ht="16" x14ac:dyDescent="0.8">
      <c r="B2" s="302" t="s">
        <v>63</v>
      </c>
      <c r="C2" s="303"/>
      <c r="D2" s="303"/>
      <c r="E2" s="303"/>
      <c r="F2" s="304"/>
    </row>
    <row r="3" spans="2:6" s="94" customFormat="1" ht="16.75" thickBot="1" x14ac:dyDescent="0.95">
      <c r="B3" s="305"/>
      <c r="C3" s="306"/>
      <c r="D3" s="306"/>
      <c r="E3" s="306"/>
      <c r="F3" s="307"/>
    </row>
    <row r="4" spans="2:6" s="94" customFormat="1" ht="16.75" thickBot="1" x14ac:dyDescent="0.95"/>
    <row r="5" spans="2:6" s="94" customFormat="1" ht="16.75" thickBot="1" x14ac:dyDescent="0.95">
      <c r="B5" s="277" t="s">
        <v>18</v>
      </c>
      <c r="C5" s="279"/>
      <c r="D5" s="172"/>
      <c r="E5" s="172"/>
    </row>
    <row r="6" spans="2:6" s="94" customFormat="1" ht="16" x14ac:dyDescent="0.8">
      <c r="B6" s="89"/>
      <c r="C6" s="308" t="str">
        <f>'1) Budget Tables'!D5</f>
        <v>Recipient Organization</v>
      </c>
      <c r="D6" s="173" t="s">
        <v>178</v>
      </c>
      <c r="E6" s="73" t="s">
        <v>179</v>
      </c>
    </row>
    <row r="7" spans="2:6" s="94" customFormat="1" ht="16" x14ac:dyDescent="0.8">
      <c r="B7" s="89"/>
      <c r="C7" s="276"/>
      <c r="D7" s="174"/>
      <c r="E7" s="66"/>
    </row>
    <row r="8" spans="2:6" s="94" customFormat="1" ht="32" x14ac:dyDescent="0.8">
      <c r="B8" s="27" t="s">
        <v>10</v>
      </c>
      <c r="C8" s="175">
        <f>'2) By Category'!D201</f>
        <v>250744.5</v>
      </c>
      <c r="D8" s="160">
        <f>'2) By Category'!E201</f>
        <v>0</v>
      </c>
      <c r="E8" s="90">
        <f>'2) By Category'!F201</f>
        <v>0</v>
      </c>
    </row>
    <row r="9" spans="2:6" s="94" customFormat="1" ht="48" x14ac:dyDescent="0.8">
      <c r="B9" s="27" t="s">
        <v>11</v>
      </c>
      <c r="C9" s="175">
        <f>'2) By Category'!D202</f>
        <v>282650</v>
      </c>
      <c r="D9" s="160">
        <f>'2) By Category'!E202</f>
        <v>0</v>
      </c>
      <c r="E9" s="90">
        <f>'2) By Category'!F202</f>
        <v>0</v>
      </c>
    </row>
    <row r="10" spans="2:6" s="94" customFormat="1" ht="64" x14ac:dyDescent="0.8">
      <c r="B10" s="27" t="s">
        <v>12</v>
      </c>
      <c r="C10" s="175">
        <f>'2) By Category'!D203</f>
        <v>67400</v>
      </c>
      <c r="D10" s="160">
        <f>'2) By Category'!E203</f>
        <v>0</v>
      </c>
      <c r="E10" s="90">
        <f>'2) By Category'!F203</f>
        <v>0</v>
      </c>
    </row>
    <row r="11" spans="2:6" s="94" customFormat="1" ht="32" x14ac:dyDescent="0.8">
      <c r="B11" s="42" t="s">
        <v>13</v>
      </c>
      <c r="C11" s="175">
        <f>'2) By Category'!D204</f>
        <v>278640</v>
      </c>
      <c r="D11" s="160">
        <f>'2) By Category'!E204</f>
        <v>0</v>
      </c>
      <c r="E11" s="90">
        <f>'2) By Category'!F204</f>
        <v>0</v>
      </c>
    </row>
    <row r="12" spans="2:6" s="94" customFormat="1" ht="16" x14ac:dyDescent="0.8">
      <c r="B12" s="27" t="s">
        <v>17</v>
      </c>
      <c r="C12" s="175">
        <f>'2) By Category'!D205</f>
        <v>110875</v>
      </c>
      <c r="D12" s="160">
        <f>'2) By Category'!E205</f>
        <v>0</v>
      </c>
      <c r="E12" s="90">
        <f>'2) By Category'!F205</f>
        <v>0</v>
      </c>
    </row>
    <row r="13" spans="2:6" s="94" customFormat="1" ht="48" x14ac:dyDescent="0.8">
      <c r="B13" s="27" t="s">
        <v>14</v>
      </c>
      <c r="C13" s="175">
        <f>'2) By Category'!D206</f>
        <v>84000</v>
      </c>
      <c r="D13" s="160">
        <f>'2) By Category'!E206</f>
        <v>0</v>
      </c>
      <c r="E13" s="90">
        <f>'2) By Category'!F206</f>
        <v>0</v>
      </c>
    </row>
    <row r="14" spans="2:6" s="94" customFormat="1" ht="32.75" thickBot="1" x14ac:dyDescent="0.95">
      <c r="B14" s="41" t="s">
        <v>182</v>
      </c>
      <c r="C14" s="176">
        <f>'2) By Category'!D207</f>
        <v>130938</v>
      </c>
      <c r="D14" s="161">
        <f>'2) By Category'!E207</f>
        <v>0</v>
      </c>
      <c r="E14" s="93">
        <f>'2) By Category'!F207</f>
        <v>0</v>
      </c>
    </row>
    <row r="15" spans="2:6" s="94" customFormat="1" ht="30" customHeight="1" thickBot="1" x14ac:dyDescent="0.95">
      <c r="B15" s="182" t="s">
        <v>566</v>
      </c>
      <c r="C15" s="183">
        <f>SUM(C8:C14)</f>
        <v>1205247.5</v>
      </c>
      <c r="D15" s="162">
        <f t="shared" ref="D15:E15" si="0">SUM(D8:D14)</f>
        <v>0</v>
      </c>
      <c r="E15" s="91">
        <f t="shared" si="0"/>
        <v>0</v>
      </c>
    </row>
    <row r="16" spans="2:6" s="94" customFormat="1" ht="30" customHeight="1" x14ac:dyDescent="0.8">
      <c r="B16" s="170" t="s">
        <v>558</v>
      </c>
      <c r="C16" s="184">
        <f>C15*0.07</f>
        <v>84367.325000000012</v>
      </c>
      <c r="D16" s="159"/>
      <c r="E16" s="159"/>
    </row>
    <row r="17" spans="2:6" s="94" customFormat="1" ht="30" customHeight="1" thickBot="1" x14ac:dyDescent="0.95">
      <c r="B17" s="166" t="s">
        <v>62</v>
      </c>
      <c r="C17" s="181">
        <f>SUM(C15:C16)</f>
        <v>1289614.825</v>
      </c>
      <c r="D17" s="159"/>
      <c r="E17" s="159"/>
    </row>
    <row r="18" spans="2:6" s="94" customFormat="1" ht="16.75" thickBot="1" x14ac:dyDescent="0.95"/>
    <row r="19" spans="2:6" s="94" customFormat="1" ht="16" x14ac:dyDescent="0.8">
      <c r="B19" s="299" t="s">
        <v>27</v>
      </c>
      <c r="C19" s="300"/>
      <c r="D19" s="300"/>
      <c r="E19" s="300"/>
      <c r="F19" s="301"/>
    </row>
    <row r="20" spans="2:6" ht="16" x14ac:dyDescent="0.75">
      <c r="B20" s="36"/>
      <c r="C20" s="309" t="str">
        <f>'1) Budget Tables'!D5</f>
        <v>Recipient Organization</v>
      </c>
      <c r="D20" s="34" t="s">
        <v>180</v>
      </c>
      <c r="E20" s="34" t="s">
        <v>181</v>
      </c>
      <c r="F20" s="37" t="s">
        <v>29</v>
      </c>
    </row>
    <row r="21" spans="2:6" ht="16" x14ac:dyDescent="0.75">
      <c r="B21" s="36"/>
      <c r="C21" s="270"/>
      <c r="D21" s="34"/>
      <c r="E21" s="34"/>
      <c r="F21" s="37"/>
    </row>
    <row r="22" spans="2:6" ht="23.25" customHeight="1" x14ac:dyDescent="0.75">
      <c r="B22" s="35" t="s">
        <v>28</v>
      </c>
      <c r="C22" s="204">
        <f>'1) Budget Tables'!D201</f>
        <v>451365.18874999997</v>
      </c>
      <c r="D22" s="33">
        <f>'1) Budget Tables'!E201</f>
        <v>0</v>
      </c>
      <c r="E22" s="33">
        <f>'1) Budget Tables'!F201</f>
        <v>0</v>
      </c>
      <c r="F22" s="13">
        <f>'1) Budget Tables'!H201</f>
        <v>0.35</v>
      </c>
    </row>
    <row r="23" spans="2:6" ht="24.75" customHeight="1" x14ac:dyDescent="0.75">
      <c r="B23" s="35" t="s">
        <v>30</v>
      </c>
      <c r="C23" s="204">
        <f>'1) Budget Tables'!D202</f>
        <v>451365.18874999997</v>
      </c>
      <c r="D23" s="33">
        <f>'1) Budget Tables'!E202</f>
        <v>0</v>
      </c>
      <c r="E23" s="33">
        <f>'1) Budget Tables'!F202</f>
        <v>0</v>
      </c>
      <c r="F23" s="13">
        <f>'1) Budget Tables'!H202</f>
        <v>0.35</v>
      </c>
    </row>
    <row r="24" spans="2:6" ht="24.75" customHeight="1" x14ac:dyDescent="0.75">
      <c r="B24" s="35" t="s">
        <v>556</v>
      </c>
      <c r="C24" s="204">
        <f>'1) Budget Tables'!D203</f>
        <v>386884.44749999995</v>
      </c>
      <c r="D24" s="33"/>
      <c r="E24" s="33"/>
      <c r="F24" s="13">
        <f>'1) Budget Tables'!H203</f>
        <v>0.3</v>
      </c>
    </row>
    <row r="25" spans="2:6" ht="16.75" thickBot="1" x14ac:dyDescent="0.9">
      <c r="B25" s="14" t="s">
        <v>559</v>
      </c>
      <c r="C25" s="201">
        <f>'1) Budget Tables'!D204</f>
        <v>1289614.825</v>
      </c>
      <c r="D25" s="202"/>
      <c r="E25" s="202"/>
      <c r="F25" s="203"/>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Tables'!$D$195</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6328125" defaultRowHeight="14.75" x14ac:dyDescent="0.75"/>
  <sheetData>
    <row r="1" spans="1:2" x14ac:dyDescent="0.75">
      <c r="A1" s="95" t="s">
        <v>197</v>
      </c>
      <c r="B1" s="96" t="s">
        <v>198</v>
      </c>
    </row>
    <row r="2" spans="1:2" x14ac:dyDescent="0.75">
      <c r="A2" s="97" t="s">
        <v>199</v>
      </c>
      <c r="B2" s="98" t="s">
        <v>200</v>
      </c>
    </row>
    <row r="3" spans="1:2" x14ac:dyDescent="0.75">
      <c r="A3" s="97" t="s">
        <v>201</v>
      </c>
      <c r="B3" s="98" t="s">
        <v>202</v>
      </c>
    </row>
    <row r="4" spans="1:2" x14ac:dyDescent="0.75">
      <c r="A4" s="97" t="s">
        <v>203</v>
      </c>
      <c r="B4" s="98" t="s">
        <v>204</v>
      </c>
    </row>
    <row r="5" spans="1:2" x14ac:dyDescent="0.75">
      <c r="A5" s="97" t="s">
        <v>205</v>
      </c>
      <c r="B5" s="98" t="s">
        <v>206</v>
      </c>
    </row>
    <row r="6" spans="1:2" x14ac:dyDescent="0.75">
      <c r="A6" s="97" t="s">
        <v>207</v>
      </c>
      <c r="B6" s="98" t="s">
        <v>208</v>
      </c>
    </row>
    <row r="7" spans="1:2" x14ac:dyDescent="0.75">
      <c r="A7" s="97" t="s">
        <v>209</v>
      </c>
      <c r="B7" s="98" t="s">
        <v>210</v>
      </c>
    </row>
    <row r="8" spans="1:2" x14ac:dyDescent="0.75">
      <c r="A8" s="97" t="s">
        <v>211</v>
      </c>
      <c r="B8" s="98" t="s">
        <v>212</v>
      </c>
    </row>
    <row r="9" spans="1:2" x14ac:dyDescent="0.75">
      <c r="A9" s="97" t="s">
        <v>213</v>
      </c>
      <c r="B9" s="98" t="s">
        <v>214</v>
      </c>
    </row>
    <row r="10" spans="1:2" x14ac:dyDescent="0.75">
      <c r="A10" s="97" t="s">
        <v>215</v>
      </c>
      <c r="B10" s="98" t="s">
        <v>216</v>
      </c>
    </row>
    <row r="11" spans="1:2" x14ac:dyDescent="0.75">
      <c r="A11" s="97" t="s">
        <v>217</v>
      </c>
      <c r="B11" s="98" t="s">
        <v>218</v>
      </c>
    </row>
    <row r="12" spans="1:2" x14ac:dyDescent="0.75">
      <c r="A12" s="97" t="s">
        <v>219</v>
      </c>
      <c r="B12" s="98" t="s">
        <v>220</v>
      </c>
    </row>
    <row r="13" spans="1:2" x14ac:dyDescent="0.75">
      <c r="A13" s="97" t="s">
        <v>221</v>
      </c>
      <c r="B13" s="98" t="s">
        <v>222</v>
      </c>
    </row>
    <row r="14" spans="1:2" x14ac:dyDescent="0.75">
      <c r="A14" s="97" t="s">
        <v>223</v>
      </c>
      <c r="B14" s="98" t="s">
        <v>224</v>
      </c>
    </row>
    <row r="15" spans="1:2" x14ac:dyDescent="0.75">
      <c r="A15" s="97" t="s">
        <v>225</v>
      </c>
      <c r="B15" s="98" t="s">
        <v>226</v>
      </c>
    </row>
    <row r="16" spans="1:2" x14ac:dyDescent="0.75">
      <c r="A16" s="97" t="s">
        <v>227</v>
      </c>
      <c r="B16" s="98" t="s">
        <v>228</v>
      </c>
    </row>
    <row r="17" spans="1:2" x14ac:dyDescent="0.75">
      <c r="A17" s="97" t="s">
        <v>229</v>
      </c>
      <c r="B17" s="98" t="s">
        <v>230</v>
      </c>
    </row>
    <row r="18" spans="1:2" x14ac:dyDescent="0.75">
      <c r="A18" s="97" t="s">
        <v>231</v>
      </c>
      <c r="B18" s="98" t="s">
        <v>232</v>
      </c>
    </row>
    <row r="19" spans="1:2" x14ac:dyDescent="0.75">
      <c r="A19" s="97" t="s">
        <v>233</v>
      </c>
      <c r="B19" s="98" t="s">
        <v>234</v>
      </c>
    </row>
    <row r="20" spans="1:2" x14ac:dyDescent="0.75">
      <c r="A20" s="97" t="s">
        <v>235</v>
      </c>
      <c r="B20" s="98" t="s">
        <v>236</v>
      </c>
    </row>
    <row r="21" spans="1:2" x14ac:dyDescent="0.75">
      <c r="A21" s="97" t="s">
        <v>237</v>
      </c>
      <c r="B21" s="98" t="s">
        <v>238</v>
      </c>
    </row>
    <row r="22" spans="1:2" x14ac:dyDescent="0.75">
      <c r="A22" s="97" t="s">
        <v>239</v>
      </c>
      <c r="B22" s="98" t="s">
        <v>240</v>
      </c>
    </row>
    <row r="23" spans="1:2" x14ac:dyDescent="0.75">
      <c r="A23" s="97" t="s">
        <v>241</v>
      </c>
      <c r="B23" s="98" t="s">
        <v>242</v>
      </c>
    </row>
    <row r="24" spans="1:2" x14ac:dyDescent="0.75">
      <c r="A24" s="97" t="s">
        <v>243</v>
      </c>
      <c r="B24" s="98" t="s">
        <v>244</v>
      </c>
    </row>
    <row r="25" spans="1:2" x14ac:dyDescent="0.75">
      <c r="A25" s="97" t="s">
        <v>245</v>
      </c>
      <c r="B25" s="98" t="s">
        <v>246</v>
      </c>
    </row>
    <row r="26" spans="1:2" x14ac:dyDescent="0.75">
      <c r="A26" s="97" t="s">
        <v>247</v>
      </c>
      <c r="B26" s="98" t="s">
        <v>248</v>
      </c>
    </row>
    <row r="27" spans="1:2" x14ac:dyDescent="0.75">
      <c r="A27" s="97" t="s">
        <v>249</v>
      </c>
      <c r="B27" s="98" t="s">
        <v>250</v>
      </c>
    </row>
    <row r="28" spans="1:2" x14ac:dyDescent="0.75">
      <c r="A28" s="97" t="s">
        <v>251</v>
      </c>
      <c r="B28" s="98" t="s">
        <v>252</v>
      </c>
    </row>
    <row r="29" spans="1:2" x14ac:dyDescent="0.75">
      <c r="A29" s="97" t="s">
        <v>253</v>
      </c>
      <c r="B29" s="98" t="s">
        <v>254</v>
      </c>
    </row>
    <row r="30" spans="1:2" x14ac:dyDescent="0.75">
      <c r="A30" s="97" t="s">
        <v>255</v>
      </c>
      <c r="B30" s="98" t="s">
        <v>256</v>
      </c>
    </row>
    <row r="31" spans="1:2" x14ac:dyDescent="0.75">
      <c r="A31" s="97" t="s">
        <v>257</v>
      </c>
      <c r="B31" s="98" t="s">
        <v>258</v>
      </c>
    </row>
    <row r="32" spans="1:2" x14ac:dyDescent="0.75">
      <c r="A32" s="97" t="s">
        <v>259</v>
      </c>
      <c r="B32" s="98" t="s">
        <v>260</v>
      </c>
    </row>
    <row r="33" spans="1:2" x14ac:dyDescent="0.75">
      <c r="A33" s="97" t="s">
        <v>261</v>
      </c>
      <c r="B33" s="98" t="s">
        <v>262</v>
      </c>
    </row>
    <row r="34" spans="1:2" x14ac:dyDescent="0.75">
      <c r="A34" s="97" t="s">
        <v>263</v>
      </c>
      <c r="B34" s="98" t="s">
        <v>264</v>
      </c>
    </row>
    <row r="35" spans="1:2" x14ac:dyDescent="0.75">
      <c r="A35" s="97" t="s">
        <v>265</v>
      </c>
      <c r="B35" s="98" t="s">
        <v>266</v>
      </c>
    </row>
    <row r="36" spans="1:2" x14ac:dyDescent="0.75">
      <c r="A36" s="97" t="s">
        <v>267</v>
      </c>
      <c r="B36" s="98" t="s">
        <v>268</v>
      </c>
    </row>
    <row r="37" spans="1:2" x14ac:dyDescent="0.75">
      <c r="A37" s="97" t="s">
        <v>269</v>
      </c>
      <c r="B37" s="98" t="s">
        <v>270</v>
      </c>
    </row>
    <row r="38" spans="1:2" x14ac:dyDescent="0.75">
      <c r="A38" s="97" t="s">
        <v>271</v>
      </c>
      <c r="B38" s="98" t="s">
        <v>272</v>
      </c>
    </row>
    <row r="39" spans="1:2" x14ac:dyDescent="0.75">
      <c r="A39" s="97" t="s">
        <v>273</v>
      </c>
      <c r="B39" s="98" t="s">
        <v>274</v>
      </c>
    </row>
    <row r="40" spans="1:2" x14ac:dyDescent="0.75">
      <c r="A40" s="97" t="s">
        <v>275</v>
      </c>
      <c r="B40" s="98" t="s">
        <v>276</v>
      </c>
    </row>
    <row r="41" spans="1:2" x14ac:dyDescent="0.75">
      <c r="A41" s="97" t="s">
        <v>277</v>
      </c>
      <c r="B41" s="98" t="s">
        <v>278</v>
      </c>
    </row>
    <row r="42" spans="1:2" x14ac:dyDescent="0.75">
      <c r="A42" s="97" t="s">
        <v>279</v>
      </c>
      <c r="B42" s="98" t="s">
        <v>280</v>
      </c>
    </row>
    <row r="43" spans="1:2" x14ac:dyDescent="0.75">
      <c r="A43" s="97" t="s">
        <v>281</v>
      </c>
      <c r="B43" s="98" t="s">
        <v>282</v>
      </c>
    </row>
    <row r="44" spans="1:2" x14ac:dyDescent="0.75">
      <c r="A44" s="97" t="s">
        <v>283</v>
      </c>
      <c r="B44" s="98" t="s">
        <v>284</v>
      </c>
    </row>
    <row r="45" spans="1:2" x14ac:dyDescent="0.75">
      <c r="A45" s="97" t="s">
        <v>285</v>
      </c>
      <c r="B45" s="98" t="s">
        <v>286</v>
      </c>
    </row>
    <row r="46" spans="1:2" x14ac:dyDescent="0.75">
      <c r="A46" s="97" t="s">
        <v>287</v>
      </c>
      <c r="B46" s="98" t="s">
        <v>288</v>
      </c>
    </row>
    <row r="47" spans="1:2" x14ac:dyDescent="0.75">
      <c r="A47" s="97" t="s">
        <v>289</v>
      </c>
      <c r="B47" s="98" t="s">
        <v>290</v>
      </c>
    </row>
    <row r="48" spans="1:2" x14ac:dyDescent="0.75">
      <c r="A48" s="97" t="s">
        <v>291</v>
      </c>
      <c r="B48" s="98" t="s">
        <v>292</v>
      </c>
    </row>
    <row r="49" spans="1:2" x14ac:dyDescent="0.75">
      <c r="A49" s="97" t="s">
        <v>293</v>
      </c>
      <c r="B49" s="98" t="s">
        <v>294</v>
      </c>
    </row>
    <row r="50" spans="1:2" x14ac:dyDescent="0.75">
      <c r="A50" s="97" t="s">
        <v>295</v>
      </c>
      <c r="B50" s="98" t="s">
        <v>296</v>
      </c>
    </row>
    <row r="51" spans="1:2" x14ac:dyDescent="0.75">
      <c r="A51" s="97" t="s">
        <v>297</v>
      </c>
      <c r="B51" s="98" t="s">
        <v>298</v>
      </c>
    </row>
    <row r="52" spans="1:2" x14ac:dyDescent="0.75">
      <c r="A52" s="97" t="s">
        <v>299</v>
      </c>
      <c r="B52" s="98" t="s">
        <v>300</v>
      </c>
    </row>
    <row r="53" spans="1:2" x14ac:dyDescent="0.75">
      <c r="A53" s="97" t="s">
        <v>301</v>
      </c>
      <c r="B53" s="98" t="s">
        <v>302</v>
      </c>
    </row>
    <row r="54" spans="1:2" x14ac:dyDescent="0.75">
      <c r="A54" s="97" t="s">
        <v>303</v>
      </c>
      <c r="B54" s="98" t="s">
        <v>304</v>
      </c>
    </row>
    <row r="55" spans="1:2" x14ac:dyDescent="0.75">
      <c r="A55" s="97" t="s">
        <v>305</v>
      </c>
      <c r="B55" s="98" t="s">
        <v>306</v>
      </c>
    </row>
    <row r="56" spans="1:2" x14ac:dyDescent="0.75">
      <c r="A56" s="97" t="s">
        <v>307</v>
      </c>
      <c r="B56" s="98" t="s">
        <v>308</v>
      </c>
    </row>
    <row r="57" spans="1:2" x14ac:dyDescent="0.75">
      <c r="A57" s="97" t="s">
        <v>309</v>
      </c>
      <c r="B57" s="98" t="s">
        <v>310</v>
      </c>
    </row>
    <row r="58" spans="1:2" x14ac:dyDescent="0.75">
      <c r="A58" s="97" t="s">
        <v>311</v>
      </c>
      <c r="B58" s="98" t="s">
        <v>312</v>
      </c>
    </row>
    <row r="59" spans="1:2" x14ac:dyDescent="0.75">
      <c r="A59" s="97" t="s">
        <v>313</v>
      </c>
      <c r="B59" s="98" t="s">
        <v>314</v>
      </c>
    </row>
    <row r="60" spans="1:2" x14ac:dyDescent="0.75">
      <c r="A60" s="97" t="s">
        <v>315</v>
      </c>
      <c r="B60" s="98" t="s">
        <v>316</v>
      </c>
    </row>
    <row r="61" spans="1:2" x14ac:dyDescent="0.75">
      <c r="A61" s="97" t="s">
        <v>317</v>
      </c>
      <c r="B61" s="98" t="s">
        <v>318</v>
      </c>
    </row>
    <row r="62" spans="1:2" x14ac:dyDescent="0.75">
      <c r="A62" s="97" t="s">
        <v>319</v>
      </c>
      <c r="B62" s="98" t="s">
        <v>320</v>
      </c>
    </row>
    <row r="63" spans="1:2" x14ac:dyDescent="0.75">
      <c r="A63" s="97" t="s">
        <v>321</v>
      </c>
      <c r="B63" s="98" t="s">
        <v>322</v>
      </c>
    </row>
    <row r="64" spans="1:2" x14ac:dyDescent="0.75">
      <c r="A64" s="97" t="s">
        <v>323</v>
      </c>
      <c r="B64" s="98" t="s">
        <v>324</v>
      </c>
    </row>
    <row r="65" spans="1:2" x14ac:dyDescent="0.75">
      <c r="A65" s="97" t="s">
        <v>325</v>
      </c>
      <c r="B65" s="98" t="s">
        <v>326</v>
      </c>
    </row>
    <row r="66" spans="1:2" x14ac:dyDescent="0.75">
      <c r="A66" s="97" t="s">
        <v>327</v>
      </c>
      <c r="B66" s="98" t="s">
        <v>328</v>
      </c>
    </row>
    <row r="67" spans="1:2" x14ac:dyDescent="0.75">
      <c r="A67" s="97" t="s">
        <v>329</v>
      </c>
      <c r="B67" s="98" t="s">
        <v>330</v>
      </c>
    </row>
    <row r="68" spans="1:2" x14ac:dyDescent="0.75">
      <c r="A68" s="97" t="s">
        <v>331</v>
      </c>
      <c r="B68" s="98" t="s">
        <v>332</v>
      </c>
    </row>
    <row r="69" spans="1:2" x14ac:dyDescent="0.75">
      <c r="A69" s="97" t="s">
        <v>333</v>
      </c>
      <c r="B69" s="98" t="s">
        <v>334</v>
      </c>
    </row>
    <row r="70" spans="1:2" x14ac:dyDescent="0.75">
      <c r="A70" s="97" t="s">
        <v>335</v>
      </c>
      <c r="B70" s="98" t="s">
        <v>336</v>
      </c>
    </row>
    <row r="71" spans="1:2" x14ac:dyDescent="0.75">
      <c r="A71" s="97" t="s">
        <v>337</v>
      </c>
      <c r="B71" s="98" t="s">
        <v>338</v>
      </c>
    </row>
    <row r="72" spans="1:2" x14ac:dyDescent="0.75">
      <c r="A72" s="97" t="s">
        <v>339</v>
      </c>
      <c r="B72" s="98" t="s">
        <v>340</v>
      </c>
    </row>
    <row r="73" spans="1:2" x14ac:dyDescent="0.75">
      <c r="A73" s="97" t="s">
        <v>341</v>
      </c>
      <c r="B73" s="98" t="s">
        <v>342</v>
      </c>
    </row>
    <row r="74" spans="1:2" x14ac:dyDescent="0.75">
      <c r="A74" s="97" t="s">
        <v>343</v>
      </c>
      <c r="B74" s="98" t="s">
        <v>344</v>
      </c>
    </row>
    <row r="75" spans="1:2" x14ac:dyDescent="0.75">
      <c r="A75" s="97" t="s">
        <v>345</v>
      </c>
      <c r="B75" s="99" t="s">
        <v>346</v>
      </c>
    </row>
    <row r="76" spans="1:2" x14ac:dyDescent="0.75">
      <c r="A76" s="97" t="s">
        <v>347</v>
      </c>
      <c r="B76" s="99" t="s">
        <v>348</v>
      </c>
    </row>
    <row r="77" spans="1:2" x14ac:dyDescent="0.75">
      <c r="A77" s="97" t="s">
        <v>349</v>
      </c>
      <c r="B77" s="99" t="s">
        <v>350</v>
      </c>
    </row>
    <row r="78" spans="1:2" x14ac:dyDescent="0.75">
      <c r="A78" s="97" t="s">
        <v>351</v>
      </c>
      <c r="B78" s="99" t="s">
        <v>352</v>
      </c>
    </row>
    <row r="79" spans="1:2" x14ac:dyDescent="0.75">
      <c r="A79" s="97" t="s">
        <v>353</v>
      </c>
      <c r="B79" s="99" t="s">
        <v>354</v>
      </c>
    </row>
    <row r="80" spans="1:2" x14ac:dyDescent="0.75">
      <c r="A80" s="97" t="s">
        <v>355</v>
      </c>
      <c r="B80" s="99" t="s">
        <v>356</v>
      </c>
    </row>
    <row r="81" spans="1:2" x14ac:dyDescent="0.75">
      <c r="A81" s="97" t="s">
        <v>357</v>
      </c>
      <c r="B81" s="99" t="s">
        <v>358</v>
      </c>
    </row>
    <row r="82" spans="1:2" x14ac:dyDescent="0.75">
      <c r="A82" s="97" t="s">
        <v>359</v>
      </c>
      <c r="B82" s="99" t="s">
        <v>360</v>
      </c>
    </row>
    <row r="83" spans="1:2" x14ac:dyDescent="0.75">
      <c r="A83" s="97" t="s">
        <v>361</v>
      </c>
      <c r="B83" s="99" t="s">
        <v>362</v>
      </c>
    </row>
    <row r="84" spans="1:2" x14ac:dyDescent="0.75">
      <c r="A84" s="97" t="s">
        <v>363</v>
      </c>
      <c r="B84" s="99" t="s">
        <v>364</v>
      </c>
    </row>
    <row r="85" spans="1:2" x14ac:dyDescent="0.75">
      <c r="A85" s="97" t="s">
        <v>365</v>
      </c>
      <c r="B85" s="99" t="s">
        <v>366</v>
      </c>
    </row>
    <row r="86" spans="1:2" x14ac:dyDescent="0.75">
      <c r="A86" s="97" t="s">
        <v>367</v>
      </c>
      <c r="B86" s="99" t="s">
        <v>368</v>
      </c>
    </row>
    <row r="87" spans="1:2" x14ac:dyDescent="0.75">
      <c r="A87" s="97" t="s">
        <v>369</v>
      </c>
      <c r="B87" s="99" t="s">
        <v>370</v>
      </c>
    </row>
    <row r="88" spans="1:2" x14ac:dyDescent="0.75">
      <c r="A88" s="97" t="s">
        <v>371</v>
      </c>
      <c r="B88" s="99" t="s">
        <v>372</v>
      </c>
    </row>
    <row r="89" spans="1:2" x14ac:dyDescent="0.75">
      <c r="A89" s="97" t="s">
        <v>373</v>
      </c>
      <c r="B89" s="99" t="s">
        <v>374</v>
      </c>
    </row>
    <row r="90" spans="1:2" x14ac:dyDescent="0.75">
      <c r="A90" s="97" t="s">
        <v>375</v>
      </c>
      <c r="B90" s="99" t="s">
        <v>376</v>
      </c>
    </row>
    <row r="91" spans="1:2" x14ac:dyDescent="0.75">
      <c r="A91" s="97" t="s">
        <v>377</v>
      </c>
      <c r="B91" s="99" t="s">
        <v>378</v>
      </c>
    </row>
    <row r="92" spans="1:2" x14ac:dyDescent="0.75">
      <c r="A92" s="97" t="s">
        <v>379</v>
      </c>
      <c r="B92" s="99" t="s">
        <v>380</v>
      </c>
    </row>
    <row r="93" spans="1:2" x14ac:dyDescent="0.75">
      <c r="A93" s="97" t="s">
        <v>381</v>
      </c>
      <c r="B93" s="99" t="s">
        <v>382</v>
      </c>
    </row>
    <row r="94" spans="1:2" x14ac:dyDescent="0.75">
      <c r="A94" s="97" t="s">
        <v>383</v>
      </c>
      <c r="B94" s="99" t="s">
        <v>384</v>
      </c>
    </row>
    <row r="95" spans="1:2" x14ac:dyDescent="0.75">
      <c r="A95" s="97" t="s">
        <v>385</v>
      </c>
      <c r="B95" s="99" t="s">
        <v>386</v>
      </c>
    </row>
    <row r="96" spans="1:2" x14ac:dyDescent="0.75">
      <c r="A96" s="97" t="s">
        <v>387</v>
      </c>
      <c r="B96" s="99" t="s">
        <v>388</v>
      </c>
    </row>
    <row r="97" spans="1:2" x14ac:dyDescent="0.75">
      <c r="A97" s="97" t="s">
        <v>389</v>
      </c>
      <c r="B97" s="99" t="s">
        <v>390</v>
      </c>
    </row>
    <row r="98" spans="1:2" x14ac:dyDescent="0.75">
      <c r="A98" s="97" t="s">
        <v>391</v>
      </c>
      <c r="B98" s="99" t="s">
        <v>392</v>
      </c>
    </row>
    <row r="99" spans="1:2" x14ac:dyDescent="0.75">
      <c r="A99" s="97" t="s">
        <v>393</v>
      </c>
      <c r="B99" s="99" t="s">
        <v>394</v>
      </c>
    </row>
    <row r="100" spans="1:2" x14ac:dyDescent="0.75">
      <c r="A100" s="97" t="s">
        <v>395</v>
      </c>
      <c r="B100" s="99" t="s">
        <v>396</v>
      </c>
    </row>
    <row r="101" spans="1:2" x14ac:dyDescent="0.75">
      <c r="A101" s="97" t="s">
        <v>397</v>
      </c>
      <c r="B101" s="99" t="s">
        <v>398</v>
      </c>
    </row>
    <row r="102" spans="1:2" x14ac:dyDescent="0.75">
      <c r="A102" s="97" t="s">
        <v>399</v>
      </c>
      <c r="B102" s="99" t="s">
        <v>400</v>
      </c>
    </row>
    <row r="103" spans="1:2" x14ac:dyDescent="0.75">
      <c r="A103" s="97" t="s">
        <v>401</v>
      </c>
      <c r="B103" s="99" t="s">
        <v>402</v>
      </c>
    </row>
    <row r="104" spans="1:2" x14ac:dyDescent="0.75">
      <c r="A104" s="97" t="s">
        <v>403</v>
      </c>
      <c r="B104" s="99" t="s">
        <v>404</v>
      </c>
    </row>
    <row r="105" spans="1:2" x14ac:dyDescent="0.75">
      <c r="A105" s="97" t="s">
        <v>405</v>
      </c>
      <c r="B105" s="99" t="s">
        <v>406</v>
      </c>
    </row>
    <row r="106" spans="1:2" x14ac:dyDescent="0.75">
      <c r="A106" s="97" t="s">
        <v>407</v>
      </c>
      <c r="B106" s="99" t="s">
        <v>408</v>
      </c>
    </row>
    <row r="107" spans="1:2" x14ac:dyDescent="0.75">
      <c r="A107" s="97" t="s">
        <v>409</v>
      </c>
      <c r="B107" s="99" t="s">
        <v>410</v>
      </c>
    </row>
    <row r="108" spans="1:2" x14ac:dyDescent="0.75">
      <c r="A108" s="97" t="s">
        <v>411</v>
      </c>
      <c r="B108" s="99" t="s">
        <v>412</v>
      </c>
    </row>
    <row r="109" spans="1:2" x14ac:dyDescent="0.75">
      <c r="A109" s="97" t="s">
        <v>413</v>
      </c>
      <c r="B109" s="99" t="s">
        <v>414</v>
      </c>
    </row>
    <row r="110" spans="1:2" x14ac:dyDescent="0.75">
      <c r="A110" s="97" t="s">
        <v>415</v>
      </c>
      <c r="B110" s="99" t="s">
        <v>416</v>
      </c>
    </row>
    <row r="111" spans="1:2" x14ac:dyDescent="0.75">
      <c r="A111" s="97" t="s">
        <v>417</v>
      </c>
      <c r="B111" s="99" t="s">
        <v>418</v>
      </c>
    </row>
    <row r="112" spans="1:2" x14ac:dyDescent="0.75">
      <c r="A112" s="97" t="s">
        <v>419</v>
      </c>
      <c r="B112" s="99" t="s">
        <v>420</v>
      </c>
    </row>
    <row r="113" spans="1:2" x14ac:dyDescent="0.75">
      <c r="A113" s="97" t="s">
        <v>421</v>
      </c>
      <c r="B113" s="99" t="s">
        <v>422</v>
      </c>
    </row>
    <row r="114" spans="1:2" x14ac:dyDescent="0.75">
      <c r="A114" s="97" t="s">
        <v>423</v>
      </c>
      <c r="B114" s="99" t="s">
        <v>424</v>
      </c>
    </row>
    <row r="115" spans="1:2" x14ac:dyDescent="0.75">
      <c r="A115" s="97" t="s">
        <v>425</v>
      </c>
      <c r="B115" s="99" t="s">
        <v>426</v>
      </c>
    </row>
    <row r="116" spans="1:2" x14ac:dyDescent="0.75">
      <c r="A116" s="97" t="s">
        <v>427</v>
      </c>
      <c r="B116" s="99" t="s">
        <v>428</v>
      </c>
    </row>
    <row r="117" spans="1:2" x14ac:dyDescent="0.75">
      <c r="A117" s="97" t="s">
        <v>429</v>
      </c>
      <c r="B117" s="99" t="s">
        <v>430</v>
      </c>
    </row>
    <row r="118" spans="1:2" x14ac:dyDescent="0.75">
      <c r="A118" s="97" t="s">
        <v>431</v>
      </c>
      <c r="B118" s="99" t="s">
        <v>432</v>
      </c>
    </row>
    <row r="119" spans="1:2" x14ac:dyDescent="0.75">
      <c r="A119" s="97" t="s">
        <v>433</v>
      </c>
      <c r="B119" s="99" t="s">
        <v>434</v>
      </c>
    </row>
    <row r="120" spans="1:2" x14ac:dyDescent="0.75">
      <c r="A120" s="97" t="s">
        <v>435</v>
      </c>
      <c r="B120" s="99" t="s">
        <v>436</v>
      </c>
    </row>
    <row r="121" spans="1:2" x14ac:dyDescent="0.75">
      <c r="A121" s="97" t="s">
        <v>437</v>
      </c>
      <c r="B121" s="99" t="s">
        <v>438</v>
      </c>
    </row>
    <row r="122" spans="1:2" x14ac:dyDescent="0.75">
      <c r="A122" s="97" t="s">
        <v>439</v>
      </c>
      <c r="B122" s="99" t="s">
        <v>440</v>
      </c>
    </row>
    <row r="123" spans="1:2" x14ac:dyDescent="0.75">
      <c r="A123" s="97" t="s">
        <v>441</v>
      </c>
      <c r="B123" s="99" t="s">
        <v>442</v>
      </c>
    </row>
    <row r="124" spans="1:2" x14ac:dyDescent="0.75">
      <c r="A124" s="97" t="s">
        <v>443</v>
      </c>
      <c r="B124" s="99" t="s">
        <v>444</v>
      </c>
    </row>
    <row r="125" spans="1:2" x14ac:dyDescent="0.75">
      <c r="A125" s="97" t="s">
        <v>445</v>
      </c>
      <c r="B125" s="99" t="s">
        <v>446</v>
      </c>
    </row>
    <row r="126" spans="1:2" x14ac:dyDescent="0.75">
      <c r="A126" s="97" t="s">
        <v>447</v>
      </c>
      <c r="B126" s="99" t="s">
        <v>448</v>
      </c>
    </row>
    <row r="127" spans="1:2" x14ac:dyDescent="0.75">
      <c r="A127" s="97" t="s">
        <v>449</v>
      </c>
      <c r="B127" s="99" t="s">
        <v>450</v>
      </c>
    </row>
    <row r="128" spans="1:2" x14ac:dyDescent="0.75">
      <c r="A128" s="97" t="s">
        <v>451</v>
      </c>
      <c r="B128" s="99" t="s">
        <v>452</v>
      </c>
    </row>
    <row r="129" spans="1:2" x14ac:dyDescent="0.75">
      <c r="A129" s="97" t="s">
        <v>453</v>
      </c>
      <c r="B129" s="99" t="s">
        <v>454</v>
      </c>
    </row>
    <row r="130" spans="1:2" x14ac:dyDescent="0.75">
      <c r="A130" s="97" t="s">
        <v>455</v>
      </c>
      <c r="B130" s="99" t="s">
        <v>456</v>
      </c>
    </row>
    <row r="131" spans="1:2" x14ac:dyDescent="0.75">
      <c r="A131" s="97" t="s">
        <v>457</v>
      </c>
      <c r="B131" s="99" t="s">
        <v>458</v>
      </c>
    </row>
    <row r="132" spans="1:2" x14ac:dyDescent="0.75">
      <c r="A132" s="97" t="s">
        <v>459</v>
      </c>
      <c r="B132" s="99" t="s">
        <v>460</v>
      </c>
    </row>
    <row r="133" spans="1:2" x14ac:dyDescent="0.75">
      <c r="A133" s="97" t="s">
        <v>461</v>
      </c>
      <c r="B133" s="99" t="s">
        <v>462</v>
      </c>
    </row>
    <row r="134" spans="1:2" x14ac:dyDescent="0.75">
      <c r="A134" s="97" t="s">
        <v>463</v>
      </c>
      <c r="B134" s="99" t="s">
        <v>464</v>
      </c>
    </row>
    <row r="135" spans="1:2" x14ac:dyDescent="0.75">
      <c r="A135" s="97" t="s">
        <v>465</v>
      </c>
      <c r="B135" s="99" t="s">
        <v>466</v>
      </c>
    </row>
    <row r="136" spans="1:2" x14ac:dyDescent="0.75">
      <c r="A136" s="97" t="s">
        <v>467</v>
      </c>
      <c r="B136" s="99" t="s">
        <v>468</v>
      </c>
    </row>
    <row r="137" spans="1:2" x14ac:dyDescent="0.75">
      <c r="A137" s="97" t="s">
        <v>469</v>
      </c>
      <c r="B137" s="99" t="s">
        <v>470</v>
      </c>
    </row>
    <row r="138" spans="1:2" x14ac:dyDescent="0.75">
      <c r="A138" s="97" t="s">
        <v>471</v>
      </c>
      <c r="B138" s="99" t="s">
        <v>472</v>
      </c>
    </row>
    <row r="139" spans="1:2" x14ac:dyDescent="0.75">
      <c r="A139" s="97" t="s">
        <v>473</v>
      </c>
      <c r="B139" s="99" t="s">
        <v>474</v>
      </c>
    </row>
    <row r="140" spans="1:2" x14ac:dyDescent="0.75">
      <c r="A140" s="97" t="s">
        <v>475</v>
      </c>
      <c r="B140" s="99" t="s">
        <v>476</v>
      </c>
    </row>
    <row r="141" spans="1:2" x14ac:dyDescent="0.75">
      <c r="A141" s="97" t="s">
        <v>477</v>
      </c>
      <c r="B141" s="99" t="s">
        <v>478</v>
      </c>
    </row>
    <row r="142" spans="1:2" x14ac:dyDescent="0.75">
      <c r="A142" s="97" t="s">
        <v>479</v>
      </c>
      <c r="B142" s="99" t="s">
        <v>480</v>
      </c>
    </row>
    <row r="143" spans="1:2" x14ac:dyDescent="0.75">
      <c r="A143" s="97" t="s">
        <v>481</v>
      </c>
      <c r="B143" s="99" t="s">
        <v>482</v>
      </c>
    </row>
    <row r="144" spans="1:2" x14ac:dyDescent="0.75">
      <c r="A144" s="97" t="s">
        <v>483</v>
      </c>
      <c r="B144" s="100" t="s">
        <v>484</v>
      </c>
    </row>
    <row r="145" spans="1:2" x14ac:dyDescent="0.75">
      <c r="A145" s="97" t="s">
        <v>485</v>
      </c>
      <c r="B145" s="99" t="s">
        <v>486</v>
      </c>
    </row>
    <row r="146" spans="1:2" x14ac:dyDescent="0.75">
      <c r="A146" s="97" t="s">
        <v>487</v>
      </c>
      <c r="B146" s="99" t="s">
        <v>488</v>
      </c>
    </row>
    <row r="147" spans="1:2" x14ac:dyDescent="0.75">
      <c r="A147" s="97" t="s">
        <v>489</v>
      </c>
      <c r="B147" s="99" t="s">
        <v>490</v>
      </c>
    </row>
    <row r="148" spans="1:2" x14ac:dyDescent="0.75">
      <c r="A148" s="97" t="s">
        <v>491</v>
      </c>
      <c r="B148" s="99" t="s">
        <v>492</v>
      </c>
    </row>
    <row r="149" spans="1:2" x14ac:dyDescent="0.75">
      <c r="A149" s="97" t="s">
        <v>493</v>
      </c>
      <c r="B149" s="99" t="s">
        <v>494</v>
      </c>
    </row>
    <row r="150" spans="1:2" x14ac:dyDescent="0.75">
      <c r="A150" s="97" t="s">
        <v>495</v>
      </c>
      <c r="B150" s="99" t="s">
        <v>496</v>
      </c>
    </row>
    <row r="151" spans="1:2" x14ac:dyDescent="0.75">
      <c r="A151" s="97" t="s">
        <v>497</v>
      </c>
      <c r="B151" s="99" t="s">
        <v>498</v>
      </c>
    </row>
    <row r="152" spans="1:2" x14ac:dyDescent="0.75">
      <c r="A152" s="97" t="s">
        <v>499</v>
      </c>
      <c r="B152" s="99" t="s">
        <v>500</v>
      </c>
    </row>
    <row r="153" spans="1:2" x14ac:dyDescent="0.75">
      <c r="A153" s="97" t="s">
        <v>501</v>
      </c>
      <c r="B153" s="99" t="s">
        <v>502</v>
      </c>
    </row>
    <row r="154" spans="1:2" x14ac:dyDescent="0.75">
      <c r="A154" s="97" t="s">
        <v>503</v>
      </c>
      <c r="B154" s="99" t="s">
        <v>504</v>
      </c>
    </row>
    <row r="155" spans="1:2" x14ac:dyDescent="0.75">
      <c r="A155" s="97" t="s">
        <v>505</v>
      </c>
      <c r="B155" s="99" t="s">
        <v>506</v>
      </c>
    </row>
    <row r="156" spans="1:2" x14ac:dyDescent="0.75">
      <c r="A156" s="97" t="s">
        <v>507</v>
      </c>
      <c r="B156" s="99" t="s">
        <v>508</v>
      </c>
    </row>
    <row r="157" spans="1:2" x14ac:dyDescent="0.75">
      <c r="A157" s="97" t="s">
        <v>509</v>
      </c>
      <c r="B157" s="99" t="s">
        <v>510</v>
      </c>
    </row>
    <row r="158" spans="1:2" x14ac:dyDescent="0.75">
      <c r="A158" s="97" t="s">
        <v>511</v>
      </c>
      <c r="B158" s="99" t="s">
        <v>512</v>
      </c>
    </row>
    <row r="159" spans="1:2" x14ac:dyDescent="0.75">
      <c r="A159" s="97" t="s">
        <v>513</v>
      </c>
      <c r="B159" s="99" t="s">
        <v>514</v>
      </c>
    </row>
    <row r="160" spans="1:2" x14ac:dyDescent="0.75">
      <c r="A160" s="97" t="s">
        <v>515</v>
      </c>
      <c r="B160" s="99" t="s">
        <v>516</v>
      </c>
    </row>
    <row r="161" spans="1:2" x14ac:dyDescent="0.75">
      <c r="A161" s="97" t="s">
        <v>517</v>
      </c>
      <c r="B161" s="99" t="s">
        <v>518</v>
      </c>
    </row>
    <row r="162" spans="1:2" x14ac:dyDescent="0.75">
      <c r="A162" s="97" t="s">
        <v>519</v>
      </c>
      <c r="B162" s="99" t="s">
        <v>520</v>
      </c>
    </row>
    <row r="163" spans="1:2" x14ac:dyDescent="0.75">
      <c r="A163" s="97" t="s">
        <v>521</v>
      </c>
      <c r="B163" s="99" t="s">
        <v>522</v>
      </c>
    </row>
    <row r="164" spans="1:2" x14ac:dyDescent="0.75">
      <c r="A164" s="97" t="s">
        <v>523</v>
      </c>
      <c r="B164" s="99" t="s">
        <v>524</v>
      </c>
    </row>
    <row r="165" spans="1:2" x14ac:dyDescent="0.75">
      <c r="A165" s="97" t="s">
        <v>525</v>
      </c>
      <c r="B165" s="99" t="s">
        <v>526</v>
      </c>
    </row>
    <row r="166" spans="1:2" x14ac:dyDescent="0.75">
      <c r="A166" s="97" t="s">
        <v>527</v>
      </c>
      <c r="B166" s="99" t="s">
        <v>528</v>
      </c>
    </row>
    <row r="167" spans="1:2" x14ac:dyDescent="0.75">
      <c r="A167" s="97" t="s">
        <v>529</v>
      </c>
      <c r="B167" s="99" t="s">
        <v>530</v>
      </c>
    </row>
    <row r="168" spans="1:2" x14ac:dyDescent="0.75">
      <c r="A168" s="97" t="s">
        <v>531</v>
      </c>
      <c r="B168" s="99" t="s">
        <v>532</v>
      </c>
    </row>
    <row r="169" spans="1:2" x14ac:dyDescent="0.75">
      <c r="A169" s="97" t="s">
        <v>533</v>
      </c>
      <c r="B169" s="99" t="s">
        <v>534</v>
      </c>
    </row>
    <row r="170" spans="1:2" x14ac:dyDescent="0.75">
      <c r="A170" s="97" t="s">
        <v>535</v>
      </c>
      <c r="B170" s="99"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9f2da93fcc74e869d070fd34a0597c4 xmlns="cc622960-0269-4344-b231-963b4ac535f1">
      <Terms xmlns="http://schemas.microsoft.com/office/infopath/2007/PartnerControls"/>
    </i9f2da93fcc74e869d070fd34a0597c4>
    <FavoriteUsers xmlns="cc622960-0269-4344-b231-963b4ac535f1" xsi:nil="true"/>
    <TaxCatchAll xmlns="cc622960-0269-4344-b231-963b4ac535f1" xsi:nil="true"/>
    <cc92bdb0fa944447acf309642a11bf0d xmlns="cc622960-0269-4344-b231-963b4ac535f1">
      <Terms xmlns="http://schemas.microsoft.com/office/infopath/2007/PartnerControls"/>
    </cc92bdb0fa944447acf309642a11bf0d>
    <KeyEntities xmlns="cc622960-0269-4344-b231-963b4ac535f1">;1416;</KeyEntities>
    <lcf76f155ced4ddcb4097134ff3c332f xmlns="4c4e47ba-4e6c-4d0f-938c-5526500d66a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GOOnlineDocument" ma:contentTypeID="0x01010033CF86A3E53F48B7ADBBC140A8AF8FA700CC21E95BA856CA4A9444C08FB827AED9" ma:contentTypeVersion="20" ma:contentTypeDescription="NGO Document content type" ma:contentTypeScope="" ma:versionID="13e7f98bc04848eba7b001f2ca1e7be9">
  <xsd:schema xmlns:xsd="http://www.w3.org/2001/XMLSchema" xmlns:xs="http://www.w3.org/2001/XMLSchema" xmlns:p="http://schemas.microsoft.com/office/2006/metadata/properties" xmlns:ns2="cc622960-0269-4344-b231-963b4ac535f1" xmlns:ns3="4c4e47ba-4e6c-4d0f-938c-5526500d66ae" targetNamespace="http://schemas.microsoft.com/office/2006/metadata/properties" ma:root="true" ma:fieldsID="3145991daa8a036512c3ff1530d78de2" ns2:_="" ns3:_="">
    <xsd:import namespace="cc622960-0269-4344-b231-963b4ac535f1"/>
    <xsd:import namespace="4c4e47ba-4e6c-4d0f-938c-5526500d66ae"/>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2:SharedWithUsers" minOccurs="0"/>
                <xsd:element ref="ns2:SharedWithDetails" minOccurs="0"/>
                <xsd:element ref="ns3:MediaLengthInSeconds" minOccurs="0"/>
                <xsd:element ref="ns3:lcf76f155ced4ddcb4097134ff3c332f"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622960-0269-4344-b231-963b4ac535f1"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internalName="FavoriteUsers">
      <xsd:simpleType>
        <xsd:restriction base="dms:Text"/>
      </xsd:simpleType>
    </xsd:element>
    <xsd:element name="KeyEntities" ma:index="9" nillable="true" ma:displayName="K" ma:description="Store all entities which this document as a key" ma:hidden="true" ma:internalName="KeyEntities">
      <xsd:simpleType>
        <xsd:restriction base="dms:Text"/>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beecc9f0-76e5-480f-8461-77bca5fbcde2" ma:termSetId="c4f30ed7-a4f1-4ecb-bda1-3877cfb47f66"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ed1acd2a-4fc2-41c6-84ae-0c4d208fa084}" ma:internalName="TaxCatchAll" ma:showField="CatchAllData" ma:web="cc622960-0269-4344-b231-963b4ac535f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d1acd2a-4fc2-41c6-84ae-0c4d208fa084}" ma:internalName="TaxCatchAllLabel" ma:readOnly="true" ma:showField="CatchAllDataLabel" ma:web="cc622960-0269-4344-b231-963b4ac535f1">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beecc9f0-76e5-480f-8461-77bca5fbcde2" ma:termSetId="12ae5d30-ba39-4522-8062-c9826ca6ebb3" ma:anchorId="00000000-0000-0000-0000-000000000000" ma:open="tru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4e47ba-4e6c-4d0f-938c-5526500d66ae"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ternalName="MediaServiceDateTake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beecc9f0-76e5-480f-8461-77bca5fbcde2" ma:termSetId="09814cd3-568e-fe90-9814-8d621ff8fb84" ma:anchorId="fba54fb3-c3e1-fe81-a776-ca4b69148c4d" ma:open="true" ma:isKeyword="false">
      <xsd:complexType>
        <xsd:sequence>
          <xsd:element ref="pc:Terms" minOccurs="0" maxOccurs="1"/>
        </xsd:sequence>
      </xsd:complexType>
    </xsd:element>
    <xsd:element name="MediaServiceLocation" ma:index="3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654EB7-5DB4-40A6-AEE8-186D72BF95CC}">
  <ds:schemaRefs>
    <ds:schemaRef ds:uri="cc622960-0269-4344-b231-963b4ac535f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c4e47ba-4e6c-4d0f-938c-5526500d66ae"/>
    <ds:schemaRef ds:uri="http://www.w3.org/XML/1998/namespace"/>
    <ds:schemaRef ds:uri="http://purl.org/dc/dcmitype/"/>
  </ds:schemaRefs>
</ds:datastoreItem>
</file>

<file path=customXml/itemProps2.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3.xml><?xml version="1.0" encoding="utf-8"?>
<ds:datastoreItem xmlns:ds="http://schemas.openxmlformats.org/officeDocument/2006/customXml" ds:itemID="{792B7B82-45E8-45EF-8A7A-905A7C528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622960-0269-4344-b231-963b4ac535f1"/>
    <ds:schemaRef ds:uri="4c4e47ba-4e6c-4d0f-938c-5526500d6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Dennis</cp:lastModifiedBy>
  <cp:lastPrinted>2020-10-08T10:33:26Z</cp:lastPrinted>
  <dcterms:created xsi:type="dcterms:W3CDTF">2017-11-15T21:17:43Z</dcterms:created>
  <dcterms:modified xsi:type="dcterms:W3CDTF">2022-06-15T23:25:00Z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0x01010033CF86A3E53F48B7ADBBC140A8AF8FA700CC21E95BA856CA4A9444C08FB827AED9</vt:lpwstr>
  </property>
  <property fmtid="{D5CDD505-2E9C-101B-9397-08002B2CF9AE}" pid="3" name="NGOOnlineKeywords">
    <vt:lpwstr/>
  </property>
  <property fmtid="{D5CDD505-2E9C-101B-9397-08002B2CF9AE}" pid="4" name="NGOOnlineDocumentType">
    <vt:lpwstr/>
  </property>
</Properties>
</file>