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dennis\OneDrive\Desktop\"/>
    </mc:Choice>
  </mc:AlternateContent>
  <bookViews>
    <workbookView xWindow="0" yWindow="0" windowWidth="19190" windowHeight="6020"/>
  </bookViews>
  <sheets>
    <sheet name="Activity" sheetId="1" r:id="rId1"/>
    <sheet name="Category"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2" l="1"/>
  <c r="S10" i="2" l="1"/>
  <c r="S7" i="2"/>
  <c r="M7" i="2"/>
  <c r="M13" i="2" l="1"/>
  <c r="M10" i="2"/>
  <c r="M8" i="2"/>
  <c r="S15" i="2" l="1"/>
  <c r="G17" i="1"/>
  <c r="G21" i="1"/>
  <c r="G50" i="1"/>
  <c r="F60" i="1"/>
  <c r="J7" i="2"/>
  <c r="G60" i="1" l="1"/>
  <c r="J8" i="2" l="1"/>
  <c r="G7" i="2"/>
  <c r="J51" i="1" l="1"/>
  <c r="Q11" i="2"/>
  <c r="Q10" i="2"/>
  <c r="G13" i="2" l="1"/>
  <c r="S13" i="2"/>
  <c r="S11" i="2"/>
  <c r="F14" i="2" l="1"/>
  <c r="O14" i="2" l="1"/>
  <c r="O16" i="2" s="1"/>
  <c r="P14" i="2"/>
  <c r="P16" i="2" s="1"/>
  <c r="Q14" i="2"/>
  <c r="R14" i="2"/>
  <c r="N14" i="2"/>
  <c r="N16" i="2" s="1"/>
  <c r="J52" i="1" l="1"/>
  <c r="I50" i="1"/>
  <c r="R16" i="2" l="1"/>
  <c r="Q16" i="2"/>
  <c r="S14" i="2"/>
  <c r="K52" i="1"/>
  <c r="K51" i="1"/>
  <c r="K18" i="1"/>
  <c r="I11" i="1"/>
  <c r="J11" i="1"/>
  <c r="K11" i="1"/>
  <c r="I12" i="1"/>
  <c r="J12" i="1"/>
  <c r="K12" i="1"/>
  <c r="I13" i="1"/>
  <c r="J13" i="1"/>
  <c r="K13" i="1"/>
  <c r="I10" i="1"/>
  <c r="I21" i="1" s="1"/>
  <c r="I60" i="1" s="1"/>
  <c r="J10" i="1"/>
  <c r="K10" i="1"/>
  <c r="I62" i="1" l="1"/>
  <c r="S16" i="2"/>
  <c r="K61" i="1"/>
  <c r="J21" i="1"/>
  <c r="K21" i="1" s="1"/>
  <c r="K7" i="2"/>
  <c r="K11" i="2" l="1"/>
  <c r="M11" i="2" s="1"/>
  <c r="K13" i="2"/>
  <c r="E39" i="1" l="1"/>
  <c r="E43" i="1"/>
  <c r="G9" i="2"/>
  <c r="E40" i="1"/>
  <c r="E7" i="1"/>
  <c r="H52" i="1" l="1"/>
  <c r="H51" i="1"/>
  <c r="H44" i="1"/>
  <c r="H30" i="1"/>
  <c r="H29" i="1"/>
  <c r="E52" i="1"/>
  <c r="E51" i="1"/>
  <c r="E41" i="1"/>
  <c r="E31" i="1"/>
  <c r="E27" i="1"/>
  <c r="E20" i="1"/>
  <c r="E19" i="1"/>
  <c r="H16" i="1"/>
  <c r="H17" i="1"/>
  <c r="H15" i="1"/>
  <c r="E14" i="2"/>
  <c r="F15" i="2"/>
  <c r="F16" i="2" s="1"/>
  <c r="J50" i="1"/>
  <c r="D50" i="1"/>
  <c r="D21" i="1"/>
  <c r="F21" i="1"/>
  <c r="X8" i="2"/>
  <c r="X9" i="2"/>
  <c r="X10" i="2"/>
  <c r="X11" i="2"/>
  <c r="W11" i="2"/>
  <c r="X12" i="2"/>
  <c r="X13" i="2"/>
  <c r="X7" i="2"/>
  <c r="W9" i="2"/>
  <c r="W10" i="2"/>
  <c r="W12" i="2"/>
  <c r="W13" i="2"/>
  <c r="W7" i="2"/>
  <c r="K14" i="2"/>
  <c r="L14" i="2"/>
  <c r="X14" i="2" s="1"/>
  <c r="I14" i="2"/>
  <c r="I16" i="2" s="1"/>
  <c r="H14" i="2"/>
  <c r="H16" i="2" s="1"/>
  <c r="G8" i="2"/>
  <c r="G11" i="2"/>
  <c r="G12" i="2"/>
  <c r="C14" i="2"/>
  <c r="C16" i="2" s="1"/>
  <c r="B14" i="2"/>
  <c r="T15" i="2"/>
  <c r="J15" i="2"/>
  <c r="D15" i="2"/>
  <c r="U15" i="2"/>
  <c r="J13" i="2"/>
  <c r="J10" i="2"/>
  <c r="V10" i="2" s="1"/>
  <c r="D7" i="2"/>
  <c r="D8" i="2"/>
  <c r="D9" i="2"/>
  <c r="D11" i="2"/>
  <c r="D12" i="2"/>
  <c r="V12" i="2" s="1"/>
  <c r="D13" i="2"/>
  <c r="T7" i="2"/>
  <c r="T9" i="2"/>
  <c r="U13" i="2"/>
  <c r="U12" i="2"/>
  <c r="U11" i="2"/>
  <c r="U10" i="2"/>
  <c r="U9" i="2"/>
  <c r="U7" i="2"/>
  <c r="T12" i="2"/>
  <c r="T11" i="2"/>
  <c r="T10" i="2"/>
  <c r="J11" i="2"/>
  <c r="C50" i="1"/>
  <c r="C21" i="1"/>
  <c r="F50" i="1"/>
  <c r="J12" i="2"/>
  <c r="K15" i="2" l="1"/>
  <c r="M14" i="2"/>
  <c r="H60" i="1"/>
  <c r="V9" i="2"/>
  <c r="T14" i="2"/>
  <c r="Y12" i="2"/>
  <c r="G16" i="2"/>
  <c r="V11" i="2"/>
  <c r="V15" i="2"/>
  <c r="D60" i="1"/>
  <c r="C60" i="1"/>
  <c r="C62" i="1" s="1"/>
  <c r="J14" i="2"/>
  <c r="J16" i="2" s="1"/>
  <c r="B16" i="2"/>
  <c r="E15" i="2"/>
  <c r="E16" i="2" s="1"/>
  <c r="U16" i="2"/>
  <c r="V13" i="2"/>
  <c r="U14" i="2"/>
  <c r="J60" i="1"/>
  <c r="K60" i="1" s="1"/>
  <c r="F62" i="1"/>
  <c r="V7" i="2"/>
  <c r="E21" i="1"/>
  <c r="E50" i="1"/>
  <c r="D14" i="2"/>
  <c r="H21" i="1"/>
  <c r="Y9" i="2"/>
  <c r="Y13" i="2"/>
  <c r="L15" i="2"/>
  <c r="Y7" i="2"/>
  <c r="Y11" i="2"/>
  <c r="H50" i="1"/>
  <c r="Y10" i="2"/>
  <c r="G14" i="2"/>
  <c r="W14" i="2"/>
  <c r="M15" i="2" l="1"/>
  <c r="G61" i="1"/>
  <c r="G62" i="1" s="1"/>
  <c r="J62" i="1"/>
  <c r="K62" i="1" s="1"/>
  <c r="E60" i="1"/>
  <c r="D61" i="1"/>
  <c r="E61" i="1" s="1"/>
  <c r="G15" i="2"/>
  <c r="T16" i="2"/>
  <c r="Y14" i="2"/>
  <c r="D16" i="2"/>
  <c r="V16" i="2" s="1"/>
  <c r="V14" i="2"/>
  <c r="X15" i="2"/>
  <c r="L16" i="2"/>
  <c r="D62" i="1" l="1"/>
  <c r="E62" i="1" s="1"/>
  <c r="X16" i="2"/>
  <c r="H62" i="1"/>
  <c r="H61" i="1"/>
  <c r="W15" i="2"/>
  <c r="Y15" i="2" s="1"/>
  <c r="K16" i="2" l="1"/>
  <c r="M16" i="2" s="1"/>
  <c r="W16" i="2" l="1"/>
  <c r="Y16" i="2" s="1"/>
</calcChain>
</file>

<file path=xl/sharedStrings.xml><?xml version="1.0" encoding="utf-8"?>
<sst xmlns="http://schemas.openxmlformats.org/spreadsheetml/2006/main" count="226" uniqueCount="170">
  <si>
    <t>Outcome/ Output number</t>
  </si>
  <si>
    <t>Outcome/ output/ activity formulation:</t>
  </si>
  <si>
    <t>Output 1.1:</t>
  </si>
  <si>
    <t>Activity 1.1.1:</t>
  </si>
  <si>
    <t>Activity 1.1.2:</t>
  </si>
  <si>
    <t>Activity 1.2.2:</t>
  </si>
  <si>
    <t>Activity 2.2.2:</t>
  </si>
  <si>
    <t>Activity 2.3.1:</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</si>
  <si>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</si>
  <si>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</si>
  <si>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</si>
  <si>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</si>
  <si>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</si>
  <si>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</si>
  <si>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</si>
  <si>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</si>
  <si>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</si>
  <si>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</si>
  <si>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</si>
  <si>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</si>
  <si>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</si>
  <si>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</si>
  <si>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Note: If this is a budget revision, insert extra columns to show budget changes.</t>
  </si>
  <si>
    <t>Project personnel costs if not included in activities above</t>
  </si>
  <si>
    <t>Project operational costs if not included in activities above</t>
  </si>
  <si>
    <t>Annex C - project budget</t>
  </si>
  <si>
    <t>Table 1 - project budget by Outcome, output and activity</t>
  </si>
  <si>
    <t>Table 2 - Project budget by UN cost category</t>
  </si>
  <si>
    <t>Packaging and labelling finished products for marketing</t>
  </si>
  <si>
    <t xml:space="preserve"> ICT equipment for networking, print and electronic media</t>
  </si>
  <si>
    <t>contruction of storage facilities for finished products at market point</t>
  </si>
  <si>
    <t>DSA</t>
  </si>
  <si>
    <t>Support to 6 cooperative (cash transfer)</t>
  </si>
  <si>
    <t>Conduct improved poultry production training</t>
  </si>
  <si>
    <t>Activity 2.3.3:</t>
  </si>
  <si>
    <t>budget Category</t>
  </si>
  <si>
    <t>DSA for consultant and project coordinator including driver,</t>
  </si>
  <si>
    <t>Total</t>
  </si>
  <si>
    <t>TOTAL PROJECT BUDGET: 1,500,000</t>
  </si>
  <si>
    <t>Fees and printing of manual,</t>
  </si>
  <si>
    <t>Fees for training and startup support,</t>
  </si>
  <si>
    <t>DSA for participants, consultants and staff</t>
  </si>
  <si>
    <t xml:space="preserve">DSA for Consultant </t>
  </si>
  <si>
    <t xml:space="preserve"> Honorarium for consultant</t>
  </si>
  <si>
    <t xml:space="preserve">Fees for adaptation and printing  of package </t>
  </si>
  <si>
    <t>DSA for participants and project team</t>
  </si>
  <si>
    <t xml:space="preserve">Workshop package and fees for trainers </t>
  </si>
  <si>
    <t>DSA for participants and project team including consultants,</t>
  </si>
  <si>
    <t>This includes, office supplies such as stationeries, catridges, diesel and vehicle maintenance cost</t>
  </si>
  <si>
    <t xml:space="preserve">Engage youth and  community leaders in the two targeted counties for 30ha of lowland sites selection </t>
  </si>
  <si>
    <t>Introduce simple and innovative irrigation schemes and repair existing ones</t>
  </si>
  <si>
    <t>Activity 2.2.3:</t>
  </si>
  <si>
    <t>Construct post-harvest facilities</t>
  </si>
  <si>
    <t>Activity 2.2.4:</t>
  </si>
  <si>
    <t>Conduct improved crop production training for rice and vegetables</t>
  </si>
  <si>
    <t xml:space="preserve">Engage youth, community leaders in site selection for the construction of poultry facilities in two targeted counties </t>
  </si>
  <si>
    <t xml:space="preserve">Output 2.3: </t>
  </si>
  <si>
    <t xml:space="preserve">Identify local raw materials for sustainable production of feed </t>
  </si>
  <si>
    <t>Source. Procure and distribute 5,000 day-old chicks, feed and other poultry materials</t>
  </si>
  <si>
    <t>Activity 2.3.4:</t>
  </si>
  <si>
    <t>Training, and support for awareness</t>
  </si>
  <si>
    <t>awaeness raising via radio talk show, print media, palava hut meeting</t>
  </si>
  <si>
    <t>Farm inputs and implement</t>
  </si>
  <si>
    <t>Construction of simple irrigation schemes</t>
  </si>
  <si>
    <t>Activity 2.2.5</t>
  </si>
  <si>
    <t>Travel for consultants</t>
  </si>
  <si>
    <t>7 crop production trainings for beneficiaries in the 2 counties</t>
  </si>
  <si>
    <t>Travel for participants and consultants</t>
  </si>
  <si>
    <t>Mission travel for personnel and partners</t>
  </si>
  <si>
    <t>Project monitoring and field visits including nd DSA</t>
  </si>
  <si>
    <t>Visibility promotion-communication and media outreach</t>
  </si>
  <si>
    <t>Lessons learnt and success stories documentation</t>
  </si>
  <si>
    <t>Project Report</t>
  </si>
  <si>
    <t>Mid-term evaluation</t>
  </si>
  <si>
    <t>Terminal/ End period evaluation</t>
  </si>
  <si>
    <t>Monitoring and evaluation</t>
  </si>
  <si>
    <t>DSA for M &amp; E Consultant</t>
  </si>
  <si>
    <t>payment for visibility materials and communications</t>
  </si>
  <si>
    <t>payment for producers of documentary</t>
  </si>
  <si>
    <t>payment for edits and prints</t>
  </si>
  <si>
    <t>payment for an independent evaluator conducting mid-term evaluation</t>
  </si>
  <si>
    <t>payment for an independent evaluator conducting final evaluation</t>
  </si>
  <si>
    <t>OUTCOME 1: Young women and men have increased access to local conflict resolution mechanisms, with a focus on land disputes, and become active agents of peace</t>
  </si>
  <si>
    <t>Carry out a scoping exercise to map youth, gender and land related conflicts in the project communities</t>
  </si>
  <si>
    <t xml:space="preserve">DSA for consultant, drivers,  project coordinator </t>
  </si>
  <si>
    <t>Fees for consultant conduccting the mapping and documentation of conflict drivers</t>
  </si>
  <si>
    <t>Update the conflict profile in the selected communities through community and youth participation</t>
  </si>
  <si>
    <t>Young women and men and their communities have enhanced peace-building and conflict resolution capacities</t>
  </si>
  <si>
    <t xml:space="preserve">Output 1.2: </t>
  </si>
  <si>
    <t xml:space="preserve">Conduct four Communities based participatory planning processes focusing on peace building, conflict management, land disputes and alternative dispute resolution mechanisms to targeted communities.  </t>
  </si>
  <si>
    <t>Activity 1.2.1</t>
  </si>
  <si>
    <t xml:space="preserve">Strengthen existing peacebuilding and mediation structures, including the Land Authority, to establish alternative dispute prevention and resolution for durable land and property conflict </t>
  </si>
  <si>
    <t>Socio-cultural activities, community mobilization and awareness raising-campaign promoted for information on available peacebuilding structures, particularly in land disputes, and the role of young women and men therein</t>
  </si>
  <si>
    <t>Activity 1.2.3</t>
  </si>
  <si>
    <t>Strengthen young womens’ and mens’ capacities in participating in local dispute resolution mechanisms and gaining access to land, focusing on youth without access to land</t>
  </si>
  <si>
    <t>Activity 1.2.4</t>
  </si>
  <si>
    <t>Output 2.1.</t>
  </si>
  <si>
    <t xml:space="preserve"> Young women and men have enhanced access to market-based entrepreneurial skills training and business development services</t>
  </si>
  <si>
    <t>Activity 2.1.1</t>
  </si>
  <si>
    <t>Conduct value chain analysis of the three enterprises (rice, vegetable and poultry) to identify the challenges and opportunities for young women and men</t>
  </si>
  <si>
    <t>Activity 2.1.2</t>
  </si>
  <si>
    <t>Mentor beneficiaries to screen business ideas and select an enterprise for support (Setting up a viable business plan for selected beneficiaries</t>
  </si>
  <si>
    <t>Activity 2.1.3</t>
  </si>
  <si>
    <t>Provide support to enhance technical skills of beneficiaries on selected value chains enterprise (rice, vegetable &amp; poultry)</t>
  </si>
  <si>
    <t>Activity 2.1.4</t>
  </si>
  <si>
    <t>Activity 2.1.5</t>
  </si>
  <si>
    <t xml:space="preserve">Support product development and standardization; products will be standardized before reaching markets; the value chain of the selected enterprise (rice, vegetable and poultry) will be strengthened to give out quality and standard products </t>
  </si>
  <si>
    <t>Activity 2.1.6</t>
  </si>
  <si>
    <t>Activity 2.1.7</t>
  </si>
  <si>
    <t xml:space="preserve">Established Networks and business management fostering market promotion for incubates. </t>
  </si>
  <si>
    <t>Provide one-stop shop center with agro-processing equipment and ensure adequate drying and storage facilities in each target location</t>
  </si>
  <si>
    <t>Activity 2.1.8</t>
  </si>
  <si>
    <t xml:space="preserve"> Youth farmers’ have enhanced capacity to manage their agricultural cooperative effectively </t>
  </si>
  <si>
    <t>Output 2.2:</t>
  </si>
  <si>
    <t>In collaboration with the Cooperative Development Agency and the Liberian National Federation of Cooperative Societies Identify local cooperative support organizations with knowledge on agricultural cooperatives and conduct a need assessment of their capacity;</t>
  </si>
  <si>
    <t>Activity 2.2.1:</t>
  </si>
  <si>
    <t>Based on the selected value chain sectors, translate/adapt relevant ILO tools on cooperative development (e.g. MyCOOP, Think.Coop, Start.Coop, Manage.Coop) to reflect the local context and if need be integrate youth-related aspects;</t>
  </si>
  <si>
    <t xml:space="preserve">Conduct training of trainers from the selected cooperative support organizations (i.e. cooperative BDS providers incl. secondary and tertiary level cooperative organizations) using adapted ILO tools; </t>
  </si>
  <si>
    <t xml:space="preserve">Assist the selected cooperative support organizations in rolling out training for the establishment of new youth led cooperatives in the selected sectors or strengthening existing agricultural cooperatives with young members in the identified counties. </t>
  </si>
  <si>
    <t>Activity 2.3.5:</t>
  </si>
  <si>
    <t>Activity 2.3.6:</t>
  </si>
  <si>
    <t>Output 2.4</t>
  </si>
  <si>
    <t>Activity 2.4.1</t>
  </si>
  <si>
    <t>Activity 2.4.2</t>
  </si>
  <si>
    <t>Activity 2.4.3</t>
  </si>
  <si>
    <t>Activity 2.4.4</t>
  </si>
  <si>
    <t>Outcome 2:  Rural young women and men have access to sustainable agricultural livelihoods addressing key drivers of conflict</t>
  </si>
  <si>
    <t xml:space="preserve">(National Project Coordinator, Irrigation Specialist, Agronomist, Value chain Expert, Marketing Expert,(Secretary, adminstrative &amp; drivers; theses will will be Personnel service post) </t>
  </si>
  <si>
    <t>standardization products</t>
  </si>
  <si>
    <t>promotional materials</t>
  </si>
  <si>
    <t>Materials for startup</t>
  </si>
  <si>
    <t>Supply of hand tools and agro processors to communities</t>
  </si>
  <si>
    <t>agro-equipments and implements for the storage facilities and the incubation centers</t>
  </si>
  <si>
    <t>DSA to identify site for the Contruction of post-harvest facilities</t>
  </si>
  <si>
    <t>Land, youth and gender related drivers of conflicts are mapped and documented</t>
  </si>
  <si>
    <t>Provide technical support to financial organizations to deliver financial services to small and startup enterprises in select value chains</t>
  </si>
  <si>
    <t xml:space="preserve">Assess financial organizations operating in the targeted counties with relevant financial products for farmers (savings, credit, insurance) and link beneficiaries with potential financial service providers. </t>
  </si>
  <si>
    <t>Sixty (60) hectares of integrated lowland for rice and vegetable production rehabilitated and developed through employment-intensive techniques</t>
  </si>
  <si>
    <t>Conduct training on community-based asset creation for integrated lowland productivity while integrating behavioral change communication to improve youth participation in agriculture</t>
  </si>
  <si>
    <t>5. Travel</t>
  </si>
  <si>
    <t>Indirect support costs (7%): 98,130</t>
  </si>
  <si>
    <t>Expenses</t>
  </si>
  <si>
    <t>PO</t>
  </si>
  <si>
    <t>Del (%)</t>
  </si>
  <si>
    <t>Amount Recipient - WFP</t>
  </si>
  <si>
    <t>Amount Recipient - FAO</t>
  </si>
  <si>
    <t>Amount Recipient - ILO</t>
  </si>
  <si>
    <t>Project Total</t>
  </si>
  <si>
    <t>Total Expenses</t>
  </si>
  <si>
    <t>Total Del (%)</t>
  </si>
  <si>
    <t>Comment</t>
  </si>
  <si>
    <t>Level of expenditure/ commitments in USD (to provide at time of project progress reporting): FAO</t>
  </si>
  <si>
    <t>Level of expenditure/ commitments in USD (to provide at time of project progress reporting): WFP</t>
  </si>
  <si>
    <t>Level of Delivery in % - WFP</t>
  </si>
  <si>
    <t>Level of expenditure/ commitments in USD (to provide at time of project progress reporting): ILO</t>
  </si>
  <si>
    <t>Level of Delivery in % - ILO</t>
  </si>
  <si>
    <t>behavioral Change Communication to improve youth participation in agriculture.</t>
  </si>
  <si>
    <t xml:space="preserve">Adapt and translate Start and Improve Your Business (SIYB) manuals to the local context and target group and facilitate entrepreneurship training for youth farmers with a focus on agriculture using the SIYB entrepreneurship training and Farmer Field and Life Schools Facilitator’s Guide.[1]      </t>
  </si>
  <si>
    <t>Activity 2.3.2:</t>
  </si>
  <si>
    <t>Total                 PO</t>
  </si>
  <si>
    <t>8. Indirect Support Costs          (must be 7%)</t>
  </si>
  <si>
    <t>Total       Tranche 1</t>
  </si>
  <si>
    <t>Total   Tranche 2</t>
  </si>
  <si>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FAO</t>
    </r>
  </si>
  <si>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WFP</t>
    </r>
  </si>
  <si>
    <r>
      <t xml:space="preserve">Budget by recipient organization in USD - </t>
    </r>
    <r>
      <rPr>
        <b/>
        <sz val="9"/>
        <color indexed="10"/>
        <rFont val="Times New Roman"/>
        <family val="1"/>
      </rPr>
      <t>Please add a new column for each recipient organization</t>
    </r>
    <r>
      <rPr>
        <b/>
        <sz val="9"/>
        <color theme="1"/>
        <rFont val="Times New Roman"/>
        <family val="1"/>
      </rPr>
      <t xml:space="preserve"> - ILO</t>
    </r>
  </si>
  <si>
    <t xml:space="preserve">TOTAL $ FOR OUTCOME 1:  261,747.60  </t>
  </si>
  <si>
    <r>
      <t>SUB-TOTAL PROJECT BUDGET:</t>
    </r>
    <r>
      <rPr>
        <sz val="8"/>
        <color theme="1"/>
        <rFont val="Calibri"/>
        <family val="2"/>
        <scheme val="minor"/>
      </rPr>
      <t xml:space="preserve"> 1,401,870</t>
    </r>
  </si>
  <si>
    <t>TOTAL $ FOR OUTCOME 2: $724,058.24</t>
  </si>
  <si>
    <t>Construct bore-hole wells to support irrigation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</si>
</sst>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00\ _€_-;\-* #,##0.00\ _€_-;_-* &quot;-&quot;??\ _€_-;_-@_-"/>
  </numFmts>
  <fonts count="23" x14ac:knownFonts="1">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rgb="FF44546A"/>
      <name val="Calibri"/>
      <family val="2"/>
      <scheme val="minor"/>
    </font>
    <font>
      <b/>
      <sz val="11"/>
      <color theme="1"/>
      <name val="Calibri"/>
      <family val="2"/>
      <scheme val="minor"/>
    </font>
    <font>
      <b/>
      <sz val="8"/>
      <color theme="1"/>
      <name val="Calibri"/>
      <family val="2"/>
    </font>
    <font>
      <b/>
      <sz val="8"/>
      <name val="Calibri"/>
      <family val="2"/>
    </font>
    <font>
      <b/>
      <sz val="8"/>
      <name val="Calibri"/>
      <family val="2"/>
      <scheme val="minor"/>
    </font>
    <font>
      <sz val="8"/>
      <color theme="1"/>
      <name val="Calibri"/>
      <family val="2"/>
      <scheme val="minor"/>
    </font>
    <font>
      <sz val="8"/>
      <color theme="1"/>
      <name val="Calibri"/>
      <family val="2"/>
    </font>
    <font>
      <sz val="8"/>
      <name val="Calibri"/>
      <family val="2"/>
    </font>
    <font>
      <sz val="8"/>
      <name val="Calibri"/>
      <family val="2"/>
      <scheme val="minor"/>
    </font>
    <font>
      <b/>
      <sz val="9"/>
      <color theme="1"/>
      <name val="Calibri"/>
      <family val="2"/>
      <scheme val="minor"/>
    </font>
    <font>
      <b/>
      <sz val="9"/>
      <color theme="1"/>
      <name val="Times New Roman"/>
      <family val="1"/>
    </font>
    <font>
      <b/>
      <sz val="9"/>
      <color indexed="10"/>
      <name val="Times New Roman"/>
      <family val="1"/>
    </font>
    <font>
      <b/>
      <sz val="9"/>
      <name val="Times New Roman"/>
      <family val="1"/>
    </font>
    <font>
      <sz val="9"/>
      <color theme="1"/>
      <name val="Calibri"/>
      <family val="2"/>
      <scheme val="minor"/>
    </font>
    <font>
      <b/>
      <sz val="8"/>
      <color theme="1"/>
      <name val="Calibri"/>
      <family val="2"/>
      <scheme val="minor"/>
    </font>
    <font>
      <sz val="8"/>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6E0B4"/>
        <bgColor rgb="FF000000"/>
      </patternFill>
    </fill>
  </fills>
  <borders count="5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rgb="FF000000"/>
      </top>
      <bottom style="medium">
        <color indexed="64"/>
      </bottom>
      <diagonal/>
    </border>
    <border>
      <left style="medium">
        <color indexed="64"/>
      </left>
      <right style="thin">
        <color indexed="64"/>
      </right>
      <top style="medium">
        <color rgb="FF000000"/>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208">
    <xf numFmtId="0" fontId="0" fillId="0" borderId="0" xfId="0"/>
    <xf numFmtId="0" fontId="1" fillId="0" borderId="0" xfId="0" applyFont="1"/>
    <xf numFmtId="0" fontId="2" fillId="0" borderId="0" xfId="0" applyFont="1"/>
    <xf numFmtId="0" fontId="3" fillId="0" borderId="0" xfId="0" applyFont="1"/>
    <xf numFmtId="0" fontId="0" fillId="0" borderId="0" xfId="0" applyFill="1"/>
    <xf numFmtId="0" fontId="2" fillId="0" borderId="0" xfId="0" applyFont="1" applyFill="1"/>
    <xf numFmtId="0" fontId="1" fillId="0" borderId="0" xfId="0" applyFont="1" applyFill="1"/>
    <xf numFmtId="0" fontId="5" fillId="0" borderId="0" xfId="0" applyFont="1"/>
    <xf numFmtId="0" fontId="6" fillId="0" borderId="0" xfId="0" applyFont="1"/>
    <xf numFmtId="0" fontId="5" fillId="0" borderId="0" xfId="0" applyFont="1" applyFill="1"/>
    <xf numFmtId="0" fontId="6" fillId="0" borderId="0" xfId="0" applyFont="1" applyFill="1"/>
    <xf numFmtId="164" fontId="0" fillId="0" borderId="0" xfId="0" applyNumberFormat="1" applyFill="1"/>
    <xf numFmtId="165" fontId="0" fillId="0" borderId="0" xfId="1" applyFont="1" applyFill="1"/>
    <xf numFmtId="4" fontId="0" fillId="0" borderId="0" xfId="0" applyNumberFormat="1" applyFill="1"/>
    <xf numFmtId="4" fontId="0" fillId="0" borderId="0" xfId="0" applyNumberFormat="1"/>
    <xf numFmtId="3" fontId="6" fillId="0" borderId="0" xfId="0" applyNumberFormat="1" applyFont="1"/>
    <xf numFmtId="4" fontId="7" fillId="0" borderId="0" xfId="0" applyNumberFormat="1" applyFont="1" applyAlignment="1">
      <alignment horizontal="justify" vertical="center"/>
    </xf>
    <xf numFmtId="4" fontId="6" fillId="0" borderId="0" xfId="0" applyNumberFormat="1" applyFont="1"/>
    <xf numFmtId="4" fontId="6" fillId="0" borderId="0" xfId="0" applyNumberFormat="1" applyFont="1" applyFill="1"/>
    <xf numFmtId="43" fontId="6" fillId="0" borderId="0" xfId="0" applyNumberFormat="1" applyFont="1" applyFill="1"/>
    <xf numFmtId="0" fontId="1" fillId="0" borderId="0" xfId="0" applyFont="1" applyAlignment="1">
      <alignment horizontal="center"/>
    </xf>
    <xf numFmtId="0" fontId="8" fillId="0" borderId="0" xfId="0" applyFont="1" applyFill="1"/>
    <xf numFmtId="9" fontId="6" fillId="0" borderId="0" xfId="0" applyNumberFormat="1" applyFont="1" applyFill="1"/>
    <xf numFmtId="165" fontId="6" fillId="0" borderId="0" xfId="0" applyNumberFormat="1" applyFont="1" applyFill="1"/>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4" xfId="0" applyFont="1" applyFill="1" applyBorder="1" applyAlignment="1">
      <alignment horizontal="center" vertical="center" wrapText="1"/>
    </xf>
    <xf numFmtId="165" fontId="12" fillId="3" borderId="21" xfId="1" applyFont="1" applyFill="1" applyBorder="1" applyAlignment="1">
      <alignment horizontal="right" wrapText="1"/>
    </xf>
    <xf numFmtId="165" fontId="12" fillId="3" borderId="4" xfId="1" applyFont="1" applyFill="1" applyBorder="1" applyAlignment="1">
      <alignment horizontal="right" wrapText="1"/>
    </xf>
    <xf numFmtId="165" fontId="12" fillId="3" borderId="2" xfId="1" applyFont="1" applyFill="1" applyBorder="1" applyAlignment="1">
      <alignment horizontal="right" wrapText="1"/>
    </xf>
    <xf numFmtId="9" fontId="12" fillId="3" borderId="22" xfId="2" applyFont="1" applyFill="1" applyBorder="1" applyAlignment="1">
      <alignment horizontal="right" wrapText="1"/>
    </xf>
    <xf numFmtId="165" fontId="12" fillId="4" borderId="21" xfId="1" applyFont="1" applyFill="1" applyBorder="1" applyAlignment="1">
      <alignment horizontal="right" wrapText="1"/>
    </xf>
    <xf numFmtId="165" fontId="12" fillId="4" borderId="4" xfId="1" applyFont="1" applyFill="1" applyBorder="1" applyAlignment="1">
      <alignment horizontal="right" wrapText="1"/>
    </xf>
    <xf numFmtId="165" fontId="12" fillId="5" borderId="21" xfId="1" applyFont="1" applyFill="1" applyBorder="1" applyAlignment="1">
      <alignment horizontal="right" wrapText="1"/>
    </xf>
    <xf numFmtId="165" fontId="12" fillId="5" borderId="4" xfId="1" applyFont="1" applyFill="1" applyBorder="1" applyAlignment="1">
      <alignment horizontal="right" wrapText="1"/>
    </xf>
    <xf numFmtId="9" fontId="12" fillId="5" borderId="22" xfId="2" applyFont="1" applyFill="1" applyBorder="1" applyAlignment="1">
      <alignment horizontal="right" wrapText="1"/>
    </xf>
    <xf numFmtId="165" fontId="12" fillId="6" borderId="21" xfId="1" applyFont="1" applyFill="1" applyBorder="1" applyAlignment="1">
      <alignment horizontal="right" wrapText="1"/>
    </xf>
    <xf numFmtId="165" fontId="13" fillId="6" borderId="4" xfId="1" applyFont="1" applyFill="1" applyBorder="1" applyAlignment="1">
      <alignment horizontal="right" wrapText="1"/>
    </xf>
    <xf numFmtId="165" fontId="14" fillId="6" borderId="8" xfId="1" applyFont="1" applyFill="1" applyBorder="1" applyAlignment="1">
      <alignment horizontal="right" wrapText="1"/>
    </xf>
    <xf numFmtId="43" fontId="15" fillId="6" borderId="4" xfId="0" applyNumberFormat="1" applyFont="1" applyFill="1" applyBorder="1"/>
    <xf numFmtId="9" fontId="15" fillId="6" borderId="22" xfId="2" applyFont="1" applyFill="1" applyBorder="1"/>
    <xf numFmtId="0" fontId="15" fillId="7" borderId="30" xfId="0" applyFont="1" applyFill="1" applyBorder="1"/>
    <xf numFmtId="0" fontId="13" fillId="0" borderId="6" xfId="0" applyFont="1" applyBorder="1" applyAlignment="1">
      <alignment wrapText="1"/>
    </xf>
    <xf numFmtId="165" fontId="12" fillId="3" borderId="23" xfId="1" applyFont="1" applyFill="1" applyBorder="1" applyAlignment="1">
      <alignment horizontal="right" wrapText="1"/>
    </xf>
    <xf numFmtId="3" fontId="12" fillId="3" borderId="0" xfId="0" applyNumberFormat="1" applyFont="1" applyFill="1"/>
    <xf numFmtId="165" fontId="12" fillId="4" borderId="23" xfId="1" applyFont="1" applyFill="1" applyBorder="1" applyAlignment="1">
      <alignment horizontal="right" wrapText="1"/>
    </xf>
    <xf numFmtId="165" fontId="12" fillId="4" borderId="2" xfId="1" applyFont="1" applyFill="1" applyBorder="1" applyAlignment="1">
      <alignment horizontal="right" wrapText="1"/>
    </xf>
    <xf numFmtId="165" fontId="12" fillId="5" borderId="23" xfId="1" applyFont="1" applyFill="1" applyBorder="1" applyAlignment="1">
      <alignment horizontal="right" wrapText="1"/>
    </xf>
    <xf numFmtId="165" fontId="12" fillId="5" borderId="2" xfId="1" applyFont="1" applyFill="1" applyBorder="1" applyAlignment="1">
      <alignment horizontal="right" wrapText="1"/>
    </xf>
    <xf numFmtId="165" fontId="13" fillId="6" borderId="23" xfId="1" applyFont="1" applyFill="1" applyBorder="1" applyAlignment="1">
      <alignment horizontal="right" wrapText="1"/>
    </xf>
    <xf numFmtId="165" fontId="13" fillId="6" borderId="2" xfId="1" applyFont="1" applyFill="1" applyBorder="1" applyAlignment="1">
      <alignment horizontal="right" wrapText="1"/>
    </xf>
    <xf numFmtId="165" fontId="14" fillId="6" borderId="6" xfId="1" applyFont="1" applyFill="1" applyBorder="1" applyAlignment="1">
      <alignment horizontal="right" wrapText="1"/>
    </xf>
    <xf numFmtId="0" fontId="15" fillId="7" borderId="28" xfId="0" applyFont="1" applyFill="1" applyBorder="1"/>
    <xf numFmtId="165" fontId="12" fillId="6" borderId="23" xfId="1" applyFont="1" applyFill="1" applyBorder="1" applyAlignment="1">
      <alignment horizontal="right" wrapText="1"/>
    </xf>
    <xf numFmtId="0" fontId="13" fillId="0" borderId="39" xfId="0" applyFont="1" applyBorder="1" applyAlignment="1">
      <alignment wrapText="1"/>
    </xf>
    <xf numFmtId="165" fontId="12" fillId="3" borderId="40" xfId="1" applyFont="1" applyFill="1" applyBorder="1" applyAlignment="1">
      <alignment horizontal="right" wrapText="1"/>
    </xf>
    <xf numFmtId="165" fontId="12" fillId="3" borderId="5" xfId="1" applyFont="1" applyFill="1" applyBorder="1" applyAlignment="1">
      <alignment horizontal="right" wrapText="1"/>
    </xf>
    <xf numFmtId="9" fontId="12" fillId="3" borderId="46" xfId="2" applyFont="1" applyFill="1" applyBorder="1" applyAlignment="1">
      <alignment horizontal="right" wrapText="1"/>
    </xf>
    <xf numFmtId="165" fontId="12" fillId="4" borderId="40" xfId="1" applyFont="1" applyFill="1" applyBorder="1" applyAlignment="1">
      <alignment horizontal="right" wrapText="1"/>
    </xf>
    <xf numFmtId="165" fontId="12" fillId="4" borderId="5" xfId="1" applyFont="1" applyFill="1" applyBorder="1" applyAlignment="1">
      <alignment horizontal="right" wrapText="1"/>
    </xf>
    <xf numFmtId="165" fontId="12" fillId="5" borderId="40" xfId="1" applyFont="1" applyFill="1" applyBorder="1" applyAlignment="1">
      <alignment horizontal="right" wrapText="1"/>
    </xf>
    <xf numFmtId="165" fontId="12" fillId="5" borderId="5" xfId="1" applyFont="1" applyFill="1" applyBorder="1" applyAlignment="1">
      <alignment horizontal="right" wrapText="1"/>
    </xf>
    <xf numFmtId="9" fontId="12" fillId="5" borderId="46" xfId="2" applyFont="1" applyFill="1" applyBorder="1" applyAlignment="1">
      <alignment horizontal="right" wrapText="1"/>
    </xf>
    <xf numFmtId="165" fontId="13" fillId="6" borderId="40" xfId="1" applyFont="1" applyFill="1" applyBorder="1" applyAlignment="1">
      <alignment horizontal="right" wrapText="1"/>
    </xf>
    <xf numFmtId="165" fontId="13" fillId="6" borderId="5" xfId="1" applyFont="1" applyFill="1" applyBorder="1" applyAlignment="1">
      <alignment horizontal="right" wrapText="1"/>
    </xf>
    <xf numFmtId="165" fontId="14" fillId="6" borderId="39" xfId="1" applyFont="1" applyFill="1" applyBorder="1" applyAlignment="1">
      <alignment horizontal="right" wrapText="1"/>
    </xf>
    <xf numFmtId="9" fontId="15" fillId="6" borderId="46" xfId="2" applyFont="1" applyFill="1" applyBorder="1"/>
    <xf numFmtId="0" fontId="15" fillId="7" borderId="41" xfId="0" applyFont="1" applyFill="1" applyBorder="1"/>
    <xf numFmtId="0" fontId="13" fillId="0" borderId="44" xfId="0" applyFont="1" applyBorder="1" applyAlignment="1">
      <alignment wrapText="1"/>
    </xf>
    <xf numFmtId="165" fontId="12" fillId="3" borderId="45" xfId="1" applyFont="1" applyFill="1" applyBorder="1" applyAlignment="1">
      <alignment horizontal="right" wrapText="1"/>
    </xf>
    <xf numFmtId="165" fontId="12" fillId="3" borderId="7" xfId="1" applyFont="1" applyFill="1" applyBorder="1" applyAlignment="1">
      <alignment horizontal="right" wrapText="1"/>
    </xf>
    <xf numFmtId="165" fontId="12" fillId="4" borderId="45" xfId="1" applyFont="1" applyFill="1" applyBorder="1" applyAlignment="1">
      <alignment horizontal="right" wrapText="1"/>
    </xf>
    <xf numFmtId="165" fontId="12" fillId="4" borderId="7" xfId="1" applyFont="1" applyFill="1" applyBorder="1" applyAlignment="1">
      <alignment horizontal="right" wrapText="1"/>
    </xf>
    <xf numFmtId="165" fontId="12" fillId="5" borderId="45" xfId="1" applyFont="1" applyFill="1" applyBorder="1" applyAlignment="1">
      <alignment horizontal="right" wrapText="1"/>
    </xf>
    <xf numFmtId="165" fontId="12" fillId="5" borderId="7" xfId="1" applyFont="1" applyFill="1" applyBorder="1" applyAlignment="1">
      <alignment horizontal="right" wrapText="1"/>
    </xf>
    <xf numFmtId="165" fontId="12" fillId="6" borderId="45" xfId="1" applyFont="1" applyFill="1" applyBorder="1" applyAlignment="1">
      <alignment horizontal="right" wrapText="1"/>
    </xf>
    <xf numFmtId="165" fontId="13" fillId="6" borderId="7" xfId="1" applyFont="1" applyFill="1" applyBorder="1" applyAlignment="1">
      <alignment horizontal="right" wrapText="1"/>
    </xf>
    <xf numFmtId="0" fontId="15" fillId="7" borderId="47" xfId="0" applyFont="1" applyFill="1" applyBorder="1"/>
    <xf numFmtId="0" fontId="13" fillId="0" borderId="6" xfId="0" applyFont="1" applyBorder="1" applyAlignment="1">
      <alignment horizontal="left" wrapText="1"/>
    </xf>
    <xf numFmtId="4" fontId="12" fillId="3" borderId="2" xfId="0" applyNumberFormat="1" applyFont="1" applyFill="1" applyBorder="1"/>
    <xf numFmtId="0" fontId="16" fillId="0" borderId="2" xfId="0" applyFont="1" applyBorder="1" applyAlignment="1">
      <alignment horizontal="center" vertical="center" wrapText="1"/>
    </xf>
    <xf numFmtId="165" fontId="17" fillId="3" borderId="9" xfId="1" applyFont="1" applyFill="1" applyBorder="1" applyAlignment="1">
      <alignment horizontal="center" vertical="center" wrapText="1"/>
    </xf>
    <xf numFmtId="165" fontId="17" fillId="3" borderId="16" xfId="1" applyFont="1" applyFill="1" applyBorder="1" applyAlignment="1">
      <alignment horizontal="center" vertical="center" wrapText="1"/>
    </xf>
    <xf numFmtId="165" fontId="19" fillId="3" borderId="42" xfId="1" applyFont="1" applyFill="1" applyBorder="1" applyAlignment="1">
      <alignment horizontal="center" vertical="center" wrapText="1"/>
    </xf>
    <xf numFmtId="165" fontId="17" fillId="8" borderId="9" xfId="1" applyFont="1" applyFill="1" applyBorder="1" applyAlignment="1">
      <alignment horizontal="center" vertical="center" wrapText="1"/>
    </xf>
    <xf numFmtId="165" fontId="17" fillId="8" borderId="16" xfId="1" applyFont="1" applyFill="1" applyBorder="1" applyAlignment="1">
      <alignment horizontal="center" vertical="center" wrapText="1"/>
    </xf>
    <xf numFmtId="165" fontId="19" fillId="8" borderId="42" xfId="1" applyFont="1" applyFill="1" applyBorder="1" applyAlignment="1">
      <alignment horizontal="center" vertical="center" wrapText="1"/>
    </xf>
    <xf numFmtId="165" fontId="17" fillId="5" borderId="9" xfId="1" applyFont="1" applyFill="1" applyBorder="1" applyAlignment="1">
      <alignment horizontal="center" vertical="center" wrapText="1"/>
    </xf>
    <xf numFmtId="165" fontId="17" fillId="5" borderId="16" xfId="1" applyFont="1" applyFill="1" applyBorder="1" applyAlignment="1">
      <alignment horizontal="center" vertical="center" wrapText="1"/>
    </xf>
    <xf numFmtId="165" fontId="19" fillId="5" borderId="42" xfId="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0" borderId="0" xfId="0" applyFont="1" applyAlignment="1">
      <alignment horizontal="center"/>
    </xf>
    <xf numFmtId="0" fontId="20" fillId="0" borderId="0" xfId="0" applyFont="1"/>
    <xf numFmtId="0" fontId="20" fillId="0" borderId="0" xfId="0" applyFont="1" applyFill="1"/>
    <xf numFmtId="0" fontId="16" fillId="0" borderId="0" xfId="0" applyFont="1" applyFill="1"/>
    <xf numFmtId="165" fontId="21" fillId="0" borderId="2" xfId="1" applyFont="1" applyBorder="1" applyAlignment="1">
      <alignment vertical="center" wrapText="1"/>
    </xf>
    <xf numFmtId="165" fontId="21" fillId="3" borderId="2" xfId="1" applyFont="1" applyFill="1" applyBorder="1" applyAlignment="1">
      <alignment vertical="center" wrapText="1"/>
    </xf>
    <xf numFmtId="165" fontId="21" fillId="8" borderId="2" xfId="1" applyFont="1" applyFill="1" applyBorder="1" applyAlignment="1">
      <alignment vertical="center" wrapText="1"/>
    </xf>
    <xf numFmtId="165" fontId="12" fillId="5" borderId="2" xfId="1" applyFont="1" applyFill="1" applyBorder="1" applyAlignment="1">
      <alignment vertical="center" wrapText="1"/>
    </xf>
    <xf numFmtId="9" fontId="12" fillId="5" borderId="2" xfId="2" applyFont="1" applyFill="1" applyBorder="1" applyAlignment="1">
      <alignment vertical="center" wrapText="1"/>
    </xf>
    <xf numFmtId="165" fontId="12" fillId="6" borderId="2" xfId="1" applyFont="1" applyFill="1" applyBorder="1" applyAlignment="1">
      <alignment vertical="center" wrapText="1"/>
    </xf>
    <xf numFmtId="165" fontId="12" fillId="3" borderId="2" xfId="1" applyFont="1" applyFill="1" applyBorder="1" applyAlignment="1">
      <alignment vertical="center"/>
    </xf>
    <xf numFmtId="165" fontId="12" fillId="8" borderId="2" xfId="1" applyFont="1" applyFill="1" applyBorder="1" applyAlignment="1">
      <alignment vertical="center" wrapText="1"/>
    </xf>
    <xf numFmtId="9" fontId="12" fillId="6" borderId="2" xfId="2" applyFont="1" applyFill="1" applyBorder="1" applyAlignment="1">
      <alignment vertical="center"/>
    </xf>
    <xf numFmtId="165" fontId="12" fillId="6" borderId="2" xfId="1" applyFont="1" applyFill="1" applyBorder="1" applyAlignment="1">
      <alignment vertical="center"/>
    </xf>
    <xf numFmtId="165" fontId="12" fillId="3" borderId="2" xfId="1" applyFont="1" applyFill="1" applyBorder="1" applyAlignment="1">
      <alignment vertical="center" wrapText="1"/>
    </xf>
    <xf numFmtId="165" fontId="21" fillId="0" borderId="2" xfId="1" applyFont="1" applyBorder="1" applyAlignment="1">
      <alignment horizontal="center" vertical="center" wrapText="1"/>
    </xf>
    <xf numFmtId="165" fontId="12" fillId="0" borderId="2" xfId="1" applyFont="1" applyBorder="1" applyAlignment="1">
      <alignment horizontal="left" vertical="center" wrapText="1"/>
    </xf>
    <xf numFmtId="9" fontId="12" fillId="8" borderId="2" xfId="2" applyFont="1" applyFill="1" applyBorder="1" applyAlignment="1">
      <alignment vertical="center" wrapText="1"/>
    </xf>
    <xf numFmtId="165" fontId="12" fillId="0" borderId="2" xfId="1" applyFont="1" applyBorder="1" applyAlignment="1">
      <alignment horizontal="center" vertical="center" wrapText="1"/>
    </xf>
    <xf numFmtId="9" fontId="12" fillId="3" borderId="2" xfId="2" applyFont="1" applyFill="1" applyBorder="1" applyAlignment="1">
      <alignment vertical="center" wrapText="1"/>
    </xf>
    <xf numFmtId="165" fontId="21" fillId="3" borderId="2" xfId="1" applyFont="1" applyFill="1" applyBorder="1" applyAlignment="1">
      <alignment vertical="center"/>
    </xf>
    <xf numFmtId="165" fontId="21" fillId="5" borderId="2" xfId="1" applyFont="1" applyFill="1" applyBorder="1" applyAlignment="1">
      <alignment vertical="center" wrapText="1"/>
    </xf>
    <xf numFmtId="165" fontId="21" fillId="6" borderId="2" xfId="1" applyFont="1" applyFill="1" applyBorder="1" applyAlignment="1">
      <alignment vertical="center"/>
    </xf>
    <xf numFmtId="165" fontId="21" fillId="6" borderId="2" xfId="1" applyFont="1" applyFill="1" applyBorder="1" applyAlignment="1">
      <alignment vertical="center" wrapText="1"/>
    </xf>
    <xf numFmtId="165" fontId="21" fillId="0" borderId="2" xfId="1" applyFont="1" applyBorder="1" applyAlignment="1">
      <alignment horizontal="left" vertical="center"/>
    </xf>
    <xf numFmtId="165" fontId="21" fillId="0" borderId="2" xfId="1" applyFont="1" applyBorder="1" applyAlignment="1">
      <alignment horizontal="left" vertical="center" wrapText="1"/>
    </xf>
    <xf numFmtId="165" fontId="21" fillId="3" borderId="2" xfId="1" applyFont="1" applyFill="1" applyBorder="1" applyAlignment="1">
      <alignment horizontal="left" vertical="center"/>
    </xf>
    <xf numFmtId="165" fontId="21" fillId="8" borderId="2" xfId="1" applyFont="1" applyFill="1" applyBorder="1" applyAlignment="1">
      <alignment horizontal="left" vertical="center"/>
    </xf>
    <xf numFmtId="165" fontId="21" fillId="5" borderId="2" xfId="1" applyFont="1" applyFill="1" applyBorder="1" applyAlignment="1">
      <alignment horizontal="left" vertical="center"/>
    </xf>
    <xf numFmtId="165" fontId="21" fillId="6" borderId="2" xfId="1" applyFont="1" applyFill="1" applyBorder="1" applyAlignment="1">
      <alignment horizontal="left" vertical="center"/>
    </xf>
    <xf numFmtId="165" fontId="12" fillId="0" borderId="2" xfId="1" applyFont="1" applyFill="1" applyBorder="1" applyAlignment="1">
      <alignment vertical="center" wrapText="1"/>
    </xf>
    <xf numFmtId="165" fontId="12" fillId="0" borderId="2" xfId="1" applyFont="1" applyBorder="1" applyAlignment="1">
      <alignment vertical="center" wrapText="1"/>
    </xf>
    <xf numFmtId="165" fontId="12" fillId="5" borderId="2" xfId="1" applyFont="1" applyFill="1" applyBorder="1" applyAlignment="1">
      <alignment vertical="center"/>
    </xf>
    <xf numFmtId="0" fontId="12" fillId="0" borderId="2" xfId="1" applyNumberFormat="1" applyFont="1" applyFill="1" applyBorder="1" applyAlignment="1">
      <alignment horizontal="left" vertical="center" wrapText="1"/>
    </xf>
    <xf numFmtId="9" fontId="12" fillId="5" borderId="2" xfId="1" applyNumberFormat="1" applyFont="1" applyFill="1" applyBorder="1" applyAlignment="1">
      <alignment vertical="center"/>
    </xf>
    <xf numFmtId="165" fontId="12" fillId="0" borderId="2" xfId="1" applyFont="1" applyBorder="1" applyAlignment="1">
      <alignment horizontal="justify" vertical="center"/>
    </xf>
    <xf numFmtId="0" fontId="12" fillId="0" borderId="2" xfId="1" applyNumberFormat="1" applyFont="1" applyBorder="1" applyAlignment="1">
      <alignment vertical="center" wrapText="1"/>
    </xf>
    <xf numFmtId="165" fontId="12" fillId="3" borderId="2" xfId="1" applyFont="1" applyFill="1" applyBorder="1" applyAlignment="1">
      <alignment horizontal="justify" vertical="center"/>
    </xf>
    <xf numFmtId="165" fontId="12" fillId="8" borderId="2" xfId="1" applyFont="1" applyFill="1" applyBorder="1" applyAlignment="1">
      <alignment horizontal="justify" vertical="center"/>
    </xf>
    <xf numFmtId="9" fontId="12" fillId="6" borderId="2" xfId="2" applyFont="1" applyFill="1" applyBorder="1" applyAlignment="1">
      <alignment vertical="center" wrapText="1"/>
    </xf>
    <xf numFmtId="165" fontId="12" fillId="8" borderId="2" xfId="1" applyFont="1" applyFill="1" applyBorder="1" applyAlignment="1">
      <alignment vertical="center"/>
    </xf>
    <xf numFmtId="10" fontId="12" fillId="3" borderId="2" xfId="1" applyNumberFormat="1" applyFont="1" applyFill="1" applyBorder="1" applyAlignment="1">
      <alignment vertical="center"/>
    </xf>
    <xf numFmtId="165" fontId="12" fillId="5" borderId="2" xfId="1" applyFont="1" applyFill="1" applyBorder="1" applyAlignment="1">
      <alignment horizontal="right" vertical="center"/>
    </xf>
    <xf numFmtId="165" fontId="12" fillId="0" borderId="2" xfId="1" applyFont="1" applyBorder="1" applyAlignment="1">
      <alignment vertical="center"/>
    </xf>
    <xf numFmtId="10" fontId="12" fillId="3" borderId="2" xfId="1" applyNumberFormat="1" applyFont="1" applyFill="1" applyBorder="1" applyAlignment="1">
      <alignment vertical="center" wrapText="1"/>
    </xf>
    <xf numFmtId="9" fontId="12" fillId="8" borderId="2" xfId="2" applyFont="1" applyFill="1" applyBorder="1" applyAlignment="1">
      <alignment vertical="center"/>
    </xf>
    <xf numFmtId="165" fontId="12" fillId="8" borderId="2" xfId="1" applyFont="1" applyFill="1" applyBorder="1" applyAlignment="1">
      <alignment horizontal="right" vertical="center"/>
    </xf>
    <xf numFmtId="9" fontId="21" fillId="3" borderId="2" xfId="2" applyFont="1" applyFill="1" applyBorder="1" applyAlignment="1">
      <alignment vertical="center" wrapText="1"/>
    </xf>
    <xf numFmtId="9" fontId="21" fillId="8" borderId="2" xfId="2" applyFont="1" applyFill="1" applyBorder="1" applyAlignment="1">
      <alignment vertical="center" wrapText="1"/>
    </xf>
    <xf numFmtId="9" fontId="21" fillId="6" borderId="2" xfId="2" applyFont="1" applyFill="1" applyBorder="1" applyAlignment="1">
      <alignment vertical="center" wrapText="1"/>
    </xf>
    <xf numFmtId="9" fontId="12" fillId="3" borderId="0" xfId="2" applyFont="1" applyFill="1" applyAlignment="1">
      <alignment vertical="center"/>
    </xf>
    <xf numFmtId="165" fontId="13" fillId="6" borderId="2" xfId="1" applyFont="1" applyFill="1" applyBorder="1" applyAlignment="1">
      <alignment vertical="center" wrapText="1"/>
    </xf>
    <xf numFmtId="165" fontId="22" fillId="9" borderId="5" xfId="1" applyFont="1" applyFill="1" applyBorder="1" applyAlignment="1">
      <alignment horizontal="right" vertical="center" wrapText="1"/>
    </xf>
    <xf numFmtId="165" fontId="12" fillId="3" borderId="2" xfId="1" applyFont="1" applyFill="1" applyBorder="1" applyAlignment="1">
      <alignment horizontal="center" vertical="center" wrapText="1"/>
    </xf>
    <xf numFmtId="9" fontId="12" fillId="3" borderId="2" xfId="2" applyFont="1" applyFill="1" applyBorder="1" applyAlignment="1">
      <alignment horizontal="right" vertical="center" wrapText="1"/>
    </xf>
    <xf numFmtId="165" fontId="12" fillId="8" borderId="2" xfId="1" applyFont="1" applyFill="1" applyBorder="1" applyAlignment="1">
      <alignment horizontal="center" vertical="center" wrapText="1"/>
    </xf>
    <xf numFmtId="165" fontId="12" fillId="5" borderId="2" xfId="1" applyFont="1" applyFill="1" applyBorder="1" applyAlignment="1">
      <alignment horizontal="center" vertical="center" wrapText="1"/>
    </xf>
    <xf numFmtId="9" fontId="21" fillId="5" borderId="2" xfId="2" applyFont="1" applyFill="1" applyBorder="1" applyAlignment="1">
      <alignment vertical="center" wrapText="1"/>
    </xf>
    <xf numFmtId="0" fontId="9" fillId="2" borderId="14" xfId="0" applyFont="1" applyFill="1" applyBorder="1" applyAlignment="1">
      <alignment wrapText="1"/>
    </xf>
    <xf numFmtId="165" fontId="9" fillId="2" borderId="31" xfId="1" applyFont="1" applyFill="1" applyBorder="1" applyAlignment="1">
      <alignment horizontal="right" wrapText="1"/>
    </xf>
    <xf numFmtId="165" fontId="9" fillId="2" borderId="34" xfId="1" applyFont="1" applyFill="1" applyBorder="1" applyAlignment="1">
      <alignment horizontal="right" wrapText="1"/>
    </xf>
    <xf numFmtId="9" fontId="12" fillId="2" borderId="42" xfId="2" applyFont="1" applyFill="1" applyBorder="1" applyAlignment="1">
      <alignment horizontal="right" wrapText="1"/>
    </xf>
    <xf numFmtId="9" fontId="15" fillId="2" borderId="42" xfId="2" applyFont="1" applyFill="1" applyBorder="1"/>
    <xf numFmtId="0" fontId="11" fillId="2" borderId="9" xfId="0" applyFont="1" applyFill="1" applyBorder="1"/>
    <xf numFmtId="165" fontId="10" fillId="2" borderId="43" xfId="1" applyFont="1" applyFill="1" applyBorder="1" applyAlignment="1">
      <alignment horizontal="right" wrapText="1"/>
    </xf>
    <xf numFmtId="9" fontId="21" fillId="2" borderId="42" xfId="2" applyFont="1" applyFill="1" applyBorder="1" applyAlignment="1">
      <alignment horizontal="right" wrapText="1"/>
    </xf>
    <xf numFmtId="9" fontId="11" fillId="2" borderId="42" xfId="2" applyFont="1" applyFill="1" applyBorder="1"/>
    <xf numFmtId="165" fontId="12" fillId="0" borderId="2" xfId="1" applyFont="1" applyBorder="1" applyAlignment="1">
      <alignment vertical="center" wrapText="1"/>
    </xf>
    <xf numFmtId="43" fontId="6" fillId="0" borderId="0" xfId="0" applyNumberFormat="1" applyFont="1"/>
    <xf numFmtId="0" fontId="12" fillId="0" borderId="8" xfId="0" applyFont="1" applyFill="1" applyBorder="1" applyAlignment="1">
      <alignment wrapText="1"/>
    </xf>
    <xf numFmtId="0" fontId="13" fillId="0" borderId="6" xfId="0" applyFont="1" applyFill="1" applyBorder="1" applyAlignment="1">
      <alignment wrapText="1"/>
    </xf>
    <xf numFmtId="2" fontId="6" fillId="0" borderId="0" xfId="0" applyNumberFormat="1" applyFont="1"/>
    <xf numFmtId="9" fontId="12" fillId="5" borderId="2" xfId="1" applyNumberFormat="1" applyFont="1" applyFill="1" applyBorder="1" applyAlignment="1">
      <alignment vertical="center" wrapText="1"/>
    </xf>
    <xf numFmtId="165" fontId="15" fillId="5" borderId="2" xfId="1" applyFont="1" applyFill="1" applyBorder="1" applyAlignment="1">
      <alignment vertical="center" wrapText="1"/>
    </xf>
    <xf numFmtId="165" fontId="15" fillId="5" borderId="2" xfId="1" applyFont="1" applyFill="1" applyBorder="1" applyAlignment="1">
      <alignment vertical="center"/>
    </xf>
    <xf numFmtId="10" fontId="12" fillId="5" borderId="2" xfId="1" applyNumberFormat="1" applyFont="1" applyFill="1" applyBorder="1" applyAlignment="1">
      <alignment vertical="center"/>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wrapText="1"/>
    </xf>
    <xf numFmtId="165" fontId="9" fillId="3" borderId="31" xfId="1" applyFont="1" applyFill="1" applyBorder="1" applyAlignment="1">
      <alignment horizontal="right" wrapText="1"/>
    </xf>
    <xf numFmtId="165" fontId="9" fillId="3" borderId="34" xfId="1" applyFont="1" applyFill="1" applyBorder="1" applyAlignment="1">
      <alignment horizontal="right" wrapText="1"/>
    </xf>
    <xf numFmtId="165" fontId="12" fillId="0" borderId="6" xfId="1" applyFont="1" applyBorder="1" applyAlignment="1">
      <alignment horizontal="left" vertical="center" wrapText="1"/>
    </xf>
    <xf numFmtId="165" fontId="12" fillId="0" borderId="49" xfId="1" applyFont="1" applyBorder="1" applyAlignment="1">
      <alignment horizontal="left" vertical="center" wrapText="1"/>
    </xf>
    <xf numFmtId="0" fontId="21" fillId="0" borderId="2" xfId="0" applyFont="1" applyBorder="1" applyAlignment="1">
      <alignment vertical="center" wrapText="1"/>
    </xf>
    <xf numFmtId="165" fontId="12" fillId="0" borderId="2" xfId="1" applyFont="1" applyBorder="1" applyAlignment="1">
      <alignment horizontal="left" vertical="center" wrapText="1"/>
    </xf>
    <xf numFmtId="165" fontId="12" fillId="0" borderId="2" xfId="1" applyFont="1" applyBorder="1" applyAlignment="1">
      <alignment horizontal="center" vertical="center" wrapText="1"/>
    </xf>
    <xf numFmtId="165" fontId="21" fillId="0" borderId="2" xfId="1" applyFont="1" applyBorder="1" applyAlignment="1">
      <alignment horizontal="left" vertical="center" wrapText="1"/>
    </xf>
    <xf numFmtId="165" fontId="21" fillId="0" borderId="6" xfId="1" applyFont="1" applyBorder="1" applyAlignment="1">
      <alignment horizontal="center" vertical="center" wrapText="1"/>
    </xf>
    <xf numFmtId="165" fontId="21" fillId="0" borderId="49" xfId="1" applyFont="1" applyBorder="1" applyAlignment="1">
      <alignment horizontal="center" vertical="center" wrapText="1"/>
    </xf>
    <xf numFmtId="165" fontId="21" fillId="0" borderId="2" xfId="1" applyFont="1" applyBorder="1" applyAlignment="1">
      <alignment horizontal="left" vertical="center"/>
    </xf>
    <xf numFmtId="165" fontId="21" fillId="0" borderId="6" xfId="1" applyFont="1" applyFill="1" applyBorder="1" applyAlignment="1">
      <alignment horizontal="center" vertical="center" wrapText="1"/>
    </xf>
    <xf numFmtId="165" fontId="21" fillId="0" borderId="49" xfId="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salay/AppData/Local/Microsoft/Windows/Temporary%20Internet%20Files/Content.Outlook/9XCODYYE/Copy%20of%20Copy%20of%20Sus%20Peace%20thru%20agric%20and%20jobs_Annual%20Financial%20Report%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ategory"/>
    </sheetNames>
    <sheetDataSet>
      <sheetData sheetId="0">
        <row r="9">
          <cell r="I9">
            <v>23660</v>
          </cell>
        </row>
        <row r="10">
          <cell r="I10">
            <v>5140</v>
          </cell>
          <cell r="J10">
            <v>5140</v>
          </cell>
          <cell r="K10">
            <v>1</v>
          </cell>
        </row>
        <row r="11">
          <cell r="I11">
            <v>10000</v>
          </cell>
          <cell r="J11">
            <v>10000</v>
          </cell>
          <cell r="K11">
            <v>1</v>
          </cell>
        </row>
        <row r="12">
          <cell r="I12">
            <v>3520</v>
          </cell>
          <cell r="J12">
            <v>3520</v>
          </cell>
          <cell r="K12">
            <v>1</v>
          </cell>
        </row>
        <row r="13">
          <cell r="I13">
            <v>5000</v>
          </cell>
          <cell r="J13">
            <v>5000</v>
          </cell>
          <cell r="K13">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view="pageBreakPreview" topLeftCell="A49" zoomScale="90" zoomScaleNormal="100" zoomScaleSheetLayoutView="90" workbookViewId="0">
      <selection activeCell="K62" sqref="K62"/>
    </sheetView>
  </sheetViews>
  <sheetFormatPr defaultColWidth="8.81640625" defaultRowHeight="14.75" x14ac:dyDescent="0.75"/>
  <cols>
    <col min="1" max="1" width="18.26953125" customWidth="1"/>
    <col min="2" max="2" width="30.54296875" customWidth="1"/>
    <col min="3" max="3" width="0.26953125" style="4" customWidth="1"/>
    <col min="4" max="4" width="13.453125" style="4" customWidth="1"/>
    <col min="5" max="5" width="7.54296875" style="4" customWidth="1"/>
    <col min="6" max="6" width="13.81640625" style="4" customWidth="1"/>
    <col min="7" max="7" width="13.453125" style="4" customWidth="1"/>
    <col min="8" max="8" width="6" style="4" customWidth="1"/>
    <col min="9" max="9" width="12.26953125" style="4" customWidth="1"/>
    <col min="10" max="10" width="13" style="4" customWidth="1"/>
    <col min="11" max="11" width="6.453125" style="4" customWidth="1"/>
    <col min="12" max="12" width="8.26953125" style="4" customWidth="1"/>
    <col min="13" max="13" width="22.54296875" style="4" customWidth="1"/>
    <col min="14" max="14" width="20.81640625" customWidth="1"/>
    <col min="15" max="15" width="22.7265625" customWidth="1"/>
    <col min="16" max="18" width="28.7265625" customWidth="1"/>
    <col min="19" max="19" width="34.1796875" customWidth="1"/>
  </cols>
  <sheetData>
    <row r="1" spans="1:15" ht="21" x14ac:dyDescent="1">
      <c r="A1" s="3" t="s">
        <v>25</v>
      </c>
      <c r="B1" s="2"/>
      <c r="C1" s="5"/>
      <c r="D1" s="5"/>
      <c r="E1" s="5"/>
      <c r="F1" s="5"/>
      <c r="G1" s="5"/>
      <c r="H1" s="5"/>
    </row>
    <row r="2" spans="1:15" ht="16" x14ac:dyDescent="0.8">
      <c r="A2" s="1"/>
      <c r="B2" s="1"/>
      <c r="C2" s="6"/>
      <c r="D2" s="6"/>
      <c r="E2" s="6"/>
      <c r="F2" s="6"/>
      <c r="G2" s="6"/>
      <c r="H2" s="6"/>
    </row>
    <row r="3" spans="1:15" ht="16" x14ac:dyDescent="0.8">
      <c r="A3" s="1" t="s">
        <v>22</v>
      </c>
      <c r="B3" s="1"/>
      <c r="C3" s="6"/>
      <c r="D3" s="6"/>
      <c r="E3" s="6"/>
      <c r="F3" s="6"/>
      <c r="G3" s="6"/>
      <c r="H3" s="6"/>
    </row>
    <row r="5" spans="1:15" ht="16" x14ac:dyDescent="0.8">
      <c r="A5" s="1" t="s">
        <v>26</v>
      </c>
    </row>
    <row r="6" spans="1:15" ht="15.5" thickBot="1" x14ac:dyDescent="0.9"/>
    <row r="7" spans="1:15" s="20" customFormat="1" ht="117" customHeight="1" thickBot="1" x14ac:dyDescent="0.95">
      <c r="A7" s="86" t="s">
        <v>0</v>
      </c>
      <c r="B7" s="86" t="s">
        <v>1</v>
      </c>
      <c r="C7" s="87" t="s">
        <v>163</v>
      </c>
      <c r="D7" s="88" t="s">
        <v>151</v>
      </c>
      <c r="E7" s="89">
        <f>Activity!D511</f>
        <v>0</v>
      </c>
      <c r="F7" s="90" t="s">
        <v>164</v>
      </c>
      <c r="G7" s="91" t="s">
        <v>152</v>
      </c>
      <c r="H7" s="92" t="s">
        <v>153</v>
      </c>
      <c r="I7" s="93" t="s">
        <v>165</v>
      </c>
      <c r="J7" s="94" t="s">
        <v>154</v>
      </c>
      <c r="K7" s="95" t="s">
        <v>155</v>
      </c>
      <c r="L7" s="96" t="s">
        <v>8</v>
      </c>
      <c r="M7" s="96" t="s">
        <v>35</v>
      </c>
      <c r="N7" s="96" t="s">
        <v>9</v>
      </c>
      <c r="O7" s="97"/>
    </row>
    <row r="8" spans="1:15" ht="22.5" customHeight="1" x14ac:dyDescent="0.75">
      <c r="A8" s="179" t="s">
        <v>82</v>
      </c>
      <c r="B8" s="179"/>
      <c r="C8" s="179"/>
      <c r="D8" s="179"/>
      <c r="E8" s="179"/>
      <c r="F8" s="179"/>
      <c r="G8" s="179"/>
      <c r="H8" s="179"/>
      <c r="I8" s="179"/>
      <c r="J8" s="179"/>
      <c r="K8" s="179"/>
      <c r="L8" s="179"/>
      <c r="M8" s="179"/>
      <c r="N8" s="179"/>
      <c r="O8" s="98"/>
    </row>
    <row r="9" spans="1:15" ht="22" x14ac:dyDescent="0.75">
      <c r="A9" s="101" t="s">
        <v>2</v>
      </c>
      <c r="B9" s="101" t="s">
        <v>134</v>
      </c>
      <c r="C9" s="102"/>
      <c r="D9" s="102"/>
      <c r="E9" s="102"/>
      <c r="F9" s="103"/>
      <c r="G9" s="103"/>
      <c r="H9" s="103"/>
      <c r="I9" s="104"/>
      <c r="J9" s="104"/>
      <c r="K9" s="105"/>
      <c r="L9" s="106"/>
      <c r="M9" s="106"/>
      <c r="N9" s="106"/>
      <c r="O9" s="98"/>
    </row>
    <row r="10" spans="1:15" ht="22.5" customHeight="1" x14ac:dyDescent="0.75">
      <c r="A10" s="181" t="s">
        <v>3</v>
      </c>
      <c r="B10" s="180" t="s">
        <v>83</v>
      </c>
      <c r="C10" s="107"/>
      <c r="D10" s="107"/>
      <c r="E10" s="107"/>
      <c r="F10" s="108"/>
      <c r="G10" s="108"/>
      <c r="H10" s="108"/>
      <c r="I10" s="104">
        <f>[1]Activity!I10</f>
        <v>5140</v>
      </c>
      <c r="J10" s="104">
        <f>[1]Activity!J10</f>
        <v>5140</v>
      </c>
      <c r="K10" s="105">
        <f>[1]Activity!K10</f>
        <v>1</v>
      </c>
      <c r="L10" s="109">
        <v>0.5</v>
      </c>
      <c r="M10" s="110" t="s">
        <v>18</v>
      </c>
      <c r="N10" s="106" t="s">
        <v>84</v>
      </c>
      <c r="O10" s="98"/>
    </row>
    <row r="11" spans="1:15" ht="15" customHeight="1" x14ac:dyDescent="0.75">
      <c r="A11" s="181"/>
      <c r="B11" s="180"/>
      <c r="C11" s="111"/>
      <c r="D11" s="111"/>
      <c r="E11" s="111"/>
      <c r="F11" s="108"/>
      <c r="G11" s="108"/>
      <c r="H11" s="108"/>
      <c r="I11" s="104">
        <f>[1]Activity!I11</f>
        <v>10000</v>
      </c>
      <c r="J11" s="104">
        <f>[1]Activity!J11</f>
        <v>10000</v>
      </c>
      <c r="K11" s="105">
        <f>[1]Activity!K11</f>
        <v>1</v>
      </c>
      <c r="L11" s="109">
        <v>0.5</v>
      </c>
      <c r="M11" s="110" t="s">
        <v>17</v>
      </c>
      <c r="N11" s="106" t="s">
        <v>85</v>
      </c>
      <c r="O11" s="98"/>
    </row>
    <row r="12" spans="1:15" ht="18" customHeight="1" x14ac:dyDescent="0.75">
      <c r="A12" s="181" t="s">
        <v>4</v>
      </c>
      <c r="B12" s="180" t="s">
        <v>86</v>
      </c>
      <c r="C12" s="107"/>
      <c r="D12" s="107"/>
      <c r="E12" s="107"/>
      <c r="F12" s="108"/>
      <c r="G12" s="108"/>
      <c r="H12" s="108"/>
      <c r="I12" s="104">
        <f>[1]Activity!I12</f>
        <v>3520</v>
      </c>
      <c r="J12" s="104">
        <f>[1]Activity!J12</f>
        <v>3520</v>
      </c>
      <c r="K12" s="105">
        <f>[1]Activity!K12</f>
        <v>1</v>
      </c>
      <c r="L12" s="109">
        <v>0.5</v>
      </c>
      <c r="M12" s="110" t="s">
        <v>18</v>
      </c>
      <c r="N12" s="106" t="s">
        <v>36</v>
      </c>
      <c r="O12" s="98"/>
    </row>
    <row r="13" spans="1:15" ht="21" customHeight="1" x14ac:dyDescent="0.75">
      <c r="A13" s="181"/>
      <c r="B13" s="180"/>
      <c r="C13" s="111"/>
      <c r="D13" s="111"/>
      <c r="E13" s="111"/>
      <c r="F13" s="108"/>
      <c r="G13" s="108"/>
      <c r="H13" s="108"/>
      <c r="I13" s="104">
        <f>[1]Activity!I13</f>
        <v>5000</v>
      </c>
      <c r="J13" s="104">
        <f>[1]Activity!J13</f>
        <v>5000</v>
      </c>
      <c r="K13" s="105">
        <f>[1]Activity!K13</f>
        <v>1</v>
      </c>
      <c r="L13" s="109">
        <v>0.5</v>
      </c>
      <c r="M13" s="110" t="s">
        <v>17</v>
      </c>
      <c r="N13" s="106" t="s">
        <v>39</v>
      </c>
      <c r="O13" s="98"/>
    </row>
    <row r="14" spans="1:15" ht="39" customHeight="1" x14ac:dyDescent="0.75">
      <c r="A14" s="112" t="s">
        <v>88</v>
      </c>
      <c r="B14" s="113" t="s">
        <v>87</v>
      </c>
      <c r="C14" s="111"/>
      <c r="D14" s="111"/>
      <c r="E14" s="111"/>
      <c r="F14" s="108"/>
      <c r="G14" s="108"/>
      <c r="H14" s="108"/>
      <c r="I14" s="104"/>
      <c r="J14" s="104"/>
      <c r="K14" s="105"/>
      <c r="L14" s="109"/>
      <c r="M14" s="110"/>
      <c r="N14" s="106"/>
      <c r="O14" s="98"/>
    </row>
    <row r="15" spans="1:15" ht="25.5" customHeight="1" x14ac:dyDescent="0.75">
      <c r="A15" s="181" t="s">
        <v>90</v>
      </c>
      <c r="B15" s="180" t="s">
        <v>89</v>
      </c>
      <c r="C15" s="111"/>
      <c r="D15" s="111"/>
      <c r="E15" s="111"/>
      <c r="F15" s="108">
        <v>18000</v>
      </c>
      <c r="G15" s="108">
        <v>15288.42</v>
      </c>
      <c r="H15" s="114">
        <f>G15/F15</f>
        <v>0.84935666666666665</v>
      </c>
      <c r="I15" s="104"/>
      <c r="J15" s="104"/>
      <c r="K15" s="105"/>
      <c r="L15" s="109">
        <v>0.72</v>
      </c>
      <c r="M15" s="110" t="s">
        <v>18</v>
      </c>
      <c r="N15" s="106" t="s">
        <v>41</v>
      </c>
      <c r="O15" s="98"/>
    </row>
    <row r="16" spans="1:15" ht="30.75" customHeight="1" x14ac:dyDescent="0.75">
      <c r="A16" s="181"/>
      <c r="B16" s="180"/>
      <c r="C16" s="111"/>
      <c r="D16" s="111"/>
      <c r="E16" s="111"/>
      <c r="F16" s="108">
        <v>40886.329999999994</v>
      </c>
      <c r="G16" s="108">
        <v>38702.17</v>
      </c>
      <c r="H16" s="114">
        <f t="shared" ref="H16:H21" si="0">G16/F16</f>
        <v>0.94657970035461736</v>
      </c>
      <c r="I16" s="104"/>
      <c r="J16" s="104"/>
      <c r="K16" s="105"/>
      <c r="L16" s="109">
        <v>0.5</v>
      </c>
      <c r="M16" s="110" t="s">
        <v>17</v>
      </c>
      <c r="N16" s="106" t="s">
        <v>40</v>
      </c>
      <c r="O16" s="98"/>
    </row>
    <row r="17" spans="1:15" ht="60" customHeight="1" x14ac:dyDescent="0.75">
      <c r="A17" s="115" t="s">
        <v>5</v>
      </c>
      <c r="B17" s="113" t="s">
        <v>91</v>
      </c>
      <c r="C17" s="111"/>
      <c r="D17" s="111"/>
      <c r="E17" s="111"/>
      <c r="F17" s="108">
        <v>71000</v>
      </c>
      <c r="G17" s="108">
        <f>23000+45000</f>
        <v>68000</v>
      </c>
      <c r="H17" s="114">
        <f t="shared" si="0"/>
        <v>0.95774647887323938</v>
      </c>
      <c r="I17" s="104"/>
      <c r="J17" s="104"/>
      <c r="K17" s="105"/>
      <c r="L17" s="109">
        <v>0.5</v>
      </c>
      <c r="M17" s="110" t="s">
        <v>17</v>
      </c>
      <c r="N17" s="106" t="s">
        <v>60</v>
      </c>
      <c r="O17" s="98"/>
    </row>
    <row r="18" spans="1:15" ht="62.25" customHeight="1" x14ac:dyDescent="0.75">
      <c r="A18" s="115" t="s">
        <v>93</v>
      </c>
      <c r="B18" s="113" t="s">
        <v>92</v>
      </c>
      <c r="C18" s="107"/>
      <c r="D18" s="107"/>
      <c r="E18" s="107"/>
      <c r="F18" s="108"/>
      <c r="G18" s="108"/>
      <c r="H18" s="114"/>
      <c r="I18" s="104">
        <v>41120</v>
      </c>
      <c r="J18" s="170">
        <v>38725.160000000003</v>
      </c>
      <c r="K18" s="105">
        <f t="shared" ref="K18:K21" si="1">J18/I18</f>
        <v>0.94175972762645921</v>
      </c>
      <c r="L18" s="109"/>
      <c r="M18" s="110" t="s">
        <v>17</v>
      </c>
      <c r="N18" s="106" t="s">
        <v>61</v>
      </c>
      <c r="O18" s="98"/>
    </row>
    <row r="19" spans="1:15" ht="36" customHeight="1" x14ac:dyDescent="0.75">
      <c r="A19" s="181" t="s">
        <v>95</v>
      </c>
      <c r="B19" s="180" t="s">
        <v>94</v>
      </c>
      <c r="C19" s="111">
        <v>6000</v>
      </c>
      <c r="D19" s="111">
        <v>6000</v>
      </c>
      <c r="E19" s="116">
        <f>D19/C19</f>
        <v>1</v>
      </c>
      <c r="F19" s="108"/>
      <c r="G19" s="108"/>
      <c r="H19" s="114"/>
      <c r="I19" s="104"/>
      <c r="J19" s="104"/>
      <c r="K19" s="105"/>
      <c r="L19" s="109"/>
      <c r="M19" s="110" t="s">
        <v>18</v>
      </c>
      <c r="N19" s="106" t="s">
        <v>42</v>
      </c>
      <c r="O19" s="98"/>
    </row>
    <row r="20" spans="1:15" s="4" customFormat="1" ht="15.75" customHeight="1" x14ac:dyDescent="0.75">
      <c r="A20" s="181"/>
      <c r="B20" s="180"/>
      <c r="C20" s="111">
        <v>11440.4</v>
      </c>
      <c r="D20" s="111">
        <v>12263</v>
      </c>
      <c r="E20" s="116">
        <f t="shared" ref="E20:E21" si="2">D20/C20</f>
        <v>1.0719030803118772</v>
      </c>
      <c r="F20" s="108"/>
      <c r="G20" s="108"/>
      <c r="H20" s="114"/>
      <c r="I20" s="104"/>
      <c r="J20" s="104"/>
      <c r="K20" s="105"/>
      <c r="L20" s="109">
        <v>0.5</v>
      </c>
      <c r="M20" s="110" t="s">
        <v>19</v>
      </c>
      <c r="N20" s="106" t="s">
        <v>43</v>
      </c>
      <c r="O20" s="99"/>
    </row>
    <row r="21" spans="1:15" s="21" customFormat="1" ht="24" customHeight="1" x14ac:dyDescent="0.75">
      <c r="A21" s="186" t="s">
        <v>166</v>
      </c>
      <c r="B21" s="187"/>
      <c r="C21" s="117">
        <f>SUM(C9:C20)</f>
        <v>17440.400000000001</v>
      </c>
      <c r="D21" s="117">
        <f>D20+D19</f>
        <v>18263</v>
      </c>
      <c r="E21" s="116">
        <f t="shared" si="2"/>
        <v>1.047166349395656</v>
      </c>
      <c r="F21" s="103">
        <f>SUM(F9:F20)</f>
        <v>129886.32999999999</v>
      </c>
      <c r="G21" s="103">
        <f>G15+G16+G17</f>
        <v>121990.59</v>
      </c>
      <c r="H21" s="114">
        <f t="shared" si="0"/>
        <v>0.93921038495737008</v>
      </c>
      <c r="I21" s="118">
        <f>SUM(I9:I20)</f>
        <v>64780</v>
      </c>
      <c r="J21" s="118">
        <f>SUM(J9:J20)</f>
        <v>62385.16</v>
      </c>
      <c r="K21" s="105">
        <f t="shared" si="1"/>
        <v>0.96303118246372343</v>
      </c>
      <c r="L21" s="119"/>
      <c r="M21" s="119"/>
      <c r="N21" s="120"/>
      <c r="O21" s="100"/>
    </row>
    <row r="22" spans="1:15" s="4" customFormat="1" ht="29.25" customHeight="1" x14ac:dyDescent="0.75">
      <c r="A22" s="185" t="s">
        <v>126</v>
      </c>
      <c r="B22" s="185"/>
      <c r="C22" s="185"/>
      <c r="D22" s="185"/>
      <c r="E22" s="185"/>
      <c r="F22" s="185"/>
      <c r="G22" s="185"/>
      <c r="H22" s="185"/>
      <c r="I22" s="185"/>
      <c r="J22" s="185"/>
      <c r="K22" s="185"/>
      <c r="L22" s="185"/>
      <c r="M22" s="185"/>
      <c r="N22" s="185"/>
      <c r="O22" s="99"/>
    </row>
    <row r="23" spans="1:15" s="4" customFormat="1" ht="39.75" customHeight="1" x14ac:dyDescent="0.75">
      <c r="A23" s="121" t="s">
        <v>96</v>
      </c>
      <c r="B23" s="122" t="s">
        <v>97</v>
      </c>
      <c r="C23" s="123"/>
      <c r="D23" s="123"/>
      <c r="E23" s="123"/>
      <c r="F23" s="124"/>
      <c r="G23" s="124"/>
      <c r="H23" s="124"/>
      <c r="I23" s="125"/>
      <c r="J23" s="125"/>
      <c r="K23" s="125"/>
      <c r="L23" s="126"/>
      <c r="M23" s="126"/>
      <c r="N23" s="126"/>
      <c r="O23" s="99"/>
    </row>
    <row r="24" spans="1:15" s="4" customFormat="1" ht="44" x14ac:dyDescent="0.75">
      <c r="A24" s="127" t="s">
        <v>98</v>
      </c>
      <c r="B24" s="128" t="s">
        <v>99</v>
      </c>
      <c r="C24" s="111">
        <v>8000</v>
      </c>
      <c r="D24" s="111"/>
      <c r="E24" s="111"/>
      <c r="F24" s="108"/>
      <c r="G24" s="108"/>
      <c r="H24" s="108"/>
      <c r="I24" s="129"/>
      <c r="J24" s="129"/>
      <c r="K24" s="129"/>
      <c r="L24" s="109">
        <v>0.5</v>
      </c>
      <c r="M24" s="110" t="s">
        <v>19</v>
      </c>
      <c r="N24" s="106" t="s">
        <v>28</v>
      </c>
      <c r="O24" s="99"/>
    </row>
    <row r="25" spans="1:15" ht="82.5" customHeight="1" x14ac:dyDescent="0.75">
      <c r="A25" s="127" t="s">
        <v>100</v>
      </c>
      <c r="B25" s="130" t="s">
        <v>157</v>
      </c>
      <c r="C25" s="111"/>
      <c r="D25" s="111"/>
      <c r="E25" s="111"/>
      <c r="F25" s="108"/>
      <c r="G25" s="108"/>
      <c r="H25" s="108"/>
      <c r="I25" s="129">
        <v>55795.199999999997</v>
      </c>
      <c r="J25" s="171">
        <v>67960.149999999994</v>
      </c>
      <c r="K25" s="131">
        <v>1.218</v>
      </c>
      <c r="L25" s="109">
        <v>0.5</v>
      </c>
      <c r="M25" s="110" t="s">
        <v>15</v>
      </c>
      <c r="N25" s="106" t="s">
        <v>29</v>
      </c>
      <c r="O25" s="98"/>
    </row>
    <row r="26" spans="1:15" ht="33" x14ac:dyDescent="0.75">
      <c r="A26" s="127" t="s">
        <v>102</v>
      </c>
      <c r="B26" s="128" t="s">
        <v>101</v>
      </c>
      <c r="C26" s="111"/>
      <c r="D26" s="111"/>
      <c r="E26" s="111"/>
      <c r="F26" s="108"/>
      <c r="G26" s="108"/>
      <c r="H26" s="108"/>
      <c r="I26" s="129">
        <v>6400</v>
      </c>
      <c r="J26" s="129">
        <v>6400</v>
      </c>
      <c r="K26" s="131">
        <v>1</v>
      </c>
      <c r="L26" s="109">
        <v>0.5</v>
      </c>
      <c r="M26" s="110" t="s">
        <v>17</v>
      </c>
      <c r="N26" s="106" t="s">
        <v>30</v>
      </c>
      <c r="O26" s="98"/>
    </row>
    <row r="27" spans="1:15" ht="40.5" customHeight="1" x14ac:dyDescent="0.75">
      <c r="A27" s="127" t="s">
        <v>104</v>
      </c>
      <c r="B27" s="128" t="s">
        <v>103</v>
      </c>
      <c r="C27" s="111">
        <v>37600</v>
      </c>
      <c r="D27" s="111">
        <v>38757</v>
      </c>
      <c r="E27" s="116">
        <f>D27/C27</f>
        <v>1.0307712765957446</v>
      </c>
      <c r="F27" s="108"/>
      <c r="G27" s="108"/>
      <c r="H27" s="108"/>
      <c r="I27" s="104">
        <v>36942.622199999802</v>
      </c>
      <c r="J27" s="104"/>
      <c r="K27" s="104"/>
      <c r="L27" s="109"/>
      <c r="M27" s="106" t="s">
        <v>19</v>
      </c>
      <c r="N27" s="106"/>
      <c r="O27" s="98"/>
    </row>
    <row r="28" spans="1:15" ht="46.5" customHeight="1" x14ac:dyDescent="0.75">
      <c r="A28" s="127" t="s">
        <v>105</v>
      </c>
      <c r="B28" s="113" t="s">
        <v>135</v>
      </c>
      <c r="C28" s="107"/>
      <c r="D28" s="107"/>
      <c r="E28" s="107"/>
      <c r="F28" s="108"/>
      <c r="G28" s="108"/>
      <c r="H28" s="108"/>
      <c r="I28" s="129"/>
      <c r="J28" s="129"/>
      <c r="K28" s="129"/>
      <c r="L28" s="109"/>
      <c r="M28" s="110" t="s">
        <v>17</v>
      </c>
      <c r="N28" s="106" t="s">
        <v>130</v>
      </c>
      <c r="O28" s="98"/>
    </row>
    <row r="29" spans="1:15" ht="72.75" customHeight="1" x14ac:dyDescent="0.75">
      <c r="A29" s="127" t="s">
        <v>107</v>
      </c>
      <c r="B29" s="113" t="s">
        <v>106</v>
      </c>
      <c r="C29" s="111"/>
      <c r="D29" s="111"/>
      <c r="E29" s="111"/>
      <c r="F29" s="108">
        <v>8000</v>
      </c>
      <c r="G29" s="108">
        <v>2933.11</v>
      </c>
      <c r="H29" s="114">
        <f>G29/F29</f>
        <v>0.36663875000000001</v>
      </c>
      <c r="I29" s="129"/>
      <c r="J29" s="129"/>
      <c r="K29" s="129"/>
      <c r="L29" s="109"/>
      <c r="M29" s="110" t="s">
        <v>15</v>
      </c>
      <c r="N29" s="106" t="s">
        <v>128</v>
      </c>
      <c r="O29" s="98"/>
    </row>
    <row r="30" spans="1:15" ht="39" customHeight="1" x14ac:dyDescent="0.75">
      <c r="A30" s="127" t="s">
        <v>108</v>
      </c>
      <c r="B30" s="113" t="s">
        <v>109</v>
      </c>
      <c r="C30" s="111"/>
      <c r="D30" s="111"/>
      <c r="E30" s="111"/>
      <c r="F30" s="108">
        <v>5400</v>
      </c>
      <c r="G30" s="108"/>
      <c r="H30" s="114">
        <f>G30/F30</f>
        <v>0</v>
      </c>
      <c r="I30" s="129"/>
      <c r="J30" s="129"/>
      <c r="K30" s="129"/>
      <c r="L30" s="110"/>
      <c r="M30" s="110" t="s">
        <v>15</v>
      </c>
      <c r="N30" s="106" t="s">
        <v>129</v>
      </c>
      <c r="O30" s="98"/>
    </row>
    <row r="31" spans="1:15" ht="45" customHeight="1" x14ac:dyDescent="0.75">
      <c r="A31" s="127" t="s">
        <v>111</v>
      </c>
      <c r="B31" s="128" t="s">
        <v>110</v>
      </c>
      <c r="C31" s="111">
        <v>119761.98</v>
      </c>
      <c r="D31" s="111">
        <v>2658</v>
      </c>
      <c r="E31" s="116">
        <f>D31/C31</f>
        <v>2.219402184232425E-2</v>
      </c>
      <c r="F31" s="108"/>
      <c r="G31" s="108"/>
      <c r="H31" s="108"/>
      <c r="I31" s="118"/>
      <c r="J31" s="118"/>
      <c r="K31" s="118"/>
      <c r="L31" s="110"/>
      <c r="M31" s="110" t="s">
        <v>16</v>
      </c>
      <c r="N31" s="106" t="s">
        <v>132</v>
      </c>
      <c r="O31" s="98"/>
    </row>
    <row r="32" spans="1:15" ht="33" x14ac:dyDescent="0.75">
      <c r="A32" s="101" t="s">
        <v>113</v>
      </c>
      <c r="B32" s="101" t="s">
        <v>112</v>
      </c>
      <c r="C32" s="107"/>
      <c r="D32" s="107"/>
      <c r="E32" s="107"/>
      <c r="F32" s="103"/>
      <c r="G32" s="103"/>
      <c r="H32" s="103"/>
      <c r="I32" s="104">
        <v>10072.32</v>
      </c>
      <c r="J32" s="104"/>
      <c r="K32" s="104"/>
      <c r="L32" s="120"/>
      <c r="M32" s="120"/>
      <c r="N32" s="120"/>
      <c r="O32" s="98"/>
    </row>
    <row r="33" spans="1:15" ht="66" x14ac:dyDescent="0.75">
      <c r="A33" s="128" t="s">
        <v>115</v>
      </c>
      <c r="B33" s="133" t="s">
        <v>114</v>
      </c>
      <c r="C33" s="134"/>
      <c r="D33" s="134"/>
      <c r="E33" s="134"/>
      <c r="F33" s="135"/>
      <c r="G33" s="135"/>
      <c r="H33" s="135"/>
      <c r="I33" s="104">
        <v>7280</v>
      </c>
      <c r="J33" s="104">
        <v>7280</v>
      </c>
      <c r="K33" s="169">
        <v>1</v>
      </c>
      <c r="L33" s="106"/>
      <c r="M33" s="110" t="s">
        <v>139</v>
      </c>
      <c r="N33" s="106" t="s">
        <v>31</v>
      </c>
      <c r="O33" s="98"/>
    </row>
    <row r="34" spans="1:15" ht="64.5" customHeight="1" x14ac:dyDescent="0.75">
      <c r="A34" s="128" t="s">
        <v>6</v>
      </c>
      <c r="B34" s="128" t="s">
        <v>136</v>
      </c>
      <c r="C34" s="134"/>
      <c r="D34" s="134"/>
      <c r="E34" s="134"/>
      <c r="F34" s="135"/>
      <c r="G34" s="135"/>
      <c r="H34" s="135"/>
      <c r="I34" s="129">
        <v>12000</v>
      </c>
      <c r="J34" s="129">
        <v>12000</v>
      </c>
      <c r="K34" s="131">
        <v>1</v>
      </c>
      <c r="L34" s="136">
        <v>0.5</v>
      </c>
      <c r="M34" s="106" t="s">
        <v>17</v>
      </c>
      <c r="N34" s="106" t="s">
        <v>31</v>
      </c>
      <c r="O34" s="98"/>
    </row>
    <row r="35" spans="1:15" ht="80.25" customHeight="1" x14ac:dyDescent="0.75">
      <c r="A35" s="128" t="s">
        <v>51</v>
      </c>
      <c r="B35" s="128" t="s">
        <v>116</v>
      </c>
      <c r="C35" s="111"/>
      <c r="D35" s="111"/>
      <c r="E35" s="111"/>
      <c r="F35" s="108"/>
      <c r="G35" s="108"/>
      <c r="H35" s="108"/>
      <c r="I35" s="129">
        <v>12800</v>
      </c>
      <c r="J35" s="129">
        <v>9197.59</v>
      </c>
      <c r="K35" s="172">
        <v>0.71850000000000003</v>
      </c>
      <c r="L35" s="136">
        <v>0.5</v>
      </c>
      <c r="M35" s="106" t="s">
        <v>17</v>
      </c>
      <c r="N35" s="106" t="s">
        <v>44</v>
      </c>
      <c r="O35" s="98"/>
    </row>
    <row r="36" spans="1:15" ht="57.75" customHeight="1" x14ac:dyDescent="0.75">
      <c r="A36" s="128" t="s">
        <v>53</v>
      </c>
      <c r="B36" s="128" t="s">
        <v>117</v>
      </c>
      <c r="C36" s="111"/>
      <c r="D36" s="111"/>
      <c r="E36" s="111"/>
      <c r="F36" s="108"/>
      <c r="G36" s="108"/>
      <c r="H36" s="108"/>
      <c r="I36" s="129">
        <v>59834</v>
      </c>
      <c r="J36" s="129"/>
      <c r="K36" s="129"/>
      <c r="L36" s="136">
        <v>0.5</v>
      </c>
      <c r="M36" s="106" t="s">
        <v>17</v>
      </c>
      <c r="N36" s="106" t="s">
        <v>32</v>
      </c>
      <c r="O36" s="98"/>
    </row>
    <row r="37" spans="1:15" ht="52.5" customHeight="1" x14ac:dyDescent="0.75">
      <c r="A37" s="128" t="s">
        <v>64</v>
      </c>
      <c r="B37" s="113" t="s">
        <v>118</v>
      </c>
      <c r="C37" s="107"/>
      <c r="D37" s="107"/>
      <c r="E37" s="107"/>
      <c r="F37" s="108"/>
      <c r="G37" s="108"/>
      <c r="H37" s="108"/>
      <c r="I37" s="129"/>
      <c r="J37" s="129"/>
      <c r="K37" s="129"/>
      <c r="L37" s="136">
        <v>0.5</v>
      </c>
      <c r="M37" s="106" t="s">
        <v>18</v>
      </c>
      <c r="N37" s="106" t="s">
        <v>45</v>
      </c>
      <c r="O37" s="98"/>
    </row>
    <row r="38" spans="1:15" ht="44" x14ac:dyDescent="0.75">
      <c r="A38" s="101" t="s">
        <v>56</v>
      </c>
      <c r="B38" s="101" t="s">
        <v>137</v>
      </c>
      <c r="C38" s="107"/>
      <c r="D38" s="107"/>
      <c r="E38" s="107"/>
      <c r="F38" s="137"/>
      <c r="G38" s="137"/>
      <c r="H38" s="137"/>
      <c r="I38" s="129"/>
      <c r="J38" s="129"/>
      <c r="K38" s="129"/>
      <c r="L38" s="136">
        <v>0.5</v>
      </c>
      <c r="M38" s="106" t="s">
        <v>17</v>
      </c>
      <c r="N38" s="106" t="s">
        <v>46</v>
      </c>
      <c r="O38" s="98"/>
    </row>
    <row r="39" spans="1:15" ht="40.5" customHeight="1" x14ac:dyDescent="0.75">
      <c r="A39" s="128" t="s">
        <v>7</v>
      </c>
      <c r="B39" s="128" t="s">
        <v>49</v>
      </c>
      <c r="C39" s="107">
        <v>1280</v>
      </c>
      <c r="D39" s="107">
        <v>1400</v>
      </c>
      <c r="E39" s="138">
        <f>D39/C39</f>
        <v>1.09375</v>
      </c>
      <c r="F39" s="137"/>
      <c r="G39" s="137"/>
      <c r="H39" s="137"/>
      <c r="I39" s="139"/>
      <c r="J39" s="139"/>
      <c r="K39" s="139"/>
      <c r="L39" s="136">
        <v>0.5</v>
      </c>
      <c r="M39" s="106" t="s">
        <v>18</v>
      </c>
      <c r="N39" s="106" t="s">
        <v>47</v>
      </c>
      <c r="O39" s="98"/>
    </row>
    <row r="40" spans="1:15" ht="33" customHeight="1" x14ac:dyDescent="0.75">
      <c r="A40" s="128" t="s">
        <v>158</v>
      </c>
      <c r="B40" s="164" t="s">
        <v>169</v>
      </c>
      <c r="C40" s="107">
        <v>69838</v>
      </c>
      <c r="D40" s="107">
        <v>37469</v>
      </c>
      <c r="E40" s="138">
        <f>D40/C40</f>
        <v>0.53651307311205931</v>
      </c>
      <c r="F40" s="108"/>
      <c r="G40" s="108"/>
      <c r="H40" s="108"/>
      <c r="I40" s="139"/>
      <c r="J40" s="139"/>
      <c r="K40" s="139"/>
      <c r="L40" s="136"/>
      <c r="M40" s="106" t="s">
        <v>15</v>
      </c>
      <c r="N40" s="106" t="s">
        <v>131</v>
      </c>
      <c r="O40" s="98"/>
    </row>
    <row r="41" spans="1:15" ht="31.5" customHeight="1" x14ac:dyDescent="0.75">
      <c r="A41" s="128" t="s">
        <v>34</v>
      </c>
      <c r="B41" s="132" t="s">
        <v>50</v>
      </c>
      <c r="C41" s="111">
        <v>22343.59</v>
      </c>
      <c r="D41" s="111">
        <v>8000</v>
      </c>
      <c r="E41" s="116">
        <f>D41/C41</f>
        <v>0.35804452194119207</v>
      </c>
      <c r="F41" s="108"/>
      <c r="G41" s="108"/>
      <c r="H41" s="108"/>
      <c r="I41" s="104"/>
      <c r="J41" s="104"/>
      <c r="K41" s="104"/>
      <c r="L41" s="136"/>
      <c r="M41" s="106" t="s">
        <v>19</v>
      </c>
      <c r="N41" s="106"/>
      <c r="O41" s="98"/>
    </row>
    <row r="42" spans="1:15" ht="22" x14ac:dyDescent="0.75">
      <c r="A42" s="128" t="s">
        <v>59</v>
      </c>
      <c r="B42" s="140" t="s">
        <v>52</v>
      </c>
      <c r="C42" s="111">
        <v>104000</v>
      </c>
      <c r="D42" s="111"/>
      <c r="E42" s="111"/>
      <c r="F42" s="108"/>
      <c r="G42" s="108"/>
      <c r="H42" s="108"/>
      <c r="I42" s="104"/>
      <c r="J42" s="104"/>
      <c r="K42" s="104"/>
      <c r="L42" s="136">
        <v>0.5</v>
      </c>
      <c r="M42" s="106" t="s">
        <v>19</v>
      </c>
      <c r="N42" s="106" t="s">
        <v>68</v>
      </c>
      <c r="O42" s="98"/>
    </row>
    <row r="43" spans="1:15" ht="31.5" customHeight="1" x14ac:dyDescent="0.75">
      <c r="A43" s="128" t="s">
        <v>119</v>
      </c>
      <c r="B43" s="128" t="s">
        <v>54</v>
      </c>
      <c r="C43" s="111">
        <v>8160</v>
      </c>
      <c r="D43" s="111">
        <v>8000</v>
      </c>
      <c r="E43" s="141">
        <f>D43/C43</f>
        <v>0.98039215686274506</v>
      </c>
      <c r="F43" s="108"/>
      <c r="G43" s="108"/>
      <c r="H43" s="108"/>
      <c r="I43" s="129"/>
      <c r="J43" s="129"/>
      <c r="K43" s="129"/>
      <c r="L43" s="136">
        <v>0.5</v>
      </c>
      <c r="M43" s="106" t="s">
        <v>18</v>
      </c>
      <c r="N43" s="106"/>
      <c r="O43" s="98"/>
    </row>
    <row r="44" spans="1:15" ht="64.5" customHeight="1" x14ac:dyDescent="0.75">
      <c r="A44" s="128" t="s">
        <v>120</v>
      </c>
      <c r="B44" s="128" t="s">
        <v>138</v>
      </c>
      <c r="C44" s="107"/>
      <c r="D44" s="107"/>
      <c r="E44" s="107"/>
      <c r="F44" s="137">
        <v>50200</v>
      </c>
      <c r="G44" s="137">
        <v>50200</v>
      </c>
      <c r="H44" s="142">
        <f>G44/F44</f>
        <v>1</v>
      </c>
      <c r="I44" s="129"/>
      <c r="J44" s="129"/>
      <c r="K44" s="129"/>
      <c r="L44" s="136">
        <v>0.5</v>
      </c>
      <c r="M44" s="106" t="s">
        <v>17</v>
      </c>
      <c r="N44" s="106" t="s">
        <v>62</v>
      </c>
      <c r="O44" s="98"/>
    </row>
    <row r="45" spans="1:15" ht="22" x14ac:dyDescent="0.75">
      <c r="A45" s="101" t="s">
        <v>121</v>
      </c>
      <c r="B45" s="113" t="s">
        <v>156</v>
      </c>
      <c r="C45" s="111"/>
      <c r="D45" s="111"/>
      <c r="E45" s="111"/>
      <c r="F45" s="108"/>
      <c r="G45" s="108"/>
      <c r="H45" s="108"/>
      <c r="I45" s="129"/>
      <c r="J45" s="129"/>
      <c r="K45" s="129"/>
      <c r="L45" s="136">
        <v>0.5</v>
      </c>
      <c r="M45" s="106" t="s">
        <v>17</v>
      </c>
      <c r="N45" s="106" t="s">
        <v>63</v>
      </c>
      <c r="O45" s="98"/>
    </row>
    <row r="46" spans="1:15" ht="40.5" customHeight="1" x14ac:dyDescent="0.75">
      <c r="A46" s="128" t="s">
        <v>122</v>
      </c>
      <c r="B46" s="128" t="s">
        <v>55</v>
      </c>
      <c r="C46" s="107">
        <v>1280</v>
      </c>
      <c r="D46" s="107"/>
      <c r="E46" s="107"/>
      <c r="F46" s="135"/>
      <c r="G46" s="135"/>
      <c r="H46" s="135"/>
      <c r="I46" s="129"/>
      <c r="J46" s="129"/>
      <c r="K46" s="129"/>
      <c r="L46" s="136">
        <v>1</v>
      </c>
      <c r="M46" s="106" t="s">
        <v>19</v>
      </c>
      <c r="N46" s="106" t="s">
        <v>133</v>
      </c>
      <c r="O46" s="98"/>
    </row>
    <row r="47" spans="1:15" ht="24.75" customHeight="1" x14ac:dyDescent="0.75">
      <c r="A47" s="128" t="s">
        <v>123</v>
      </c>
      <c r="B47" s="128" t="s">
        <v>57</v>
      </c>
      <c r="C47" s="111">
        <v>5040</v>
      </c>
      <c r="D47" s="111">
        <v>2000</v>
      </c>
      <c r="E47" s="111"/>
      <c r="F47" s="135"/>
      <c r="G47" s="135"/>
      <c r="H47" s="135"/>
      <c r="I47" s="129"/>
      <c r="J47" s="129"/>
      <c r="K47" s="129"/>
      <c r="L47" s="136">
        <v>1</v>
      </c>
      <c r="M47" s="106" t="s">
        <v>18</v>
      </c>
      <c r="N47" s="106" t="s">
        <v>67</v>
      </c>
      <c r="O47" s="98"/>
    </row>
    <row r="48" spans="1:15" ht="27" customHeight="1" x14ac:dyDescent="0.75">
      <c r="A48" s="128" t="s">
        <v>124</v>
      </c>
      <c r="B48" s="128" t="s">
        <v>58</v>
      </c>
      <c r="C48" s="111">
        <v>32407.4</v>
      </c>
      <c r="D48" s="111"/>
      <c r="E48" s="111"/>
      <c r="F48" s="135"/>
      <c r="G48" s="135"/>
      <c r="H48" s="135"/>
      <c r="I48" s="129"/>
      <c r="J48" s="129"/>
      <c r="K48" s="129"/>
      <c r="L48" s="136">
        <v>1</v>
      </c>
      <c r="M48" s="106" t="s">
        <v>19</v>
      </c>
      <c r="N48" s="106" t="s">
        <v>66</v>
      </c>
      <c r="O48" s="98"/>
    </row>
    <row r="49" spans="1:15" ht="24.75" customHeight="1" x14ac:dyDescent="0.75">
      <c r="A49" s="128" t="s">
        <v>125</v>
      </c>
      <c r="B49" s="128" t="s">
        <v>33</v>
      </c>
      <c r="C49" s="111">
        <v>7000</v>
      </c>
      <c r="D49" s="111">
        <v>3838</v>
      </c>
      <c r="E49" s="111"/>
      <c r="F49" s="143"/>
      <c r="G49" s="143"/>
      <c r="H49" s="143"/>
      <c r="I49" s="118"/>
      <c r="J49" s="118"/>
      <c r="K49" s="118"/>
      <c r="L49" s="136">
        <v>1</v>
      </c>
      <c r="M49" s="106" t="s">
        <v>18</v>
      </c>
      <c r="N49" s="106" t="s">
        <v>65</v>
      </c>
      <c r="O49" s="98"/>
    </row>
    <row r="50" spans="1:15" ht="31.9" customHeight="1" x14ac:dyDescent="0.75">
      <c r="A50" s="183" t="s">
        <v>168</v>
      </c>
      <c r="B50" s="184"/>
      <c r="C50" s="102">
        <f>SUM(C23:C49)</f>
        <v>416710.97</v>
      </c>
      <c r="D50" s="102">
        <f>SUM(D23:D49)</f>
        <v>102122</v>
      </c>
      <c r="E50" s="144">
        <f>D50/C50</f>
        <v>0.24506674254339886</v>
      </c>
      <c r="F50" s="103">
        <f>SUM(F24:F49)</f>
        <v>63600</v>
      </c>
      <c r="G50" s="103">
        <f>G29+G30+G44</f>
        <v>53133.11</v>
      </c>
      <c r="H50" s="145">
        <f>G50/F50</f>
        <v>0.83542625786163527</v>
      </c>
      <c r="I50" s="118">
        <f>SUM(I24:I49)</f>
        <v>201124.1421999998</v>
      </c>
      <c r="J50" s="118">
        <f>SUM(J23:J49)</f>
        <v>102837.73999999999</v>
      </c>
      <c r="K50" s="118"/>
      <c r="L50" s="146"/>
      <c r="M50" s="120"/>
      <c r="N50" s="110"/>
      <c r="O50" s="98"/>
    </row>
    <row r="51" spans="1:15" ht="26.25" customHeight="1" x14ac:dyDescent="0.75">
      <c r="A51" s="177" t="s">
        <v>23</v>
      </c>
      <c r="B51" s="178"/>
      <c r="C51" s="111">
        <v>182038.23</v>
      </c>
      <c r="D51" s="111">
        <v>122683</v>
      </c>
      <c r="E51" s="147">
        <f>D51/C51</f>
        <v>0.67394085297357587</v>
      </c>
      <c r="F51" s="108">
        <v>30105</v>
      </c>
      <c r="G51" s="108">
        <v>29753.919999999998</v>
      </c>
      <c r="H51" s="114">
        <f>G51/F51</f>
        <v>0.98833814980900181</v>
      </c>
      <c r="I51" s="104">
        <v>102241</v>
      </c>
      <c r="J51" s="104">
        <f>Category!Q7</f>
        <v>71568.7</v>
      </c>
      <c r="K51" s="105">
        <f>J51/I51</f>
        <v>0.7</v>
      </c>
      <c r="L51" s="109">
        <v>0.72</v>
      </c>
      <c r="M51" s="148" t="s">
        <v>14</v>
      </c>
      <c r="N51" s="120" t="s">
        <v>127</v>
      </c>
      <c r="O51" s="98"/>
    </row>
    <row r="52" spans="1:15" ht="25.5" customHeight="1" x14ac:dyDescent="0.75">
      <c r="A52" s="177" t="s">
        <v>24</v>
      </c>
      <c r="B52" s="178"/>
      <c r="C52" s="111">
        <v>23703</v>
      </c>
      <c r="D52" s="111">
        <v>14091</v>
      </c>
      <c r="E52" s="147">
        <f>D52/C52</f>
        <v>0.59448171117580051</v>
      </c>
      <c r="F52" s="137">
        <v>88800.26</v>
      </c>
      <c r="G52" s="137">
        <v>89950.47</v>
      </c>
      <c r="H52" s="114">
        <f>G52/F52</f>
        <v>1.0129527773905167</v>
      </c>
      <c r="I52" s="104">
        <v>11013.66780000027</v>
      </c>
      <c r="J52" s="149">
        <f>Category!Q13+Category!R13</f>
        <v>7292.8</v>
      </c>
      <c r="K52" s="105">
        <f>J52/I52</f>
        <v>0.66215906748157238</v>
      </c>
      <c r="L52" s="136">
        <v>0.72</v>
      </c>
      <c r="M52" s="106" t="s">
        <v>20</v>
      </c>
      <c r="N52" s="120" t="s">
        <v>48</v>
      </c>
      <c r="O52" s="98"/>
    </row>
    <row r="53" spans="1:15" ht="22.5" customHeight="1" x14ac:dyDescent="0.75">
      <c r="A53" s="177" t="s">
        <v>75</v>
      </c>
      <c r="B53" s="178"/>
      <c r="C53" s="111"/>
      <c r="D53" s="111"/>
      <c r="E53" s="111"/>
      <c r="F53" s="137"/>
      <c r="G53" s="137"/>
      <c r="H53" s="137"/>
      <c r="I53" s="104"/>
      <c r="J53" s="104"/>
      <c r="K53" s="104"/>
      <c r="L53" s="146"/>
      <c r="M53" s="120"/>
      <c r="N53" s="120"/>
      <c r="O53" s="98"/>
    </row>
    <row r="54" spans="1:15" ht="18.75" customHeight="1" x14ac:dyDescent="0.75">
      <c r="A54" s="177" t="s">
        <v>69</v>
      </c>
      <c r="B54" s="178"/>
      <c r="C54" s="111">
        <v>3792</v>
      </c>
      <c r="D54" s="111">
        <v>2000</v>
      </c>
      <c r="E54" s="111"/>
      <c r="F54" s="137"/>
      <c r="G54" s="137"/>
      <c r="H54" s="137"/>
      <c r="I54" s="104"/>
      <c r="J54" s="104"/>
      <c r="K54" s="104"/>
      <c r="L54" s="136">
        <v>0.28000000000000003</v>
      </c>
      <c r="M54" s="106" t="s">
        <v>18</v>
      </c>
      <c r="N54" s="110" t="s">
        <v>76</v>
      </c>
      <c r="O54" s="98"/>
    </row>
    <row r="55" spans="1:15" ht="20.25" customHeight="1" x14ac:dyDescent="0.75">
      <c r="A55" s="177" t="s">
        <v>70</v>
      </c>
      <c r="B55" s="178"/>
      <c r="C55" s="111">
        <v>20563</v>
      </c>
      <c r="D55" s="111">
        <v>19528.660000000033</v>
      </c>
      <c r="E55" s="111"/>
      <c r="F55" s="137"/>
      <c r="G55" s="137"/>
      <c r="H55" s="137"/>
      <c r="I55" s="104"/>
      <c r="J55" s="104"/>
      <c r="K55" s="104"/>
      <c r="L55" s="136">
        <v>0.28000000000000003</v>
      </c>
      <c r="M55" s="106" t="s">
        <v>20</v>
      </c>
      <c r="N55" s="106" t="s">
        <v>77</v>
      </c>
      <c r="O55" s="98"/>
    </row>
    <row r="56" spans="1:15" ht="21" customHeight="1" x14ac:dyDescent="0.75">
      <c r="A56" s="177" t="s">
        <v>71</v>
      </c>
      <c r="B56" s="178"/>
      <c r="C56" s="111">
        <v>3000</v>
      </c>
      <c r="D56" s="111"/>
      <c r="E56" s="111"/>
      <c r="F56" s="137"/>
      <c r="G56" s="137"/>
      <c r="H56" s="137"/>
      <c r="I56" s="104"/>
      <c r="J56" s="104"/>
      <c r="K56" s="104"/>
      <c r="L56" s="136">
        <v>0.28000000000000003</v>
      </c>
      <c r="M56" s="106" t="s">
        <v>20</v>
      </c>
      <c r="N56" s="106" t="s">
        <v>78</v>
      </c>
      <c r="O56" s="98"/>
    </row>
    <row r="57" spans="1:15" ht="22" x14ac:dyDescent="0.75">
      <c r="A57" s="177" t="s">
        <v>72</v>
      </c>
      <c r="B57" s="178"/>
      <c r="C57" s="111">
        <v>5000</v>
      </c>
      <c r="D57" s="111"/>
      <c r="E57" s="111"/>
      <c r="F57" s="137"/>
      <c r="G57" s="137"/>
      <c r="H57" s="137"/>
      <c r="I57" s="104"/>
      <c r="J57" s="104"/>
      <c r="K57" s="104"/>
      <c r="L57" s="136">
        <v>0.28000000000000003</v>
      </c>
      <c r="M57" s="106" t="s">
        <v>20</v>
      </c>
      <c r="N57" s="106" t="s">
        <v>79</v>
      </c>
      <c r="O57" s="98"/>
    </row>
    <row r="58" spans="1:15" ht="20.25" customHeight="1" x14ac:dyDescent="0.75">
      <c r="A58" s="177" t="s">
        <v>73</v>
      </c>
      <c r="B58" s="178"/>
      <c r="C58" s="111">
        <v>13072</v>
      </c>
      <c r="D58" s="111"/>
      <c r="E58" s="111"/>
      <c r="F58" s="137"/>
      <c r="G58" s="137"/>
      <c r="H58" s="137"/>
      <c r="I58" s="104"/>
      <c r="J58" s="104"/>
      <c r="K58" s="104"/>
      <c r="L58" s="136">
        <v>0.28000000000000003</v>
      </c>
      <c r="M58" s="106" t="s">
        <v>20</v>
      </c>
      <c r="N58" s="106" t="s">
        <v>80</v>
      </c>
      <c r="O58" s="98"/>
    </row>
    <row r="59" spans="1:15" ht="19.5" customHeight="1" x14ac:dyDescent="0.75">
      <c r="A59" s="177" t="s">
        <v>74</v>
      </c>
      <c r="B59" s="178"/>
      <c r="C59" s="111">
        <v>25000</v>
      </c>
      <c r="D59" s="111"/>
      <c r="E59" s="111"/>
      <c r="F59" s="108"/>
      <c r="G59" s="108"/>
      <c r="H59" s="108"/>
      <c r="I59" s="104"/>
      <c r="J59" s="104"/>
      <c r="K59" s="104"/>
      <c r="L59" s="136">
        <v>0.28000000000000003</v>
      </c>
      <c r="M59" s="106" t="s">
        <v>20</v>
      </c>
      <c r="N59" s="106" t="s">
        <v>81</v>
      </c>
      <c r="O59" s="98"/>
    </row>
    <row r="60" spans="1:15" ht="22.5" customHeight="1" x14ac:dyDescent="0.75">
      <c r="A60" s="182" t="s">
        <v>167</v>
      </c>
      <c r="B60" s="182"/>
      <c r="C60" s="111">
        <f>C59+C58+C57+C56+C55+C54+C52+C51+C50+C21</f>
        <v>710319.6</v>
      </c>
      <c r="D60" s="111">
        <f>D52+D51+D50+D21+D54+D55</f>
        <v>278687.66000000003</v>
      </c>
      <c r="E60" s="116">
        <f>D60/C60</f>
        <v>0.39234122217660899</v>
      </c>
      <c r="F60" s="108">
        <f>F52+F51+F50+F21</f>
        <v>312391.58999999997</v>
      </c>
      <c r="G60" s="108">
        <f>G52+G51+G50+G21</f>
        <v>294828.08999999997</v>
      </c>
      <c r="H60" s="114">
        <f>G60/F60</f>
        <v>0.94377729566919522</v>
      </c>
      <c r="I60" s="104">
        <f>I52+I51+I50+I21</f>
        <v>379158.81000000006</v>
      </c>
      <c r="J60" s="104">
        <f>J50+J21+J51+J52</f>
        <v>244084.39999999997</v>
      </c>
      <c r="K60" s="105">
        <f>J60/I60</f>
        <v>0.64375241603907329</v>
      </c>
      <c r="L60" s="120"/>
      <c r="M60" s="120"/>
      <c r="N60" s="120"/>
      <c r="O60" s="98"/>
    </row>
    <row r="61" spans="1:15" ht="24.75" customHeight="1" x14ac:dyDescent="0.75">
      <c r="A61" s="180" t="s">
        <v>140</v>
      </c>
      <c r="B61" s="180"/>
      <c r="C61" s="150">
        <v>49722</v>
      </c>
      <c r="D61" s="150">
        <f>Category!E15+Category!F15</f>
        <v>19508.136200000004</v>
      </c>
      <c r="E61" s="151">
        <f>D61/C61</f>
        <v>0.39234415751578788</v>
      </c>
      <c r="F61" s="152">
        <v>21867</v>
      </c>
      <c r="G61" s="152">
        <f>Category!K15+Category!L15</f>
        <v>20669.700100000002</v>
      </c>
      <c r="H61" s="114">
        <f t="shared" ref="H61:H62" si="3">G61/F61</f>
        <v>0.94524626606301743</v>
      </c>
      <c r="I61" s="153">
        <v>26541</v>
      </c>
      <c r="J61" s="153">
        <v>18578.7</v>
      </c>
      <c r="K61" s="105">
        <f t="shared" ref="K61:K62" si="4">J61/I61</f>
        <v>0.70000000000000007</v>
      </c>
      <c r="L61" s="106"/>
      <c r="M61" s="106"/>
      <c r="N61" s="106"/>
      <c r="O61" s="98"/>
    </row>
    <row r="62" spans="1:15" ht="24.75" customHeight="1" x14ac:dyDescent="0.75">
      <c r="A62" s="182" t="s">
        <v>38</v>
      </c>
      <c r="B62" s="182"/>
      <c r="C62" s="102">
        <f>SUM(C60:C61)</f>
        <v>760041.6</v>
      </c>
      <c r="D62" s="102">
        <f>SUM(D60:D61)</f>
        <v>298195.79620000004</v>
      </c>
      <c r="E62" s="144">
        <f>D62/C62</f>
        <v>0.39234141420680135</v>
      </c>
      <c r="F62" s="103">
        <f>F61+F60</f>
        <v>334258.58999999997</v>
      </c>
      <c r="G62" s="103">
        <f>SUM(G60:G61)</f>
        <v>315497.79009999998</v>
      </c>
      <c r="H62" s="145">
        <f t="shared" si="3"/>
        <v>0.94387339484678623</v>
      </c>
      <c r="I62" s="118">
        <f>I60+I61</f>
        <v>405699.81000000006</v>
      </c>
      <c r="J62" s="118">
        <f>J60+J61</f>
        <v>262663.09999999998</v>
      </c>
      <c r="K62" s="154">
        <f t="shared" si="4"/>
        <v>0.64743214940130223</v>
      </c>
      <c r="L62" s="120"/>
      <c r="M62" s="120"/>
      <c r="N62" s="120"/>
      <c r="O62" s="98"/>
    </row>
    <row r="63" spans="1:15" x14ac:dyDescent="0.75">
      <c r="A63" s="98"/>
      <c r="B63" s="98"/>
      <c r="C63" s="99"/>
      <c r="D63" s="99"/>
      <c r="E63" s="99"/>
      <c r="F63" s="99"/>
      <c r="G63" s="99"/>
      <c r="H63" s="99"/>
      <c r="I63" s="99"/>
      <c r="J63" s="99"/>
      <c r="K63" s="99"/>
      <c r="L63" s="99"/>
      <c r="M63" s="99"/>
      <c r="N63" s="98"/>
      <c r="O63" s="98"/>
    </row>
    <row r="64" spans="1:15" x14ac:dyDescent="0.75">
      <c r="F64" s="12"/>
      <c r="G64" s="12"/>
      <c r="H64" s="12"/>
      <c r="I64" s="12"/>
      <c r="J64" s="12"/>
      <c r="K64" s="12"/>
    </row>
    <row r="65" spans="2:13" ht="25.5" customHeight="1" x14ac:dyDescent="0.75">
      <c r="B65" s="14"/>
      <c r="C65" s="11"/>
      <c r="D65" s="11"/>
      <c r="E65" s="11"/>
      <c r="F65" s="11"/>
      <c r="G65" s="11"/>
      <c r="H65" s="11"/>
      <c r="I65" s="13"/>
      <c r="J65" s="13"/>
      <c r="K65" s="13"/>
      <c r="L65" s="11"/>
      <c r="M65" s="11"/>
    </row>
    <row r="66" spans="2:13" x14ac:dyDescent="0.75">
      <c r="F66" s="11"/>
      <c r="G66" s="11"/>
      <c r="H66" s="11"/>
      <c r="I66" s="11"/>
      <c r="J66" s="11"/>
      <c r="K66" s="11"/>
    </row>
    <row r="67" spans="2:13" x14ac:dyDescent="0.75">
      <c r="C67" s="11"/>
      <c r="D67" s="11"/>
      <c r="E67" s="11"/>
      <c r="F67" s="11"/>
      <c r="G67" s="11"/>
      <c r="H67" s="11"/>
    </row>
  </sheetData>
  <mergeCells count="24">
    <mergeCell ref="A61:B61"/>
    <mergeCell ref="A62:B62"/>
    <mergeCell ref="A10:A11"/>
    <mergeCell ref="A12:A13"/>
    <mergeCell ref="A15:A16"/>
    <mergeCell ref="A50:B50"/>
    <mergeCell ref="A22:N22"/>
    <mergeCell ref="A60:B60"/>
    <mergeCell ref="A21:B21"/>
    <mergeCell ref="A51:B51"/>
    <mergeCell ref="A52:B52"/>
    <mergeCell ref="A53:B53"/>
    <mergeCell ref="A54:B54"/>
    <mergeCell ref="A55:B55"/>
    <mergeCell ref="A56:B56"/>
    <mergeCell ref="A57:B57"/>
    <mergeCell ref="A58:B58"/>
    <mergeCell ref="A59:B59"/>
    <mergeCell ref="A8:N8"/>
    <mergeCell ref="B15:B16"/>
    <mergeCell ref="B12:B13"/>
    <mergeCell ref="B10:B11"/>
    <mergeCell ref="B19:B20"/>
    <mergeCell ref="A19:A20"/>
  </mergeCells>
  <pageMargins left="0.7" right="0.7" top="0.75" bottom="0.75" header="0.3" footer="0.3"/>
  <pageSetup scale="43" orientation="landscape" r:id="rId1"/>
  <rowBreaks count="4" manualBreakCount="4">
    <brk id="20" max="16383" man="1"/>
    <brk id="40" max="7" man="1"/>
    <brk id="61" max="16383" man="1"/>
    <brk id="62"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80" zoomScaleNormal="80" workbookViewId="0">
      <selection activeCell="M16" sqref="M16"/>
    </sheetView>
  </sheetViews>
  <sheetFormatPr defaultColWidth="8.81640625" defaultRowHeight="13.5" x14ac:dyDescent="0.7"/>
  <cols>
    <col min="1" max="1" width="35.90625" style="8" customWidth="1"/>
    <col min="2" max="3" width="10.6328125" style="10" bestFit="1" customWidth="1"/>
    <col min="4" max="5" width="9.1796875" style="10" bestFit="1" customWidth="1"/>
    <col min="6" max="6" width="8.36328125" style="10" bestFit="1" customWidth="1"/>
    <col min="7" max="7" width="8.6328125" style="10" customWidth="1"/>
    <col min="8" max="8" width="10.453125" style="8" customWidth="1"/>
    <col min="9" max="9" width="11.453125" style="8" customWidth="1"/>
    <col min="10" max="10" width="11.1796875" style="8" customWidth="1"/>
    <col min="11" max="11" width="10" style="8" customWidth="1"/>
    <col min="12" max="12" width="9.7265625" style="8" customWidth="1"/>
    <col min="13" max="13" width="8.36328125" style="8" customWidth="1"/>
    <col min="14" max="14" width="10.453125" style="8" customWidth="1"/>
    <col min="15" max="15" width="10.08984375" style="8" customWidth="1"/>
    <col min="16" max="17" width="9.54296875" style="8" customWidth="1"/>
    <col min="18" max="18" width="7.26953125" style="8" customWidth="1"/>
    <col min="19" max="19" width="9.54296875" style="8" customWidth="1"/>
    <col min="20" max="20" width="10.08984375" style="8" customWidth="1"/>
    <col min="21" max="21" width="10" style="8" customWidth="1"/>
    <col min="22" max="22" width="11.81640625" style="8" customWidth="1"/>
    <col min="23" max="23" width="11.08984375" style="8" customWidth="1"/>
    <col min="24" max="24" width="9.6328125" style="8" customWidth="1"/>
    <col min="25" max="25" width="4.7265625" style="8" customWidth="1"/>
    <col min="26" max="26" width="19.54296875" style="8" customWidth="1"/>
    <col min="27" max="16384" width="8.81640625" style="8"/>
  </cols>
  <sheetData>
    <row r="1" spans="1:26" x14ac:dyDescent="0.7">
      <c r="A1" s="7" t="s">
        <v>27</v>
      </c>
      <c r="B1" s="9"/>
      <c r="C1" s="9"/>
      <c r="D1" s="9"/>
      <c r="E1" s="9"/>
      <c r="F1" s="9"/>
      <c r="G1" s="9"/>
      <c r="H1" s="7"/>
    </row>
    <row r="2" spans="1:26" x14ac:dyDescent="0.7">
      <c r="A2" s="7"/>
      <c r="B2" s="9"/>
      <c r="C2" s="9"/>
      <c r="D2" s="9"/>
      <c r="E2" s="9"/>
      <c r="F2" s="9"/>
      <c r="G2" s="9"/>
      <c r="H2" s="7"/>
    </row>
    <row r="3" spans="1:26" x14ac:dyDescent="0.7">
      <c r="A3" s="7" t="s">
        <v>22</v>
      </c>
      <c r="B3" s="9"/>
      <c r="C3" s="9"/>
      <c r="D3" s="9"/>
      <c r="E3" s="9"/>
      <c r="F3" s="9"/>
      <c r="G3" s="9"/>
      <c r="H3" s="7"/>
    </row>
    <row r="4" spans="1:26" ht="14.25" thickBot="1" x14ac:dyDescent="0.85"/>
    <row r="5" spans="1:26" s="7" customFormat="1" ht="26.25" customHeight="1" thickBot="1" x14ac:dyDescent="0.85">
      <c r="A5" s="199" t="s">
        <v>10</v>
      </c>
      <c r="B5" s="194" t="s">
        <v>145</v>
      </c>
      <c r="C5" s="195"/>
      <c r="D5" s="195"/>
      <c r="E5" s="195"/>
      <c r="F5" s="195"/>
      <c r="G5" s="196"/>
      <c r="H5" s="201" t="s">
        <v>144</v>
      </c>
      <c r="I5" s="202"/>
      <c r="J5" s="202"/>
      <c r="K5" s="202"/>
      <c r="L5" s="202"/>
      <c r="M5" s="203"/>
      <c r="N5" s="201" t="s">
        <v>146</v>
      </c>
      <c r="O5" s="202"/>
      <c r="P5" s="202"/>
      <c r="Q5" s="202"/>
      <c r="R5" s="202"/>
      <c r="S5" s="203"/>
      <c r="T5" s="204" t="s">
        <v>161</v>
      </c>
      <c r="U5" s="206" t="s">
        <v>162</v>
      </c>
      <c r="V5" s="197" t="s">
        <v>147</v>
      </c>
      <c r="W5" s="188" t="s">
        <v>148</v>
      </c>
      <c r="X5" s="188" t="s">
        <v>159</v>
      </c>
      <c r="Y5" s="190" t="s">
        <v>149</v>
      </c>
      <c r="Z5" s="192" t="s">
        <v>150</v>
      </c>
    </row>
    <row r="6" spans="1:26" s="7" customFormat="1" ht="18.75" customHeight="1" thickBot="1" x14ac:dyDescent="0.85">
      <c r="A6" s="200"/>
      <c r="B6" s="24" t="s">
        <v>12</v>
      </c>
      <c r="C6" s="25" t="s">
        <v>13</v>
      </c>
      <c r="D6" s="25" t="s">
        <v>37</v>
      </c>
      <c r="E6" s="26" t="s">
        <v>141</v>
      </c>
      <c r="F6" s="25" t="s">
        <v>142</v>
      </c>
      <c r="G6" s="27" t="s">
        <v>143</v>
      </c>
      <c r="H6" s="28" t="s">
        <v>12</v>
      </c>
      <c r="I6" s="29" t="s">
        <v>13</v>
      </c>
      <c r="J6" s="173" t="s">
        <v>37</v>
      </c>
      <c r="K6" s="173" t="s">
        <v>141</v>
      </c>
      <c r="L6" s="173" t="s">
        <v>142</v>
      </c>
      <c r="M6" s="174" t="s">
        <v>143</v>
      </c>
      <c r="N6" s="28" t="s">
        <v>12</v>
      </c>
      <c r="O6" s="30" t="s">
        <v>13</v>
      </c>
      <c r="P6" s="31" t="s">
        <v>37</v>
      </c>
      <c r="Q6" s="32" t="s">
        <v>141</v>
      </c>
      <c r="R6" s="32" t="s">
        <v>142</v>
      </c>
      <c r="S6" s="27" t="s">
        <v>143</v>
      </c>
      <c r="T6" s="205"/>
      <c r="U6" s="207"/>
      <c r="V6" s="198"/>
      <c r="W6" s="189"/>
      <c r="X6" s="189"/>
      <c r="Y6" s="191"/>
      <c r="Z6" s="193"/>
    </row>
    <row r="7" spans="1:26" ht="16.5" customHeight="1" x14ac:dyDescent="0.7">
      <c r="A7" s="166" t="s">
        <v>14</v>
      </c>
      <c r="B7" s="33">
        <v>127426.761</v>
      </c>
      <c r="C7" s="34">
        <v>54611.469000000005</v>
      </c>
      <c r="D7" s="34">
        <f>Activity!C51</f>
        <v>182038.23</v>
      </c>
      <c r="E7" s="35">
        <v>82861</v>
      </c>
      <c r="F7" s="34">
        <v>39822</v>
      </c>
      <c r="G7" s="36">
        <f>(E7+F7)/B7</f>
        <v>0.96277264710510846</v>
      </c>
      <c r="H7" s="37">
        <v>21073.5</v>
      </c>
      <c r="I7" s="38">
        <v>9031.5</v>
      </c>
      <c r="J7" s="34">
        <f>Activity!F51</f>
        <v>30105</v>
      </c>
      <c r="K7" s="34">
        <f>Activity!G51</f>
        <v>29753.919999999998</v>
      </c>
      <c r="L7" s="34">
        <v>0</v>
      </c>
      <c r="M7" s="36">
        <f>(L7+K7)/J7</f>
        <v>0.98833814980900181</v>
      </c>
      <c r="N7" s="39">
        <v>71568.7</v>
      </c>
      <c r="O7" s="40">
        <v>30672.3</v>
      </c>
      <c r="P7" s="40">
        <v>102241</v>
      </c>
      <c r="Q7" s="40">
        <v>71568.7</v>
      </c>
      <c r="R7" s="40"/>
      <c r="S7" s="41">
        <f>(Q7+R7)/N7</f>
        <v>1</v>
      </c>
      <c r="T7" s="42">
        <f>N7+H7+B7</f>
        <v>220068.96100000001</v>
      </c>
      <c r="U7" s="43">
        <f>O7+I7+C7</f>
        <v>94315.269</v>
      </c>
      <c r="V7" s="44">
        <f>P7+J7+D7</f>
        <v>314384.23</v>
      </c>
      <c r="W7" s="45">
        <f>E7+K7+Q7</f>
        <v>184183.62</v>
      </c>
      <c r="X7" s="45">
        <f>F7+L7+R7</f>
        <v>39822</v>
      </c>
      <c r="Y7" s="46">
        <f>(W7+X7)/T7</f>
        <v>1.0178882972960461</v>
      </c>
      <c r="Z7" s="47"/>
    </row>
    <row r="8" spans="1:26" ht="21" customHeight="1" x14ac:dyDescent="0.7">
      <c r="A8" s="167" t="s">
        <v>15</v>
      </c>
      <c r="B8" s="49">
        <v>48886.6</v>
      </c>
      <c r="C8" s="35">
        <v>20951.400000000001</v>
      </c>
      <c r="D8" s="35">
        <f>Activity!C40</f>
        <v>69838</v>
      </c>
      <c r="E8" s="85">
        <v>37469</v>
      </c>
      <c r="F8" s="35"/>
      <c r="G8" s="36">
        <f t="shared" ref="G8:G15" si="0">(E8+F8)/B8</f>
        <v>0.76644724730294189</v>
      </c>
      <c r="H8" s="51">
        <v>9380</v>
      </c>
      <c r="I8" s="52">
        <v>4020</v>
      </c>
      <c r="J8" s="35">
        <f t="shared" ref="J8" si="1">SUM(H8:I8)</f>
        <v>13400</v>
      </c>
      <c r="K8" s="35"/>
      <c r="L8" s="35">
        <v>2933.11</v>
      </c>
      <c r="M8" s="36">
        <f>(L8+K8)/J8</f>
        <v>0.21888880597014926</v>
      </c>
      <c r="N8" s="53"/>
      <c r="O8" s="54"/>
      <c r="P8" s="54"/>
      <c r="Q8" s="54"/>
      <c r="R8" s="54"/>
      <c r="S8" s="41"/>
      <c r="T8" s="55"/>
      <c r="U8" s="56"/>
      <c r="V8" s="57"/>
      <c r="W8" s="45"/>
      <c r="X8" s="45">
        <f t="shared" ref="X8:X13" si="2">F8+L8+R8</f>
        <v>2933.11</v>
      </c>
      <c r="Y8" s="46"/>
      <c r="Z8" s="58"/>
    </row>
    <row r="9" spans="1:26" ht="24" customHeight="1" x14ac:dyDescent="0.7">
      <c r="A9" s="167" t="s">
        <v>16</v>
      </c>
      <c r="B9" s="49">
        <v>83833.385999999999</v>
      </c>
      <c r="C9" s="35">
        <v>35928.593999999997</v>
      </c>
      <c r="D9" s="35">
        <f>Activity!C31</f>
        <v>119761.98</v>
      </c>
      <c r="E9" s="35">
        <v>2658</v>
      </c>
      <c r="F9" s="35">
        <v>7138</v>
      </c>
      <c r="G9" s="36">
        <f>E9/B9</f>
        <v>3.1705745489034647E-2</v>
      </c>
      <c r="H9" s="51"/>
      <c r="I9" s="52"/>
      <c r="J9" s="35"/>
      <c r="K9" s="35"/>
      <c r="L9" s="35"/>
      <c r="M9" s="36"/>
      <c r="N9" s="53">
        <v>0</v>
      </c>
      <c r="O9" s="54">
        <v>0</v>
      </c>
      <c r="P9" s="54">
        <v>0</v>
      </c>
      <c r="Q9" s="54"/>
      <c r="R9" s="54"/>
      <c r="S9" s="41">
        <v>0</v>
      </c>
      <c r="T9" s="55">
        <f>B9</f>
        <v>83833.385999999999</v>
      </c>
      <c r="U9" s="56">
        <f>C9</f>
        <v>35928.593999999997</v>
      </c>
      <c r="V9" s="57">
        <f>P9+J9+D9</f>
        <v>119761.98</v>
      </c>
      <c r="W9" s="45">
        <f t="shared" ref="W9:W13" si="3">E9+K9+Q9</f>
        <v>2658</v>
      </c>
      <c r="X9" s="45">
        <f t="shared" si="2"/>
        <v>7138</v>
      </c>
      <c r="Y9" s="46">
        <f t="shared" ref="Y9:Y16" si="4">(W9+X9)/T9</f>
        <v>0.11685082122294332</v>
      </c>
      <c r="Z9" s="58"/>
    </row>
    <row r="10" spans="1:26" ht="13.5" customHeight="1" x14ac:dyDescent="0.7">
      <c r="A10" s="167" t="s">
        <v>17</v>
      </c>
      <c r="B10" s="49"/>
      <c r="C10" s="35"/>
      <c r="D10" s="35"/>
      <c r="E10" s="50"/>
      <c r="F10" s="35">
        <v>0</v>
      </c>
      <c r="G10" s="36"/>
      <c r="H10" s="51">
        <v>113460.43099999998</v>
      </c>
      <c r="I10" s="52">
        <v>48625.898999999998</v>
      </c>
      <c r="J10" s="35">
        <f>Activity!F16+Activity!F17+Activity!F44</f>
        <v>162086.32999999999</v>
      </c>
      <c r="K10" s="35">
        <f>45000+7355.51</f>
        <v>52355.51</v>
      </c>
      <c r="L10" s="35">
        <v>105000</v>
      </c>
      <c r="M10" s="36">
        <f>(L10+K10)/J10</f>
        <v>0.9708129612164087</v>
      </c>
      <c r="N10" s="53">
        <v>131138.48000000001</v>
      </c>
      <c r="O10" s="54">
        <v>56201.35</v>
      </c>
      <c r="P10" s="54">
        <v>187337.82</v>
      </c>
      <c r="Q10" s="54">
        <f>N10-13409</f>
        <v>117729.48000000001</v>
      </c>
      <c r="R10" s="54"/>
      <c r="S10" s="41">
        <f>(Q10+R10)/N10</f>
        <v>0.8977493104998624</v>
      </c>
      <c r="T10" s="55">
        <f>N10+H10</f>
        <v>244598.91099999999</v>
      </c>
      <c r="U10" s="56">
        <f>O10+I10</f>
        <v>104827.249</v>
      </c>
      <c r="V10" s="57">
        <f>P10+J10</f>
        <v>349424.15</v>
      </c>
      <c r="W10" s="45">
        <f t="shared" si="3"/>
        <v>170084.99000000002</v>
      </c>
      <c r="X10" s="45">
        <f t="shared" si="2"/>
        <v>105000</v>
      </c>
      <c r="Y10" s="46">
        <f t="shared" si="4"/>
        <v>1.1246370185188601</v>
      </c>
      <c r="Z10" s="58"/>
    </row>
    <row r="11" spans="1:26" ht="12.75" customHeight="1" x14ac:dyDescent="0.7">
      <c r="A11" s="48" t="s">
        <v>18</v>
      </c>
      <c r="B11" s="49">
        <v>21890.399999999998</v>
      </c>
      <c r="C11" s="35">
        <v>9381.6</v>
      </c>
      <c r="D11" s="35">
        <f>Activity!C19+Activity!C39+Activity!C43+Activity!C47+Activity!C49+Activity!C54</f>
        <v>31272</v>
      </c>
      <c r="E11" s="35">
        <v>21838</v>
      </c>
      <c r="F11" s="35"/>
      <c r="G11" s="36">
        <f t="shared" si="0"/>
        <v>0.99760625662390834</v>
      </c>
      <c r="H11" s="51">
        <v>12600</v>
      </c>
      <c r="I11" s="52">
        <v>5400</v>
      </c>
      <c r="J11" s="35">
        <f>Activity!F15</f>
        <v>18000</v>
      </c>
      <c r="K11" s="35">
        <f>Activity!G15</f>
        <v>15288.42</v>
      </c>
      <c r="L11" s="35">
        <v>0</v>
      </c>
      <c r="M11" s="36">
        <f>(L11+K11)/J11</f>
        <v>0.84935666666666665</v>
      </c>
      <c r="N11" s="53">
        <v>54996.423999999999</v>
      </c>
      <c r="O11" s="54">
        <v>23569.896000000001</v>
      </c>
      <c r="P11" s="54">
        <v>78566.320000000007</v>
      </c>
      <c r="Q11" s="54">
        <f>N11-7503</f>
        <v>47493.423999999999</v>
      </c>
      <c r="R11" s="54"/>
      <c r="S11" s="41">
        <f>(Q11+R11)/N11</f>
        <v>0.86357294794294259</v>
      </c>
      <c r="T11" s="55">
        <f>N11+H11+B11</f>
        <v>89486.823999999993</v>
      </c>
      <c r="U11" s="56">
        <f>O11+I11+C11</f>
        <v>38351.495999999999</v>
      </c>
      <c r="V11" s="57">
        <f>P11+J11+D11</f>
        <v>127838.32</v>
      </c>
      <c r="W11" s="45">
        <f t="shared" si="3"/>
        <v>84619.843999999997</v>
      </c>
      <c r="X11" s="45">
        <f t="shared" si="2"/>
        <v>0</v>
      </c>
      <c r="Y11" s="46">
        <f t="shared" si="4"/>
        <v>0.94561232835797149</v>
      </c>
      <c r="Z11" s="58"/>
    </row>
    <row r="12" spans="1:26" x14ac:dyDescent="0.7">
      <c r="A12" s="84" t="s">
        <v>19</v>
      </c>
      <c r="B12" s="49">
        <v>151949.97299999997</v>
      </c>
      <c r="C12" s="35">
        <v>65121.416999999994</v>
      </c>
      <c r="D12" s="35">
        <f>Activity!C20+Activity!C24+Activity!C27+Activity!C41+Activity!C42+Activity!C46+Activity!C48</f>
        <v>217071.38999999998</v>
      </c>
      <c r="E12" s="35">
        <v>59020</v>
      </c>
      <c r="F12" s="35">
        <v>8000</v>
      </c>
      <c r="G12" s="36">
        <f t="shared" si="0"/>
        <v>0.44106621855075956</v>
      </c>
      <c r="H12" s="51">
        <v>0</v>
      </c>
      <c r="I12" s="52">
        <v>0</v>
      </c>
      <c r="J12" s="35">
        <f t="shared" ref="J12" si="5">SUM(H12:I12)</f>
        <v>0</v>
      </c>
      <c r="K12" s="35"/>
      <c r="L12" s="35"/>
      <c r="M12" s="36"/>
      <c r="N12" s="53">
        <v>0</v>
      </c>
      <c r="O12" s="54">
        <v>0</v>
      </c>
      <c r="P12" s="54">
        <v>0</v>
      </c>
      <c r="Q12" s="54"/>
      <c r="R12" s="54"/>
      <c r="S12" s="41">
        <v>0</v>
      </c>
      <c r="T12" s="59">
        <f>B12</f>
        <v>151949.97299999997</v>
      </c>
      <c r="U12" s="56">
        <f>C12</f>
        <v>65121.416999999994</v>
      </c>
      <c r="V12" s="57">
        <f>D12</f>
        <v>217071.38999999998</v>
      </c>
      <c r="W12" s="45">
        <f t="shared" si="3"/>
        <v>59020</v>
      </c>
      <c r="X12" s="45">
        <f t="shared" si="2"/>
        <v>8000</v>
      </c>
      <c r="Y12" s="46">
        <f t="shared" si="4"/>
        <v>0.44106621855075956</v>
      </c>
      <c r="Z12" s="58"/>
    </row>
    <row r="13" spans="1:26" ht="14.25" thickBot="1" x14ac:dyDescent="0.85">
      <c r="A13" s="60" t="s">
        <v>20</v>
      </c>
      <c r="B13" s="61">
        <v>63236.6</v>
      </c>
      <c r="C13" s="62">
        <v>27101.399999999998</v>
      </c>
      <c r="D13" s="62">
        <f>Activity!C59+Activity!C58+Activity!C57+Activity!C56+Activity!C55+Activity!C52</f>
        <v>90338</v>
      </c>
      <c r="E13" s="62">
        <v>19528.660000000033</v>
      </c>
      <c r="F13" s="62">
        <v>353</v>
      </c>
      <c r="G13" s="63">
        <f>(E13+F13)/B13</f>
        <v>0.3144011537622205</v>
      </c>
      <c r="H13" s="64">
        <v>62160.181999999993</v>
      </c>
      <c r="I13" s="65">
        <v>26640.077999999998</v>
      </c>
      <c r="J13" s="62">
        <f>Activity!F52</f>
        <v>88800.26</v>
      </c>
      <c r="K13" s="62">
        <f>Activity!G52</f>
        <v>89950.47</v>
      </c>
      <c r="L13" s="62">
        <v>0</v>
      </c>
      <c r="M13" s="36">
        <f>(L13+K13)/J13</f>
        <v>1.0129527773905167</v>
      </c>
      <c r="N13" s="66">
        <v>7709.5674600001885</v>
      </c>
      <c r="O13" s="67">
        <v>3304.1003400000809</v>
      </c>
      <c r="P13" s="67">
        <v>11013.66780000027</v>
      </c>
      <c r="Q13" s="67">
        <v>7292.8</v>
      </c>
      <c r="R13" s="67"/>
      <c r="S13" s="68">
        <f>(Q13+R13)/N13</f>
        <v>0.94594152497367501</v>
      </c>
      <c r="T13" s="69">
        <v>133106</v>
      </c>
      <c r="U13" s="70">
        <f>O13+I13+C13</f>
        <v>57045.57834000008</v>
      </c>
      <c r="V13" s="71">
        <f>P13+J13+D13</f>
        <v>190151.92780000027</v>
      </c>
      <c r="W13" s="45">
        <f t="shared" si="3"/>
        <v>116771.93000000004</v>
      </c>
      <c r="X13" s="45">
        <f t="shared" si="2"/>
        <v>353</v>
      </c>
      <c r="Y13" s="72">
        <f t="shared" si="4"/>
        <v>0.87993726804201189</v>
      </c>
      <c r="Z13" s="73"/>
    </row>
    <row r="14" spans="1:26" s="7" customFormat="1" ht="14.25" customHeight="1" thickBot="1" x14ac:dyDescent="0.85">
      <c r="A14" s="155" t="s">
        <v>21</v>
      </c>
      <c r="B14" s="156">
        <f>SUM(B7:B13)</f>
        <v>497223.72</v>
      </c>
      <c r="C14" s="157">
        <f>SUM(C7:C13)</f>
        <v>213095.88</v>
      </c>
      <c r="D14" s="157">
        <f>SUM(D7:D13)</f>
        <v>710319.6</v>
      </c>
      <c r="E14" s="157">
        <f t="shared" ref="E14" si="6">SUM(E7:E13)</f>
        <v>223374.66000000003</v>
      </c>
      <c r="F14" s="157">
        <f>SUM(F7:F13)</f>
        <v>55313</v>
      </c>
      <c r="G14" s="162">
        <f t="shared" si="0"/>
        <v>0.56048746025229856</v>
      </c>
      <c r="H14" s="156">
        <f>SUM(H7:H13)</f>
        <v>218674.11299999998</v>
      </c>
      <c r="I14" s="156">
        <f t="shared" ref="I14:J14" si="7">SUM(I7:I13)</f>
        <v>93717.476999999999</v>
      </c>
      <c r="J14" s="175">
        <f t="shared" si="7"/>
        <v>312391.58999999997</v>
      </c>
      <c r="K14" s="175">
        <f t="shared" ref="K14" si="8">SUM(K7:K13)</f>
        <v>187348.32</v>
      </c>
      <c r="L14" s="175">
        <f t="shared" ref="L14" si="9">SUM(L7:L13)</f>
        <v>107933.11</v>
      </c>
      <c r="M14" s="36">
        <f>(L14+K14)/J14</f>
        <v>0.94522848710491858</v>
      </c>
      <c r="N14" s="156">
        <f>SUM(N7:N13)</f>
        <v>265413.17146000016</v>
      </c>
      <c r="O14" s="156">
        <f t="shared" ref="O14:R14" si="10">SUM(O7:O13)</f>
        <v>113747.64634000008</v>
      </c>
      <c r="P14" s="156">
        <f t="shared" si="10"/>
        <v>379158.8078000003</v>
      </c>
      <c r="Q14" s="156">
        <f t="shared" si="10"/>
        <v>244084.40399999998</v>
      </c>
      <c r="R14" s="156">
        <f t="shared" si="10"/>
        <v>0</v>
      </c>
      <c r="S14" s="158">
        <f t="shared" ref="S14:S16" si="11">(Q14+R14)/N14</f>
        <v>0.91963937832220743</v>
      </c>
      <c r="T14" s="156">
        <f>B14+H14+N14</f>
        <v>981311.0044600002</v>
      </c>
      <c r="U14" s="157">
        <f>O14+I14+C14</f>
        <v>420561.00334000005</v>
      </c>
      <c r="V14" s="157">
        <f t="shared" ref="V14:X16" si="12">P14+J14+D14</f>
        <v>1401869.9978000002</v>
      </c>
      <c r="W14" s="157">
        <f t="shared" si="12"/>
        <v>654807.38400000008</v>
      </c>
      <c r="X14" s="157">
        <f t="shared" si="12"/>
        <v>163246.10999999999</v>
      </c>
      <c r="Y14" s="159">
        <f t="shared" si="4"/>
        <v>0.83363326232152246</v>
      </c>
      <c r="Z14" s="160"/>
    </row>
    <row r="15" spans="1:26" ht="38.25" customHeight="1" thickBot="1" x14ac:dyDescent="0.85">
      <c r="A15" s="74" t="s">
        <v>160</v>
      </c>
      <c r="B15" s="75">
        <v>34805.4</v>
      </c>
      <c r="C15" s="76">
        <v>14916.599999999999</v>
      </c>
      <c r="D15" s="76">
        <f>Activity!C61</f>
        <v>49722</v>
      </c>
      <c r="E15" s="76">
        <f>7/100*E14</f>
        <v>15636.226200000005</v>
      </c>
      <c r="F15" s="76">
        <f>7/100*F14</f>
        <v>3871.9100000000003</v>
      </c>
      <c r="G15" s="63">
        <f t="shared" si="0"/>
        <v>0.56049165359398267</v>
      </c>
      <c r="H15" s="77">
        <v>15306.9</v>
      </c>
      <c r="I15" s="78">
        <v>6560.1</v>
      </c>
      <c r="J15" s="76">
        <f>Activity!F61</f>
        <v>21867</v>
      </c>
      <c r="K15" s="76">
        <f>7/100*K14</f>
        <v>13114.382400000002</v>
      </c>
      <c r="L15" s="76">
        <f>7/100*L14</f>
        <v>7555.3177000000005</v>
      </c>
      <c r="M15" s="36">
        <f>(L15+K15)/J15</f>
        <v>0.94524626606301743</v>
      </c>
      <c r="N15" s="79">
        <v>18578.7</v>
      </c>
      <c r="O15" s="80">
        <v>7962.2999999999993</v>
      </c>
      <c r="P15" s="80">
        <v>26541</v>
      </c>
      <c r="Q15" s="80">
        <v>18578.7</v>
      </c>
      <c r="R15" s="80"/>
      <c r="S15" s="68">
        <f>(Q15+R15)/N15</f>
        <v>1</v>
      </c>
      <c r="T15" s="81">
        <f>B15+H15+N15</f>
        <v>68691</v>
      </c>
      <c r="U15" s="82">
        <f>O15+I15+C15</f>
        <v>29439</v>
      </c>
      <c r="V15" s="82">
        <f t="shared" si="12"/>
        <v>98130</v>
      </c>
      <c r="W15" s="82">
        <f t="shared" si="12"/>
        <v>47329.308600000004</v>
      </c>
      <c r="X15" s="82">
        <f t="shared" si="12"/>
        <v>11427.227700000001</v>
      </c>
      <c r="Y15" s="72">
        <f t="shared" si="4"/>
        <v>0.85537459492509949</v>
      </c>
      <c r="Z15" s="83"/>
    </row>
    <row r="16" spans="1:26" s="7" customFormat="1" ht="17.25" customHeight="1" thickBot="1" x14ac:dyDescent="0.85">
      <c r="A16" s="155" t="s">
        <v>11</v>
      </c>
      <c r="B16" s="156">
        <f>SUM(B14:B15)</f>
        <v>532029.12</v>
      </c>
      <c r="C16" s="156">
        <f>SUM(C14:C15)</f>
        <v>228012.48</v>
      </c>
      <c r="D16" s="157">
        <f>SUM(D14:D15)</f>
        <v>760041.6</v>
      </c>
      <c r="E16" s="157">
        <f>SUM(E14:E15)</f>
        <v>239010.88620000004</v>
      </c>
      <c r="F16" s="157">
        <f>SUM(F14:F15)</f>
        <v>59184.91</v>
      </c>
      <c r="G16" s="158">
        <f>(F16+E16)/B16</f>
        <v>0.56048773458114476</v>
      </c>
      <c r="H16" s="156">
        <f>SUM(H14:H15)</f>
        <v>233981.01299999998</v>
      </c>
      <c r="I16" s="157">
        <f>SUM(I14:I15)</f>
        <v>100277.577</v>
      </c>
      <c r="J16" s="176">
        <f>SUM(J14:J15)</f>
        <v>334258.58999999997</v>
      </c>
      <c r="K16" s="176">
        <f t="shared" ref="K16:L16" si="13">SUM(K14:K15)</f>
        <v>200462.70240000001</v>
      </c>
      <c r="L16" s="176">
        <f t="shared" si="13"/>
        <v>115488.4277</v>
      </c>
      <c r="M16" s="36">
        <f>(L16+K16)/J16</f>
        <v>0.9452296501938815</v>
      </c>
      <c r="N16" s="156">
        <f>SUM(N14:N15)</f>
        <v>283991.87146000017</v>
      </c>
      <c r="O16" s="156">
        <f>SUM(O14:O15)</f>
        <v>121709.94634000008</v>
      </c>
      <c r="P16" s="156">
        <f>SUM(P14:P15)</f>
        <v>405699.8078000003</v>
      </c>
      <c r="Q16" s="156">
        <f>SUM(Q14:Q15)</f>
        <v>262663.10399999999</v>
      </c>
      <c r="R16" s="156">
        <f>SUM(R14:R15)</f>
        <v>0</v>
      </c>
      <c r="S16" s="162">
        <f t="shared" si="11"/>
        <v>0.92489655654456182</v>
      </c>
      <c r="T16" s="156">
        <f>N16+H16+B16</f>
        <v>1050002.0044600002</v>
      </c>
      <c r="U16" s="157">
        <f>O16+I16+C16</f>
        <v>450000.00334000005</v>
      </c>
      <c r="V16" s="161">
        <f>P16+J16+D16</f>
        <v>1499999.9978000002</v>
      </c>
      <c r="W16" s="161">
        <f t="shared" si="12"/>
        <v>702136.69260000007</v>
      </c>
      <c r="X16" s="161">
        <f t="shared" si="12"/>
        <v>174673.3377</v>
      </c>
      <c r="Y16" s="163">
        <f t="shared" si="4"/>
        <v>0.83505557758523508</v>
      </c>
      <c r="Z16" s="160"/>
    </row>
    <row r="17" spans="4:20" x14ac:dyDescent="0.7">
      <c r="E17" s="23"/>
      <c r="G17" s="22"/>
      <c r="K17" s="165"/>
      <c r="L17" s="165"/>
      <c r="N17" s="165"/>
    </row>
    <row r="18" spans="4:20" x14ac:dyDescent="0.7">
      <c r="E18" s="19"/>
      <c r="I18" s="17"/>
      <c r="J18" s="16"/>
      <c r="K18" s="16"/>
      <c r="L18" s="16"/>
      <c r="M18" s="16"/>
      <c r="N18" s="17"/>
      <c r="T18" s="17"/>
    </row>
    <row r="19" spans="4:20" x14ac:dyDescent="0.7">
      <c r="D19" s="19"/>
      <c r="E19" s="19"/>
      <c r="J19" s="165"/>
      <c r="K19" s="165"/>
      <c r="M19" s="165"/>
      <c r="N19" s="168"/>
      <c r="O19" s="168"/>
      <c r="P19" s="168"/>
      <c r="Q19" s="168"/>
    </row>
    <row r="20" spans="4:20" x14ac:dyDescent="0.7">
      <c r="D20" s="18"/>
      <c r="E20" s="18"/>
      <c r="F20" s="18"/>
      <c r="G20" s="18"/>
      <c r="I20" s="15"/>
      <c r="K20" s="165"/>
      <c r="N20" s="168"/>
      <c r="O20" s="168"/>
      <c r="P20" s="168"/>
      <c r="Q20" s="168"/>
    </row>
    <row r="21" spans="4:20" x14ac:dyDescent="0.7">
      <c r="L21" s="165"/>
    </row>
    <row r="22" spans="4:20" x14ac:dyDescent="0.7">
      <c r="P22" s="165"/>
    </row>
    <row r="23" spans="4:20" x14ac:dyDescent="0.7">
      <c r="D23" s="18"/>
      <c r="E23" s="18"/>
      <c r="F23" s="18"/>
      <c r="G23" s="18"/>
    </row>
    <row r="24" spans="4:20" x14ac:dyDescent="0.7">
      <c r="D24" s="18"/>
      <c r="E24" s="18"/>
      <c r="F24" s="18"/>
      <c r="G24" s="18"/>
    </row>
    <row r="25" spans="4:20" x14ac:dyDescent="0.7">
      <c r="D25" s="18"/>
      <c r="E25" s="18"/>
      <c r="F25" s="18"/>
      <c r="G25" s="18"/>
    </row>
  </sheetData>
  <mergeCells count="11">
    <mergeCell ref="A5:A6"/>
    <mergeCell ref="H5:M5"/>
    <mergeCell ref="N5:S5"/>
    <mergeCell ref="T5:T6"/>
    <mergeCell ref="U5:U6"/>
    <mergeCell ref="W5:W6"/>
    <mergeCell ref="X5:X6"/>
    <mergeCell ref="Y5:Y6"/>
    <mergeCell ref="Z5:Z6"/>
    <mergeCell ref="B5:G5"/>
    <mergeCell ref="V5:V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2017-12-11T22:51:21Z</cp:lastPrinted>
  <dcterms:created xsi:type="dcterms:W3CDTF">2017-11-15T21:17:43Z</dcterms:created>
  <dcterms:modified xsi:type="dcterms:W3CDTF">2021-06-28T21:04:07Z</dcterms:modified>
</cp:coreProperties>
</file>