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heckCompatibility="1"/>
  <mc:AlternateContent xmlns:mc="http://schemas.openxmlformats.org/markup-compatibility/2006">
    <mc:Choice Requires="x15">
      <x15ac:absPath xmlns:x15ac="http://schemas.microsoft.com/office/spreadsheetml/2010/11/ac" url="C:\Users\Raissa\AppData\Local\Microsoft\Windows\INetCache\Content.Outlook\V9M3J5UF\"/>
    </mc:Choice>
  </mc:AlternateContent>
  <xr:revisionPtr revIDLastSave="0" documentId="13_ncr:1_{75D39396-E9B7-40E1-B451-E21FE6D333F7}" xr6:coauthVersionLast="36" xr6:coauthVersionMax="36" xr10:uidLastSave="{00000000-0000-0000-0000-000000000000}"/>
  <bookViews>
    <workbookView xWindow="0" yWindow="0" windowWidth="20490" windowHeight="5625" xr2:uid="{00000000-000D-0000-FFFF-FFFF00000000}"/>
  </bookViews>
  <sheets>
    <sheet name="Cost category" sheetId="2" r:id="rId1"/>
    <sheet name="Project budget by outcome" sheetId="11" r:id="rId2"/>
    <sheet name="BFU Report up to 31.03.21" sheetId="13" state="hidden" r:id="rId3"/>
    <sheet name="Description of roles" sheetId="12" state="hidden" r:id="rId4"/>
  </sheets>
  <externalReferences>
    <externalReference r:id="rId5"/>
  </externalReferences>
  <definedNames>
    <definedName name="_xlnm._FilterDatabase" localSheetId="2" hidden="1">'BFU Report up to 31.03.21'!$A$1:$J$301</definedName>
    <definedName name="_xlnm.Print_Area" localSheetId="1">'Project budget by outcome'!$A$1:$I$92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2" l="1"/>
  <c r="M9" i="2"/>
  <c r="M10" i="2"/>
  <c r="M11" i="2"/>
  <c r="M12" i="2"/>
  <c r="M14" i="2"/>
  <c r="M15" i="2"/>
  <c r="M16" i="2"/>
  <c r="M8" i="2"/>
  <c r="J14" i="2" l="1"/>
  <c r="J12" i="2"/>
  <c r="J11" i="2"/>
  <c r="J10" i="2"/>
  <c r="K10" i="2" s="1"/>
  <c r="J9" i="2"/>
  <c r="J8" i="2"/>
  <c r="E71" i="11" l="1"/>
  <c r="E26" i="11"/>
  <c r="J299" i="13" l="1"/>
  <c r="J298" i="13"/>
  <c r="J297" i="13"/>
  <c r="J296" i="13"/>
  <c r="J295" i="13"/>
  <c r="J294" i="13"/>
  <c r="J293" i="13"/>
  <c r="J292" i="13"/>
  <c r="K288" i="13"/>
  <c r="K287" i="13"/>
  <c r="K286" i="13"/>
  <c r="K285" i="13"/>
  <c r="K284" i="13"/>
  <c r="K283" i="13"/>
  <c r="K282" i="13"/>
  <c r="J282" i="13"/>
  <c r="I282" i="13"/>
  <c r="K281" i="13"/>
  <c r="J281" i="13"/>
  <c r="I281" i="13"/>
  <c r="K280" i="13"/>
  <c r="J280" i="13"/>
  <c r="I280" i="13"/>
  <c r="K279" i="13"/>
  <c r="J279" i="13"/>
  <c r="I279" i="13"/>
  <c r="K278" i="13"/>
  <c r="J278" i="13"/>
  <c r="I278" i="13"/>
  <c r="K277" i="13"/>
  <c r="J277" i="13"/>
  <c r="I277" i="13"/>
  <c r="K276" i="13"/>
  <c r="J276" i="13"/>
  <c r="I276" i="13"/>
  <c r="K275" i="13"/>
  <c r="J275" i="13"/>
  <c r="I275" i="13"/>
  <c r="K274" i="13"/>
  <c r="J274" i="13"/>
  <c r="I274" i="13"/>
  <c r="K273" i="13"/>
  <c r="J273" i="13"/>
  <c r="I273" i="13"/>
  <c r="K272" i="13"/>
  <c r="J272" i="13"/>
  <c r="I272" i="13"/>
  <c r="K271" i="13"/>
  <c r="J271" i="13"/>
  <c r="I271" i="13"/>
  <c r="K270" i="13"/>
  <c r="K269" i="13"/>
  <c r="J269" i="13"/>
  <c r="I269" i="13"/>
  <c r="K268" i="13"/>
  <c r="J268" i="13"/>
  <c r="I268" i="13"/>
  <c r="K267" i="13"/>
  <c r="J267" i="13"/>
  <c r="I267" i="13"/>
  <c r="K266" i="13"/>
  <c r="J266" i="13"/>
  <c r="I266" i="13"/>
  <c r="K265" i="13"/>
  <c r="J265" i="13"/>
  <c r="I265" i="13"/>
  <c r="K264" i="13"/>
  <c r="K263" i="13"/>
  <c r="J263" i="13"/>
  <c r="I263" i="13"/>
  <c r="K262" i="13"/>
  <c r="J262" i="13"/>
  <c r="J260" i="13" s="1"/>
  <c r="I262" i="13"/>
  <c r="K261" i="13"/>
  <c r="J261" i="13"/>
  <c r="I261" i="13"/>
  <c r="I260" i="13" s="1"/>
  <c r="K260" i="13"/>
  <c r="K259" i="13"/>
  <c r="J259" i="13"/>
  <c r="I259" i="13"/>
  <c r="K258" i="13"/>
  <c r="J258" i="13"/>
  <c r="I258" i="13"/>
  <c r="K257" i="13"/>
  <c r="J257" i="13"/>
  <c r="I257" i="13"/>
  <c r="K256" i="13"/>
  <c r="J256" i="13"/>
  <c r="I256" i="13"/>
  <c r="I255" i="13" s="1"/>
  <c r="K255" i="13"/>
  <c r="K254" i="13"/>
  <c r="J254" i="13"/>
  <c r="I254" i="13"/>
  <c r="K253" i="13"/>
  <c r="J253" i="13"/>
  <c r="I253" i="13"/>
  <c r="K252" i="13"/>
  <c r="J252" i="13"/>
  <c r="I252" i="13"/>
  <c r="K251" i="13"/>
  <c r="J251" i="13"/>
  <c r="I251" i="13"/>
  <c r="K250" i="13"/>
  <c r="J250" i="13"/>
  <c r="I250" i="13"/>
  <c r="K249" i="13"/>
  <c r="K248" i="13"/>
  <c r="J248" i="13"/>
  <c r="I248" i="13"/>
  <c r="K247" i="13"/>
  <c r="J247" i="13"/>
  <c r="I247" i="13"/>
  <c r="J246" i="13"/>
  <c r="I246" i="13"/>
  <c r="K245" i="13"/>
  <c r="J245" i="13"/>
  <c r="I245" i="13"/>
  <c r="K244" i="13"/>
  <c r="J244" i="13"/>
  <c r="I244" i="13"/>
  <c r="K243" i="13"/>
  <c r="J243" i="13"/>
  <c r="I243" i="13"/>
  <c r="K242" i="13"/>
  <c r="J242" i="13"/>
  <c r="I242" i="13"/>
  <c r="I241" i="13" s="1"/>
  <c r="K241" i="13"/>
  <c r="K240" i="13"/>
  <c r="J240" i="13"/>
  <c r="I240" i="13"/>
  <c r="K239" i="13"/>
  <c r="J239" i="13"/>
  <c r="I239" i="13"/>
  <c r="K238" i="13"/>
  <c r="J238" i="13"/>
  <c r="I238" i="13"/>
  <c r="K237" i="13"/>
  <c r="J237" i="13"/>
  <c r="I237" i="13"/>
  <c r="K236" i="13"/>
  <c r="J236" i="13"/>
  <c r="I236" i="13"/>
  <c r="K235" i="13"/>
  <c r="J235" i="13"/>
  <c r="I235" i="13"/>
  <c r="K234" i="13"/>
  <c r="K233" i="13"/>
  <c r="J233" i="13"/>
  <c r="I233" i="13"/>
  <c r="K232" i="13"/>
  <c r="J232" i="13"/>
  <c r="I232" i="13"/>
  <c r="K231" i="13"/>
  <c r="J231" i="13"/>
  <c r="I231" i="13"/>
  <c r="K230" i="13"/>
  <c r="J230" i="13"/>
  <c r="I230" i="13"/>
  <c r="I229" i="13" s="1"/>
  <c r="K229" i="13"/>
  <c r="K228" i="13"/>
  <c r="K227" i="13"/>
  <c r="J227" i="13"/>
  <c r="I227" i="13"/>
  <c r="K226" i="13"/>
  <c r="J226" i="13"/>
  <c r="I226" i="13"/>
  <c r="K225" i="13"/>
  <c r="J225" i="13"/>
  <c r="I225" i="13"/>
  <c r="K224" i="13"/>
  <c r="J224" i="13"/>
  <c r="I224" i="13"/>
  <c r="K223" i="13"/>
  <c r="J223" i="13"/>
  <c r="I223" i="13"/>
  <c r="K222" i="13"/>
  <c r="J222" i="13"/>
  <c r="I222" i="13"/>
  <c r="K221" i="13"/>
  <c r="J221" i="13"/>
  <c r="I221" i="13"/>
  <c r="K220" i="13"/>
  <c r="J220" i="13"/>
  <c r="I220" i="13"/>
  <c r="K219" i="13"/>
  <c r="J219" i="13"/>
  <c r="I219" i="13"/>
  <c r="K218" i="13"/>
  <c r="K217" i="13"/>
  <c r="J217" i="13"/>
  <c r="I217" i="13"/>
  <c r="K216" i="13"/>
  <c r="J216" i="13"/>
  <c r="I216" i="13"/>
  <c r="K215" i="13"/>
  <c r="J215" i="13"/>
  <c r="I215" i="13"/>
  <c r="K214" i="13"/>
  <c r="J214" i="13"/>
  <c r="I214" i="13"/>
  <c r="K213" i="13"/>
  <c r="J213" i="13"/>
  <c r="I213" i="13"/>
  <c r="K212" i="13"/>
  <c r="J212" i="13"/>
  <c r="I212" i="13"/>
  <c r="K211" i="13"/>
  <c r="J211" i="13"/>
  <c r="I211" i="13"/>
  <c r="K210" i="13"/>
  <c r="J210" i="13"/>
  <c r="I210" i="13"/>
  <c r="K209" i="13"/>
  <c r="J209" i="13"/>
  <c r="I209" i="13"/>
  <c r="K208" i="13"/>
  <c r="J208" i="13"/>
  <c r="I208" i="13"/>
  <c r="K207" i="13"/>
  <c r="J207" i="13"/>
  <c r="I207" i="13"/>
  <c r="K206" i="13"/>
  <c r="J206" i="13"/>
  <c r="I206" i="13"/>
  <c r="K205" i="13"/>
  <c r="J205" i="13"/>
  <c r="I205" i="13"/>
  <c r="K204" i="13"/>
  <c r="J204" i="13"/>
  <c r="I204" i="13"/>
  <c r="K203" i="13"/>
  <c r="J203" i="13"/>
  <c r="I203" i="13"/>
  <c r="K202" i="13"/>
  <c r="J202" i="13"/>
  <c r="I202" i="13"/>
  <c r="K201" i="13"/>
  <c r="J201" i="13"/>
  <c r="I201" i="13"/>
  <c r="K200" i="13"/>
  <c r="J200" i="13"/>
  <c r="I200" i="13"/>
  <c r="K199" i="13"/>
  <c r="J199" i="13"/>
  <c r="I199" i="13"/>
  <c r="J198" i="13"/>
  <c r="I198" i="13"/>
  <c r="K197" i="13"/>
  <c r="J197" i="13"/>
  <c r="I197" i="13"/>
  <c r="K196" i="13"/>
  <c r="J196" i="13"/>
  <c r="I196" i="13"/>
  <c r="K195" i="13"/>
  <c r="K194" i="13"/>
  <c r="J194" i="13"/>
  <c r="I194" i="13"/>
  <c r="K193" i="13"/>
  <c r="J193" i="13"/>
  <c r="I193" i="13"/>
  <c r="K192" i="13"/>
  <c r="J192" i="13"/>
  <c r="I192" i="13"/>
  <c r="K191" i="13"/>
  <c r="J191" i="13"/>
  <c r="I191" i="13"/>
  <c r="K190" i="13"/>
  <c r="J190" i="13"/>
  <c r="I190" i="13"/>
  <c r="K189" i="13"/>
  <c r="J189" i="13"/>
  <c r="I189" i="13"/>
  <c r="K188" i="13"/>
  <c r="J188" i="13"/>
  <c r="I188" i="13"/>
  <c r="K187" i="13"/>
  <c r="J187" i="13"/>
  <c r="I187" i="13"/>
  <c r="K186" i="13"/>
  <c r="J186" i="13"/>
  <c r="I186" i="13"/>
  <c r="K185" i="13"/>
  <c r="J185" i="13"/>
  <c r="I185" i="13"/>
  <c r="K184" i="13"/>
  <c r="J184" i="13"/>
  <c r="I184" i="13"/>
  <c r="K183" i="13"/>
  <c r="J183" i="13"/>
  <c r="I183" i="13"/>
  <c r="K182" i="13"/>
  <c r="K181" i="13"/>
  <c r="J181" i="13"/>
  <c r="I181" i="13"/>
  <c r="K180" i="13"/>
  <c r="J180" i="13"/>
  <c r="I180" i="13"/>
  <c r="K179" i="13"/>
  <c r="J179" i="13"/>
  <c r="I179" i="13"/>
  <c r="K178" i="13"/>
  <c r="J178" i="13"/>
  <c r="I178" i="13"/>
  <c r="K177" i="13"/>
  <c r="J177" i="13"/>
  <c r="I177" i="13"/>
  <c r="K176" i="13"/>
  <c r="J176" i="13"/>
  <c r="I176" i="13"/>
  <c r="K175" i="13"/>
  <c r="J175" i="13"/>
  <c r="I175" i="13"/>
  <c r="K174" i="13"/>
  <c r="J174" i="13"/>
  <c r="I174" i="13"/>
  <c r="K173" i="13"/>
  <c r="J173" i="13"/>
  <c r="I173" i="13"/>
  <c r="I284" i="13" s="1"/>
  <c r="K172" i="13"/>
  <c r="K171" i="13"/>
  <c r="J171" i="13"/>
  <c r="I171" i="13"/>
  <c r="K170" i="13"/>
  <c r="J170" i="13"/>
  <c r="I170" i="13"/>
  <c r="K169" i="13"/>
  <c r="J169" i="13"/>
  <c r="J168" i="13" s="1"/>
  <c r="I169" i="13"/>
  <c r="K168" i="13"/>
  <c r="K167" i="13"/>
  <c r="J167" i="13"/>
  <c r="I167" i="13"/>
  <c r="K166" i="13"/>
  <c r="J166" i="13"/>
  <c r="I166" i="13"/>
  <c r="K165" i="13"/>
  <c r="J165" i="13"/>
  <c r="I165" i="13"/>
  <c r="K164" i="13"/>
  <c r="I164" i="13"/>
  <c r="K163" i="13"/>
  <c r="J163" i="13"/>
  <c r="I163" i="13"/>
  <c r="K162" i="13"/>
  <c r="J162" i="13"/>
  <c r="I162" i="13"/>
  <c r="K161" i="13"/>
  <c r="J161" i="13"/>
  <c r="I161" i="13"/>
  <c r="K160" i="13"/>
  <c r="J160" i="13"/>
  <c r="I160" i="13"/>
  <c r="I159" i="13" s="1"/>
  <c r="K159" i="13"/>
  <c r="K158" i="13"/>
  <c r="J158" i="13"/>
  <c r="I158" i="13"/>
  <c r="K157" i="13"/>
  <c r="J157" i="13"/>
  <c r="I157" i="13"/>
  <c r="K156" i="13"/>
  <c r="J156" i="13"/>
  <c r="I156" i="13"/>
  <c r="K155" i="13"/>
  <c r="J155" i="13"/>
  <c r="I155" i="13"/>
  <c r="K154" i="13"/>
  <c r="J154" i="13"/>
  <c r="I154" i="13"/>
  <c r="K153" i="13"/>
  <c r="J153" i="13"/>
  <c r="I153" i="13"/>
  <c r="K152" i="13"/>
  <c r="J152" i="13"/>
  <c r="I152" i="13"/>
  <c r="J151" i="13"/>
  <c r="I151" i="13"/>
  <c r="K150" i="13"/>
  <c r="J150" i="13"/>
  <c r="I150" i="13"/>
  <c r="K149" i="13"/>
  <c r="J149" i="13"/>
  <c r="I149" i="13"/>
  <c r="K148" i="13"/>
  <c r="K147" i="13"/>
  <c r="J147" i="13"/>
  <c r="I147" i="13"/>
  <c r="K146" i="13"/>
  <c r="J146" i="13"/>
  <c r="I146" i="13"/>
  <c r="K145" i="13"/>
  <c r="J145" i="13"/>
  <c r="J143" i="13" s="1"/>
  <c r="I145" i="13"/>
  <c r="K144" i="13"/>
  <c r="J144" i="13"/>
  <c r="I144" i="13"/>
  <c r="I143" i="13" s="1"/>
  <c r="K143" i="13"/>
  <c r="K142" i="13"/>
  <c r="K141" i="13"/>
  <c r="J141" i="13"/>
  <c r="I141" i="13"/>
  <c r="K140" i="13"/>
  <c r="J140" i="13"/>
  <c r="I140" i="13"/>
  <c r="K139" i="13"/>
  <c r="J139" i="13"/>
  <c r="I139" i="13"/>
  <c r="K138" i="13"/>
  <c r="J138" i="13"/>
  <c r="I138" i="13"/>
  <c r="K137" i="13"/>
  <c r="J137" i="13"/>
  <c r="I137" i="13"/>
  <c r="K136" i="13"/>
  <c r="K135" i="13"/>
  <c r="J135" i="13"/>
  <c r="I135" i="13"/>
  <c r="K134" i="13"/>
  <c r="J134" i="13"/>
  <c r="I134" i="13"/>
  <c r="K133" i="13"/>
  <c r="J133" i="13"/>
  <c r="I133" i="13"/>
  <c r="K132" i="13"/>
  <c r="J132" i="13"/>
  <c r="I132" i="13"/>
  <c r="K131" i="13"/>
  <c r="J131" i="13"/>
  <c r="I131" i="13"/>
  <c r="K130" i="13"/>
  <c r="K129" i="13"/>
  <c r="J129" i="13"/>
  <c r="I129" i="13"/>
  <c r="K128" i="13"/>
  <c r="J128" i="13"/>
  <c r="I128" i="13"/>
  <c r="K127" i="13"/>
  <c r="J127" i="13"/>
  <c r="I127" i="13"/>
  <c r="K126" i="13"/>
  <c r="J126" i="13"/>
  <c r="I126" i="13"/>
  <c r="K125" i="13"/>
  <c r="J125" i="13"/>
  <c r="I125" i="13"/>
  <c r="K124" i="13"/>
  <c r="J124" i="13"/>
  <c r="I124" i="13"/>
  <c r="K123" i="13"/>
  <c r="J123" i="13"/>
  <c r="I123" i="13"/>
  <c r="K122" i="13"/>
  <c r="J122" i="13"/>
  <c r="I122" i="13"/>
  <c r="K121" i="13"/>
  <c r="K120" i="13"/>
  <c r="J120" i="13"/>
  <c r="J118" i="13" s="1"/>
  <c r="I120" i="13"/>
  <c r="I118" i="13" s="1"/>
  <c r="K119" i="13"/>
  <c r="J119" i="13"/>
  <c r="I119" i="13"/>
  <c r="K118" i="13"/>
  <c r="K117" i="13"/>
  <c r="K116" i="13"/>
  <c r="J116" i="13"/>
  <c r="I116" i="13"/>
  <c r="K115" i="13"/>
  <c r="J115" i="13"/>
  <c r="I115" i="13"/>
  <c r="K114" i="13"/>
  <c r="J114" i="13"/>
  <c r="I114" i="13"/>
  <c r="K113" i="13"/>
  <c r="J113" i="13"/>
  <c r="I113" i="13"/>
  <c r="K112" i="13"/>
  <c r="K111" i="13"/>
  <c r="J111" i="13"/>
  <c r="I111" i="13"/>
  <c r="K110" i="13"/>
  <c r="J110" i="13"/>
  <c r="I110" i="13"/>
  <c r="K109" i="13"/>
  <c r="J109" i="13"/>
  <c r="I109" i="13"/>
  <c r="K108" i="13"/>
  <c r="J108" i="13"/>
  <c r="I108" i="13"/>
  <c r="K107" i="13"/>
  <c r="J107" i="13"/>
  <c r="I107" i="13"/>
  <c r="K106" i="13"/>
  <c r="K105" i="13"/>
  <c r="K104" i="13"/>
  <c r="J104" i="13"/>
  <c r="I104" i="13"/>
  <c r="K103" i="13"/>
  <c r="J103" i="13"/>
  <c r="I103" i="13"/>
  <c r="K102" i="13"/>
  <c r="J102" i="13"/>
  <c r="I102" i="13"/>
  <c r="K101" i="13"/>
  <c r="J101" i="13"/>
  <c r="I101" i="13"/>
  <c r="K100" i="13"/>
  <c r="J100" i="13"/>
  <c r="I100" i="13"/>
  <c r="K99" i="13"/>
  <c r="J99" i="13"/>
  <c r="I99" i="13"/>
  <c r="K98" i="13"/>
  <c r="J98" i="13"/>
  <c r="I98" i="13"/>
  <c r="K97" i="13"/>
  <c r="J97" i="13"/>
  <c r="I97" i="13"/>
  <c r="K96" i="13"/>
  <c r="J96" i="13"/>
  <c r="I96" i="13"/>
  <c r="K95" i="13"/>
  <c r="J95" i="13"/>
  <c r="I95" i="13"/>
  <c r="K94" i="13"/>
  <c r="J94" i="13"/>
  <c r="I94" i="13"/>
  <c r="K93" i="13"/>
  <c r="J93" i="13"/>
  <c r="I93" i="13"/>
  <c r="K92" i="13"/>
  <c r="J92" i="13"/>
  <c r="I92" i="13"/>
  <c r="K91" i="13"/>
  <c r="J91" i="13"/>
  <c r="I91" i="13"/>
  <c r="K90" i="13"/>
  <c r="J90" i="13"/>
  <c r="I90" i="13"/>
  <c r="K89" i="13"/>
  <c r="J89" i="13"/>
  <c r="I89" i="13"/>
  <c r="K88" i="13"/>
  <c r="K87" i="13"/>
  <c r="J87" i="13"/>
  <c r="I87" i="13"/>
  <c r="K86" i="13"/>
  <c r="J86" i="13"/>
  <c r="I86" i="13"/>
  <c r="K85" i="13"/>
  <c r="J85" i="13"/>
  <c r="I85" i="13"/>
  <c r="J84" i="13"/>
  <c r="I84" i="13"/>
  <c r="K83" i="13"/>
  <c r="J83" i="13"/>
  <c r="I83" i="13"/>
  <c r="K82" i="13"/>
  <c r="J82" i="13"/>
  <c r="I82" i="13"/>
  <c r="K81" i="13"/>
  <c r="J81" i="13"/>
  <c r="I81" i="13"/>
  <c r="K80" i="13"/>
  <c r="J80" i="13"/>
  <c r="I80" i="13"/>
  <c r="K79" i="13"/>
  <c r="J79" i="13"/>
  <c r="I79" i="13"/>
  <c r="I78" i="13" s="1"/>
  <c r="K78" i="13"/>
  <c r="K77" i="13"/>
  <c r="J77" i="13"/>
  <c r="I77" i="13"/>
  <c r="J76" i="13"/>
  <c r="I76" i="13"/>
  <c r="K75" i="13"/>
  <c r="J75" i="13"/>
  <c r="I75" i="13"/>
  <c r="K74" i="13"/>
  <c r="J74" i="13"/>
  <c r="I74" i="13"/>
  <c r="K73" i="13"/>
  <c r="J73" i="13"/>
  <c r="I73" i="13"/>
  <c r="K72" i="13"/>
  <c r="J72" i="13"/>
  <c r="I72" i="13"/>
  <c r="K71" i="13"/>
  <c r="J71" i="13"/>
  <c r="I71" i="13"/>
  <c r="K70" i="13"/>
  <c r="J70" i="13"/>
  <c r="I70" i="13"/>
  <c r="K69" i="13"/>
  <c r="J69" i="13"/>
  <c r="I69" i="13"/>
  <c r="K68" i="13"/>
  <c r="K67" i="13"/>
  <c r="K66" i="13"/>
  <c r="J66" i="13"/>
  <c r="I66" i="13"/>
  <c r="J65" i="13"/>
  <c r="I65" i="13"/>
  <c r="K64" i="13"/>
  <c r="J64" i="13"/>
  <c r="I64" i="13"/>
  <c r="K63" i="13"/>
  <c r="J63" i="13"/>
  <c r="I63" i="13"/>
  <c r="K62" i="13"/>
  <c r="J62" i="13"/>
  <c r="I62" i="13"/>
  <c r="K61" i="13"/>
  <c r="J61" i="13"/>
  <c r="I61" i="13"/>
  <c r="K60" i="13"/>
  <c r="J60" i="13"/>
  <c r="I60" i="13"/>
  <c r="K59" i="13"/>
  <c r="J59" i="13"/>
  <c r="I59" i="13"/>
  <c r="K58" i="13"/>
  <c r="K57" i="13"/>
  <c r="J57" i="13"/>
  <c r="I57" i="13"/>
  <c r="J56" i="13"/>
  <c r="I56" i="13"/>
  <c r="K55" i="13"/>
  <c r="J55" i="13"/>
  <c r="I55" i="13"/>
  <c r="K54" i="13"/>
  <c r="J54" i="13"/>
  <c r="I54" i="13"/>
  <c r="K53" i="13"/>
  <c r="J53" i="13"/>
  <c r="I53" i="13"/>
  <c r="K52" i="13"/>
  <c r="J52" i="13"/>
  <c r="I52" i="13"/>
  <c r="K51" i="13"/>
  <c r="J51" i="13"/>
  <c r="I51" i="13"/>
  <c r="K50" i="13"/>
  <c r="J50" i="13"/>
  <c r="I50" i="13"/>
  <c r="K49" i="13"/>
  <c r="K48" i="13"/>
  <c r="J48" i="13"/>
  <c r="I48" i="13"/>
  <c r="J47" i="13"/>
  <c r="I47" i="13"/>
  <c r="K46" i="13"/>
  <c r="J46" i="13"/>
  <c r="I46" i="13"/>
  <c r="K45" i="13"/>
  <c r="J45" i="13"/>
  <c r="I45" i="13"/>
  <c r="K44" i="13"/>
  <c r="J44" i="13"/>
  <c r="I44" i="13"/>
  <c r="K43" i="13"/>
  <c r="J43" i="13"/>
  <c r="I43" i="13"/>
  <c r="K42" i="13"/>
  <c r="J42" i="13"/>
  <c r="I42" i="13"/>
  <c r="K41" i="13"/>
  <c r="J41" i="13"/>
  <c r="I41" i="13"/>
  <c r="K40" i="13"/>
  <c r="K39" i="13"/>
  <c r="K38" i="13"/>
  <c r="J38" i="13"/>
  <c r="I38" i="13"/>
  <c r="K37" i="13"/>
  <c r="J37" i="13"/>
  <c r="I37" i="13"/>
  <c r="K36" i="13"/>
  <c r="J36" i="13"/>
  <c r="I36" i="13"/>
  <c r="J35" i="13"/>
  <c r="I35" i="13"/>
  <c r="K34" i="13"/>
  <c r="J34" i="13"/>
  <c r="I34" i="13"/>
  <c r="K33" i="13"/>
  <c r="J33" i="13"/>
  <c r="I33" i="13"/>
  <c r="K32" i="13"/>
  <c r="J32" i="13"/>
  <c r="I32" i="13"/>
  <c r="K31" i="13"/>
  <c r="J31" i="13"/>
  <c r="I31" i="13"/>
  <c r="K30" i="13"/>
  <c r="J30" i="13"/>
  <c r="I30" i="13"/>
  <c r="K29" i="13"/>
  <c r="J29" i="13"/>
  <c r="I29" i="13"/>
  <c r="K28" i="13"/>
  <c r="J28" i="13"/>
  <c r="I28" i="13"/>
  <c r="K27" i="13"/>
  <c r="K26" i="13"/>
  <c r="J26" i="13"/>
  <c r="I26" i="13"/>
  <c r="K25" i="13"/>
  <c r="J25" i="13"/>
  <c r="I25" i="13"/>
  <c r="K24" i="13"/>
  <c r="J24" i="13"/>
  <c r="I24" i="13"/>
  <c r="K23" i="13"/>
  <c r="J23" i="13"/>
  <c r="I23" i="13"/>
  <c r="K22" i="13"/>
  <c r="J22" i="13"/>
  <c r="I22" i="13"/>
  <c r="K21" i="13"/>
  <c r="J21" i="13"/>
  <c r="I21" i="13"/>
  <c r="K20" i="13"/>
  <c r="J20" i="13"/>
  <c r="I20" i="13"/>
  <c r="K19" i="13"/>
  <c r="J19" i="13"/>
  <c r="I19" i="13"/>
  <c r="K18" i="13"/>
  <c r="J18" i="13"/>
  <c r="I18" i="13"/>
  <c r="K17" i="13"/>
  <c r="J17" i="13"/>
  <c r="I17" i="13"/>
  <c r="K16" i="13"/>
  <c r="K15" i="13"/>
  <c r="J15" i="13"/>
  <c r="I15" i="13"/>
  <c r="K14" i="13"/>
  <c r="J14" i="13"/>
  <c r="I14" i="13"/>
  <c r="K13" i="13"/>
  <c r="J13" i="13"/>
  <c r="I13" i="13"/>
  <c r="K12" i="13"/>
  <c r="J12" i="13"/>
  <c r="I12" i="13"/>
  <c r="K11" i="13"/>
  <c r="J11" i="13"/>
  <c r="I11" i="13"/>
  <c r="K10" i="13"/>
  <c r="J10" i="13"/>
  <c r="I10" i="13"/>
  <c r="K9" i="13"/>
  <c r="J9" i="13"/>
  <c r="I9" i="13"/>
  <c r="K8" i="13"/>
  <c r="J8" i="13"/>
  <c r="I8" i="13"/>
  <c r="K7" i="13"/>
  <c r="J7" i="13"/>
  <c r="I7" i="13"/>
  <c r="K6" i="13"/>
  <c r="J6" i="13"/>
  <c r="I6" i="13"/>
  <c r="K5" i="13"/>
  <c r="J5" i="13"/>
  <c r="I5" i="13"/>
  <c r="K4" i="13"/>
  <c r="J4" i="13"/>
  <c r="I4" i="13"/>
  <c r="K3" i="13"/>
  <c r="K2" i="13"/>
  <c r="J241" i="13" l="1"/>
  <c r="J112" i="13"/>
  <c r="J16" i="13"/>
  <c r="J164" i="13"/>
  <c r="J136" i="13"/>
  <c r="J284" i="13"/>
  <c r="J195" i="13"/>
  <c r="J229" i="13"/>
  <c r="J234" i="13"/>
  <c r="J3" i="13"/>
  <c r="J68" i="13"/>
  <c r="J106" i="13"/>
  <c r="J130" i="13"/>
  <c r="J58" i="13"/>
  <c r="J49" i="13"/>
  <c r="J78" i="13"/>
  <c r="J121" i="13"/>
  <c r="J117" i="13" s="1"/>
  <c r="J218" i="13"/>
  <c r="J255" i="13"/>
  <c r="J148" i="13"/>
  <c r="J182" i="13"/>
  <c r="J172" i="13"/>
  <c r="J300" i="13"/>
  <c r="J40" i="13"/>
  <c r="J27" i="13"/>
  <c r="J88" i="13"/>
  <c r="J159" i="13"/>
  <c r="J249" i="13"/>
  <c r="J264" i="13"/>
  <c r="J270" i="13"/>
  <c r="I195" i="13"/>
  <c r="I234" i="13"/>
  <c r="I27" i="13"/>
  <c r="I121" i="13"/>
  <c r="I148" i="13"/>
  <c r="I16" i="13"/>
  <c r="I58" i="13"/>
  <c r="I88" i="13"/>
  <c r="I182" i="13"/>
  <c r="I40" i="13"/>
  <c r="I49" i="13"/>
  <c r="I68" i="13"/>
  <c r="I168" i="13"/>
  <c r="I249" i="13"/>
  <c r="I3" i="13"/>
  <c r="I136" i="13"/>
  <c r="I172" i="13"/>
  <c r="I264" i="13"/>
  <c r="I270" i="13"/>
  <c r="I106" i="13"/>
  <c r="I130" i="13"/>
  <c r="I112" i="13"/>
  <c r="I218" i="13"/>
  <c r="I283" i="13"/>
  <c r="I285" i="13" s="1"/>
  <c r="J283" i="13"/>
  <c r="J105" i="13" l="1"/>
  <c r="J39" i="13"/>
  <c r="I228" i="13"/>
  <c r="I67" i="13"/>
  <c r="J2" i="13"/>
  <c r="J142" i="13"/>
  <c r="I117" i="13"/>
  <c r="J67" i="13"/>
  <c r="J285" i="13"/>
  <c r="I142" i="13"/>
  <c r="I105" i="13"/>
  <c r="J228" i="13"/>
  <c r="I39" i="13"/>
  <c r="I2" i="13"/>
  <c r="E78" i="11"/>
  <c r="J286" i="13" l="1"/>
  <c r="J290" i="13" s="1"/>
  <c r="I286" i="13"/>
  <c r="I287" i="13" s="1"/>
  <c r="J287" i="13" s="1"/>
  <c r="L16" i="2"/>
  <c r="L9" i="2"/>
  <c r="L10" i="2"/>
  <c r="L11" i="2"/>
  <c r="L12" i="2"/>
  <c r="L13" i="2"/>
  <c r="L14" i="2"/>
  <c r="L8" i="2"/>
  <c r="G93" i="11"/>
  <c r="J289" i="13" l="1"/>
  <c r="I288" i="13"/>
  <c r="J288" i="13" s="1"/>
  <c r="G23" i="11"/>
  <c r="H23" i="11" s="1"/>
  <c r="G13" i="11"/>
  <c r="H13" i="11" s="1"/>
  <c r="G17" i="11"/>
  <c r="H17" i="11" s="1"/>
  <c r="G9" i="11"/>
  <c r="H9" i="11" s="1"/>
  <c r="H21" i="11" s="1"/>
  <c r="L15" i="2"/>
  <c r="L17" i="2" s="1"/>
  <c r="G21" i="11" l="1"/>
  <c r="D78" i="11"/>
  <c r="C78" i="11"/>
  <c r="D71" i="11"/>
  <c r="D32" i="11"/>
  <c r="E32" i="11"/>
  <c r="E92" i="11" s="1"/>
  <c r="D26" i="11"/>
  <c r="D23" i="11"/>
  <c r="E23" i="11"/>
  <c r="E30" i="11" s="1"/>
  <c r="D17" i="11"/>
  <c r="E17" i="11"/>
  <c r="D13" i="11"/>
  <c r="E13" i="11"/>
  <c r="D9" i="11"/>
  <c r="E9" i="11"/>
  <c r="E21" i="11" l="1"/>
  <c r="E31" i="11" s="1"/>
  <c r="D30" i="11"/>
  <c r="D92" i="11"/>
  <c r="D21" i="11"/>
  <c r="G26" i="11"/>
  <c r="G71" i="11"/>
  <c r="G32" i="11"/>
  <c r="G78" i="11"/>
  <c r="K14" i="2"/>
  <c r="K12" i="2"/>
  <c r="K11" i="2"/>
  <c r="K16" i="2"/>
  <c r="K8" i="2"/>
  <c r="H8" i="2"/>
  <c r="G30" i="11" l="1"/>
  <c r="G31" i="11" s="1"/>
  <c r="H26" i="11"/>
  <c r="H30" i="11" s="1"/>
  <c r="D31" i="11"/>
  <c r="D94" i="11" s="1"/>
  <c r="G92" i="11"/>
  <c r="E94" i="11"/>
  <c r="J15" i="2"/>
  <c r="J17" i="2" s="1"/>
  <c r="G94" i="11" l="1"/>
  <c r="H16" i="2"/>
  <c r="H10" i="2"/>
  <c r="H11" i="2"/>
  <c r="H12" i="2"/>
  <c r="H14" i="2"/>
  <c r="F78" i="11"/>
  <c r="I15" i="2"/>
  <c r="C39" i="11"/>
  <c r="C56" i="11"/>
  <c r="C57" i="11"/>
  <c r="C58" i="11"/>
  <c r="G15" i="2"/>
  <c r="G17" i="2" s="1"/>
  <c r="K17" i="2" s="1"/>
  <c r="E16" i="2"/>
  <c r="C15" i="11"/>
  <c r="C12" i="11"/>
  <c r="C10" i="11"/>
  <c r="E10" i="2"/>
  <c r="C10" i="2"/>
  <c r="D10" i="2"/>
  <c r="C16" i="2"/>
  <c r="D16" i="2"/>
  <c r="E14" i="2"/>
  <c r="D14" i="2"/>
  <c r="C14" i="2"/>
  <c r="E12" i="2"/>
  <c r="D12" i="2"/>
  <c r="C12" i="2"/>
  <c r="E11" i="2"/>
  <c r="D11" i="2"/>
  <c r="C11" i="2"/>
  <c r="F9" i="2"/>
  <c r="E8" i="2"/>
  <c r="D8" i="2"/>
  <c r="C8" i="2"/>
  <c r="C75" i="11"/>
  <c r="C71" i="11" s="1"/>
  <c r="C20" i="11"/>
  <c r="C29" i="11"/>
  <c r="C28" i="11"/>
  <c r="C27" i="11"/>
  <c r="C25" i="11"/>
  <c r="C24" i="11"/>
  <c r="C19" i="11"/>
  <c r="C18" i="11"/>
  <c r="C14" i="11"/>
  <c r="C16" i="11"/>
  <c r="C11" i="11"/>
  <c r="C9" i="2"/>
  <c r="F71" i="11"/>
  <c r="F92" i="11" s="1"/>
  <c r="F94" i="11" s="1"/>
  <c r="I71" i="11"/>
  <c r="I78" i="11"/>
  <c r="E13" i="2"/>
  <c r="D13" i="2"/>
  <c r="C13" i="2"/>
  <c r="B30" i="11"/>
  <c r="C15" i="2" l="1"/>
  <c r="C17" i="2" s="1"/>
  <c r="H9" i="2"/>
  <c r="K9" i="2"/>
  <c r="C32" i="11"/>
  <c r="C92" i="11" s="1"/>
  <c r="C9" i="11"/>
  <c r="C26" i="11"/>
  <c r="C30" i="11" s="1"/>
  <c r="C23" i="11"/>
  <c r="I92" i="11"/>
  <c r="I94" i="11" s="1"/>
  <c r="C17" i="11"/>
  <c r="C13" i="11"/>
  <c r="E9" i="2"/>
  <c r="E15" i="2" s="1"/>
  <c r="E17" i="2" s="1"/>
  <c r="F15" i="2"/>
  <c r="F17" i="2" s="1"/>
  <c r="D9" i="2"/>
  <c r="D15" i="2" s="1"/>
  <c r="D17" i="2" s="1"/>
  <c r="C21" i="11" l="1"/>
  <c r="C31" i="11" s="1"/>
  <c r="C94" i="11" s="1"/>
</calcChain>
</file>

<file path=xl/sharedStrings.xml><?xml version="1.0" encoding="utf-8"?>
<sst xmlns="http://schemas.openxmlformats.org/spreadsheetml/2006/main" count="5595" uniqueCount="717">
  <si>
    <t>Annex D - PBF project budget</t>
  </si>
  <si>
    <t>Outcome/ Output number</t>
  </si>
  <si>
    <t>Outcome/ output/ activity formulation:</t>
  </si>
  <si>
    <t>Indirect support costs (7%):</t>
  </si>
  <si>
    <t>TOTAL PROJECT BUDGET:</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</si>
  <si>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</si>
  <si>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</si>
  <si>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</si>
  <si>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</si>
  <si>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</si>
  <si>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</si>
  <si>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</si>
  <si>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</si>
  <si>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</si>
  <si>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</si>
  <si>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</si>
  <si>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</si>
  <si>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PROJECT TOTAL</t>
  </si>
  <si>
    <t>Note: If this is a budget revision, insert extra columns to show budget changes.</t>
  </si>
  <si>
    <t>Table 2 - PBF project budget by UN cost category</t>
  </si>
  <si>
    <t>Table 1 - PBF project budget by Outcome, output and activity</t>
  </si>
  <si>
    <t>Medical fees</t>
  </si>
  <si>
    <t>10 Construction field agents  (service contract for 45 days only)</t>
  </si>
  <si>
    <t xml:space="preserve"> 3 M&amp;E agents </t>
  </si>
  <si>
    <t>Supports Staff Office and Guest (cleaners, gardners - Goma/Beni)</t>
  </si>
  <si>
    <t>Cook Beni</t>
  </si>
  <si>
    <t>Drivers - Goma, Beni, Kin</t>
  </si>
  <si>
    <t>Safety Officer - Beni</t>
  </si>
  <si>
    <t>Logistics Team Leader - Goma</t>
  </si>
  <si>
    <t>Admin Fin Assistant - Goma</t>
  </si>
  <si>
    <t>Logistic Manager</t>
  </si>
  <si>
    <t>Logistic Assistant Beni</t>
  </si>
  <si>
    <t>Logistic Team Leader - Beni</t>
  </si>
  <si>
    <t xml:space="preserve">Admin Assistant SMT (Kin) </t>
  </si>
  <si>
    <t>Admin-HR Officer Base Beni</t>
  </si>
  <si>
    <t>Programme Development and Quality Manager - A15</t>
  </si>
  <si>
    <t>Area Manager Petit Nord Kivu - A14</t>
  </si>
  <si>
    <t>Safety Advisor - A14</t>
  </si>
  <si>
    <t>Area Manager Grand Nord Kivu - A14</t>
  </si>
  <si>
    <t>Head of Support Services - A10</t>
  </si>
  <si>
    <t>Country Director - A8</t>
  </si>
  <si>
    <t xml:space="preserve">TOTAL $ FOR OUTCOME 1: </t>
  </si>
  <si>
    <t>Sub-total</t>
  </si>
  <si>
    <t>Postion Titles</t>
  </si>
  <si>
    <t>Description of Roles</t>
  </si>
  <si>
    <t>Ensures that all programmes are implemented as planned, activities are implemented in line and compliant with sectors strategies, ensuring proper implementation as per DRC, CHS and SPHERE standards - We estimate that the HoP shares time between programme and it is estimated that 12% of her time will be past on this programme.</t>
  </si>
  <si>
    <t xml:space="preserve">Takes the leadership of the project in all aspect. This position is dedicated. </t>
  </si>
  <si>
    <t>Share their time between different projects implemented in the area, supporting both programme and support activties.</t>
  </si>
  <si>
    <t>Oversees all finance activities in the country - it is estimated that he will share 15% of his time on this particular project</t>
  </si>
  <si>
    <t>Supervise all logistic acitvities in Massisi and Nyragongo territory (Fleets, purchase, warehouse) -  shares his time between different projects implemented in the area.</t>
  </si>
  <si>
    <t>Analyses security and safety situation, provides information to the SA and advise the AM Beni. He is also work on access and acceptance with communities and armed groups -  shares his time between different projects implemented in the area.</t>
  </si>
  <si>
    <t>Does all necessary activties to ensure stocks management and compliancy - shares his time between different projects implemented in the area.</t>
  </si>
  <si>
    <t>Shares his time between different projects implemented in the area.</t>
  </si>
  <si>
    <t>Guest House and Offices cleaners, garders for both Béni, Goma and Country Office - shares his time between different projects implemented in the area.</t>
  </si>
  <si>
    <t>Oversees all logistic activities in the country - -  shares his time between different programme, it ihs estimated that he will share 15% of his time on this particular project</t>
  </si>
  <si>
    <t>Ensures fleet mangement and procurement - -  shares his time between different projects implemented in the area.</t>
  </si>
  <si>
    <t>Supervise all logistic acitvities in Beni territory (Fleets, purchase, warehouse) -  shares his time between different projects implemented in the area.</t>
  </si>
  <si>
    <t xml:space="preserve">Support all administrative tasks in regard to Administration and Human Resources. This particular position his dedicated to the Senior Management Team. </t>
  </si>
  <si>
    <t>Support all administrative tasks in regard to Administration and Human Resources -  shares his time between different projects implemented in the area.</t>
  </si>
  <si>
    <t>Leads area activities and create results which impacts the area, enables and oversees the implementation of policies or activities of short-term and operational nature within the area of operation and enables a productive and accountable relationship with beneficiaries, communities’ leaders/representatives, relevant governmental authorities, NGOs, and UN Agencies  as well as represents DRC in some coordination fora, in absence of the Country Director - The Area Manager shares his time between different projects</t>
  </si>
  <si>
    <t xml:space="preserve">Responsible for the development and implementation of the DRC Safety Risk Management System (SRMS), in close cooperation with Senior Management and Safety Focal Points - the SA works in collabortion with the Country Director and Area Manager to ensure proper understanding of the context, minimize risks and worsk on prevention/response of safety incident. The percentage of time his estimate in relation of the complexity and risks of the activities in the area. </t>
  </si>
  <si>
    <t>Leads area activities and create results which impacts the area, enables and oversees the implementation of policies or activities of short-term and operational nature within the area of operation and enables a productive and accountable relationship with beneficiaries, communities’ leaders/representatives, relevant governmental authorities, NGOs, and UN Agencies - The Area Manager shares his time between different projects</t>
  </si>
  <si>
    <t>contributes to leading, coordinating and supporting the design, development and implementation of all PDQM related activities in DRC - It is estimated that the PDQM will share 15% of her time on this particular project.</t>
  </si>
  <si>
    <t>% Contribution to Project</t>
  </si>
  <si>
    <t>Implement qualitative and quantitative monitoring of the projects, including partners project - They will be all dedicated to the project</t>
  </si>
  <si>
    <t xml:space="preserve">Supervise cash for work activities. </t>
  </si>
  <si>
    <t>Livelihoods Coordinator - A14</t>
  </si>
  <si>
    <t>Overall representation with local and national authorities, representation in coordination mechanism to facilitate implementation - the Country Director shares time between programme and it is estimated that 12% of her time will be spent on this programme.</t>
  </si>
  <si>
    <t>Oversees the quality and compliance of all support activities for implementing the programmes - the HoSS shares time between programme and it is estimated that 12% of his time will be spent on this programme.</t>
  </si>
  <si>
    <t>Head of Programmes - A10</t>
  </si>
  <si>
    <t>Peacebuilding Project Manager - A16</t>
  </si>
  <si>
    <t xml:space="preserve">Responsible for developing context sensitive strategies and implementing the relevant project component of DRC's programs in the area and provides technical expertise on program development in all relevant projects - This position is share between project touching this specific sector. It is estimated that the Livelihood Coordinator will be working on 3 projects and will spend 30% of his/her time on this project. </t>
  </si>
  <si>
    <t>Warehouse Assistant - Béni</t>
  </si>
  <si>
    <t xml:space="preserve">Admin Assistant SMT (Kinshasa) </t>
  </si>
  <si>
    <t>Independent Evaluation</t>
  </si>
  <si>
    <t>Specialist Admin RH</t>
  </si>
  <si>
    <t>Specialist Finance</t>
  </si>
  <si>
    <t>Amount Recipient DRC-DDG</t>
  </si>
  <si>
    <t>Tranche 1 (35%)</t>
  </si>
  <si>
    <t>Tranche 2 (35%)</t>
  </si>
  <si>
    <t>Tranche 3 (30%)</t>
  </si>
  <si>
    <t>Output 1.1:</t>
  </si>
  <si>
    <t>OUTCOME 1: Young women and men of Masisi and Beni are integrated into the community democratic dialogue processes and actively participate in the reduction of violence and inter/intracommunity conflicts</t>
  </si>
  <si>
    <t>Activity 1.1.1</t>
  </si>
  <si>
    <t>Activity 1.1.2</t>
  </si>
  <si>
    <t>Activity 1.1.3</t>
  </si>
  <si>
    <t>Output 1.2</t>
  </si>
  <si>
    <t>Activity 1.2.1</t>
  </si>
  <si>
    <t>Activity 1.2.2</t>
  </si>
  <si>
    <t>Activity 1.2.3</t>
  </si>
  <si>
    <t>Output 1.3</t>
  </si>
  <si>
    <t>Activity 1.3.1</t>
  </si>
  <si>
    <t>Activity 1.3.2</t>
  </si>
  <si>
    <t>Activity 1.3.3</t>
  </si>
  <si>
    <t>OUTCOME 2:Young women and men understand their economic and professional environments and are capable of identifying opportunities</t>
  </si>
  <si>
    <t>Output 2.1</t>
  </si>
  <si>
    <t>Activity 2.1.1</t>
  </si>
  <si>
    <t>Activity 2.1.2</t>
  </si>
  <si>
    <t>Output 2.2</t>
  </si>
  <si>
    <t>Activity 2.2.1</t>
  </si>
  <si>
    <t>Activity 2.2.2</t>
  </si>
  <si>
    <t>Activity 2.2.3</t>
  </si>
  <si>
    <t>Budget DRC-DDG in USD $</t>
  </si>
  <si>
    <t>Young women and men are engaged within their community and intergenerational and intercommunity trust is established and/or reinforced</t>
  </si>
  <si>
    <t>Establish a community democratic dialogue process that is inclusive of young women and men to discuss the role of youth in community governance and peacebuilding</t>
  </si>
  <si>
    <t>Raise community awareness on human and womens’ rights</t>
  </si>
  <si>
    <t>Revitalise and/or rehabilitate youth centres and/or community cultural centres to enable young women and men to benefit from a safe space for collaboration, debate, recreational and artistic activities</t>
  </si>
  <si>
    <t>Young women and men actively participate in the management, mediation and prevention of intra- and intercommunity conflicts</t>
  </si>
  <si>
    <t xml:space="preserve"> Train YPCs in civic education, non-violent communication, peaceful conflict resolution and management techniques</t>
  </si>
  <si>
    <t>Organise community forums on the themes of gender roles, women’s empowerment and “positive masculinity” in connection to violence and conflict reduction</t>
  </si>
  <si>
    <t>Support YPCs in dispensing training on peaceful conflict resolution and management techniques in schools of target locations</t>
  </si>
  <si>
    <t>Young women and men fight against discourses of hate, and are able to critically analyse public political messages, and work together to advocate for violence prevention and reduction</t>
  </si>
  <si>
    <t>Provide the tools and enhance young women and men’s capacity to critically analyse political and media messages conveying violence and/or racial or gender-based stigma and encourage YPC-YPC to undertake monthly collaborative analysis through meetings</t>
  </si>
  <si>
    <t>Provide training to young women and men on communication and advocacy techniques to promote positive peace messages and convey their priorities and demands at community, local and provincial levels</t>
  </si>
  <si>
    <t>Broadcast through Pole FM YPC interventions (sensitization messages, debates etc.) on youth’s key role in peacebuilding, reconciliation and their involvement in the management of conflicts in their communities</t>
  </si>
  <si>
    <t>Young women and men understand their economic and professional environments and are capable of identifying opportunities</t>
  </si>
  <si>
    <t>Conduct labour market assessments in Masisi and Beni</t>
  </si>
  <si>
    <t>Support young women and men in identifying areas of pertinent professional interest and assist in formulating individualised plans for economic resilience</t>
  </si>
  <si>
    <t>Members of the YPCs implement their professional and/or training plans</t>
  </si>
  <si>
    <t>Support YPC members in the elaboration of their “economic resilience and empowerment” action plans</t>
  </si>
  <si>
    <t>Assist in the organization of mutual aid and/or networking sessions through working groups and skills-sharing sessions</t>
  </si>
  <si>
    <t>Support YPC members in the implementation of their “economic resilience and empowerment” action plans through training activities, mentorship and apprenticeship opportunities</t>
  </si>
  <si>
    <t xml:space="preserve">TOTAL $ FOR OUTCOME 2: </t>
  </si>
  <si>
    <t>TOTAL FOR ACTIVITIES</t>
  </si>
  <si>
    <t>Percent of budget for each output reserved for direct action on gender equality (if any):</t>
  </si>
  <si>
    <t>M&amp;E budget</t>
  </si>
  <si>
    <t>Country Director</t>
  </si>
  <si>
    <t>Head of Support Services</t>
  </si>
  <si>
    <t>Safety Advisor</t>
  </si>
  <si>
    <t>Logistician</t>
  </si>
  <si>
    <t>Baseline Assessment</t>
  </si>
  <si>
    <t>Endline Evaluation</t>
  </si>
  <si>
    <t>Financial Audit</t>
  </si>
  <si>
    <t>Project operational costs</t>
  </si>
  <si>
    <t>Project personnel costs</t>
  </si>
  <si>
    <t>Bank fees</t>
  </si>
  <si>
    <t>Legal fees</t>
  </si>
  <si>
    <t>IT (software, internet, computers)</t>
  </si>
  <si>
    <t>Telecommunications (phone, satellite, radio)</t>
  </si>
  <si>
    <t>Rent (offices, sub-offices, guesthouse)</t>
  </si>
  <si>
    <t>Private security (guards)</t>
  </si>
  <si>
    <t>Area Manager Grand Nord Kivu (GNK)</t>
  </si>
  <si>
    <t>Area Manager Petit Nord Kivu (PNK)</t>
  </si>
  <si>
    <t>Deputy  Director - RO</t>
  </si>
  <si>
    <t>Security Advisor - RO</t>
  </si>
  <si>
    <t>Admin/HR Team Leader Base (Beni)</t>
  </si>
  <si>
    <t>Logistics Team Leader (Beni)</t>
  </si>
  <si>
    <t>Logistics Assistant (Beni)</t>
  </si>
  <si>
    <t>Logistics Specialist CO</t>
  </si>
  <si>
    <t>Admin/Finance Assistant (Goma)</t>
  </si>
  <si>
    <t>Logistics Team Leader (Goma)</t>
  </si>
  <si>
    <t>Safety Officer (Beni)</t>
  </si>
  <si>
    <t>Warehouse Assitant (Beni)</t>
  </si>
  <si>
    <t>Drivers (Goma, Beni, Kinshasa)</t>
  </si>
  <si>
    <t>Cook (Beni)</t>
  </si>
  <si>
    <t>Grants Manager RO</t>
  </si>
  <si>
    <t>Monitoring, Evaluation, Learning and Communications Coordinator RO</t>
  </si>
  <si>
    <t>Deputy Head of Support Services RO</t>
  </si>
  <si>
    <t>DRC-DDG</t>
  </si>
  <si>
    <t>Pole Institute</t>
  </si>
  <si>
    <t>Support Staff for Office and Guesthouse (cleaners, gardners - Goma/Beni)</t>
  </si>
  <si>
    <t>Directeur</t>
  </si>
  <si>
    <t>Chargé des Finances</t>
  </si>
  <si>
    <t>Assistant Finances</t>
  </si>
  <si>
    <t>ASP</t>
  </si>
  <si>
    <t>SOFEPADI</t>
  </si>
  <si>
    <t>Secrétaire Exécutif (Directeur ASP)</t>
  </si>
  <si>
    <t>Administrateur Finances</t>
  </si>
  <si>
    <t>Coordinatrice</t>
  </si>
  <si>
    <t>Comptable</t>
  </si>
  <si>
    <t>Caissière</t>
  </si>
  <si>
    <t>Frais Médicaux</t>
  </si>
  <si>
    <t>M&amp;E Outils de Collecte de Données</t>
  </si>
  <si>
    <t>DRC-DDG UNPBF Assistant MEAL</t>
  </si>
  <si>
    <t>Beneficiary targeting process</t>
  </si>
  <si>
    <t>n/a</t>
  </si>
  <si>
    <t>Budget change % variation (within the 15% margin stipulated in the guidelines)</t>
  </si>
  <si>
    <t>Project presentation and accountability towards beneficaries and communities</t>
  </si>
  <si>
    <t>Budget changes
(Note to File - 
15 Nov 2019)</t>
  </si>
  <si>
    <t xml:space="preserve">Estimated expenditures (01 Jan-15 Nov 2019)
</t>
  </si>
  <si>
    <t xml:space="preserve">Contractual budget </t>
  </si>
  <si>
    <t>Les montants ci-contre sont inclus à titre indicatifs de l'état des dépenses établies par les données financières disponibles jusqu'en date du rapport de progrès du 15 Novembre 2019, et ayant été précédemment sur la même ligne budgétaire (c.f. version contractuelle pour référence), la désagrégation des dépenses, et consolidation de certains coûts est encore en cours d'affinage.</t>
  </si>
  <si>
    <t>DRC-DDG Chef d'Equipe MEAL</t>
  </si>
  <si>
    <t>DRC-DDG Spécialiste Redevabilité CoC &amp; CHS</t>
  </si>
  <si>
    <t>DRC-DDG UNPBF Stagiaire MEAL</t>
  </si>
  <si>
    <t>Pole Institute Chargé MEAL</t>
  </si>
  <si>
    <t>ASP Chargé MEAL</t>
  </si>
  <si>
    <t>Budget changes
(15 June 2019)</t>
  </si>
  <si>
    <t>Budget changes
(15 November 2019)</t>
  </si>
  <si>
    <t>Afin d'appuyer l'Assistant MEAL UNPBF de DRC-DDG dans le suivi des activités du projet, et particulièrement au niveau de la saisie des données des partenaires, il est prévu qu'un/e stagiaire soit recruté/e. Les fonds pour ce poste sont pris de la ligne budgétaire (catégorie de coût 1) relative au poste de Chargé Finance &amp; Logistique, étant donné que le recrutement de ce dernier avait été retardé de plusieurs mois. L'attribution du montant de ce stage au chapitre MEAL (catégorie de coût 7) du budget n'impacte pas sur l'ensemble du budget, et créé une variation de moins de -1% du budget de la catégorie de coût initiale (c.f. feuille "Cost category" de cet Annexe Financier). Le salaire brut total prévu pour ce poste est d'un montant total de 2800$.</t>
  </si>
  <si>
    <t>Loyers des bureaux et guesthouse de tous les partenaires incluant les services d'eau et d'électricité pour ces locaux.</t>
  </si>
  <si>
    <t>Frais bancaires liés aux transferts et gestion de comptes de tous les partenaires.</t>
  </si>
  <si>
    <t>45.2% des participants femmes</t>
  </si>
  <si>
    <t>46.4% de participants femmes</t>
  </si>
  <si>
    <t>Compte tenu des catégories fixes du format présent, les coûts ont été ventilés en fonction des activités en cours d'implémentation  (coûts activités + coûts programmatiques globaux + coûts support globaux) et celles actuellement en phase préparatoire (coûts programmatiques globaux + coûts support globaux) - telles que détaillées dans les sections narratives du deuxième rapport de progrès annuel (15 Novembre 2019)
 Les coûts mentionnés dans la feuille "Cost category" offre une vision plus précise des dépenses et engagements en cours pour la période de Janvier à Novembre 2019.</t>
  </si>
  <si>
    <t>Budget revision 1</t>
  </si>
  <si>
    <t>Budget revision 2</t>
  </si>
  <si>
    <t>Budget changes</t>
  </si>
  <si>
    <t>ONG</t>
  </si>
  <si>
    <t>Type</t>
  </si>
  <si>
    <t>Ligne</t>
  </si>
  <si>
    <t>Dynamics</t>
  </si>
  <si>
    <t>CC</t>
  </si>
  <si>
    <t>Detail</t>
  </si>
  <si>
    <t>R.1.1</t>
  </si>
  <si>
    <t>Les jeunes femmes et hommes de Masisi et Beni sont intégrés au processus du dialogue démocratique de leur communauté et participent activement à la réduction de violence et des conflits inter/intracommunautaire</t>
  </si>
  <si>
    <t>Act. 1.1.1</t>
  </si>
  <si>
    <t>Etablir le processus de dialogue démocratique communautaire qui est inclusive des jeunes femmes et hommes afin de discuter le rôle des jeunes dans la gouvernance communautaire et dans la consolidation de la paix</t>
  </si>
  <si>
    <t>P</t>
  </si>
  <si>
    <t>ASP 01</t>
  </si>
  <si>
    <t>COD-005107</t>
  </si>
  <si>
    <t>Collations pour les participants des séances communautaires de DD</t>
  </si>
  <si>
    <t>ASP 02</t>
  </si>
  <si>
    <t>Matériel pour les séances communautaires de DD</t>
  </si>
  <si>
    <t>ASP 03</t>
  </si>
  <si>
    <t>COD-005109</t>
  </si>
  <si>
    <t>Location des salles pour les séances communautaires de DD</t>
  </si>
  <si>
    <t>ASP 04</t>
  </si>
  <si>
    <t>Matériel de visibilité pour les membres de 4 YPC</t>
  </si>
  <si>
    <t>SOF 01</t>
  </si>
  <si>
    <t>COD-005115</t>
  </si>
  <si>
    <t>SOF 02</t>
  </si>
  <si>
    <t>SOF 03</t>
  </si>
  <si>
    <t>COD-005117</t>
  </si>
  <si>
    <t>SOF 04</t>
  </si>
  <si>
    <t>Matériel de visibilité pour les membres de 2 YPC</t>
  </si>
  <si>
    <t>Pole</t>
  </si>
  <si>
    <t>Pole 01</t>
  </si>
  <si>
    <t>COD-005100</t>
  </si>
  <si>
    <t>Coûts de transport pour le personnel de Pole déployé à Beni et Masisi</t>
  </si>
  <si>
    <t>Pole 02</t>
  </si>
  <si>
    <t>COD-005102</t>
  </si>
  <si>
    <t>Per diems du personnel de Pole déployé à Beni et Masisi</t>
  </si>
  <si>
    <t>DDG</t>
  </si>
  <si>
    <t>DDG 01</t>
  </si>
  <si>
    <t>COD-005092</t>
  </si>
  <si>
    <t>Coûts de transport pour le personnel de DRC-DDG déployé à Beni et Masisi</t>
  </si>
  <si>
    <t>DDG 02</t>
  </si>
  <si>
    <t>COD-005094</t>
  </si>
  <si>
    <t>Per diems du personnel de DRC-DDG déployé à Beni et Masisi</t>
  </si>
  <si>
    <t>Act. 1.1.2</t>
  </si>
  <si>
    <t>Sensibiliser les communautés aux droits de l'homme et des femmes</t>
  </si>
  <si>
    <t>ASP 05</t>
  </si>
  <si>
    <t>Collations pour les participants aux séances de sensibilisation</t>
  </si>
  <si>
    <t>ASP 06</t>
  </si>
  <si>
    <t>Matériel pour les séances de sensibilisation</t>
  </si>
  <si>
    <t>ASP 07</t>
  </si>
  <si>
    <t>Location des salles pour les séances de sensibilisation</t>
  </si>
  <si>
    <t>SOF 05</t>
  </si>
  <si>
    <t>SOF 06</t>
  </si>
  <si>
    <t>SOF 07</t>
  </si>
  <si>
    <t>Pole 03</t>
  </si>
  <si>
    <t>Pole 04</t>
  </si>
  <si>
    <t>DDG 03</t>
  </si>
  <si>
    <t>DDG 04</t>
  </si>
  <si>
    <t>Act. 1.1.3</t>
  </si>
  <si>
    <t>Revivifier et/ou réhabiliter les centres de jeunes et les centres communautaires pour permettre aux jeunes femmes et hommes de bénéficier d'un espace sécurisé pour la collaboration, le débat et les activités récréatives et artistiques</t>
  </si>
  <si>
    <t>DDG 05</t>
  </si>
  <si>
    <t>COD-005096</t>
  </si>
  <si>
    <t>Réhabilitation et équipement des centres communautaires et de jeunes dans le Masisi et Beni</t>
  </si>
  <si>
    <t>DDG 06</t>
  </si>
  <si>
    <t>Infrastructure WASH dans les centres communautaires et de jeunes dans le Masisi et Beni</t>
  </si>
  <si>
    <t>DDG 07</t>
  </si>
  <si>
    <t>Loyer des hangars pour le stockage du matériel de construction pour Masisi et Beni</t>
  </si>
  <si>
    <t>DDG 08</t>
  </si>
  <si>
    <t>Camions pour la livraison du matériel de construction dans le Masisi et Beni</t>
  </si>
  <si>
    <t>DDG 09</t>
  </si>
  <si>
    <t>COD-005091</t>
  </si>
  <si>
    <t>Collations pour les formations des YPC et non-YPC à la construction collaborative</t>
  </si>
  <si>
    <t>DDG 10</t>
  </si>
  <si>
    <t>Cash-for-work (2/3rds of YPC members, i.e. 18 + years old : approx. 20 members of each YPC)</t>
  </si>
  <si>
    <t>DDG 111</t>
  </si>
  <si>
    <t>Contributions aux aides communautaires</t>
  </si>
  <si>
    <t>DDG 112</t>
  </si>
  <si>
    <t>Boîte à outils de construction (dotation pour le centre)</t>
  </si>
  <si>
    <t>DDG 113</t>
  </si>
  <si>
    <t>Assistant de construction (charpentier &amp; maçon)</t>
  </si>
  <si>
    <t>DDG 11</t>
  </si>
  <si>
    <t>DDG 12</t>
  </si>
  <si>
    <t>R.1.2</t>
  </si>
  <si>
    <t>Les jeunes femmes et hommes participent activement dans la gestion, médiation et prévention des clonflits intra et intercommunautaire</t>
  </si>
  <si>
    <t>Act. 1.2.1</t>
  </si>
  <si>
    <t>Former les CPJ en éducation civique, communication non-violente, et techniques de la gestion et résolution pacifique de conflits</t>
  </si>
  <si>
    <t>ASP 08</t>
  </si>
  <si>
    <t>Collations pour les participants aux formation</t>
  </si>
  <si>
    <t>ASP 09</t>
  </si>
  <si>
    <t>Matériel pour les formations</t>
  </si>
  <si>
    <t>SOF 08</t>
  </si>
  <si>
    <t>SOF 09</t>
  </si>
  <si>
    <t>Pole 05</t>
  </si>
  <si>
    <t>Pole 06</t>
  </si>
  <si>
    <t>DDG 13</t>
  </si>
  <si>
    <t>DDG 14</t>
  </si>
  <si>
    <t>Act. 1.2.2</t>
  </si>
  <si>
    <t>Organiser des forums communautaires sur les thèmes des rôles du genre, l'autonomisation des femmes et la "masculinité positive" par rapport à la réduction de violence et de conflits</t>
  </si>
  <si>
    <t>ASP 10</t>
  </si>
  <si>
    <t>Collations pour les participants aux forums thématiques</t>
  </si>
  <si>
    <t>ASP 11</t>
  </si>
  <si>
    <t>Matériel pour les forums thématiques</t>
  </si>
  <si>
    <t>SOF 10</t>
  </si>
  <si>
    <t>SOF 11</t>
  </si>
  <si>
    <t>Pole 07</t>
  </si>
  <si>
    <t>Pole 08</t>
  </si>
  <si>
    <t>DDG 15</t>
  </si>
  <si>
    <t>DDG 16</t>
  </si>
  <si>
    <t>Act. 1.2.3</t>
  </si>
  <si>
    <t>Soutenir les CPJ en dispensant la formation et les techniques de la gestion et la résolution pacifique de conflits dans les écoles les endroits ciblés</t>
  </si>
  <si>
    <t>ASP 12</t>
  </si>
  <si>
    <t>Collations pour les participants aux formations en milieu scolaire</t>
  </si>
  <si>
    <t>ASP 13</t>
  </si>
  <si>
    <t>Matériel de formation YPC-écoles</t>
  </si>
  <si>
    <t>ASP 14</t>
  </si>
  <si>
    <t>Incentive de formation pour les membres des YPC</t>
  </si>
  <si>
    <t>SOF 12</t>
  </si>
  <si>
    <t>SOF 13</t>
  </si>
  <si>
    <t>SOF 14</t>
  </si>
  <si>
    <t>DDG 17</t>
  </si>
  <si>
    <t>DDG 18</t>
  </si>
  <si>
    <t>R.1.3</t>
  </si>
  <si>
    <t>Les jeunes femmes et hommes sont outillés pour lutter contre les discours de haine, en acquérant la capacité d'analyser de façon critique des messages politiques publiques, et en travaillant ensemble pour plaider en faveur de la prévention et la réduction de violence</t>
  </si>
  <si>
    <t>Act. 1.3.1</t>
  </si>
  <si>
    <t>Renforcement des capacitiés à travers la formation aux outils (tel que l'analyse de contexte et l'analyse d'acteurs) afin de développer la capacité des jeunes femmes et hommes d'analyser de façon critique des messages politiques et médiatiques qui transmettent la violence raciale ou basée sur le genre aussi bien qu'encourager les CPJ à entreprendre l'analyse mensuelle collaborative à travers les réunions</t>
  </si>
  <si>
    <t>Pole 09</t>
  </si>
  <si>
    <t>COD-005099</t>
  </si>
  <si>
    <t>Matériel de formation pour les YPC en analyse politique &amp; médiatique</t>
  </si>
  <si>
    <t>Pole 10</t>
  </si>
  <si>
    <t>Collations pour les participants à Béni</t>
  </si>
  <si>
    <t>Pole 11</t>
  </si>
  <si>
    <t>Collations pour les participants à Masisi</t>
  </si>
  <si>
    <t>Pole 12</t>
  </si>
  <si>
    <t>Incentive de collaboration de YPC à YPC à Béni</t>
  </si>
  <si>
    <t>Pole 13</t>
  </si>
  <si>
    <t>Incentive de collaboration de YPC à YPC dans le Masisi</t>
  </si>
  <si>
    <t>Pole 14</t>
  </si>
  <si>
    <t>Pole 15</t>
  </si>
  <si>
    <t>DDG 19</t>
  </si>
  <si>
    <t>DDG 20</t>
  </si>
  <si>
    <t>Act. 1.3.2</t>
  </si>
  <si>
    <t>Fournir la formation aux jeunes femmes et hommes en communication et en techniques de plaidoyer afin de promouvoir des messages positifs de la paix et de transmettre leurs priorités et demandes aux niveaux communautaire, local et provincial</t>
  </si>
  <si>
    <t>Pole 16</t>
  </si>
  <si>
    <t>Matériel de formation en techniques de communication &amp; de plaidoyer</t>
  </si>
  <si>
    <t>Pole 17</t>
  </si>
  <si>
    <t>Collations pour les participants à Beni</t>
  </si>
  <si>
    <t>Pole 18</t>
  </si>
  <si>
    <t>Pole 19</t>
  </si>
  <si>
    <t>Collations pour les participants YPC et non-YPC aux ateliers à Beni</t>
  </si>
  <si>
    <t>Pole 20</t>
  </si>
  <si>
    <t>Collations pour les participants YPC et non-YPC aux ateliers à Masisi</t>
  </si>
  <si>
    <t>Pole 21</t>
  </si>
  <si>
    <t>Pole 22</t>
  </si>
  <si>
    <t>DDG 21</t>
  </si>
  <si>
    <t>DDG 22</t>
  </si>
  <si>
    <t>Act. 1.3.3</t>
  </si>
  <si>
    <t>Radiodiffuser à travers Pole FM les interventions des CPJ (messages de la sensibilisation, débats etc.) sur le rôle clé des jeunes dans la consolidation de la paix, la réconcoliation et leur participation dans la gestion de conflits dans leurs communautés</t>
  </si>
  <si>
    <t>Pole 23</t>
  </si>
  <si>
    <t>COD-005104</t>
  </si>
  <si>
    <t>Diffusion de table ronde YPC</t>
  </si>
  <si>
    <t>Pole 24</t>
  </si>
  <si>
    <t>Collations &amp; frais de transport pour les participants des YPC</t>
  </si>
  <si>
    <t>Pole 25</t>
  </si>
  <si>
    <t>Diffusion de débat YPC-représentants politiques locaux/provinciaux</t>
  </si>
  <si>
    <t>Pole 26</t>
  </si>
  <si>
    <t>Pole 27</t>
  </si>
  <si>
    <t>Diffusion de 24 messages de sensibilisation créés par les YPC</t>
  </si>
  <si>
    <t>Pole 28</t>
  </si>
  <si>
    <t>Diffusion d'émissions de radio communautaires</t>
  </si>
  <si>
    <t>Pole 29</t>
  </si>
  <si>
    <t>1 émission thématique diffusée pour les YPC Beni</t>
  </si>
  <si>
    <t>Pole 30</t>
  </si>
  <si>
    <t>1 émission thématique diffusée pour les YPC Masisi</t>
  </si>
  <si>
    <t>Pole 31</t>
  </si>
  <si>
    <t>Emissions hebdomadaires de Pole FM</t>
  </si>
  <si>
    <t>Pole 32</t>
  </si>
  <si>
    <t>Emissions publiques de Pole FM</t>
  </si>
  <si>
    <t>Pole 33</t>
  </si>
  <si>
    <t>Organisation of popular expression platforms</t>
  </si>
  <si>
    <t>Pole 34</t>
  </si>
  <si>
    <t>Material and equipment for the Pole FM radio station</t>
  </si>
  <si>
    <t>Pole 35</t>
  </si>
  <si>
    <t>Pole 36</t>
  </si>
  <si>
    <t>DDG 23</t>
  </si>
  <si>
    <t>DDG 24</t>
  </si>
  <si>
    <t>R.2.1</t>
  </si>
  <si>
    <t>Les jeunes femmes et hommes (ciblés) comprennent leur environnement économique et professionnel et sont capable d'identifier les opportunités</t>
  </si>
  <si>
    <t>Act. 2.1.1</t>
  </si>
  <si>
    <t>Mener des évaluations de marché du travail de manière participative avec les jeunes et les membres des communautés à Beni et dans le Masisi</t>
  </si>
  <si>
    <t>DDG 25</t>
  </si>
  <si>
    <t>Evaluation des marches</t>
  </si>
  <si>
    <t>DDG 26</t>
  </si>
  <si>
    <t>Matériel pour les ateliers sur les marchés et moyens de subsistance</t>
  </si>
  <si>
    <t>DDG 27</t>
  </si>
  <si>
    <t>Collations pour les ateliers sur les marchés et moyens de subsistance pour les YPC et non-YPC</t>
  </si>
  <si>
    <t>DDG 28</t>
  </si>
  <si>
    <t>DDG 29</t>
  </si>
  <si>
    <t>Act. 2.1.2</t>
  </si>
  <si>
    <t>Les jeunes ciblés (CPJ et non-CPJ) remettent en œuvre leurs plans professionnels et/ou de formation</t>
  </si>
  <si>
    <t>DDG 30</t>
  </si>
  <si>
    <t>Frais de coaching individuel à Beni pour les YPC et non-YPC</t>
  </si>
  <si>
    <t>DDG 31</t>
  </si>
  <si>
    <t>Frais de coaching individuel dans le Masisi pour les YPC et non-YPC</t>
  </si>
  <si>
    <t>DDG 32</t>
  </si>
  <si>
    <t>DDG 33</t>
  </si>
  <si>
    <t>R.2.2</t>
  </si>
  <si>
    <t>Act. 2.2.1</t>
  </si>
  <si>
    <t>Soutien individuel aux jeunes dans l'élaboration de leurs plans individualisés de "résilience économique et autonomisation"</t>
  </si>
  <si>
    <t>DDG 34</t>
  </si>
  <si>
    <t>DDG 35</t>
  </si>
  <si>
    <t>Act. 2.2.2</t>
  </si>
  <si>
    <t>Aider dans l'organisation d'aide mutuelle et/ou établir des sessions de réseautage à travers les groupes de travail et de partage de compétences</t>
  </si>
  <si>
    <t>Pole 37</t>
  </si>
  <si>
    <t>Incentive YPC (collation &amp; frais de transport) à Beni</t>
  </si>
  <si>
    <t>Pole 38</t>
  </si>
  <si>
    <t>Incentive YPC (collation &amp; frais de transport) à Masisi</t>
  </si>
  <si>
    <t>Pole 39</t>
  </si>
  <si>
    <t>Réseautage/mentorat (facilitation, collations, frais de transport etc.) à Beni</t>
  </si>
  <si>
    <t>Pole 40</t>
  </si>
  <si>
    <t>Réseautage/mentorat (facilitation, collations, frais de transport etc.) à Masisi</t>
  </si>
  <si>
    <t>Pole 41</t>
  </si>
  <si>
    <t>Pole 42</t>
  </si>
  <si>
    <t>DDG 36</t>
  </si>
  <si>
    <t>DDG 37</t>
  </si>
  <si>
    <t>Act. 2.2.3</t>
  </si>
  <si>
    <t>Soutenir les jeunes dans la mise en œuvre de leurs plans d'action de la "résilience économique et autonomisation" à travers le mentorat, l'apprentissage, les opportunités de formation et les kits de démarrage</t>
  </si>
  <si>
    <t>Pole 43</t>
  </si>
  <si>
    <t>Kits "start-up" moyens de subsistance</t>
  </si>
  <si>
    <t>Pole 44</t>
  </si>
  <si>
    <t>Pole 45</t>
  </si>
  <si>
    <t>DDG 38</t>
  </si>
  <si>
    <t>DDG 388</t>
  </si>
  <si>
    <t>MEAL</t>
  </si>
  <si>
    <t>DDG 39</t>
  </si>
  <si>
    <t>Audit Externe (financière)</t>
  </si>
  <si>
    <t>DDG 40</t>
  </si>
  <si>
    <t>Evaluation indépendante (impact du projet)</t>
  </si>
  <si>
    <t>DDG 41</t>
  </si>
  <si>
    <t>Diagnostic de base du projet (baseline survey)</t>
  </si>
  <si>
    <t>DDG 42</t>
  </si>
  <si>
    <t>Evaluation de fin de projet (endline survey)</t>
  </si>
  <si>
    <t>DDG 43</t>
  </si>
  <si>
    <t>Personnel programme</t>
  </si>
  <si>
    <r>
      <rPr>
        <b/>
        <sz val="11"/>
        <color theme="1"/>
        <rFont val="Calibri"/>
        <family val="2"/>
        <scheme val="minor"/>
      </rPr>
      <t>DRC-DDG</t>
    </r>
    <r>
      <rPr>
        <sz val="11"/>
        <color theme="1"/>
        <rFont val="Calibri"/>
        <family val="2"/>
        <scheme val="minor"/>
      </rPr>
      <t xml:space="preserve"> - personnel programme (expatrié)</t>
    </r>
  </si>
  <si>
    <t>DDG 44</t>
  </si>
  <si>
    <t>COD-005090</t>
  </si>
  <si>
    <t>DRC/DDG UN PBF Cheffe de Projet</t>
  </si>
  <si>
    <t>DDG 45</t>
  </si>
  <si>
    <t>DRC/DDG Coordinateur en Moyens de Subsistance</t>
  </si>
  <si>
    <t>DDG 46</t>
  </si>
  <si>
    <t>DRC Responsable des Programmes</t>
  </si>
  <si>
    <t>DDG 47</t>
  </si>
  <si>
    <t>DRC Chargée de Gestion des Subventions</t>
  </si>
  <si>
    <r>
      <rPr>
        <b/>
        <sz val="11"/>
        <color theme="1"/>
        <rFont val="Calibri"/>
        <family val="2"/>
        <scheme val="minor"/>
      </rPr>
      <t>DRC-DDG</t>
    </r>
    <r>
      <rPr>
        <sz val="11"/>
        <color theme="1"/>
        <rFont val="Calibri"/>
        <family val="2"/>
        <scheme val="minor"/>
      </rPr>
      <t xml:space="preserve"> - personnel programme (national)</t>
    </r>
  </si>
  <si>
    <t>DDG 48</t>
  </si>
  <si>
    <t>DRC-DDG Chef d'Equipe Consolidation de la Paix</t>
  </si>
  <si>
    <t>DDG 49</t>
  </si>
  <si>
    <t>DRC-DDG Agent Terrain Moyens de Subsistance</t>
  </si>
  <si>
    <t>DDG 50</t>
  </si>
  <si>
    <t>DRC-DDG Agent Terrain de Construction</t>
  </si>
  <si>
    <t>DDG 51</t>
  </si>
  <si>
    <t>DRC Chef d'Equipe MEAL</t>
  </si>
  <si>
    <t>DDG 52</t>
  </si>
  <si>
    <t>DRC-DDG UN PBF Assistant MEAL</t>
  </si>
  <si>
    <t>DDG 53</t>
  </si>
  <si>
    <t>DRC Spécialiste Redevabilité CHS &amp; CoC</t>
  </si>
  <si>
    <t>DDG 54</t>
  </si>
  <si>
    <t>DRC Chauffeur</t>
  </si>
  <si>
    <t>DDG 55</t>
  </si>
  <si>
    <t>DRC Chargé Finances &amp; Logistique</t>
  </si>
  <si>
    <t>DDG 109</t>
  </si>
  <si>
    <t>DRC-DDG Stagiaire Logistique Chaîne d'Appro</t>
  </si>
  <si>
    <t>DDG 110</t>
  </si>
  <si>
    <t>DRC-DDG Stagiare MEAL</t>
  </si>
  <si>
    <r>
      <rPr>
        <b/>
        <sz val="11"/>
        <color theme="1"/>
        <rFont val="Calibri"/>
        <family val="2"/>
        <scheme val="minor"/>
      </rPr>
      <t xml:space="preserve">Pole Institute - </t>
    </r>
    <r>
      <rPr>
        <sz val="11"/>
        <color theme="1"/>
        <rFont val="Calibri"/>
        <family val="2"/>
        <scheme val="minor"/>
      </rPr>
      <t>personnel programme</t>
    </r>
  </si>
  <si>
    <t>Pole 46</t>
  </si>
  <si>
    <t>COD-005098</t>
  </si>
  <si>
    <t>Chef de Projet Consolidation de la Paix</t>
  </si>
  <si>
    <t>Pole 47</t>
  </si>
  <si>
    <t>Responsable de Capacitation (youth support worker)</t>
  </si>
  <si>
    <t>Pole 48</t>
  </si>
  <si>
    <t>Chargé MEAL</t>
  </si>
  <si>
    <t>Pole 49</t>
  </si>
  <si>
    <t>Animateurs auprès des jeuens (Youth Support Workers field agents)</t>
  </si>
  <si>
    <r>
      <rPr>
        <b/>
        <sz val="11"/>
        <color theme="1"/>
        <rFont val="Calibri"/>
        <family val="2"/>
        <scheme val="minor"/>
      </rPr>
      <t>ASP</t>
    </r>
    <r>
      <rPr>
        <sz val="11"/>
        <color theme="1"/>
        <rFont val="Calibri"/>
        <family val="2"/>
        <scheme val="minor"/>
      </rPr>
      <t xml:space="preserve"> - personnel programme</t>
    </r>
  </si>
  <si>
    <t>ASP 15</t>
  </si>
  <si>
    <t>COD-005106</t>
  </si>
  <si>
    <t>Chef de Projet UN PBF</t>
  </si>
  <si>
    <t>ASP 16</t>
  </si>
  <si>
    <t>Animateurs</t>
  </si>
  <si>
    <t>ASP 17</t>
  </si>
  <si>
    <t>Mobilisateurs terrain (Youth Support Workers)</t>
  </si>
  <si>
    <r>
      <rPr>
        <b/>
        <sz val="11"/>
        <color theme="1"/>
        <rFont val="Calibri"/>
        <family val="2"/>
        <scheme val="minor"/>
      </rPr>
      <t>SOFEPADI</t>
    </r>
    <r>
      <rPr>
        <sz val="11"/>
        <color theme="1"/>
        <rFont val="Calibri"/>
        <family val="2"/>
        <scheme val="minor"/>
      </rPr>
      <t xml:space="preserve"> - personnel programme</t>
    </r>
  </si>
  <si>
    <t>SOF 15</t>
  </si>
  <si>
    <t>COD-005114</t>
  </si>
  <si>
    <t>Cheffe du Projet</t>
  </si>
  <si>
    <t>SOF 16</t>
  </si>
  <si>
    <t>Animatrice</t>
  </si>
  <si>
    <t>SOF 17</t>
  </si>
  <si>
    <t>Supplies, Commodities, Materials (Fournitures, Matériel)</t>
  </si>
  <si>
    <t>S</t>
  </si>
  <si>
    <t>DDG 56</t>
  </si>
  <si>
    <t>Fournitures et équipement - Beni</t>
  </si>
  <si>
    <t>DDG 57</t>
  </si>
  <si>
    <t>Fournitures et équipement - Goma</t>
  </si>
  <si>
    <t>DDG 58</t>
  </si>
  <si>
    <t>Coûts du générateur (essence, maintenance) - Beni</t>
  </si>
  <si>
    <t>DDG 59</t>
  </si>
  <si>
    <t>Coûts du générateur (essence, maintenance) - Goma</t>
  </si>
  <si>
    <t>DDG 60</t>
  </si>
  <si>
    <t>Fournitures de bureau et matériaux - RO Nairobi</t>
  </si>
  <si>
    <t>Pole 50</t>
  </si>
  <si>
    <t>Matériel de bureau</t>
  </si>
  <si>
    <t>ASP 18</t>
  </si>
  <si>
    <t>Matériel de bureau (papier, stylos etc.)</t>
  </si>
  <si>
    <t>SOF 18</t>
  </si>
  <si>
    <t>SOF 19</t>
  </si>
  <si>
    <t>Cartouche imprimante</t>
  </si>
  <si>
    <t>Equipment, Vehicles, and Furniture including Depreciation (Equipement, véhicules, mobilier incluant dépréciation)</t>
  </si>
  <si>
    <t>DDG 61</t>
  </si>
  <si>
    <t>Ordinateur portable (laptop)</t>
  </si>
  <si>
    <t>DDG 62</t>
  </si>
  <si>
    <t>Imprimante</t>
  </si>
  <si>
    <t>DDG 63</t>
  </si>
  <si>
    <t>Equipement de Communication (radios, Thuraya etc.)</t>
  </si>
  <si>
    <t>DDG 64</t>
  </si>
  <si>
    <t>Coûts &amp; Maintenance - Véhicules Programme</t>
  </si>
  <si>
    <t>Pole 51</t>
  </si>
  <si>
    <t>Mobilier bureau</t>
  </si>
  <si>
    <t>Pole 52</t>
  </si>
  <si>
    <t>Pole 53</t>
  </si>
  <si>
    <t>ASP 19</t>
  </si>
  <si>
    <t>COD-005108</t>
  </si>
  <si>
    <t>Carburant générateur</t>
  </si>
  <si>
    <t>ASP 20</t>
  </si>
  <si>
    <t>Entretien matériel informatique</t>
  </si>
  <si>
    <t>SOF 20</t>
  </si>
  <si>
    <t>COD-005116</t>
  </si>
  <si>
    <t>Carburant et entretien véhicule</t>
  </si>
  <si>
    <t>SOF 21</t>
  </si>
  <si>
    <t>Carburant et entretien motos</t>
  </si>
  <si>
    <t>SOF 22</t>
  </si>
  <si>
    <t>Contractual services (services contractuels)</t>
  </si>
  <si>
    <t>DDG 65</t>
  </si>
  <si>
    <t>COD-005093</t>
  </si>
  <si>
    <t xml:space="preserve">Internet </t>
  </si>
  <si>
    <t>DDG 66</t>
  </si>
  <si>
    <t xml:space="preserve">DRC Dynamic Management Softwhere </t>
  </si>
  <si>
    <t>DDG 67</t>
  </si>
  <si>
    <t>Satellite &amp; Radio</t>
  </si>
  <si>
    <t>DDG 68</t>
  </si>
  <si>
    <t>loyer - Cost and Rehabilitation - Country Office - Goma</t>
  </si>
  <si>
    <t>DDG 69</t>
  </si>
  <si>
    <t>loyer - Cost and Rehabilitation - Base Office - Beni</t>
  </si>
  <si>
    <t>DDG 70</t>
  </si>
  <si>
    <t>loyer - Cost and Rehabilitation - Head Office - Kinshasa</t>
  </si>
  <si>
    <t>DDG 71</t>
  </si>
  <si>
    <t>Guesthouse Cost (loyer, maintenance, furniture, etc.) - Goma</t>
  </si>
  <si>
    <t>DDG 72</t>
  </si>
  <si>
    <t>Guesthouse Cost (loyer, maintenance, furniture, etc.) - Beni</t>
  </si>
  <si>
    <t>DDG 73</t>
  </si>
  <si>
    <t>Guards Goma &amp; Beni</t>
  </si>
  <si>
    <t>DDG 74</t>
  </si>
  <si>
    <t>Shipment</t>
  </si>
  <si>
    <t>DDG 75</t>
  </si>
  <si>
    <t>Legal Fees</t>
  </si>
  <si>
    <t>DDG 76</t>
  </si>
  <si>
    <t>Telephone and Internet - Regional Office Nairobi</t>
  </si>
  <si>
    <t>Pole 54</t>
  </si>
  <si>
    <t>COD-005101</t>
  </si>
  <si>
    <t>Location bureau</t>
  </si>
  <si>
    <t>Pole 55</t>
  </si>
  <si>
    <t>Internet</t>
  </si>
  <si>
    <t>Pole 56</t>
  </si>
  <si>
    <t>Services (éléctricité, eau)</t>
  </si>
  <si>
    <t>ASP 21</t>
  </si>
  <si>
    <t>ASP 22</t>
  </si>
  <si>
    <t>ASP 23</t>
  </si>
  <si>
    <t>Cartes prépayées téléphonique (communication)</t>
  </si>
  <si>
    <t>SOF 23</t>
  </si>
  <si>
    <t>SOF 24</t>
  </si>
  <si>
    <t>Electricité &amp; eau</t>
  </si>
  <si>
    <t>SOF 25</t>
  </si>
  <si>
    <t>SOF 26</t>
  </si>
  <si>
    <t>Travel (voyage)</t>
  </si>
  <si>
    <t>DDG 77</t>
  </si>
  <si>
    <t>Frais de voyage (GoPass, taxes, etc)</t>
  </si>
  <si>
    <t>DDG 78</t>
  </si>
  <si>
    <t>Vols internationaux (R&amp;R)</t>
  </si>
  <si>
    <t>DDG 79</t>
  </si>
  <si>
    <t>Vols locaux</t>
  </si>
  <si>
    <t>DDG 80</t>
  </si>
  <si>
    <t>Voyage, logement &amp; visas - RO Nairobi</t>
  </si>
  <si>
    <t>DDG 81</t>
  </si>
  <si>
    <t>Location véhicule pour trajets (frais de maintenance &amp; fuel inclus)</t>
  </si>
  <si>
    <t>Pole 57</t>
  </si>
  <si>
    <t>Location véhicule (incluant frais d'entretien et essence) 20 jours par mois</t>
  </si>
  <si>
    <t>Pole 58</t>
  </si>
  <si>
    <t>ASP 24</t>
  </si>
  <si>
    <t>COD-005110</t>
  </si>
  <si>
    <t>Location véhicule déplacement terrain Masisi</t>
  </si>
  <si>
    <t>SOF 27</t>
  </si>
  <si>
    <t>COD-005118</t>
  </si>
  <si>
    <t>Location véhicule/moto déplacement terrain</t>
  </si>
  <si>
    <t>Personnel support</t>
  </si>
  <si>
    <r>
      <rPr>
        <b/>
        <sz val="11"/>
        <color theme="1"/>
        <rFont val="Calibri"/>
        <family val="2"/>
        <scheme val="minor"/>
      </rPr>
      <t xml:space="preserve">DRC-DDG </t>
    </r>
    <r>
      <rPr>
        <sz val="11"/>
        <color theme="1"/>
        <rFont val="Calibri"/>
        <family val="2"/>
        <scheme val="minor"/>
      </rPr>
      <t>- personnel support (expatrié) / Coordination Bureau Pays</t>
    </r>
  </si>
  <si>
    <t>DDG 82</t>
  </si>
  <si>
    <t>DDG 83</t>
  </si>
  <si>
    <t>DDG 84</t>
  </si>
  <si>
    <t>DDG 85</t>
  </si>
  <si>
    <r>
      <rPr>
        <b/>
        <sz val="11"/>
        <color theme="1"/>
        <rFont val="Calibri"/>
        <family val="2"/>
        <scheme val="minor"/>
      </rPr>
      <t>DRC-DDG</t>
    </r>
    <r>
      <rPr>
        <sz val="11"/>
        <color theme="1"/>
        <rFont val="Calibri"/>
        <family val="2"/>
        <scheme val="minor"/>
      </rPr>
      <t xml:space="preserve"> - personnel support (national) / Coordination Bureau Pays</t>
    </r>
  </si>
  <si>
    <t>DDG 86</t>
  </si>
  <si>
    <t>Finance Specialist</t>
  </si>
  <si>
    <t>DDG 87</t>
  </si>
  <si>
    <t>HR/Admin Specialist</t>
  </si>
  <si>
    <t>DDG 88</t>
  </si>
  <si>
    <t>Logistics Specialist</t>
  </si>
  <si>
    <t>DDG 89</t>
  </si>
  <si>
    <t>DDG 90</t>
  </si>
  <si>
    <t>Admin Assistant SMT - Kinshasa</t>
  </si>
  <si>
    <t>DDG 91</t>
  </si>
  <si>
    <t>Admin/Finance Assistant - Goma</t>
  </si>
  <si>
    <r>
      <rPr>
        <b/>
        <sz val="11"/>
        <color theme="1"/>
        <rFont val="Calibri"/>
        <family val="2"/>
        <scheme val="minor"/>
      </rPr>
      <t>DRC-DDG</t>
    </r>
    <r>
      <rPr>
        <sz val="11"/>
        <color theme="1"/>
        <rFont val="Calibri"/>
        <family val="2"/>
        <scheme val="minor"/>
      </rPr>
      <t xml:space="preserve"> - personnel support (national) / Bases</t>
    </r>
  </si>
  <si>
    <t>DDG 92</t>
  </si>
  <si>
    <t>Admin/HR Team Leader - Beni</t>
  </si>
  <si>
    <t>DDG 93</t>
  </si>
  <si>
    <t>Logistics Team Leader - Beni</t>
  </si>
  <si>
    <t>DDG 94</t>
  </si>
  <si>
    <t>Logistics Assistant - Beni</t>
  </si>
  <si>
    <t>DDG 95</t>
  </si>
  <si>
    <t>DDG 96</t>
  </si>
  <si>
    <t>Warehouse Assistant - Beni</t>
  </si>
  <si>
    <t>DDG 97</t>
  </si>
  <si>
    <t>Drivers - Goma, Beni, Kinshasa</t>
  </si>
  <si>
    <t>DDG 98</t>
  </si>
  <si>
    <r>
      <rPr>
        <b/>
        <sz val="11"/>
        <color theme="1"/>
        <rFont val="Calibri"/>
        <family val="2"/>
        <scheme val="minor"/>
      </rPr>
      <t>DRC-DDG</t>
    </r>
    <r>
      <rPr>
        <sz val="11"/>
        <color theme="1"/>
        <rFont val="Calibri"/>
        <family val="2"/>
        <scheme val="minor"/>
      </rPr>
      <t xml:space="preserve"> - personnel support (expatrié &amp; national) / Coordination Bureau Régional</t>
    </r>
  </si>
  <si>
    <t>DDG 99</t>
  </si>
  <si>
    <t>Deputy  Director - RO Nairobi</t>
  </si>
  <si>
    <t>DDG 100</t>
  </si>
  <si>
    <t>Security Advisor - RO Nairobi</t>
  </si>
  <si>
    <t>DDG 101</t>
  </si>
  <si>
    <t>Deputy Head of Support Services - RO Nairobi</t>
  </si>
  <si>
    <t>DDG 102</t>
  </si>
  <si>
    <t>Grants Manager - RO Nairobi</t>
  </si>
  <si>
    <t>DDG 103</t>
  </si>
  <si>
    <t>MEL &amp; Communications Coordinator - RO Nairobi</t>
  </si>
  <si>
    <r>
      <rPr>
        <b/>
        <sz val="11"/>
        <color theme="1"/>
        <rFont val="Calibri"/>
        <family val="2"/>
        <scheme val="minor"/>
      </rPr>
      <t>Pole Institute</t>
    </r>
    <r>
      <rPr>
        <sz val="11"/>
        <color theme="1"/>
        <rFont val="Calibri"/>
        <family val="2"/>
        <scheme val="minor"/>
      </rPr>
      <t xml:space="preserve"> - personnel support</t>
    </r>
  </si>
  <si>
    <t>Pole 59</t>
  </si>
  <si>
    <t>Pole 60</t>
  </si>
  <si>
    <t>Pole 61</t>
  </si>
  <si>
    <t>Pole 62</t>
  </si>
  <si>
    <t>Logisticien</t>
  </si>
  <si>
    <r>
      <rPr>
        <b/>
        <sz val="11"/>
        <color theme="1"/>
        <rFont val="Calibri"/>
        <family val="2"/>
        <scheme val="minor"/>
      </rPr>
      <t>ASP</t>
    </r>
    <r>
      <rPr>
        <sz val="11"/>
        <color theme="1"/>
        <rFont val="Calibri"/>
        <family val="2"/>
        <scheme val="minor"/>
      </rPr>
      <t xml:space="preserve"> - personnel support</t>
    </r>
  </si>
  <si>
    <t>ASP 25</t>
  </si>
  <si>
    <t>COD-005112</t>
  </si>
  <si>
    <t>ASP 26</t>
  </si>
  <si>
    <t>ASP 27</t>
  </si>
  <si>
    <t>Chargé de Suivi et de l'Evaluation</t>
  </si>
  <si>
    <r>
      <t>SOFEPADI</t>
    </r>
    <r>
      <rPr>
        <sz val="11"/>
        <color theme="1"/>
        <rFont val="Calibri"/>
        <family val="2"/>
        <scheme val="minor"/>
      </rPr>
      <t xml:space="preserve"> - personnel support</t>
    </r>
  </si>
  <si>
    <t>SOF 28</t>
  </si>
  <si>
    <t>COD-005120</t>
  </si>
  <si>
    <t>SOF 29</t>
  </si>
  <si>
    <t>SOF 30</t>
  </si>
  <si>
    <t>SOF 31</t>
  </si>
  <si>
    <t>SOF 32</t>
  </si>
  <si>
    <t>Frais médicaux</t>
  </si>
  <si>
    <t>General Operating and other Direct Costs (Coûts généraux d'opération et autres coûts directs)</t>
  </si>
  <si>
    <t>DDG 104</t>
  </si>
  <si>
    <t>Communication (phone)</t>
  </si>
  <si>
    <t>DDG 105</t>
  </si>
  <si>
    <t>DDG 106</t>
  </si>
  <si>
    <t>Sûreté, sécurité et urgences</t>
  </si>
  <si>
    <t>DDG 107</t>
  </si>
  <si>
    <t>Communication &amp; visibilité projet (lancement, revue mi-parcours etc.)</t>
  </si>
  <si>
    <t>DDG 108</t>
  </si>
  <si>
    <t>Bank Fees</t>
  </si>
  <si>
    <t>Pole 63</t>
  </si>
  <si>
    <t>Communication</t>
  </si>
  <si>
    <t>Pole 64</t>
  </si>
  <si>
    <t>Frais bancaires</t>
  </si>
  <si>
    <t>Pole 65</t>
  </si>
  <si>
    <t>Frais fiscaux</t>
  </si>
  <si>
    <t>ASP 28</t>
  </si>
  <si>
    <t>ASP 29</t>
  </si>
  <si>
    <t>SOF 33</t>
  </si>
  <si>
    <t>SOF 34</t>
  </si>
  <si>
    <t>Total Coûts Programme</t>
  </si>
  <si>
    <t>Total Coûts Support</t>
  </si>
  <si>
    <t>TOTAL Coûts Programme &amp; Support cumulés</t>
  </si>
  <si>
    <t>BUDGET COMPLET - TOTAL</t>
  </si>
  <si>
    <t>DDG HQ</t>
  </si>
  <si>
    <t xml:space="preserve">7% HQ DRC </t>
  </si>
  <si>
    <t>BUDGET TOTAL DU PROJET (incl. 7% HQ DRC/DDG)</t>
  </si>
  <si>
    <t>% consommation sur budget projet (excl 7%)</t>
  </si>
  <si>
    <t>% consommation budget total (incl. 7% HQ)</t>
  </si>
  <si>
    <t>DONOR TRANCHES</t>
  </si>
  <si>
    <t>UNPBF Tranche 3: XXX $</t>
  </si>
  <si>
    <t>Total défini</t>
  </si>
  <si>
    <t>Tranche burn rate</t>
  </si>
  <si>
    <t>Consommation par catégorie de coût (format bailleur)</t>
  </si>
  <si>
    <t>01 - Staff</t>
  </si>
  <si>
    <t>02 - Supplies, Commodities &amp; Materials</t>
  </si>
  <si>
    <t>03 - Equipment, vehicles &amp; furniture</t>
  </si>
  <si>
    <t>04 - Contractual Services</t>
  </si>
  <si>
    <t>05 - Travel</t>
  </si>
  <si>
    <t>06 - Transfer Costs</t>
  </si>
  <si>
    <t>07 - General Operating Costs (excl. 0)</t>
  </si>
  <si>
    <t>00 - MEAL (à incl. Dans 07)</t>
  </si>
  <si>
    <t>07 &amp; 00 - General Operating Costs &amp; MEAL (actual CC 07 for donor)</t>
  </si>
  <si>
    <t>08 - Indirect Support Costs 7% (DRC HQ)</t>
  </si>
  <si>
    <t>CONTRACTUEL</t>
  </si>
  <si>
    <t xml:space="preserve">Estimated expenditures (Feb.19-Oct.20)
</t>
  </si>
  <si>
    <t>TOT.DEPENSES 2019-2020</t>
  </si>
  <si>
    <t>DEP. 01.01.21 AU 31.03.2021</t>
  </si>
  <si>
    <t>TOTAL RESTANT</t>
  </si>
  <si>
    <t>Indirect programme staff (expat)</t>
  </si>
  <si>
    <t>Subtot</t>
  </si>
  <si>
    <t>Burn rate</t>
  </si>
  <si>
    <t>Level of final expenditure/ commitments in USD :</t>
  </si>
  <si>
    <t>Level of final expenditure linked to gender equality activities (in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</si>
</sst>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_-* #,##0.00_-;\-* #,##0.00_-;_-* &quot;-&quot;??_-;_-@_-"/>
    <numFmt numFmtId="165" formatCode="_-* #,##0_-;\-* #,##0_-;_-* &quot;-&quot;??_-;_-@_-"/>
    <numFmt numFmtId="166" formatCode="_-[$$-409]* #,##0.00_ ;_-[$$-409]* \-#,##0.00\ ;_-[$$-409]* &quot;-&quot;??_ ;_-@_ "/>
    <numFmt numFmtId="167" formatCode="_-[$$-409]* #,##0.0_ ;_-[$$-409]* \-#,##0.0\ ;_-[$$-409]* &quot;-&quot;??_ ;_-@_ "/>
    <numFmt numFmtId="168" formatCode="0.0%"/>
    <numFmt numFmtId="169" formatCode="_([$$-409]* #,##0.00_);_([$$-409]* \(#,##0.00\);_([$$-409]* &quot;-&quot;??_);_(@_)"/>
    <numFmt numFmtId="170" formatCode="_(&quot;$&quot;* #,##0.0_);_(&quot;$&quot;* \(#,##0.0\);_(&quot;$&quot;* &quot;-&quot;??_);_(@_)"/>
  </numFmts>
  <fonts count="4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6"/>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2"/>
      <color theme="1"/>
      <name val="Calibri"/>
      <family val="2"/>
      <scheme val="minor"/>
    </font>
    <font>
      <sz val="11"/>
      <color theme="1"/>
      <name val="Arial"/>
      <family val="2"/>
    </font>
    <font>
      <b/>
      <sz val="11"/>
      <color theme="1"/>
      <name val="Arial"/>
      <family val="2"/>
    </font>
    <font>
      <b/>
      <sz val="12"/>
      <color theme="0"/>
      <name val="Times New Roman"/>
      <family val="1"/>
    </font>
    <font>
      <b/>
      <sz val="12"/>
      <color theme="0"/>
      <name val="Calibri"/>
      <family val="2"/>
      <scheme val="minor"/>
    </font>
    <font>
      <b/>
      <i/>
      <sz val="11"/>
      <color theme="1"/>
      <name val="Calibri"/>
      <family val="2"/>
      <scheme val="minor"/>
    </font>
    <font>
      <sz val="10"/>
      <name val="Calibri"/>
      <family val="2"/>
      <scheme val="minor"/>
    </font>
    <font>
      <sz val="12"/>
      <name val="Times New Roman"/>
      <family val="1"/>
    </font>
    <font>
      <sz val="12"/>
      <color rgb="FFFF0000"/>
      <name val="Times New Roman"/>
      <family val="1"/>
    </font>
    <font>
      <sz val="12"/>
      <color theme="0"/>
      <name val="Times New Roman"/>
      <family val="1"/>
    </font>
    <font>
      <b/>
      <sz val="10"/>
      <name val="Calibri"/>
      <family val="2"/>
    </font>
    <font>
      <b/>
      <sz val="12"/>
      <name val="Times New Roman"/>
      <family val="1"/>
    </font>
    <font>
      <sz val="16"/>
      <color rgb="FFFF0000"/>
      <name val="Calibri"/>
      <family val="2"/>
      <scheme val="minor"/>
    </font>
    <font>
      <b/>
      <sz val="11"/>
      <color theme="0"/>
      <name val="Calibri"/>
      <family val="2"/>
      <scheme val="minor"/>
    </font>
    <font>
      <sz val="11"/>
      <color rgb="FFFF0000"/>
      <name val="Calibri"/>
      <family val="2"/>
      <scheme val="minor"/>
    </font>
    <font>
      <b/>
      <sz val="10"/>
      <color rgb="FFC00000"/>
      <name val="Calibri"/>
      <family val="2"/>
    </font>
    <font>
      <sz val="11"/>
      <name val="Calibri"/>
      <family val="2"/>
      <scheme val="minor"/>
    </font>
    <font>
      <b/>
      <sz val="10"/>
      <color theme="1"/>
      <name val="Calibri"/>
      <family val="2"/>
      <scheme val="minor"/>
    </font>
    <font>
      <sz val="10"/>
      <color rgb="FF009999"/>
      <name val="Calibri"/>
      <family val="2"/>
      <scheme val="minor"/>
    </font>
    <font>
      <sz val="10"/>
      <color rgb="FF7030A0"/>
      <name val="Calibri"/>
      <family val="2"/>
      <scheme val="minor"/>
    </font>
    <font>
      <sz val="11"/>
      <color rgb="FF7030A0"/>
      <name val="Calibri"/>
      <family val="2"/>
      <scheme val="minor"/>
    </font>
    <font>
      <b/>
      <sz val="10"/>
      <color rgb="FF7030A0"/>
      <name val="Calibri"/>
      <family val="2"/>
      <scheme val="minor"/>
    </font>
    <font>
      <sz val="10"/>
      <color rgb="FFFF0000"/>
      <name val="Calibri"/>
      <family val="2"/>
      <scheme val="minor"/>
    </font>
    <font>
      <b/>
      <sz val="10"/>
      <color rgb="FFFF0000"/>
      <name val="Calibri"/>
      <family val="2"/>
      <scheme val="minor"/>
    </font>
    <font>
      <b/>
      <sz val="10"/>
      <color rgb="FF0070C0"/>
      <name val="Calibri"/>
      <family val="2"/>
      <scheme val="minor"/>
    </font>
    <font>
      <sz val="10"/>
      <color rgb="FFFFC000"/>
      <name val="Calibri"/>
      <family val="2"/>
      <scheme val="minor"/>
    </font>
    <font>
      <i/>
      <sz val="10"/>
      <color theme="1"/>
      <name val="Calibri"/>
      <family val="2"/>
      <scheme val="minor"/>
    </font>
    <font>
      <sz val="12"/>
      <color rgb="FFFFFF00"/>
      <name val="Times New Roman"/>
      <family val="1"/>
    </font>
    <font>
      <b/>
      <sz val="11"/>
      <color rgb="FFFF0000"/>
      <name val="Calibri"/>
      <family val="2"/>
      <scheme val="minor"/>
    </font>
    <font>
      <b/>
      <sz val="12"/>
      <color rgb="FFFFFF00"/>
      <name val="Times New Roman"/>
      <family val="1"/>
    </font>
  </fonts>
  <fills count="3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C00000"/>
        <bgColor indexed="64"/>
      </patternFill>
    </fill>
    <fill>
      <patternFill patternType="solid">
        <fgColor rgb="FF80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2" tint="-0.249977111117893"/>
        <bgColor indexed="64"/>
      </patternFill>
    </fill>
    <fill>
      <patternFill patternType="lightUp">
        <fgColor theme="0" tint="-0.24994659260841701"/>
        <bgColor indexed="65"/>
      </patternFill>
    </fill>
    <fill>
      <patternFill patternType="lightUp">
        <fgColor theme="0" tint="-0.499984740745262"/>
        <bgColor rgb="FFD9D9D9"/>
      </patternFill>
    </fill>
    <fill>
      <patternFill patternType="solid">
        <fgColor theme="2" tint="-0.749992370372631"/>
        <bgColor indexed="64"/>
      </patternFill>
    </fill>
    <fill>
      <patternFill patternType="solid">
        <fgColor theme="2" tint="-0.89999084444715716"/>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002060"/>
        <bgColor indexed="64"/>
      </patternFill>
    </fill>
    <fill>
      <patternFill patternType="solid">
        <fgColor theme="8"/>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CCCFF"/>
        <bgColor indexed="64"/>
      </patternFill>
    </fill>
    <fill>
      <patternFill patternType="solid">
        <fgColor theme="3" tint="0.39997558519241921"/>
        <bgColor indexed="64"/>
      </patternFill>
    </fill>
    <fill>
      <patternFill patternType="solid">
        <fgColor rgb="FF7030A0"/>
        <bgColor indexed="64"/>
      </patternFill>
    </fill>
    <fill>
      <patternFill patternType="solid">
        <fgColor rgb="FFCC99FF"/>
        <bgColor indexed="64"/>
      </patternFill>
    </fill>
    <fill>
      <patternFill patternType="solid">
        <fgColor rgb="FFFF7979"/>
        <bgColor indexed="64"/>
      </patternFill>
    </fill>
    <fill>
      <patternFill patternType="solid">
        <fgColor rgb="FFFFBDBD"/>
        <bgColor indexed="64"/>
      </patternFill>
    </fill>
    <fill>
      <patternFill patternType="solid">
        <fgColor rgb="FF009999"/>
        <bgColor indexed="64"/>
      </patternFill>
    </fill>
    <fill>
      <patternFill patternType="solid">
        <fgColor rgb="FF339966"/>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6565"/>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4.9989318521683403E-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style="medium">
        <color indexed="64"/>
      </top>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medium">
        <color indexed="64"/>
      </bottom>
      <diagonal/>
    </border>
    <border>
      <left style="medium">
        <color indexed="64"/>
      </left>
      <right/>
      <top/>
      <bottom/>
      <diagonal/>
    </border>
    <border>
      <left/>
      <right/>
      <top/>
      <bottom style="medium">
        <color rgb="FF000000"/>
      </bottom>
      <diagonal/>
    </border>
    <border>
      <left style="medium">
        <color rgb="FF000000"/>
      </left>
      <right/>
      <top/>
      <bottom style="medium">
        <color rgb="FF000000"/>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medium">
        <color indexed="64"/>
      </right>
      <top/>
      <bottom/>
      <diagonal/>
    </border>
  </borders>
  <cellStyleXfs count="6">
    <xf numFmtId="0" fontId="0" fillId="0" borderId="0"/>
    <xf numFmtId="9" fontId="8" fillId="0" borderId="0" applyFont="0" applyFill="0" applyBorder="0" applyAlignment="0" applyProtection="0"/>
    <xf numFmtId="164" fontId="8" fillId="0" borderId="0" applyFont="0" applyFill="0" applyBorder="0" applyAlignment="0" applyProtection="0"/>
    <xf numFmtId="0" fontId="8" fillId="0" borderId="0"/>
    <xf numFmtId="164" fontId="8" fillId="0" borderId="0" applyFont="0" applyFill="0" applyBorder="0" applyAlignment="0" applyProtection="0"/>
    <xf numFmtId="44" fontId="8" fillId="0" borderId="0" applyFont="0" applyFill="0" applyBorder="0" applyAlignment="0" applyProtection="0"/>
  </cellStyleXfs>
  <cellXfs count="387">
    <xf numFmtId="0" fontId="0" fillId="0" borderId="0" xfId="0"/>
    <xf numFmtId="0" fontId="3" fillId="0" borderId="0" xfId="0" applyFont="1"/>
    <xf numFmtId="0" fontId="4" fillId="3" borderId="7" xfId="0" applyFont="1" applyFill="1" applyBorder="1" applyAlignment="1">
      <alignment horizontal="center" vertical="center" wrapText="1"/>
    </xf>
    <xf numFmtId="0" fontId="5" fillId="0" borderId="6" xfId="0" applyFont="1" applyBorder="1" applyAlignment="1">
      <alignment vertical="center" wrapText="1"/>
    </xf>
    <xf numFmtId="0" fontId="4" fillId="4" borderId="6" xfId="0" applyFont="1" applyFill="1" applyBorder="1" applyAlignment="1">
      <alignment vertical="center" wrapText="1"/>
    </xf>
    <xf numFmtId="0" fontId="6" fillId="0" borderId="0" xfId="0" applyFont="1"/>
    <xf numFmtId="0" fontId="1" fillId="0" borderId="3" xfId="0" applyFont="1" applyBorder="1" applyAlignment="1">
      <alignment vertical="center" wrapText="1"/>
    </xf>
    <xf numFmtId="0" fontId="3" fillId="0" borderId="0" xfId="0" applyFont="1" applyAlignment="1">
      <alignment wrapText="1"/>
    </xf>
    <xf numFmtId="0" fontId="0" fillId="0" borderId="0" xfId="0" applyAlignment="1">
      <alignment wrapText="1"/>
    </xf>
    <xf numFmtId="0" fontId="1" fillId="0" borderId="9" xfId="0" applyFont="1" applyBorder="1" applyAlignment="1">
      <alignment vertical="center" wrapText="1"/>
    </xf>
    <xf numFmtId="165" fontId="12" fillId="0" borderId="0" xfId="4" applyNumberFormat="1" applyFont="1"/>
    <xf numFmtId="165" fontId="8" fillId="0" borderId="0" xfId="4" applyNumberFormat="1" applyFont="1"/>
    <xf numFmtId="165" fontId="1" fillId="0" borderId="9" xfId="4" applyNumberFormat="1" applyFont="1" applyBorder="1" applyAlignment="1">
      <alignment vertical="center" wrapText="1"/>
    </xf>
    <xf numFmtId="165" fontId="5" fillId="0" borderId="7" xfId="4" applyNumberFormat="1" applyFont="1" applyBorder="1" applyAlignment="1">
      <alignment horizontal="right" vertical="center" wrapText="1"/>
    </xf>
    <xf numFmtId="165" fontId="5" fillId="4" borderId="7" xfId="4" applyNumberFormat="1" applyFont="1" applyFill="1" applyBorder="1" applyAlignment="1">
      <alignment horizontal="right" vertical="center" wrapText="1"/>
    </xf>
    <xf numFmtId="9" fontId="8" fillId="0" borderId="0" xfId="1" applyFont="1"/>
    <xf numFmtId="0" fontId="13" fillId="0" borderId="0" xfId="0" applyFont="1"/>
    <xf numFmtId="0" fontId="14" fillId="0" borderId="0" xfId="0" applyFont="1"/>
    <xf numFmtId="0" fontId="10" fillId="0" borderId="13" xfId="0" applyFont="1" applyFill="1" applyBorder="1"/>
    <xf numFmtId="9" fontId="9" fillId="0" borderId="11" xfId="1" applyFont="1" applyFill="1" applyBorder="1" applyAlignment="1">
      <alignment horizontal="center" vertical="center" wrapText="1"/>
    </xf>
    <xf numFmtId="0" fontId="10" fillId="0" borderId="14" xfId="0" applyFont="1" applyFill="1" applyBorder="1"/>
    <xf numFmtId="9" fontId="9" fillId="0" borderId="8" xfId="1" applyFont="1" applyFill="1" applyBorder="1" applyAlignment="1">
      <alignment horizontal="center" vertical="center" wrapText="1"/>
    </xf>
    <xf numFmtId="9" fontId="9" fillId="0" borderId="8" xfId="1" applyFont="1" applyBorder="1" applyAlignment="1">
      <alignment horizontal="center"/>
    </xf>
    <xf numFmtId="0" fontId="10" fillId="0" borderId="15" xfId="0" applyFont="1" applyFill="1" applyBorder="1"/>
    <xf numFmtId="9" fontId="9" fillId="0" borderId="16" xfId="1" applyFont="1" applyBorder="1" applyAlignment="1">
      <alignment horizontal="center"/>
    </xf>
    <xf numFmtId="0" fontId="11" fillId="6" borderId="3" xfId="0" applyFont="1" applyFill="1" applyBorder="1"/>
    <xf numFmtId="0" fontId="11" fillId="6" borderId="4" xfId="0" applyFont="1" applyFill="1" applyBorder="1" applyAlignment="1">
      <alignment wrapText="1"/>
    </xf>
    <xf numFmtId="0" fontId="11" fillId="6" borderId="12" xfId="0" applyFont="1" applyFill="1" applyBorder="1"/>
    <xf numFmtId="0" fontId="9" fillId="0" borderId="17" xfId="0" applyFont="1" applyBorder="1" applyAlignment="1">
      <alignment wrapText="1"/>
    </xf>
    <xf numFmtId="0" fontId="9" fillId="0" borderId="17" xfId="0" applyFont="1" applyFill="1" applyBorder="1" applyAlignment="1">
      <alignment wrapText="1"/>
    </xf>
    <xf numFmtId="0" fontId="9" fillId="0" borderId="18" xfId="0" applyFont="1" applyBorder="1"/>
    <xf numFmtId="166" fontId="0" fillId="0" borderId="0" xfId="0" applyNumberFormat="1"/>
    <xf numFmtId="165" fontId="4" fillId="4" borderId="7" xfId="4" applyNumberFormat="1" applyFont="1" applyFill="1" applyBorder="1" applyAlignment="1">
      <alignment horizontal="right" vertical="center" wrapText="1"/>
    </xf>
    <xf numFmtId="0" fontId="15" fillId="8" borderId="1" xfId="0" applyFont="1" applyFill="1" applyBorder="1" applyAlignment="1">
      <alignment vertical="center" wrapText="1"/>
    </xf>
    <xf numFmtId="165" fontId="15" fillId="8" borderId="2" xfId="4" applyNumberFormat="1" applyFont="1" applyFill="1" applyBorder="1" applyAlignment="1">
      <alignment vertical="center" wrapText="1"/>
    </xf>
    <xf numFmtId="0" fontId="15" fillId="8" borderId="2" xfId="0" applyFont="1" applyFill="1" applyBorder="1" applyAlignment="1">
      <alignment vertical="center" wrapText="1"/>
    </xf>
    <xf numFmtId="0" fontId="2" fillId="7" borderId="9" xfId="0" applyFont="1" applyFill="1" applyBorder="1" applyAlignment="1">
      <alignment vertical="center" wrapText="1"/>
    </xf>
    <xf numFmtId="165" fontId="2" fillId="7" borderId="3" xfId="4" applyNumberFormat="1" applyFont="1" applyFill="1" applyBorder="1" applyAlignment="1">
      <alignment vertical="center" wrapText="1"/>
    </xf>
    <xf numFmtId="9" fontId="2" fillId="7" borderId="3" xfId="1" applyFont="1" applyFill="1" applyBorder="1" applyAlignment="1">
      <alignment vertical="center" wrapText="1"/>
    </xf>
    <xf numFmtId="165" fontId="2" fillId="7" borderId="9" xfId="4" applyNumberFormat="1" applyFont="1" applyFill="1" applyBorder="1" applyAlignment="1">
      <alignment vertical="center" wrapText="1"/>
    </xf>
    <xf numFmtId="165" fontId="2" fillId="8" borderId="4" xfId="4" applyNumberFormat="1" applyFont="1" applyFill="1" applyBorder="1" applyAlignment="1">
      <alignment vertical="center" wrapText="1"/>
    </xf>
    <xf numFmtId="0" fontId="12" fillId="0" borderId="0" xfId="0" applyFont="1" applyFill="1"/>
    <xf numFmtId="0" fontId="2" fillId="7" borderId="4" xfId="0" applyFont="1" applyFill="1" applyBorder="1" applyAlignment="1">
      <alignment vertical="center" wrapText="1"/>
    </xf>
    <xf numFmtId="0" fontId="18" fillId="0" borderId="3" xfId="0" applyFont="1" applyFill="1" applyBorder="1" applyAlignment="1">
      <alignment horizontal="right" vertical="center" wrapText="1"/>
    </xf>
    <xf numFmtId="0" fontId="1" fillId="0" borderId="2" xfId="0" applyFont="1" applyBorder="1" applyAlignment="1">
      <alignment vertical="center" wrapText="1"/>
    </xf>
    <xf numFmtId="166" fontId="2" fillId="7" borderId="1" xfId="0" applyNumberFormat="1" applyFont="1" applyFill="1" applyBorder="1" applyAlignment="1">
      <alignment vertical="center" wrapText="1"/>
    </xf>
    <xf numFmtId="167" fontId="15" fillId="8" borderId="1" xfId="4" applyNumberFormat="1" applyFont="1" applyFill="1" applyBorder="1" applyAlignment="1">
      <alignment vertical="center" wrapText="1"/>
    </xf>
    <xf numFmtId="166" fontId="16" fillId="5" borderId="1" xfId="0" applyNumberFormat="1" applyFont="1" applyFill="1" applyBorder="1"/>
    <xf numFmtId="165" fontId="2" fillId="8" borderId="2" xfId="4" applyNumberFormat="1" applyFont="1" applyFill="1" applyBorder="1" applyAlignment="1">
      <alignment vertical="center" wrapText="1"/>
    </xf>
    <xf numFmtId="165" fontId="5" fillId="0" borderId="7" xfId="4" applyNumberFormat="1" applyFont="1" applyFill="1" applyBorder="1" applyAlignment="1">
      <alignment horizontal="right" vertical="center" wrapText="1"/>
    </xf>
    <xf numFmtId="3" fontId="0" fillId="0" borderId="0" xfId="0" applyNumberFormat="1"/>
    <xf numFmtId="3" fontId="2" fillId="7" borderId="3" xfId="4" applyNumberFormat="1" applyFont="1" applyFill="1" applyBorder="1" applyAlignment="1">
      <alignment vertical="center" wrapText="1"/>
    </xf>
    <xf numFmtId="3" fontId="1" fillId="0" borderId="9" xfId="4" applyNumberFormat="1" applyFont="1" applyBorder="1" applyAlignment="1">
      <alignment vertical="center" wrapText="1"/>
    </xf>
    <xf numFmtId="3" fontId="2" fillId="7" borderId="9" xfId="4" applyNumberFormat="1" applyFont="1" applyFill="1" applyBorder="1" applyAlignment="1">
      <alignment vertical="center" wrapText="1"/>
    </xf>
    <xf numFmtId="3" fontId="1" fillId="0" borderId="20" xfId="4" applyNumberFormat="1" applyFont="1" applyBorder="1" applyAlignment="1">
      <alignment vertical="center" wrapText="1"/>
    </xf>
    <xf numFmtId="3" fontId="15" fillId="8" borderId="3" xfId="4" applyNumberFormat="1" applyFont="1" applyFill="1" applyBorder="1" applyAlignment="1">
      <alignment vertical="center" wrapText="1"/>
    </xf>
    <xf numFmtId="3" fontId="2" fillId="7" borderId="4" xfId="0" applyNumberFormat="1" applyFont="1" applyFill="1" applyBorder="1" applyAlignment="1">
      <alignment vertical="center" wrapText="1"/>
    </xf>
    <xf numFmtId="3" fontId="1" fillId="0" borderId="2" xfId="4" applyNumberFormat="1" applyFont="1" applyBorder="1" applyAlignment="1">
      <alignment vertical="center" wrapText="1"/>
    </xf>
    <xf numFmtId="3" fontId="2" fillId="7" borderId="1" xfId="0" applyNumberFormat="1" applyFont="1" applyFill="1" applyBorder="1" applyAlignment="1">
      <alignment vertical="center" wrapText="1"/>
    </xf>
    <xf numFmtId="3" fontId="1" fillId="0" borderId="1" xfId="4" applyNumberFormat="1" applyFont="1" applyBorder="1" applyAlignment="1">
      <alignment vertical="center" wrapText="1"/>
    </xf>
    <xf numFmtId="3" fontId="1" fillId="0" borderId="12" xfId="4" applyNumberFormat="1" applyFont="1" applyBorder="1" applyAlignment="1">
      <alignment vertical="center" wrapText="1"/>
    </xf>
    <xf numFmtId="3" fontId="15" fillId="8" borderId="1" xfId="4" applyNumberFormat="1" applyFont="1" applyFill="1" applyBorder="1" applyAlignment="1">
      <alignment vertical="center" wrapText="1"/>
    </xf>
    <xf numFmtId="3" fontId="16" fillId="5" borderId="1" xfId="0" applyNumberFormat="1" applyFont="1" applyFill="1" applyBorder="1"/>
    <xf numFmtId="164" fontId="0" fillId="0" borderId="0" xfId="4" applyNumberFormat="1" applyFont="1"/>
    <xf numFmtId="0" fontId="3" fillId="0" borderId="0" xfId="0" applyFont="1" applyAlignment="1">
      <alignment horizontal="center" wrapText="1"/>
    </xf>
    <xf numFmtId="0" fontId="9" fillId="0" borderId="0" xfId="0" applyFont="1"/>
    <xf numFmtId="0" fontId="19" fillId="0" borderId="2" xfId="0" applyFont="1" applyBorder="1" applyAlignment="1">
      <alignment vertical="center" wrapText="1"/>
    </xf>
    <xf numFmtId="3" fontId="19" fillId="0" borderId="19" xfId="4" applyNumberFormat="1" applyFont="1" applyFill="1" applyBorder="1" applyAlignment="1">
      <alignment vertical="center" wrapText="1"/>
    </xf>
    <xf numFmtId="0" fontId="20" fillId="0" borderId="3" xfId="0" applyFont="1" applyBorder="1" applyAlignment="1">
      <alignment vertical="center" wrapText="1"/>
    </xf>
    <xf numFmtId="3" fontId="1" fillId="0" borderId="9" xfId="4" applyNumberFormat="1" applyFont="1" applyFill="1" applyBorder="1" applyAlignment="1">
      <alignment vertical="center" wrapText="1"/>
    </xf>
    <xf numFmtId="3" fontId="1" fillId="0" borderId="20" xfId="4" applyNumberFormat="1" applyFont="1" applyFill="1" applyBorder="1" applyAlignment="1">
      <alignment vertical="center" wrapText="1"/>
    </xf>
    <xf numFmtId="3" fontId="20" fillId="0" borderId="9" xfId="4" applyNumberFormat="1" applyFont="1" applyFill="1" applyBorder="1" applyAlignment="1">
      <alignment vertical="center" wrapText="1"/>
    </xf>
    <xf numFmtId="165" fontId="5" fillId="4" borderId="21" xfId="4" applyNumberFormat="1" applyFont="1" applyFill="1" applyBorder="1" applyAlignment="1">
      <alignment horizontal="right" vertical="center" wrapText="1"/>
    </xf>
    <xf numFmtId="165" fontId="4" fillId="4" borderId="21" xfId="4" applyNumberFormat="1" applyFont="1" applyFill="1" applyBorder="1" applyAlignment="1">
      <alignment horizontal="right" vertical="center" wrapText="1"/>
    </xf>
    <xf numFmtId="165" fontId="4" fillId="4" borderId="1" xfId="4" applyNumberFormat="1" applyFont="1" applyFill="1" applyBorder="1" applyAlignment="1">
      <alignment horizontal="right" vertical="center" wrapText="1"/>
    </xf>
    <xf numFmtId="9" fontId="2" fillId="0" borderId="3" xfId="1" applyFont="1" applyFill="1" applyBorder="1" applyAlignment="1">
      <alignment horizontal="right" vertical="center" wrapText="1"/>
    </xf>
    <xf numFmtId="9" fontId="2" fillId="11" borderId="3" xfId="1" applyFont="1" applyFill="1" applyBorder="1" applyAlignment="1">
      <alignment horizontal="right" vertical="center" wrapText="1"/>
    </xf>
    <xf numFmtId="165" fontId="1" fillId="11" borderId="9" xfId="4" applyNumberFormat="1" applyFont="1" applyFill="1" applyBorder="1" applyAlignment="1">
      <alignment vertical="center" wrapText="1"/>
    </xf>
    <xf numFmtId="4" fontId="20" fillId="0" borderId="9" xfId="4" applyNumberFormat="1" applyFont="1" applyFill="1" applyBorder="1" applyAlignment="1">
      <alignment vertical="center" wrapText="1"/>
    </xf>
    <xf numFmtId="3" fontId="20" fillId="0" borderId="20" xfId="4" applyNumberFormat="1" applyFont="1" applyFill="1" applyBorder="1" applyAlignment="1">
      <alignment vertical="center" wrapText="1"/>
    </xf>
    <xf numFmtId="3" fontId="15" fillId="9" borderId="2" xfId="0" applyNumberFormat="1" applyFont="1" applyFill="1" applyBorder="1" applyAlignment="1">
      <alignment horizontal="center" vertical="center" wrapText="1"/>
    </xf>
    <xf numFmtId="0" fontId="0" fillId="0" borderId="1" xfId="0" applyFill="1" applyBorder="1"/>
    <xf numFmtId="165" fontId="5" fillId="12" borderId="1" xfId="4" applyNumberFormat="1" applyFont="1" applyFill="1" applyBorder="1" applyAlignment="1">
      <alignment horizontal="right" vertical="center" wrapText="1"/>
    </xf>
    <xf numFmtId="165" fontId="4" fillId="12" borderId="1" xfId="4" applyNumberFormat="1" applyFont="1" applyFill="1" applyBorder="1" applyAlignment="1">
      <alignment horizontal="right" vertical="center" wrapText="1"/>
    </xf>
    <xf numFmtId="164" fontId="0" fillId="0" borderId="0" xfId="0" applyNumberFormat="1"/>
    <xf numFmtId="164" fontId="15" fillId="8" borderId="2" xfId="0" applyNumberFormat="1" applyFont="1" applyFill="1" applyBorder="1" applyAlignment="1">
      <alignment vertical="center" wrapText="1"/>
    </xf>
    <xf numFmtId="164" fontId="21" fillId="8" borderId="9" xfId="4" applyNumberFormat="1" applyFont="1" applyFill="1" applyBorder="1" applyAlignment="1">
      <alignment vertical="center" wrapText="1"/>
    </xf>
    <xf numFmtId="164" fontId="2" fillId="7" borderId="4" xfId="0" applyNumberFormat="1" applyFont="1" applyFill="1" applyBorder="1" applyAlignment="1">
      <alignment vertical="center" wrapText="1"/>
    </xf>
    <xf numFmtId="164" fontId="21" fillId="8" borderId="9" xfId="5" applyNumberFormat="1" applyFont="1" applyFill="1" applyBorder="1" applyAlignment="1">
      <alignment vertical="center" wrapText="1"/>
    </xf>
    <xf numFmtId="0" fontId="3" fillId="0" borderId="0" xfId="0" applyFont="1" applyAlignment="1">
      <alignment horizontal="center" wrapText="1"/>
    </xf>
    <xf numFmtId="9" fontId="9" fillId="0" borderId="0" xfId="1" applyFont="1"/>
    <xf numFmtId="0" fontId="9" fillId="0" borderId="0" xfId="1" applyNumberFormat="1" applyFont="1"/>
    <xf numFmtId="9" fontId="5" fillId="15" borderId="1" xfId="1" applyNumberFormat="1" applyFont="1" applyFill="1" applyBorder="1" applyAlignment="1">
      <alignment horizontal="right" vertical="center" wrapText="1"/>
    </xf>
    <xf numFmtId="9" fontId="5" fillId="15" borderId="26" xfId="4" applyNumberFormat="1" applyFont="1" applyFill="1" applyBorder="1" applyAlignment="1">
      <alignment horizontal="right" vertical="center" wrapText="1"/>
    </xf>
    <xf numFmtId="165" fontId="4" fillId="10" borderId="21" xfId="4" applyNumberFormat="1" applyFont="1" applyFill="1" applyBorder="1" applyAlignment="1">
      <alignment horizontal="right" vertical="center" wrapText="1"/>
    </xf>
    <xf numFmtId="164" fontId="4" fillId="4" borderId="1" xfId="4" applyNumberFormat="1" applyFont="1" applyFill="1" applyBorder="1" applyAlignment="1">
      <alignment horizontal="right" vertical="center" wrapText="1"/>
    </xf>
    <xf numFmtId="0" fontId="22" fillId="0" borderId="1" xfId="0" applyFont="1" applyFill="1" applyBorder="1" applyAlignment="1">
      <alignment vertical="center" wrapText="1"/>
    </xf>
    <xf numFmtId="0" fontId="19" fillId="0" borderId="3" xfId="0" applyFont="1" applyBorder="1" applyAlignment="1">
      <alignment vertical="center" wrapText="1"/>
    </xf>
    <xf numFmtId="3" fontId="19" fillId="0" borderId="1" xfId="4" applyNumberFormat="1" applyFont="1" applyBorder="1" applyAlignment="1">
      <alignment vertical="center" wrapText="1"/>
    </xf>
    <xf numFmtId="3" fontId="19" fillId="0" borderId="9" xfId="4" applyNumberFormat="1" applyFont="1" applyFill="1" applyBorder="1" applyAlignment="1">
      <alignment vertical="center" wrapText="1"/>
    </xf>
    <xf numFmtId="3" fontId="23" fillId="7" borderId="9" xfId="0" applyNumberFormat="1" applyFont="1" applyFill="1" applyBorder="1" applyAlignment="1">
      <alignment vertical="center" wrapText="1"/>
    </xf>
    <xf numFmtId="3" fontId="19" fillId="0" borderId="1" xfId="4" applyNumberFormat="1" applyFont="1" applyFill="1" applyBorder="1" applyAlignment="1">
      <alignment vertical="center" wrapText="1"/>
    </xf>
    <xf numFmtId="3" fontId="19" fillId="0" borderId="24" xfId="4" applyNumberFormat="1" applyFont="1" applyFill="1" applyBorder="1" applyAlignment="1">
      <alignment vertical="center" wrapText="1"/>
    </xf>
    <xf numFmtId="0" fontId="19" fillId="0" borderId="19" xfId="0" applyFont="1" applyBorder="1" applyAlignment="1">
      <alignment vertical="center" wrapText="1"/>
    </xf>
    <xf numFmtId="0" fontId="18" fillId="0" borderId="9" xfId="0" applyFont="1" applyFill="1" applyBorder="1" applyAlignment="1">
      <alignment horizontal="right" vertical="center" wrapText="1"/>
    </xf>
    <xf numFmtId="3" fontId="15" fillId="8" borderId="2" xfId="0" applyNumberFormat="1" applyFont="1" applyFill="1" applyBorder="1" applyAlignment="1">
      <alignment horizontal="center" vertical="center" wrapText="1"/>
    </xf>
    <xf numFmtId="3" fontId="15" fillId="13" borderId="3" xfId="4" applyNumberFormat="1" applyFont="1" applyFill="1" applyBorder="1" applyAlignment="1">
      <alignment vertical="center" wrapText="1"/>
    </xf>
    <xf numFmtId="165" fontId="2" fillId="13" borderId="4" xfId="4" applyNumberFormat="1" applyFont="1" applyFill="1" applyBorder="1" applyAlignment="1">
      <alignment vertical="center" wrapText="1"/>
    </xf>
    <xf numFmtId="165" fontId="2" fillId="13" borderId="2" xfId="4" applyNumberFormat="1" applyFont="1" applyFill="1" applyBorder="1" applyAlignment="1">
      <alignment vertical="center" wrapText="1"/>
    </xf>
    <xf numFmtId="164" fontId="2" fillId="7" borderId="3" xfId="4" applyFont="1" applyFill="1" applyBorder="1" applyAlignment="1">
      <alignment vertical="center" wrapText="1"/>
    </xf>
    <xf numFmtId="164" fontId="2" fillId="7" borderId="9" xfId="4" applyFont="1" applyFill="1" applyBorder="1" applyAlignment="1">
      <alignment vertical="center" wrapText="1"/>
    </xf>
    <xf numFmtId="165" fontId="22" fillId="10" borderId="21" xfId="4" applyNumberFormat="1" applyFont="1" applyFill="1" applyBorder="1" applyAlignment="1">
      <alignment horizontal="right" vertical="center" wrapText="1"/>
    </xf>
    <xf numFmtId="10" fontId="5" fillId="15" borderId="1" xfId="1" applyNumberFormat="1" applyFont="1" applyFill="1" applyBorder="1" applyAlignment="1">
      <alignment horizontal="right" vertical="center" wrapText="1"/>
    </xf>
    <xf numFmtId="10" fontId="5" fillId="12" borderId="1" xfId="4" applyNumberFormat="1" applyFont="1" applyFill="1" applyBorder="1" applyAlignment="1">
      <alignment horizontal="right" vertical="center" wrapText="1"/>
    </xf>
    <xf numFmtId="10" fontId="4" fillId="12" borderId="1" xfId="4" applyNumberFormat="1" applyFont="1" applyFill="1" applyBorder="1" applyAlignment="1">
      <alignment horizontal="right" vertical="center" wrapText="1"/>
    </xf>
    <xf numFmtId="165" fontId="27" fillId="10" borderId="21" xfId="4" applyNumberFormat="1" applyFont="1" applyFill="1" applyBorder="1" applyAlignment="1">
      <alignment horizontal="right" vertical="center" wrapText="1"/>
    </xf>
    <xf numFmtId="165" fontId="0" fillId="0" borderId="0" xfId="0" applyNumberFormat="1"/>
    <xf numFmtId="0" fontId="11" fillId="5" borderId="27"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27" xfId="0" applyFont="1" applyFill="1" applyBorder="1" applyAlignment="1">
      <alignment horizontal="left" vertical="center" wrapText="1"/>
    </xf>
    <xf numFmtId="0" fontId="11" fillId="18" borderId="27" xfId="0" applyFont="1" applyFill="1" applyBorder="1" applyAlignment="1">
      <alignment horizontal="center" vertical="center"/>
    </xf>
    <xf numFmtId="0" fontId="11" fillId="18" borderId="29" xfId="0" applyFont="1" applyFill="1" applyBorder="1" applyAlignment="1">
      <alignment vertical="center"/>
    </xf>
    <xf numFmtId="0" fontId="29" fillId="19" borderId="27" xfId="0" applyFont="1" applyFill="1" applyBorder="1" applyAlignment="1">
      <alignment horizontal="center" vertical="center"/>
    </xf>
    <xf numFmtId="0" fontId="29" fillId="19" borderId="29" xfId="0" applyFont="1" applyFill="1" applyBorder="1" applyAlignment="1">
      <alignment vertical="center"/>
    </xf>
    <xf numFmtId="0" fontId="0" fillId="0" borderId="27" xfId="0" applyFont="1" applyFill="1" applyBorder="1"/>
    <xf numFmtId="0" fontId="0" fillId="0" borderId="27" xfId="0" applyFont="1" applyFill="1" applyBorder="1" applyAlignment="1">
      <alignment horizontal="center"/>
    </xf>
    <xf numFmtId="0" fontId="29" fillId="16" borderId="27" xfId="0" applyFont="1" applyFill="1" applyBorder="1" applyAlignment="1">
      <alignment horizontal="left"/>
    </xf>
    <xf numFmtId="0" fontId="18" fillId="0" borderId="27" xfId="0" applyFont="1" applyFill="1" applyBorder="1" applyAlignment="1">
      <alignment vertical="center"/>
    </xf>
    <xf numFmtId="0" fontId="31" fillId="0" borderId="27" xfId="0" applyFont="1" applyFill="1" applyBorder="1"/>
    <xf numFmtId="0" fontId="32" fillId="0" borderId="27" xfId="0" applyFont="1" applyFill="1" applyBorder="1" applyAlignment="1">
      <alignment horizontal="center"/>
    </xf>
    <xf numFmtId="0" fontId="33" fillId="16" borderId="27" xfId="0" applyFont="1" applyFill="1" applyBorder="1" applyAlignment="1">
      <alignment horizontal="left"/>
    </xf>
    <xf numFmtId="0" fontId="9" fillId="0" borderId="27" xfId="0" applyFont="1" applyFill="1" applyBorder="1"/>
    <xf numFmtId="0" fontId="34" fillId="0" borderId="27" xfId="0" applyFont="1" applyFill="1" applyBorder="1"/>
    <xf numFmtId="0" fontId="26" fillId="0" borderId="27" xfId="0" applyFont="1" applyFill="1" applyBorder="1" applyAlignment="1">
      <alignment horizontal="center"/>
    </xf>
    <xf numFmtId="0" fontId="35" fillId="16" borderId="27" xfId="0" applyFont="1" applyFill="1" applyBorder="1" applyAlignment="1">
      <alignment horizontal="left"/>
    </xf>
    <xf numFmtId="0" fontId="34" fillId="0" borderId="27" xfId="0" applyFont="1" applyFill="1" applyBorder="1" applyAlignment="1">
      <alignment vertical="center" wrapText="1"/>
    </xf>
    <xf numFmtId="0" fontId="25" fillId="18" borderId="27" xfId="0" applyFont="1" applyFill="1" applyBorder="1" applyAlignment="1">
      <alignment horizontal="center" vertical="center"/>
    </xf>
    <xf numFmtId="0" fontId="18" fillId="0" borderId="27" xfId="0" applyFont="1" applyFill="1" applyBorder="1" applyAlignment="1">
      <alignment vertical="center" wrapText="1"/>
    </xf>
    <xf numFmtId="0" fontId="18" fillId="0" borderId="27" xfId="3" applyFont="1" applyFill="1" applyBorder="1"/>
    <xf numFmtId="0" fontId="6" fillId="16" borderId="27" xfId="0" applyFont="1" applyFill="1" applyBorder="1" applyAlignment="1">
      <alignment horizontal="left"/>
    </xf>
    <xf numFmtId="0" fontId="36" fillId="16" borderId="27" xfId="0" applyFont="1" applyFill="1" applyBorder="1" applyAlignment="1">
      <alignment horizontal="left"/>
    </xf>
    <xf numFmtId="0" fontId="9" fillId="18" borderId="27" xfId="0" applyFont="1" applyFill="1" applyBorder="1"/>
    <xf numFmtId="0" fontId="11" fillId="18" borderId="29" xfId="0" applyFont="1" applyFill="1" applyBorder="1" applyAlignment="1"/>
    <xf numFmtId="0" fontId="9" fillId="8" borderId="27" xfId="0" applyFont="1" applyFill="1" applyBorder="1"/>
    <xf numFmtId="0" fontId="29" fillId="8" borderId="27" xfId="0" applyFont="1" applyFill="1" applyBorder="1" applyAlignment="1">
      <alignment horizontal="left"/>
    </xf>
    <xf numFmtId="0" fontId="9" fillId="19" borderId="27" xfId="0" applyFont="1" applyFill="1" applyBorder="1"/>
    <xf numFmtId="0" fontId="9" fillId="19" borderId="28" xfId="0" applyFont="1" applyFill="1" applyBorder="1" applyAlignment="1">
      <alignment horizontal="center" vertical="center"/>
    </xf>
    <xf numFmtId="0" fontId="9" fillId="19" borderId="28" xfId="0" applyFont="1" applyFill="1" applyBorder="1" applyAlignment="1">
      <alignment horizontal="left" vertical="center"/>
    </xf>
    <xf numFmtId="0" fontId="9" fillId="19" borderId="29" xfId="0" applyFont="1" applyFill="1" applyBorder="1" applyAlignment="1">
      <alignment horizontal="left" vertical="center"/>
    </xf>
    <xf numFmtId="0" fontId="9" fillId="19" borderId="29" xfId="0" applyFont="1" applyFill="1" applyBorder="1" applyAlignment="1"/>
    <xf numFmtId="0" fontId="9" fillId="0" borderId="27" xfId="0" applyFont="1" applyBorder="1"/>
    <xf numFmtId="0" fontId="29" fillId="21" borderId="27" xfId="0" applyFont="1" applyFill="1" applyBorder="1" applyAlignment="1">
      <alignment horizontal="left"/>
    </xf>
    <xf numFmtId="0" fontId="9" fillId="21" borderId="27" xfId="0" applyFont="1" applyFill="1" applyBorder="1" applyAlignment="1">
      <alignment vertical="center" wrapText="1"/>
    </xf>
    <xf numFmtId="0" fontId="9" fillId="8" borderId="27" xfId="0" applyFont="1" applyFill="1" applyBorder="1" applyAlignment="1">
      <alignment vertical="center" wrapText="1"/>
    </xf>
    <xf numFmtId="0" fontId="34" fillId="0" borderId="27" xfId="0" applyFont="1" applyBorder="1"/>
    <xf numFmtId="0" fontId="34" fillId="0" borderId="27" xfId="0" applyFont="1" applyBorder="1" applyAlignment="1">
      <alignment vertical="center" wrapText="1"/>
    </xf>
    <xf numFmtId="0" fontId="35" fillId="16" borderId="28" xfId="0" applyFont="1" applyFill="1" applyBorder="1" applyAlignment="1">
      <alignment horizontal="left"/>
    </xf>
    <xf numFmtId="0" fontId="34" fillId="0" borderId="29" xfId="0" applyFont="1" applyBorder="1" applyAlignment="1">
      <alignment vertical="center" wrapText="1"/>
    </xf>
    <xf numFmtId="0" fontId="34" fillId="8" borderId="27" xfId="0" applyFont="1" applyFill="1" applyBorder="1"/>
    <xf numFmtId="0" fontId="35" fillId="8" borderId="28" xfId="0" applyFont="1" applyFill="1" applyBorder="1" applyAlignment="1">
      <alignment horizontal="left"/>
    </xf>
    <xf numFmtId="0" fontId="35" fillId="8" borderId="27" xfId="0" applyFont="1" applyFill="1" applyBorder="1" applyAlignment="1">
      <alignment horizontal="left"/>
    </xf>
    <xf numFmtId="0" fontId="34" fillId="8" borderId="29" xfId="0" applyFont="1" applyFill="1" applyBorder="1" applyAlignment="1">
      <alignment vertical="center" wrapText="1"/>
    </xf>
    <xf numFmtId="0" fontId="18" fillId="8" borderId="27" xfId="3" applyFont="1" applyFill="1" applyBorder="1"/>
    <xf numFmtId="0" fontId="0" fillId="0" borderId="28" xfId="0" applyFont="1" applyBorder="1" applyAlignment="1">
      <alignment horizontal="center" vertical="center"/>
    </xf>
    <xf numFmtId="0" fontId="29" fillId="16" borderId="30" xfId="0" applyFont="1" applyFill="1" applyBorder="1" applyAlignment="1">
      <alignment horizontal="left"/>
    </xf>
    <xf numFmtId="0" fontId="37" fillId="8" borderId="30" xfId="3" applyFont="1" applyFill="1" applyBorder="1"/>
    <xf numFmtId="0" fontId="9" fillId="0" borderId="27" xfId="3" applyFont="1" applyFill="1" applyBorder="1"/>
    <xf numFmtId="0" fontId="29" fillId="8" borderId="30" xfId="0" applyFont="1" applyFill="1" applyBorder="1" applyAlignment="1">
      <alignment horizontal="left"/>
    </xf>
    <xf numFmtId="0" fontId="9" fillId="8" borderId="27" xfId="3" applyFont="1" applyFill="1" applyBorder="1"/>
    <xf numFmtId="0" fontId="9" fillId="8" borderId="30" xfId="3" applyFont="1" applyFill="1" applyBorder="1"/>
    <xf numFmtId="0" fontId="9" fillId="0" borderId="30" xfId="3" applyFont="1" applyFill="1" applyBorder="1"/>
    <xf numFmtId="0" fontId="18" fillId="8" borderId="27" xfId="0" applyFont="1" applyFill="1" applyBorder="1"/>
    <xf numFmtId="0" fontId="37" fillId="8" borderId="27" xfId="0" applyFont="1" applyFill="1" applyBorder="1"/>
    <xf numFmtId="0" fontId="29" fillId="19" borderId="29" xfId="0" applyFont="1" applyFill="1" applyBorder="1" applyAlignment="1"/>
    <xf numFmtId="0" fontId="18" fillId="0" borderId="27" xfId="0" applyFont="1" applyFill="1" applyBorder="1"/>
    <xf numFmtId="0" fontId="9" fillId="20" borderId="27" xfId="0" applyFont="1" applyFill="1" applyBorder="1"/>
    <xf numFmtId="0" fontId="29" fillId="20" borderId="27" xfId="0" applyFont="1" applyFill="1" applyBorder="1" applyAlignment="1">
      <alignment horizontal="left"/>
    </xf>
    <xf numFmtId="0" fontId="9" fillId="20" borderId="27" xfId="3" applyFont="1" applyFill="1" applyBorder="1"/>
    <xf numFmtId="0" fontId="18" fillId="20" borderId="27" xfId="3" applyFont="1" applyFill="1" applyBorder="1"/>
    <xf numFmtId="0" fontId="29" fillId="22" borderId="8" xfId="0" applyFont="1" applyFill="1" applyBorder="1" applyAlignment="1">
      <alignment vertical="center"/>
    </xf>
    <xf numFmtId="0" fontId="29" fillId="22" borderId="29" xfId="0" applyFont="1" applyFill="1" applyBorder="1" applyAlignment="1">
      <alignment vertical="center"/>
    </xf>
    <xf numFmtId="0" fontId="29" fillId="23" borderId="27" xfId="0" applyFont="1" applyFill="1" applyBorder="1" applyAlignment="1"/>
    <xf numFmtId="0" fontId="11" fillId="24" borderId="31" xfId="0" applyFont="1" applyFill="1" applyBorder="1" applyAlignment="1"/>
    <xf numFmtId="0" fontId="11" fillId="24" borderId="32" xfId="0" applyFont="1" applyFill="1" applyBorder="1" applyAlignment="1"/>
    <xf numFmtId="0" fontId="11" fillId="24" borderId="29" xfId="0" applyFont="1" applyFill="1" applyBorder="1" applyAlignment="1"/>
    <xf numFmtId="0" fontId="9" fillId="25" borderId="27" xfId="0" applyFont="1" applyFill="1" applyBorder="1"/>
    <xf numFmtId="0" fontId="0" fillId="25" borderId="28" xfId="0" applyFont="1" applyFill="1" applyBorder="1" applyAlignment="1">
      <alignment horizontal="center" vertical="center"/>
    </xf>
    <xf numFmtId="0" fontId="10" fillId="25" borderId="27" xfId="0" applyFont="1" applyFill="1" applyBorder="1" applyAlignment="1">
      <alignment horizontal="right"/>
    </xf>
    <xf numFmtId="0" fontId="10" fillId="25" borderId="28" xfId="0" applyFont="1" applyFill="1" applyBorder="1" applyAlignment="1">
      <alignment horizontal="right"/>
    </xf>
    <xf numFmtId="0" fontId="10" fillId="25" borderId="8" xfId="0" applyFont="1" applyFill="1" applyBorder="1" applyAlignment="1"/>
    <xf numFmtId="0" fontId="10" fillId="25" borderId="29" xfId="0" applyFont="1" applyFill="1" applyBorder="1" applyAlignment="1"/>
    <xf numFmtId="0" fontId="10" fillId="25" borderId="28" xfId="0" applyFont="1" applyFill="1" applyBorder="1" applyAlignment="1"/>
    <xf numFmtId="0" fontId="9" fillId="0" borderId="0" xfId="0" applyFont="1" applyBorder="1"/>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Font="1" applyFill="1" applyBorder="1" applyAlignment="1">
      <alignment horizontal="center" vertical="center"/>
    </xf>
    <xf numFmtId="0" fontId="29" fillId="26" borderId="0" xfId="0" applyFont="1" applyFill="1" applyBorder="1" applyAlignment="1"/>
    <xf numFmtId="0" fontId="29" fillId="27" borderId="27" xfId="0" applyFont="1" applyFill="1" applyBorder="1" applyAlignment="1">
      <alignment vertical="center" wrapText="1"/>
    </xf>
    <xf numFmtId="0" fontId="11" fillId="28" borderId="27"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Font="1" applyFill="1" applyAlignment="1">
      <alignment horizontal="center" vertical="center"/>
    </xf>
    <xf numFmtId="44" fontId="9" fillId="0" borderId="27" xfId="5" applyFont="1" applyBorder="1" applyAlignment="1">
      <alignment horizontal="center" vertical="center" wrapText="1"/>
    </xf>
    <xf numFmtId="0" fontId="9" fillId="0" borderId="27" xfId="0" applyFont="1" applyBorder="1" applyAlignment="1">
      <alignment horizontal="center" vertical="center" wrapText="1"/>
    </xf>
    <xf numFmtId="0" fontId="11" fillId="5" borderId="27" xfId="0" applyFont="1" applyFill="1" applyBorder="1" applyAlignment="1">
      <alignment horizontal="left" vertical="center"/>
    </xf>
    <xf numFmtId="169" fontId="11" fillId="18" borderId="27" xfId="0" applyNumberFormat="1" applyFont="1" applyFill="1" applyBorder="1" applyAlignment="1">
      <alignment vertical="center"/>
    </xf>
    <xf numFmtId="169" fontId="29" fillId="19" borderId="27" xfId="2" applyNumberFormat="1" applyFont="1" applyFill="1" applyBorder="1" applyAlignment="1">
      <alignment horizontal="center" vertical="center"/>
    </xf>
    <xf numFmtId="169" fontId="9" fillId="0" borderId="27" xfId="2" applyNumberFormat="1" applyFont="1" applyFill="1" applyBorder="1" applyAlignment="1">
      <alignment horizontal="center" vertical="center"/>
    </xf>
    <xf numFmtId="169" fontId="9" fillId="16" borderId="27" xfId="2" applyNumberFormat="1" applyFont="1" applyFill="1" applyBorder="1" applyAlignment="1">
      <alignment horizontal="center" vertical="center"/>
    </xf>
    <xf numFmtId="169" fontId="31" fillId="16" borderId="27" xfId="2" applyNumberFormat="1" applyFont="1" applyFill="1" applyBorder="1" applyAlignment="1">
      <alignment horizontal="center" vertical="center"/>
    </xf>
    <xf numFmtId="169" fontId="34" fillId="16" borderId="27" xfId="2" applyNumberFormat="1" applyFont="1" applyFill="1" applyBorder="1" applyAlignment="1">
      <alignment horizontal="center" vertical="center"/>
    </xf>
    <xf numFmtId="169" fontId="11" fillId="18" borderId="29" xfId="0" applyNumberFormat="1" applyFont="1" applyFill="1" applyBorder="1" applyAlignment="1">
      <alignment vertical="center"/>
    </xf>
    <xf numFmtId="169" fontId="9" fillId="0" borderId="27" xfId="2" applyNumberFormat="1" applyFont="1" applyBorder="1" applyAlignment="1">
      <alignment horizontal="center" vertical="center"/>
    </xf>
    <xf numFmtId="169" fontId="11" fillId="18" borderId="27" xfId="0" applyNumberFormat="1" applyFont="1" applyFill="1" applyBorder="1" applyAlignment="1">
      <alignment vertical="center" wrapText="1"/>
    </xf>
    <xf numFmtId="169" fontId="11" fillId="18" borderId="27" xfId="0" applyNumberFormat="1" applyFont="1" applyFill="1" applyBorder="1" applyAlignment="1">
      <alignment horizontal="left" vertical="center"/>
    </xf>
    <xf numFmtId="44" fontId="11" fillId="18" borderId="27" xfId="0" applyNumberFormat="1" applyFont="1" applyFill="1" applyBorder="1" applyAlignment="1"/>
    <xf numFmtId="44" fontId="9" fillId="16" borderId="27" xfId="5" applyFont="1" applyFill="1" applyBorder="1"/>
    <xf numFmtId="44" fontId="9" fillId="8" borderId="27" xfId="5" applyFont="1" applyFill="1" applyBorder="1"/>
    <xf numFmtId="44" fontId="9" fillId="19" borderId="29" xfId="0" applyNumberFormat="1" applyFont="1" applyFill="1" applyBorder="1" applyAlignment="1"/>
    <xf numFmtId="44" fontId="34" fillId="16" borderId="27" xfId="5" applyFont="1" applyFill="1" applyBorder="1"/>
    <xf numFmtId="44" fontId="34" fillId="16" borderId="29" xfId="5" applyFont="1" applyFill="1" applyBorder="1"/>
    <xf numFmtId="169" fontId="9" fillId="16" borderId="27" xfId="2" applyNumberFormat="1" applyFont="1" applyFill="1" applyBorder="1" applyAlignment="1">
      <alignment horizontal="center" vertical="center" wrapText="1"/>
    </xf>
    <xf numFmtId="169" fontId="9" fillId="0" borderId="27" xfId="2" applyNumberFormat="1" applyFont="1" applyFill="1" applyBorder="1" applyAlignment="1">
      <alignment horizontal="center" vertical="center" wrapText="1"/>
    </xf>
    <xf numFmtId="44" fontId="37" fillId="8" borderId="27" xfId="5" applyFont="1" applyFill="1" applyBorder="1"/>
    <xf numFmtId="169" fontId="9" fillId="8" borderId="27" xfId="2" applyNumberFormat="1" applyFont="1" applyFill="1" applyBorder="1" applyAlignment="1">
      <alignment horizontal="center" vertical="center" wrapText="1"/>
    </xf>
    <xf numFmtId="44" fontId="9" fillId="0" borderId="27" xfId="5" applyFont="1" applyFill="1" applyBorder="1"/>
    <xf numFmtId="44" fontId="9" fillId="0" borderId="27" xfId="5" applyFont="1" applyBorder="1"/>
    <xf numFmtId="169" fontId="9" fillId="20" borderId="27" xfId="2" applyNumberFormat="1" applyFont="1" applyFill="1" applyBorder="1" applyAlignment="1">
      <alignment horizontal="center" vertical="center" wrapText="1"/>
    </xf>
    <xf numFmtId="44" fontId="9" fillId="22" borderId="27" xfId="5" applyFont="1" applyFill="1" applyBorder="1"/>
    <xf numFmtId="44" fontId="9" fillId="23" borderId="27" xfId="5" applyFont="1" applyFill="1" applyBorder="1"/>
    <xf numFmtId="170" fontId="11" fillId="24" borderId="27" xfId="0" applyNumberFormat="1" applyFont="1" applyFill="1" applyBorder="1" applyAlignment="1"/>
    <xf numFmtId="170" fontId="10" fillId="25" borderId="27" xfId="0" applyNumberFormat="1" applyFont="1" applyFill="1" applyBorder="1" applyAlignment="1"/>
    <xf numFmtId="0" fontId="29" fillId="26" borderId="33" xfId="0" applyFont="1" applyFill="1" applyBorder="1" applyAlignment="1"/>
    <xf numFmtId="0" fontId="11" fillId="28" borderId="27" xfId="0" applyFont="1" applyFill="1" applyBorder="1" applyAlignment="1">
      <alignment horizontal="left" vertical="center" wrapText="1"/>
    </xf>
    <xf numFmtId="168" fontId="9" fillId="0" borderId="27" xfId="1" applyNumberFormat="1" applyFont="1" applyBorder="1" applyAlignment="1">
      <alignment horizontal="center"/>
    </xf>
    <xf numFmtId="168" fontId="9" fillId="21" borderId="27" xfId="1" applyNumberFormat="1" applyFont="1" applyFill="1" applyBorder="1" applyAlignment="1">
      <alignment horizontal="center"/>
    </xf>
    <xf numFmtId="0" fontId="11" fillId="29" borderId="27" xfId="0" applyFont="1" applyFill="1" applyBorder="1" applyAlignment="1">
      <alignment horizontal="center" vertical="center" wrapText="1"/>
    </xf>
    <xf numFmtId="44" fontId="9" fillId="30" borderId="27" xfId="5" applyFont="1" applyFill="1" applyBorder="1" applyAlignment="1">
      <alignment horizontal="left" vertical="center" wrapText="1"/>
    </xf>
    <xf numFmtId="10" fontId="29" fillId="30" borderId="30" xfId="1" applyNumberFormat="1" applyFont="1" applyFill="1" applyBorder="1" applyAlignment="1">
      <alignment wrapText="1"/>
    </xf>
    <xf numFmtId="10" fontId="29" fillId="31" borderId="30" xfId="1" applyNumberFormat="1" applyFont="1" applyFill="1" applyBorder="1" applyAlignment="1">
      <alignment wrapText="1"/>
    </xf>
    <xf numFmtId="0" fontId="9" fillId="0" borderId="27" xfId="0" applyFont="1" applyBorder="1" applyAlignment="1">
      <alignment horizontal="right" vertical="center" wrapText="1"/>
    </xf>
    <xf numFmtId="0" fontId="38" fillId="0" borderId="27" xfId="0" applyFont="1" applyBorder="1" applyAlignment="1">
      <alignment horizontal="right" vertical="center" wrapText="1"/>
    </xf>
    <xf numFmtId="0" fontId="9" fillId="0" borderId="8" xfId="0" applyFont="1" applyBorder="1" applyAlignment="1">
      <alignment horizontal="right" vertical="center" wrapText="1"/>
    </xf>
    <xf numFmtId="44" fontId="38" fillId="0" borderId="27" xfId="5" applyFont="1" applyBorder="1"/>
    <xf numFmtId="164" fontId="39" fillId="8" borderId="9" xfId="4" applyNumberFormat="1" applyFont="1" applyFill="1" applyBorder="1" applyAlignment="1">
      <alignment vertical="center" wrapText="1"/>
    </xf>
    <xf numFmtId="164" fontId="39" fillId="8" borderId="20" xfId="4" applyNumberFormat="1" applyFont="1" applyFill="1" applyBorder="1" applyAlignment="1">
      <alignment vertical="center" wrapText="1"/>
    </xf>
    <xf numFmtId="164" fontId="39" fillId="8" borderId="9" xfId="4" applyFont="1" applyFill="1" applyBorder="1" applyAlignment="1">
      <alignment vertical="center" wrapText="1"/>
    </xf>
    <xf numFmtId="164" fontId="39" fillId="8" borderId="9" xfId="5" applyNumberFormat="1" applyFont="1" applyFill="1" applyBorder="1" applyAlignment="1">
      <alignment vertical="center" wrapText="1"/>
    </xf>
    <xf numFmtId="164" fontId="0" fillId="0" borderId="0" xfId="4" applyFont="1"/>
    <xf numFmtId="44" fontId="0" fillId="0" borderId="0" xfId="5" applyFont="1"/>
    <xf numFmtId="44" fontId="12" fillId="0" borderId="0" xfId="5" applyFont="1" applyFill="1"/>
    <xf numFmtId="44" fontId="24" fillId="0" borderId="0" xfId="5" applyFont="1" applyAlignment="1">
      <alignment horizontal="center" vertical="center" wrapText="1"/>
    </xf>
    <xf numFmtId="44" fontId="0" fillId="0" borderId="0" xfId="5" applyFont="1" applyAlignment="1">
      <alignment horizontal="center" vertical="center"/>
    </xf>
    <xf numFmtId="44" fontId="12" fillId="0" borderId="0" xfId="5" applyFont="1" applyFill="1" applyAlignment="1">
      <alignment horizontal="center" vertical="center"/>
    </xf>
    <xf numFmtId="44" fontId="40" fillId="0" borderId="0" xfId="5" applyFont="1" applyAlignment="1">
      <alignment horizontal="center" vertical="center"/>
    </xf>
    <xf numFmtId="9" fontId="24" fillId="0" borderId="0" xfId="1" applyFont="1" applyAlignment="1">
      <alignment horizontal="center" vertical="center" wrapText="1"/>
    </xf>
    <xf numFmtId="10" fontId="0" fillId="0" borderId="0" xfId="1" applyNumberFormat="1" applyFont="1"/>
    <xf numFmtId="0" fontId="10" fillId="32" borderId="27" xfId="0" applyFont="1" applyFill="1" applyBorder="1" applyAlignment="1">
      <alignment horizontal="left" vertical="center" wrapText="1"/>
    </xf>
    <xf numFmtId="0" fontId="30" fillId="0" borderId="0" xfId="0" applyFont="1"/>
    <xf numFmtId="9" fontId="30" fillId="0" borderId="0" xfId="1" applyNumberFormat="1" applyFont="1"/>
    <xf numFmtId="169" fontId="9" fillId="0" borderId="0" xfId="0" applyNumberFormat="1" applyFont="1"/>
    <xf numFmtId="0" fontId="28" fillId="0" borderId="27" xfId="0" applyFont="1" applyFill="1" applyBorder="1" applyAlignment="1">
      <alignment horizontal="center" vertical="center"/>
    </xf>
    <xf numFmtId="44" fontId="9" fillId="33" borderId="27" xfId="5" applyFont="1" applyFill="1" applyBorder="1" applyAlignment="1">
      <alignment horizontal="left" vertical="center" wrapText="1"/>
    </xf>
    <xf numFmtId="0" fontId="0" fillId="0" borderId="0" xfId="0" applyFont="1" applyFill="1"/>
    <xf numFmtId="0" fontId="32" fillId="0" borderId="27" xfId="0" applyFont="1" applyFill="1" applyBorder="1" applyAlignment="1">
      <alignment horizontal="center" vertical="center"/>
    </xf>
    <xf numFmtId="0" fontId="31" fillId="0" borderId="27" xfId="0" applyFont="1" applyFill="1" applyBorder="1" applyAlignment="1">
      <alignment vertical="center" wrapText="1"/>
    </xf>
    <xf numFmtId="0" fontId="9" fillId="0" borderId="0" xfId="0" applyFont="1" applyFill="1"/>
    <xf numFmtId="0" fontId="0" fillId="0" borderId="27" xfId="0" applyFont="1" applyFill="1" applyBorder="1" applyAlignment="1">
      <alignment horizontal="center" vertical="center"/>
    </xf>
    <xf numFmtId="0" fontId="9" fillId="0" borderId="27" xfId="0" applyFont="1" applyFill="1" applyBorder="1" applyAlignment="1">
      <alignment vertical="center" wrapText="1"/>
    </xf>
    <xf numFmtId="0" fontId="26" fillId="0" borderId="27" xfId="0" applyFont="1" applyFill="1" applyBorder="1" applyAlignment="1">
      <alignment horizontal="center" vertical="center"/>
    </xf>
    <xf numFmtId="0" fontId="28" fillId="0" borderId="27" xfId="0" applyFont="1" applyFill="1" applyBorder="1" applyAlignment="1">
      <alignment horizontal="center"/>
    </xf>
    <xf numFmtId="0" fontId="26" fillId="21" borderId="27" xfId="0" applyFont="1" applyFill="1" applyBorder="1" applyAlignment="1">
      <alignment horizontal="center" vertical="center"/>
    </xf>
    <xf numFmtId="0" fontId="0" fillId="21" borderId="27" xfId="0" applyFont="1" applyFill="1" applyBorder="1" applyAlignment="1">
      <alignment horizontal="center" vertical="center"/>
    </xf>
    <xf numFmtId="0" fontId="9" fillId="0" borderId="27" xfId="0" applyFont="1" applyBorder="1" applyAlignment="1">
      <alignment vertical="center" wrapText="1"/>
    </xf>
    <xf numFmtId="0" fontId="26" fillId="21" borderId="8" xfId="0" applyFont="1" applyFill="1" applyBorder="1" applyAlignment="1">
      <alignment horizontal="center" vertical="center"/>
    </xf>
    <xf numFmtId="0" fontId="26" fillId="0" borderId="8" xfId="0" applyFont="1" applyFill="1" applyBorder="1" applyAlignment="1">
      <alignment horizontal="center" vertical="center"/>
    </xf>
    <xf numFmtId="0" fontId="28" fillId="21" borderId="27" xfId="0" applyFont="1" applyFill="1" applyBorder="1" applyAlignment="1">
      <alignment horizontal="center"/>
    </xf>
    <xf numFmtId="0" fontId="0" fillId="0" borderId="30" xfId="0" applyFont="1" applyFill="1" applyBorder="1" applyAlignment="1">
      <alignment horizontal="center"/>
    </xf>
    <xf numFmtId="0" fontId="0" fillId="0" borderId="0" xfId="0" applyFill="1"/>
    <xf numFmtId="44" fontId="9" fillId="34" borderId="27" xfId="5" applyFont="1" applyFill="1" applyBorder="1" applyAlignment="1">
      <alignment horizontal="left" vertical="center" wrapText="1"/>
    </xf>
    <xf numFmtId="0" fontId="0" fillId="0" borderId="27" xfId="0" applyNumberFormat="1" applyFont="1" applyFill="1" applyBorder="1" applyAlignment="1">
      <alignment horizontal="center" vertical="center"/>
    </xf>
    <xf numFmtId="0" fontId="26" fillId="21" borderId="27" xfId="0" applyFont="1" applyFill="1" applyBorder="1" applyAlignment="1">
      <alignment horizontal="center"/>
    </xf>
    <xf numFmtId="44" fontId="11" fillId="24" borderId="27" xfId="0" applyNumberFormat="1" applyFont="1" applyFill="1" applyBorder="1" applyAlignment="1"/>
    <xf numFmtId="10" fontId="29" fillId="32" borderId="30" xfId="1" applyNumberFormat="1" applyFont="1" applyFill="1" applyBorder="1" applyAlignment="1">
      <alignment wrapText="1"/>
    </xf>
    <xf numFmtId="0" fontId="30" fillId="0" borderId="0" xfId="0" applyFont="1" applyBorder="1"/>
    <xf numFmtId="10" fontId="29" fillId="35" borderId="30" xfId="1" applyNumberFormat="1" applyFont="1" applyFill="1" applyBorder="1" applyAlignment="1">
      <alignment wrapText="1"/>
    </xf>
    <xf numFmtId="0" fontId="9" fillId="0" borderId="0" xfId="0" applyFont="1" applyBorder="1" applyAlignment="1">
      <alignment vertical="center" wrapText="1"/>
    </xf>
    <xf numFmtId="44" fontId="9" fillId="0" borderId="0" xfId="0" applyNumberFormat="1" applyFont="1" applyBorder="1"/>
    <xf numFmtId="9" fontId="9" fillId="0" borderId="0" xfId="1" applyFont="1" applyBorder="1"/>
    <xf numFmtId="0" fontId="9" fillId="0" borderId="0" xfId="0" applyFont="1" applyBorder="1" applyAlignment="1">
      <alignment wrapText="1"/>
    </xf>
    <xf numFmtId="44" fontId="9" fillId="0" borderId="0" xfId="0" applyNumberFormat="1" applyFont="1" applyBorder="1" applyAlignment="1">
      <alignment wrapText="1"/>
    </xf>
    <xf numFmtId="164" fontId="29" fillId="0" borderId="0" xfId="4" applyFont="1" applyBorder="1" applyAlignment="1">
      <alignment wrapText="1"/>
    </xf>
    <xf numFmtId="0" fontId="9" fillId="0" borderId="0" xfId="0" applyFont="1" applyAlignment="1">
      <alignment vertical="center" wrapText="1"/>
    </xf>
    <xf numFmtId="0" fontId="9" fillId="0" borderId="0" xfId="0" applyFont="1" applyAlignment="1">
      <alignment wrapText="1"/>
    </xf>
    <xf numFmtId="44" fontId="9" fillId="36" borderId="29" xfId="0" applyNumberFormat="1" applyFont="1" applyFill="1" applyBorder="1" applyAlignment="1"/>
    <xf numFmtId="44" fontId="9" fillId="36" borderId="27" xfId="5" applyFont="1" applyFill="1" applyBorder="1" applyAlignment="1">
      <alignment horizontal="left" vertical="center" wrapText="1"/>
    </xf>
    <xf numFmtId="44" fontId="11" fillId="36" borderId="27" xfId="0" applyNumberFormat="1" applyFont="1" applyFill="1" applyBorder="1" applyAlignment="1"/>
    <xf numFmtId="164" fontId="2" fillId="7" borderId="9" xfId="4" applyNumberFormat="1" applyFont="1" applyFill="1" applyBorder="1" applyAlignment="1">
      <alignment vertical="center" wrapText="1"/>
    </xf>
    <xf numFmtId="165" fontId="19" fillId="0" borderId="9" xfId="4" applyNumberFormat="1" applyFont="1" applyBorder="1" applyAlignment="1">
      <alignment vertical="center" wrapText="1"/>
    </xf>
    <xf numFmtId="4" fontId="19" fillId="0" borderId="9" xfId="4" applyNumberFormat="1" applyFont="1" applyFill="1" applyBorder="1" applyAlignment="1">
      <alignment vertical="center" wrapText="1"/>
    </xf>
    <xf numFmtId="3" fontId="19" fillId="0" borderId="20" xfId="4" applyNumberFormat="1" applyFont="1" applyFill="1" applyBorder="1" applyAlignment="1">
      <alignment vertical="center" wrapText="1"/>
    </xf>
    <xf numFmtId="9" fontId="0" fillId="0" borderId="0" xfId="1" applyFont="1"/>
    <xf numFmtId="164" fontId="27" fillId="0" borderId="3" xfId="4" applyFont="1" applyFill="1" applyBorder="1" applyAlignment="1">
      <alignment vertical="center" wrapText="1"/>
    </xf>
    <xf numFmtId="164" fontId="22" fillId="0" borderId="3" xfId="4" applyFont="1" applyFill="1" applyBorder="1" applyAlignment="1">
      <alignment vertical="center" wrapText="1"/>
    </xf>
    <xf numFmtId="164" fontId="4" fillId="4" borderId="3" xfId="4" applyFont="1" applyFill="1" applyBorder="1" applyAlignment="1">
      <alignment horizontal="right" vertical="center" wrapText="1"/>
    </xf>
    <xf numFmtId="9" fontId="0" fillId="37" borderId="27" xfId="1" applyFont="1" applyFill="1" applyBorder="1" applyAlignment="1">
      <alignment horizontal="right"/>
    </xf>
    <xf numFmtId="164" fontId="23" fillId="37" borderId="2" xfId="0" applyNumberFormat="1" applyFont="1" applyFill="1" applyBorder="1" applyAlignment="1">
      <alignment vertical="center" wrapText="1"/>
    </xf>
    <xf numFmtId="164" fontId="2" fillId="7" borderId="3" xfId="0" applyNumberFormat="1" applyFont="1" applyFill="1" applyBorder="1" applyAlignment="1">
      <alignment vertical="center" wrapText="1"/>
    </xf>
    <xf numFmtId="164" fontId="15" fillId="8" borderId="3" xfId="4" applyNumberFormat="1" applyFont="1" applyFill="1" applyBorder="1" applyAlignment="1">
      <alignment vertical="center" wrapText="1"/>
    </xf>
    <xf numFmtId="164" fontId="41" fillId="8" borderId="3" xfId="0" applyNumberFormat="1" applyFont="1" applyFill="1" applyBorder="1" applyAlignment="1">
      <alignment vertical="center" wrapText="1"/>
    </xf>
    <xf numFmtId="164" fontId="16" fillId="5" borderId="3" xfId="0" applyNumberFormat="1" applyFont="1" applyFill="1" applyBorder="1"/>
    <xf numFmtId="165" fontId="1" fillId="7" borderId="25" xfId="4" applyNumberFormat="1" applyFont="1" applyFill="1" applyBorder="1" applyAlignment="1">
      <alignment vertical="center" wrapText="1"/>
    </xf>
    <xf numFmtId="165" fontId="1" fillId="0" borderId="25" xfId="4" applyNumberFormat="1" applyFont="1" applyBorder="1" applyAlignment="1">
      <alignment vertical="center" wrapText="1"/>
    </xf>
    <xf numFmtId="165" fontId="1" fillId="0" borderId="34" xfId="4" applyNumberFormat="1" applyFont="1" applyBorder="1" applyAlignment="1">
      <alignment vertical="center" wrapText="1"/>
    </xf>
    <xf numFmtId="0" fontId="2" fillId="7" borderId="2" xfId="0" applyFont="1" applyFill="1" applyBorder="1" applyAlignment="1">
      <alignment vertical="center" wrapText="1"/>
    </xf>
    <xf numFmtId="165" fontId="1" fillId="0" borderId="2" xfId="4" applyNumberFormat="1" applyFont="1" applyBorder="1" applyAlignment="1">
      <alignment vertical="center" wrapText="1"/>
    </xf>
    <xf numFmtId="166" fontId="2" fillId="7" borderId="2" xfId="0" applyNumberFormat="1" applyFont="1" applyFill="1" applyBorder="1" applyAlignment="1">
      <alignment vertical="center" wrapText="1"/>
    </xf>
    <xf numFmtId="165" fontId="19" fillId="0" borderId="25" xfId="4" applyNumberFormat="1" applyFont="1" applyBorder="1" applyAlignment="1">
      <alignment vertical="center" wrapText="1"/>
    </xf>
    <xf numFmtId="49" fontId="1" fillId="0" borderId="25" xfId="4" applyNumberFormat="1" applyFont="1" applyBorder="1" applyAlignment="1">
      <alignment vertical="center" wrapText="1"/>
    </xf>
    <xf numFmtId="49" fontId="19" fillId="0" borderId="25" xfId="4" applyNumberFormat="1" applyFont="1" applyBorder="1" applyAlignment="1">
      <alignment vertical="center" wrapText="1"/>
    </xf>
    <xf numFmtId="167" fontId="15" fillId="8" borderId="2" xfId="4" applyNumberFormat="1" applyFont="1" applyFill="1" applyBorder="1" applyAlignment="1">
      <alignment vertical="center" wrapText="1"/>
    </xf>
    <xf numFmtId="166" fontId="16" fillId="5" borderId="2" xfId="0" applyNumberFormat="1" applyFont="1" applyFill="1" applyBorder="1"/>
    <xf numFmtId="164" fontId="2" fillId="7" borderId="27" xfId="4" applyNumberFormat="1" applyFont="1" applyFill="1" applyBorder="1" applyAlignment="1">
      <alignment vertical="center" wrapText="1"/>
    </xf>
    <xf numFmtId="164" fontId="39" fillId="37" borderId="27" xfId="4" applyNumberFormat="1" applyFont="1" applyFill="1" applyBorder="1" applyAlignment="1">
      <alignment vertical="center" wrapText="1"/>
    </xf>
    <xf numFmtId="3" fontId="15" fillId="13" borderId="27" xfId="4" applyNumberFormat="1" applyFont="1" applyFill="1" applyBorder="1" applyAlignment="1">
      <alignment vertical="center" wrapText="1"/>
    </xf>
    <xf numFmtId="3" fontId="15" fillId="8" borderId="27" xfId="4" applyNumberFormat="1" applyFont="1" applyFill="1" applyBorder="1" applyAlignment="1">
      <alignment vertical="center" wrapText="1"/>
    </xf>
    <xf numFmtId="164" fontId="2" fillId="7" borderId="27" xfId="0" applyNumberFormat="1" applyFont="1" applyFill="1" applyBorder="1" applyAlignment="1">
      <alignment vertical="center" wrapText="1"/>
    </xf>
    <xf numFmtId="164" fontId="21" fillId="37" borderId="27" xfId="4" applyNumberFormat="1" applyFont="1" applyFill="1" applyBorder="1" applyAlignment="1">
      <alignment vertical="center" wrapText="1"/>
    </xf>
    <xf numFmtId="164" fontId="39" fillId="37" borderId="27" xfId="5" applyNumberFormat="1" applyFont="1" applyFill="1" applyBorder="1" applyAlignment="1">
      <alignment vertical="center" wrapText="1"/>
    </xf>
    <xf numFmtId="164" fontId="21" fillId="37" borderId="27" xfId="5" applyNumberFormat="1" applyFont="1" applyFill="1" applyBorder="1" applyAlignment="1">
      <alignment vertical="center" wrapText="1"/>
    </xf>
    <xf numFmtId="164" fontId="15" fillId="37" borderId="27" xfId="4" applyNumberFormat="1" applyFont="1" applyFill="1" applyBorder="1" applyAlignment="1">
      <alignment vertical="center" wrapText="1"/>
    </xf>
    <xf numFmtId="164" fontId="41" fillId="37" borderId="27" xfId="0" applyNumberFormat="1" applyFont="1" applyFill="1" applyBorder="1" applyAlignment="1">
      <alignment vertical="center" wrapText="1"/>
    </xf>
    <xf numFmtId="164" fontId="16" fillId="5" borderId="27" xfId="0" applyNumberFormat="1" applyFont="1" applyFill="1" applyBorder="1"/>
    <xf numFmtId="49" fontId="19" fillId="7" borderId="2" xfId="4" applyNumberFormat="1" applyFont="1" applyFill="1" applyBorder="1" applyAlignment="1">
      <alignment vertical="center" wrapText="1"/>
    </xf>
    <xf numFmtId="164" fontId="1" fillId="0" borderId="25" xfId="4" applyNumberFormat="1" applyFont="1" applyBorder="1" applyAlignment="1">
      <alignment vertical="center" wrapText="1"/>
    </xf>
    <xf numFmtId="164" fontId="1" fillId="0" borderId="34" xfId="4" applyNumberFormat="1" applyFont="1" applyBorder="1" applyAlignment="1">
      <alignment vertical="center" wrapText="1"/>
    </xf>
    <xf numFmtId="3" fontId="15" fillId="13" borderId="19" xfId="4" applyNumberFormat="1" applyFont="1" applyFill="1" applyBorder="1" applyAlignment="1">
      <alignment vertical="center" wrapText="1"/>
    </xf>
    <xf numFmtId="164" fontId="2" fillId="7" borderId="27" xfId="4" applyFont="1" applyFill="1" applyBorder="1" applyAlignment="1">
      <alignment vertical="center" wrapText="1"/>
    </xf>
    <xf numFmtId="164" fontId="39" fillId="37" borderId="27" xfId="4" applyFont="1" applyFill="1" applyBorder="1" applyAlignment="1">
      <alignment vertical="center" wrapText="1"/>
    </xf>
    <xf numFmtId="9" fontId="0" fillId="8" borderId="20" xfId="1" applyFont="1" applyFill="1" applyBorder="1" applyAlignment="1">
      <alignment horizontal="right" vertical="center"/>
    </xf>
    <xf numFmtId="0" fontId="11" fillId="14" borderId="12" xfId="0" applyFont="1" applyFill="1" applyBorder="1" applyAlignment="1">
      <alignment horizontal="center" vertical="center" wrapText="1"/>
    </xf>
    <xf numFmtId="0" fontId="11" fillId="14" borderId="24" xfId="0" applyFont="1" applyFill="1" applyBorder="1" applyAlignment="1">
      <alignment horizontal="center" vertical="center" wrapText="1"/>
    </xf>
    <xf numFmtId="0" fontId="17" fillId="0" borderId="3" xfId="0" applyFont="1" applyBorder="1" applyAlignment="1">
      <alignment horizontal="center"/>
    </xf>
    <xf numFmtId="0" fontId="17" fillId="0" borderId="4" xfId="0" applyFont="1" applyBorder="1" applyAlignment="1">
      <alignment horizontal="center"/>
    </xf>
    <xf numFmtId="0" fontId="17" fillId="0" borderId="2" xfId="0" applyFont="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4" fillId="2" borderId="0" xfId="4" applyNumberFormat="1" applyFont="1" applyFill="1" applyBorder="1" applyAlignment="1">
      <alignment horizontal="center" vertical="center" wrapText="1"/>
    </xf>
    <xf numFmtId="164" fontId="4" fillId="2" borderId="22" xfId="4" applyNumberFormat="1"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24" xfId="0" applyFont="1" applyFill="1" applyBorder="1" applyAlignment="1">
      <alignment horizontal="center" vertical="center"/>
    </xf>
    <xf numFmtId="0" fontId="17" fillId="16" borderId="3" xfId="0" applyFont="1" applyFill="1" applyBorder="1" applyAlignment="1">
      <alignment horizontal="center"/>
    </xf>
    <xf numFmtId="0" fontId="17" fillId="16" borderId="2" xfId="0" applyFont="1" applyFill="1" applyBorder="1" applyAlignment="1">
      <alignment horizontal="center"/>
    </xf>
    <xf numFmtId="0" fontId="17" fillId="17" borderId="3" xfId="0" applyFont="1" applyFill="1" applyBorder="1" applyAlignment="1">
      <alignment horizontal="center"/>
    </xf>
    <xf numFmtId="0" fontId="17" fillId="17" borderId="2" xfId="0" applyFont="1" applyFill="1" applyBorder="1" applyAlignment="1">
      <alignment horizontal="center"/>
    </xf>
    <xf numFmtId="164" fontId="11" fillId="5" borderId="12" xfId="4" applyFont="1" applyFill="1" applyBorder="1" applyAlignment="1">
      <alignment horizontal="center" wrapText="1"/>
    </xf>
    <xf numFmtId="164" fontId="11" fillId="5" borderId="24" xfId="4" applyFont="1" applyFill="1" applyBorder="1" applyAlignment="1">
      <alignment horizontal="center" wrapText="1"/>
    </xf>
    <xf numFmtId="0" fontId="11" fillId="5" borderId="12" xfId="0" applyFont="1" applyFill="1" applyBorder="1" applyAlignment="1">
      <alignment horizontal="center" wrapText="1"/>
    </xf>
    <xf numFmtId="0" fontId="11" fillId="5" borderId="24" xfId="0" applyFont="1" applyFill="1" applyBorder="1" applyAlignment="1">
      <alignment horizontal="center" wrapText="1"/>
    </xf>
    <xf numFmtId="0" fontId="7" fillId="0" borderId="0" xfId="0" applyFont="1" applyAlignment="1">
      <alignment horizontal="center" wrapText="1"/>
    </xf>
    <xf numFmtId="0" fontId="15" fillId="13" borderId="3" xfId="0" applyFont="1" applyFill="1" applyBorder="1" applyAlignment="1">
      <alignment horizontal="left" vertical="center" wrapText="1"/>
    </xf>
    <xf numFmtId="0" fontId="15" fillId="13" borderId="4"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9" fontId="15" fillId="5" borderId="3" xfId="1" applyFont="1" applyFill="1" applyBorder="1" applyAlignment="1">
      <alignment vertical="center" wrapText="1"/>
    </xf>
    <xf numFmtId="9" fontId="15" fillId="5" borderId="4" xfId="1" applyFont="1" applyFill="1" applyBorder="1" applyAlignment="1">
      <alignment vertical="center" wrapText="1"/>
    </xf>
    <xf numFmtId="9" fontId="15" fillId="5" borderId="10" xfId="1" applyFont="1" applyFill="1" applyBorder="1" applyAlignment="1">
      <alignment vertical="center" wrapText="1"/>
    </xf>
    <xf numFmtId="9" fontId="15" fillId="5" borderId="23" xfId="1" applyFont="1" applyFill="1" applyBorder="1" applyAlignment="1">
      <alignmen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5" borderId="19"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25" xfId="0" applyFont="1" applyFill="1" applyBorder="1" applyAlignment="1">
      <alignment horizontal="left" vertical="center" wrapText="1"/>
    </xf>
    <xf numFmtId="0" fontId="3" fillId="0" borderId="0" xfId="0" applyFont="1" applyAlignment="1">
      <alignment horizontal="center" wrapText="1"/>
    </xf>
    <xf numFmtId="49" fontId="19" fillId="0" borderId="23" xfId="4" applyNumberFormat="1" applyFont="1" applyBorder="1" applyAlignment="1">
      <alignment horizontal="left" vertical="center" wrapText="1"/>
    </xf>
    <xf numFmtId="49" fontId="19" fillId="0" borderId="34" xfId="4" applyNumberFormat="1" applyFont="1" applyBorder="1" applyAlignment="1">
      <alignment horizontal="left" vertical="center" wrapText="1"/>
    </xf>
    <xf numFmtId="49" fontId="19" fillId="0" borderId="25" xfId="4" applyNumberFormat="1" applyFont="1" applyBorder="1" applyAlignment="1">
      <alignment horizontal="left" vertical="center" wrapText="1"/>
    </xf>
  </cellXfs>
  <cellStyles count="6">
    <cellStyle name="Comma" xfId="4" builtinId="3"/>
    <cellStyle name="Currency" xfId="5" builtinId="4"/>
    <cellStyle name="Komma 2" xfId="2" xr:uid="{00000000-0005-0000-0000-000002000000}"/>
    <cellStyle name="Normal" xfId="0" builtinId="0"/>
    <cellStyle name="Normal 15 2 2" xfId="3" xr:uid="{00000000-0005-0000-0000-000004000000}"/>
    <cellStyle name="Percent" xfId="1" builtinId="5"/>
  </cellStyles>
  <dxfs count="3">
    <dxf>
      <font>
        <color rgb="FF9C0006"/>
      </font>
      <fill>
        <patternFill>
          <bgColor rgb="FFFFC7CE"/>
        </patternFill>
      </fill>
    </dxf>
    <dxf>
      <font>
        <color theme="0"/>
      </font>
      <fill>
        <patternFill patternType="solid">
          <fgColor auto="1"/>
          <bgColor rgb="FFFF0000"/>
        </patternFill>
      </fill>
    </dxf>
    <dxf>
      <font>
        <color theme="0"/>
      </font>
      <fill>
        <patternFill patternType="solid">
          <fgColor auto="1"/>
          <bgColor rgb="FFFF0000"/>
        </patternFill>
      </fill>
    </dxf>
  </dxfs>
  <tableStyles count="0" defaultTableStyle="TableStyleMedium2" defaultPivotStyle="PivotStyleLight16"/>
  <colors>
    <mruColors>
      <color rgb="FFFFBDBD"/>
      <color rgb="FFFF797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uben/OneDrive%20-%20Danish%20Refugee%20Council/New%20HOSS/Finance/BFU/2021/3.%20March/UNPBF/COD-000123_UNPBF_%20Q1%202021_FINAL%20H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 PBF Fin.Rapp.Q1'21"/>
      <sheetName val="Q Reports by CC (for donor)"/>
      <sheetName val="Project Report by Outcome"/>
      <sheetName val="Monthly ALL Budgets Follow-Up"/>
      <sheetName val="GLOB.TDL 19_20 up to 31.03.21"/>
      <sheetName val="RO TDL"/>
      <sheetName val="Glob TDL Jan-Mar'21"/>
    </sheetNames>
    <definedNames>
      <definedName name="DRCCC" sheetId="3"/>
    </definedNames>
    <sheetDataSet>
      <sheetData sheetId="0">
        <row r="1">
          <cell r="C1" t="str">
            <v>UNDG Expense Category</v>
          </cell>
        </row>
      </sheetData>
      <sheetData sheetId="1">
        <row r="2">
          <cell r="C2" t="str">
            <v>CONTRACTUAL</v>
          </cell>
        </row>
      </sheetData>
      <sheetData sheetId="2">
        <row r="7">
          <cell r="C7" t="str">
            <v>Budget DRC-DDG in USD $</v>
          </cell>
        </row>
      </sheetData>
      <sheetData sheetId="3">
        <row r="2">
          <cell r="C2" t="str">
            <v>Ligne</v>
          </cell>
        </row>
      </sheetData>
      <sheetData sheetId="4">
        <row r="1">
          <cell r="C1" t="str">
            <v>Project name</v>
          </cell>
        </row>
      </sheetData>
      <sheetData sheetId="5">
        <row r="1">
          <cell r="C1" t="str">
            <v>Project name</v>
          </cell>
        </row>
      </sheetData>
      <sheetData sheetId="6">
        <row r="1">
          <cell r="C1" t="str">
            <v>Project name</v>
          </cell>
          <cell r="E1" t="str">
            <v>Column1</v>
          </cell>
          <cell r="K1" t="str">
            <v>Sales amount</v>
          </cell>
        </row>
        <row r="2">
          <cell r="E2" t="str">
            <v>DDG 104</v>
          </cell>
          <cell r="K2">
            <v>20</v>
          </cell>
        </row>
        <row r="3">
          <cell r="E3" t="str">
            <v>DDG 98</v>
          </cell>
          <cell r="K3">
            <v>-314.88</v>
          </cell>
        </row>
        <row r="4">
          <cell r="E4" t="str">
            <v>Pole 38</v>
          </cell>
          <cell r="K4">
            <v>370</v>
          </cell>
        </row>
        <row r="5">
          <cell r="E5" t="str">
            <v>DDG 40</v>
          </cell>
          <cell r="K5">
            <v>4900</v>
          </cell>
        </row>
        <row r="6">
          <cell r="E6" t="str">
            <v>DDG 42</v>
          </cell>
          <cell r="K6">
            <v>100</v>
          </cell>
        </row>
        <row r="7">
          <cell r="E7" t="str">
            <v>DDG 105</v>
          </cell>
          <cell r="K7">
            <v>31</v>
          </cell>
        </row>
        <row r="8">
          <cell r="E8" t="str">
            <v>DDG 105</v>
          </cell>
          <cell r="K8">
            <v>46.1</v>
          </cell>
        </row>
        <row r="9">
          <cell r="E9" t="str">
            <v>Pole 39</v>
          </cell>
          <cell r="K9">
            <v>1575</v>
          </cell>
        </row>
        <row r="10">
          <cell r="E10" t="str">
            <v>Pole 39</v>
          </cell>
          <cell r="K10">
            <v>500</v>
          </cell>
        </row>
        <row r="11">
          <cell r="E11" t="str">
            <v>Pole 38</v>
          </cell>
          <cell r="K11">
            <v>300</v>
          </cell>
        </row>
        <row r="12">
          <cell r="E12" t="str">
            <v>Pole 38</v>
          </cell>
          <cell r="K12">
            <v>62</v>
          </cell>
        </row>
        <row r="13">
          <cell r="E13" t="str">
            <v>DDG 42</v>
          </cell>
          <cell r="K13">
            <v>140</v>
          </cell>
        </row>
        <row r="14">
          <cell r="E14" t="str">
            <v>DDG 42</v>
          </cell>
          <cell r="K14">
            <v>288</v>
          </cell>
        </row>
        <row r="15">
          <cell r="E15" t="str">
            <v>DDG 42</v>
          </cell>
          <cell r="K15">
            <v>5.4</v>
          </cell>
        </row>
        <row r="16">
          <cell r="E16" t="str">
            <v>DDG 42</v>
          </cell>
          <cell r="K16">
            <v>168</v>
          </cell>
        </row>
        <row r="17">
          <cell r="E17" t="str">
            <v>DDG 42</v>
          </cell>
          <cell r="K17">
            <v>432</v>
          </cell>
        </row>
        <row r="18">
          <cell r="E18" t="str">
            <v>DDG 42</v>
          </cell>
          <cell r="K18">
            <v>10</v>
          </cell>
        </row>
        <row r="19">
          <cell r="E19" t="str">
            <v>DDG 42</v>
          </cell>
          <cell r="K19">
            <v>252</v>
          </cell>
        </row>
        <row r="20">
          <cell r="E20" t="str">
            <v>DDG 42</v>
          </cell>
          <cell r="K20">
            <v>4</v>
          </cell>
        </row>
        <row r="21">
          <cell r="E21" t="str">
            <v>DDG 42</v>
          </cell>
          <cell r="K21">
            <v>10</v>
          </cell>
        </row>
        <row r="22">
          <cell r="E22" t="str">
            <v>DDG 42</v>
          </cell>
          <cell r="K22">
            <v>27</v>
          </cell>
        </row>
        <row r="23">
          <cell r="E23" t="str">
            <v>DDG 42</v>
          </cell>
          <cell r="K23">
            <v>10</v>
          </cell>
        </row>
        <row r="24">
          <cell r="E24" t="str">
            <v>DDG 42</v>
          </cell>
          <cell r="K24">
            <v>540</v>
          </cell>
        </row>
        <row r="25">
          <cell r="E25" t="str">
            <v>DDG 42</v>
          </cell>
          <cell r="K25">
            <v>10</v>
          </cell>
        </row>
        <row r="26">
          <cell r="E26" t="str">
            <v>DDG 42</v>
          </cell>
          <cell r="K26">
            <v>5</v>
          </cell>
        </row>
        <row r="27">
          <cell r="E27" t="str">
            <v>DDG 42</v>
          </cell>
          <cell r="K27">
            <v>31</v>
          </cell>
        </row>
        <row r="28">
          <cell r="E28" t="str">
            <v>DDG 42</v>
          </cell>
          <cell r="K28">
            <v>6</v>
          </cell>
        </row>
        <row r="29">
          <cell r="E29" t="str">
            <v>DDG 42</v>
          </cell>
          <cell r="K29">
            <v>37.299999999999997</v>
          </cell>
        </row>
        <row r="30">
          <cell r="E30" t="str">
            <v>DDG 42</v>
          </cell>
          <cell r="K30">
            <v>54</v>
          </cell>
        </row>
        <row r="31">
          <cell r="E31" t="str">
            <v>DDG 42</v>
          </cell>
          <cell r="K31">
            <v>36</v>
          </cell>
        </row>
        <row r="32">
          <cell r="E32" t="str">
            <v>DDG 42</v>
          </cell>
          <cell r="K32">
            <v>60</v>
          </cell>
        </row>
        <row r="33">
          <cell r="E33" t="str">
            <v>DDG 42</v>
          </cell>
          <cell r="K33">
            <v>60</v>
          </cell>
        </row>
        <row r="34">
          <cell r="E34" t="str">
            <v>DDG 42</v>
          </cell>
          <cell r="K34">
            <v>60</v>
          </cell>
        </row>
        <row r="35">
          <cell r="E35" t="str">
            <v>DDG 42</v>
          </cell>
          <cell r="K35">
            <v>60</v>
          </cell>
        </row>
        <row r="36">
          <cell r="E36" t="str">
            <v>DDG 42</v>
          </cell>
          <cell r="K36">
            <v>10</v>
          </cell>
        </row>
        <row r="37">
          <cell r="E37" t="str">
            <v>DDG 40</v>
          </cell>
          <cell r="K37">
            <v>4900</v>
          </cell>
        </row>
        <row r="38">
          <cell r="E38" t="str">
            <v>DDG 39</v>
          </cell>
          <cell r="K38">
            <v>5000</v>
          </cell>
        </row>
        <row r="39">
          <cell r="E39" t="str">
            <v>DDG HQ</v>
          </cell>
          <cell r="K39">
            <v>1189.8499999999999</v>
          </cell>
        </row>
        <row r="40">
          <cell r="E40" t="str">
            <v>DDG 42</v>
          </cell>
          <cell r="K40">
            <v>720</v>
          </cell>
        </row>
      </sheetData>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22"/>
  <sheetViews>
    <sheetView tabSelected="1" zoomScale="90" zoomScaleNormal="90" workbookViewId="0">
      <selection activeCell="O17" sqref="O17"/>
    </sheetView>
  </sheetViews>
  <sheetFormatPr defaultRowHeight="15" x14ac:dyDescent="0.25"/>
  <cols>
    <col min="2" max="2" width="15.5703125" customWidth="1"/>
    <col min="3" max="3" width="11.5703125" customWidth="1"/>
    <col min="4" max="4" width="12.42578125" customWidth="1"/>
    <col min="5" max="5" width="11" customWidth="1"/>
    <col min="6" max="6" width="11.85546875" style="63" customWidth="1"/>
    <col min="7" max="7" width="12.42578125" style="65" customWidth="1"/>
    <col min="8" max="8" width="12.7109375" style="65" customWidth="1"/>
    <col min="9" max="9" width="13.28515625" customWidth="1"/>
    <col min="10" max="10" width="13.42578125" customWidth="1"/>
    <col min="11" max="11" width="16.7109375" customWidth="1"/>
    <col min="12" max="12" width="14" style="248" customWidth="1"/>
    <col min="13" max="13" width="13" style="301" bestFit="1" customWidth="1"/>
  </cols>
  <sheetData>
    <row r="1" spans="1:13" ht="15.75" x14ac:dyDescent="0.25">
      <c r="B1" s="1" t="s">
        <v>19</v>
      </c>
    </row>
    <row r="2" spans="1:13" x14ac:dyDescent="0.25">
      <c r="B2" s="5"/>
    </row>
    <row r="3" spans="1:13" x14ac:dyDescent="0.25">
      <c r="B3" s="5" t="s">
        <v>18</v>
      </c>
    </row>
    <row r="4" spans="1:13" ht="15.75" thickBot="1" x14ac:dyDescent="0.3">
      <c r="B4" s="5"/>
    </row>
    <row r="5" spans="1:13" ht="15.75" customHeight="1" thickBot="1" x14ac:dyDescent="0.3">
      <c r="C5" s="342" t="s">
        <v>180</v>
      </c>
      <c r="D5" s="343"/>
      <c r="E5" s="343"/>
      <c r="F5" s="344"/>
      <c r="G5" s="354" t="s">
        <v>195</v>
      </c>
      <c r="H5" s="355"/>
      <c r="J5" s="356" t="s">
        <v>196</v>
      </c>
      <c r="K5" s="357"/>
    </row>
    <row r="6" spans="1:13" ht="26.25" customHeight="1" thickBot="1" x14ac:dyDescent="0.3">
      <c r="B6" s="345" t="s">
        <v>6</v>
      </c>
      <c r="C6" s="347" t="s">
        <v>77</v>
      </c>
      <c r="D6" s="348"/>
      <c r="E6" s="349"/>
      <c r="F6" s="350" t="s">
        <v>17</v>
      </c>
      <c r="G6" s="352" t="s">
        <v>178</v>
      </c>
      <c r="H6" s="340" t="s">
        <v>176</v>
      </c>
      <c r="I6" s="360" t="s">
        <v>179</v>
      </c>
      <c r="J6" s="352" t="s">
        <v>197</v>
      </c>
      <c r="K6" s="340" t="s">
        <v>176</v>
      </c>
      <c r="L6" s="358" t="s">
        <v>708</v>
      </c>
      <c r="M6" s="339" t="s">
        <v>714</v>
      </c>
    </row>
    <row r="7" spans="1:13" ht="26.25" thickBot="1" x14ac:dyDescent="0.3">
      <c r="B7" s="346"/>
      <c r="C7" s="2" t="s">
        <v>78</v>
      </c>
      <c r="D7" s="2" t="s">
        <v>79</v>
      </c>
      <c r="E7" s="2" t="s">
        <v>80</v>
      </c>
      <c r="F7" s="351"/>
      <c r="G7" s="353"/>
      <c r="H7" s="341"/>
      <c r="I7" s="361"/>
      <c r="J7" s="353"/>
      <c r="K7" s="341"/>
      <c r="L7" s="359"/>
      <c r="M7" s="339"/>
    </row>
    <row r="8" spans="1:13" ht="26.25" thickBot="1" x14ac:dyDescent="0.3">
      <c r="A8">
        <v>1</v>
      </c>
      <c r="B8" s="3" t="s">
        <v>8</v>
      </c>
      <c r="C8" s="49">
        <f>ROUNDUP(F8*0.35,0.6)</f>
        <v>137720</v>
      </c>
      <c r="D8" s="49">
        <f>ROUNDUP(F8*0.35,0.6)</f>
        <v>137720</v>
      </c>
      <c r="E8" s="49">
        <f>+ROUNDDOWN(F8*0.3,-0.2)</f>
        <v>118045</v>
      </c>
      <c r="F8" s="49">
        <v>393485</v>
      </c>
      <c r="G8" s="111">
        <v>374320</v>
      </c>
      <c r="H8" s="92">
        <f>(F8-G8)/F8</f>
        <v>4.87057956465939E-2</v>
      </c>
      <c r="I8" s="96">
        <v>144126.88</v>
      </c>
      <c r="J8" s="115">
        <f>SUMIF('BFU Report up to 31.03.21'!E:E,A8,'BFU Report up to 31.03.21'!G:G)</f>
        <v>361990.45</v>
      </c>
      <c r="K8" s="112">
        <f>(F8-J8)/F8</f>
        <v>8.0040026938765108E-2</v>
      </c>
      <c r="L8" s="302">
        <f>SUMIF('BFU Report up to 31.03.21'!E:E,A8,'BFU Report up to 31.03.21'!H:H)</f>
        <v>366383.86</v>
      </c>
      <c r="M8" s="305">
        <f>L8/J8</f>
        <v>1.0121368118965568</v>
      </c>
    </row>
    <row r="9" spans="1:13" ht="39" thickBot="1" x14ac:dyDescent="0.3">
      <c r="A9">
        <v>2</v>
      </c>
      <c r="B9" s="3" t="s">
        <v>9</v>
      </c>
      <c r="C9" s="49">
        <f>ROUNDUP(F9*0.35,0.1)</f>
        <v>26101</v>
      </c>
      <c r="D9" s="49">
        <f>ROUNDUP(F9*0.35,0.1)</f>
        <v>26101</v>
      </c>
      <c r="E9" s="49">
        <f>ROUNDDOWN(F9*0.3,-0.2)</f>
        <v>22372</v>
      </c>
      <c r="F9" s="49">
        <f>+ROUNDDOWN(74574.13,-0.13)</f>
        <v>74574</v>
      </c>
      <c r="G9" s="94">
        <v>80757.440000000002</v>
      </c>
      <c r="H9" s="92">
        <f t="shared" ref="H9:H16" si="0">(F9-G9)/F9</f>
        <v>-8.2916834285407817E-2</v>
      </c>
      <c r="I9" s="96">
        <v>6297.07</v>
      </c>
      <c r="J9" s="115">
        <f>SUMIF('BFU Report up to 31.03.21'!E:E,A9,'BFU Report up to 31.03.21'!G:G)</f>
        <v>76726.89</v>
      </c>
      <c r="K9" s="112">
        <f t="shared" ref="K9:K16" si="1">(F9-J9)/F9</f>
        <v>-2.8869176924933616E-2</v>
      </c>
      <c r="L9" s="302">
        <f>SUMIF('BFU Report up to 31.03.21'!E:E,A9,'BFU Report up to 31.03.21'!H:H)</f>
        <v>68295.349999999991</v>
      </c>
      <c r="M9" s="305">
        <f t="shared" ref="M9:M16" si="2">L9/J9</f>
        <v>0.89010971251408721</v>
      </c>
    </row>
    <row r="10" spans="1:13" ht="64.5" thickBot="1" x14ac:dyDescent="0.3">
      <c r="A10">
        <v>3</v>
      </c>
      <c r="B10" s="3" t="s">
        <v>10</v>
      </c>
      <c r="C10" s="49">
        <f>ROUNDUP(F10*0.35,-0.5)</f>
        <v>19975</v>
      </c>
      <c r="D10" s="49">
        <f>ROUNDUP(F10*0.35,-0.5)</f>
        <v>19975</v>
      </c>
      <c r="E10" s="49">
        <f>+ROUNDDOWN(F10*0.3,-1)</f>
        <v>17120</v>
      </c>
      <c r="F10" s="49">
        <v>57070</v>
      </c>
      <c r="G10" s="94">
        <v>55958</v>
      </c>
      <c r="H10" s="92">
        <f t="shared" si="0"/>
        <v>1.9484843175048186E-2</v>
      </c>
      <c r="I10" s="96">
        <v>11511.86</v>
      </c>
      <c r="J10" s="115">
        <f>SUMIF('BFU Report up to 31.03.21'!E:E,A10,'BFU Report up to 31.03.21'!G:G)</f>
        <v>24507.999999999964</v>
      </c>
      <c r="K10" s="112">
        <f>(F10-J10)/F10</f>
        <v>0.57056246714561132</v>
      </c>
      <c r="L10" s="302">
        <f>SUMIF('BFU Report up to 31.03.21'!E:E,A10,'BFU Report up to 31.03.21'!H:H)</f>
        <v>22808.210000000003</v>
      </c>
      <c r="M10" s="305">
        <f t="shared" si="2"/>
        <v>0.93064346335890469</v>
      </c>
    </row>
    <row r="11" spans="1:13" ht="26.25" thickBot="1" x14ac:dyDescent="0.3">
      <c r="A11">
        <v>4</v>
      </c>
      <c r="B11" s="3" t="s">
        <v>11</v>
      </c>
      <c r="C11" s="49">
        <f>ROUNDUP(F11*0.35,0.3)</f>
        <v>16383</v>
      </c>
      <c r="D11" s="49">
        <f>ROUNDUP(F11*0.35,0.3)</f>
        <v>16383</v>
      </c>
      <c r="E11" s="49">
        <f>ROUNDDOWN(F11*0.3,-0.4)</f>
        <v>14042</v>
      </c>
      <c r="F11" s="49">
        <v>46808</v>
      </c>
      <c r="G11" s="94">
        <v>48394.5</v>
      </c>
      <c r="H11" s="92">
        <f t="shared" si="0"/>
        <v>-3.3893778841223722E-2</v>
      </c>
      <c r="I11" s="96">
        <v>31958.09</v>
      </c>
      <c r="J11" s="115">
        <f>SUMIF('BFU Report up to 31.03.21'!E:E,A11,'BFU Report up to 31.03.21'!G:G)</f>
        <v>46082.7</v>
      </c>
      <c r="K11" s="112">
        <f t="shared" si="1"/>
        <v>1.5495214493249079E-2</v>
      </c>
      <c r="L11" s="302">
        <f>SUMIF('BFU Report up to 31.03.21'!E:E,A11,'BFU Report up to 31.03.21'!H:H)</f>
        <v>51455.310000000005</v>
      </c>
      <c r="M11" s="305">
        <f t="shared" si="2"/>
        <v>1.1165862677317087</v>
      </c>
    </row>
    <row r="12" spans="1:13" ht="15.75" thickBot="1" x14ac:dyDescent="0.3">
      <c r="A12">
        <v>5</v>
      </c>
      <c r="B12" s="3" t="s">
        <v>12</v>
      </c>
      <c r="C12" s="49">
        <f>+ROUNDUP(F12*0.35,0.3)</f>
        <v>15533</v>
      </c>
      <c r="D12" s="49">
        <f>+ROUNDUP(F12*0.35,0.3)</f>
        <v>15533</v>
      </c>
      <c r="E12" s="49">
        <f>+ROUNDDOWN(F12*0.3,-0.7)</f>
        <v>13313</v>
      </c>
      <c r="F12" s="49">
        <v>44379</v>
      </c>
      <c r="G12" s="94">
        <v>47885</v>
      </c>
      <c r="H12" s="92">
        <f t="shared" si="0"/>
        <v>-7.9001329457626349E-2</v>
      </c>
      <c r="I12" s="96">
        <v>13107.6</v>
      </c>
      <c r="J12" s="115">
        <f>SUMIF('BFU Report up to 31.03.21'!E:E,A12,'BFU Report up to 31.03.21'!G:G)</f>
        <v>62082</v>
      </c>
      <c r="K12" s="112">
        <f t="shared" si="1"/>
        <v>-0.39890488744676539</v>
      </c>
      <c r="L12" s="302">
        <f>SUMIF('BFU Report up to 31.03.21'!E:E,A12,'BFU Report up to 31.03.21'!H:H)</f>
        <v>49723.87</v>
      </c>
      <c r="M12" s="305">
        <f t="shared" si="2"/>
        <v>0.8009385973390033</v>
      </c>
    </row>
    <row r="13" spans="1:13" ht="39" thickBot="1" x14ac:dyDescent="0.3">
      <c r="A13">
        <v>6</v>
      </c>
      <c r="B13" s="3" t="s">
        <v>13</v>
      </c>
      <c r="C13" s="49">
        <f>F13*0.35</f>
        <v>0</v>
      </c>
      <c r="D13" s="49">
        <f>F13*0.35</f>
        <v>0</v>
      </c>
      <c r="E13" s="49">
        <f>F13*0.3</f>
        <v>0</v>
      </c>
      <c r="F13" s="49">
        <v>0</v>
      </c>
      <c r="G13" s="94">
        <v>0</v>
      </c>
      <c r="H13" s="93">
        <v>0</v>
      </c>
      <c r="I13" s="96">
        <v>0</v>
      </c>
      <c r="J13" s="115">
        <v>0</v>
      </c>
      <c r="K13" s="112">
        <v>0</v>
      </c>
      <c r="L13" s="303">
        <f>SUMIF('BFU Report up to 31.03.21'!E:E,A13,'BFU Report up to 31.03.21'!H:H)</f>
        <v>0</v>
      </c>
      <c r="M13" s="305">
        <v>0</v>
      </c>
    </row>
    <row r="14" spans="1:13" ht="39" thickBot="1" x14ac:dyDescent="0.3">
      <c r="A14">
        <v>7</v>
      </c>
      <c r="B14" s="3" t="s">
        <v>14</v>
      </c>
      <c r="C14" s="49">
        <f>ROUNDUP(F14*0.35,0.2)</f>
        <v>193168</v>
      </c>
      <c r="D14" s="49">
        <f>ROUNDUP(F14*0.35,0.2)</f>
        <v>193168</v>
      </c>
      <c r="E14" s="49">
        <f>ROUNDDOWN(F14*0.3,-0.4)</f>
        <v>165572</v>
      </c>
      <c r="F14" s="49">
        <v>551908</v>
      </c>
      <c r="G14" s="111">
        <v>556685.06000000006</v>
      </c>
      <c r="H14" s="92">
        <f t="shared" si="0"/>
        <v>-8.655536792364046E-3</v>
      </c>
      <c r="I14" s="96">
        <v>123787</v>
      </c>
      <c r="J14" s="115">
        <f>SUMIF('BFU Report up to 31.03.21'!E:E,A14,'BFU Report up to 31.03.21'!G:G)</f>
        <v>596834.2519999838</v>
      </c>
      <c r="K14" s="112">
        <f t="shared" si="1"/>
        <v>-8.140170463190205E-2</v>
      </c>
      <c r="L14" s="302">
        <f>SUMIF('BFU Report up to 31.03.21'!E:E,A14,'BFU Report up to 31.03.21'!H:H)</f>
        <v>609556.98</v>
      </c>
      <c r="M14" s="305">
        <f t="shared" si="2"/>
        <v>1.0213170205251836</v>
      </c>
    </row>
    <row r="15" spans="1:13" ht="26.25" thickBot="1" x14ac:dyDescent="0.3">
      <c r="B15" s="4" t="s">
        <v>15</v>
      </c>
      <c r="C15" s="14">
        <f>SUM(C8:C14)</f>
        <v>408880</v>
      </c>
      <c r="D15" s="14">
        <f>SUM(D8:D14)</f>
        <v>408880</v>
      </c>
      <c r="E15" s="14">
        <f>SUM(E8:E14)</f>
        <v>350464</v>
      </c>
      <c r="F15" s="14">
        <f>SUM(F8:F14)</f>
        <v>1168224</v>
      </c>
      <c r="G15" s="72">
        <f>SUM(G8:G14)</f>
        <v>1164000</v>
      </c>
      <c r="H15" s="82"/>
      <c r="I15" s="95">
        <f>SUM(I8:I14)</f>
        <v>330788.5</v>
      </c>
      <c r="J15" s="72">
        <f>SUM(J8:J14)</f>
        <v>1168224.2919999838</v>
      </c>
      <c r="K15" s="113"/>
      <c r="L15" s="304">
        <f>SUM(L8:L14)</f>
        <v>1168223.58</v>
      </c>
      <c r="M15" s="305">
        <f t="shared" si="2"/>
        <v>0.99999939052801023</v>
      </c>
    </row>
    <row r="16" spans="1:13" ht="39" thickBot="1" x14ac:dyDescent="0.3">
      <c r="A16">
        <v>8</v>
      </c>
      <c r="B16" s="3" t="s">
        <v>16</v>
      </c>
      <c r="C16" s="13">
        <f>81776*0.35</f>
        <v>28621.599999999999</v>
      </c>
      <c r="D16" s="13">
        <f>81776*0.35</f>
        <v>28621.599999999999</v>
      </c>
      <c r="E16" s="49">
        <f>ROUNDDOWN(F16*0.3,-0.4)</f>
        <v>24532</v>
      </c>
      <c r="F16" s="49">
        <v>81776</v>
      </c>
      <c r="G16" s="94">
        <v>86000</v>
      </c>
      <c r="H16" s="92">
        <f t="shared" si="0"/>
        <v>-5.1653296810800234E-2</v>
      </c>
      <c r="I16" s="81"/>
      <c r="J16" s="94">
        <v>81775.7</v>
      </c>
      <c r="K16" s="112">
        <f t="shared" si="1"/>
        <v>3.6685580121662883E-6</v>
      </c>
      <c r="L16" s="302">
        <f>SUMIF('BFU Report up to 31.03.21'!E:E,A16,'BFU Report up to 31.03.21'!H:H)</f>
        <v>81775.650599999994</v>
      </c>
      <c r="M16" s="305">
        <f t="shared" si="2"/>
        <v>0.99999939590856446</v>
      </c>
    </row>
    <row r="17" spans="2:13" s="5" customFormat="1" ht="15.75" thickBot="1" x14ac:dyDescent="0.3">
      <c r="B17" s="4" t="s">
        <v>7</v>
      </c>
      <c r="C17" s="32">
        <f>SUM(C15:C16)</f>
        <v>437501.6</v>
      </c>
      <c r="D17" s="32">
        <f>SUM(D15:D16)</f>
        <v>437501.6</v>
      </c>
      <c r="E17" s="32">
        <f>SUM(E15:E16)</f>
        <v>374996</v>
      </c>
      <c r="F17" s="32">
        <f>SUM(F15:F16)</f>
        <v>1250000</v>
      </c>
      <c r="G17" s="73">
        <f>SUM(G15:G16)</f>
        <v>1250000</v>
      </c>
      <c r="H17" s="83"/>
      <c r="I17" s="74"/>
      <c r="J17" s="73">
        <f>SUM(J15:J16)</f>
        <v>1249999.9919999838</v>
      </c>
      <c r="K17" s="114">
        <f>(G17-J17)/G17</f>
        <v>6.4000129699707028E-9</v>
      </c>
      <c r="L17" s="304">
        <f>SUM(L15:L16)</f>
        <v>1249999.2306000001</v>
      </c>
      <c r="M17" s="305">
        <f>L17/J17</f>
        <v>0.99999939088000922</v>
      </c>
    </row>
    <row r="19" spans="2:13" x14ac:dyDescent="0.25">
      <c r="K19" s="116"/>
    </row>
    <row r="21" spans="2:13" x14ac:dyDescent="0.25">
      <c r="G21" s="91"/>
    </row>
    <row r="22" spans="2:13" x14ac:dyDescent="0.25">
      <c r="G22" s="90"/>
    </row>
  </sheetData>
  <mergeCells count="13">
    <mergeCell ref="M6:M7"/>
    <mergeCell ref="H6:H7"/>
    <mergeCell ref="C5:F5"/>
    <mergeCell ref="B6:B7"/>
    <mergeCell ref="C6:E6"/>
    <mergeCell ref="F6:F7"/>
    <mergeCell ref="G6:G7"/>
    <mergeCell ref="G5:H5"/>
    <mergeCell ref="J5:K5"/>
    <mergeCell ref="J6:J7"/>
    <mergeCell ref="K6:K7"/>
    <mergeCell ref="L6:L7"/>
    <mergeCell ref="I6:I7"/>
  </mergeCells>
  <pageMargins left="0.25" right="0.25" top="0.75" bottom="0.75" header="0.3" footer="0.3"/>
  <pageSetup fitToHeight="0" orientation="landscape" r:id="rId1"/>
  <ignoredErrors>
    <ignoredError sqref="E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L98"/>
  <sheetViews>
    <sheetView topLeftCell="A64" zoomScale="70" zoomScaleNormal="70" workbookViewId="0">
      <selection activeCell="H94" sqref="H94"/>
    </sheetView>
  </sheetViews>
  <sheetFormatPr defaultRowHeight="15" x14ac:dyDescent="0.25"/>
  <cols>
    <col min="1" max="1" width="24" style="8" customWidth="1"/>
    <col min="2" max="2" width="71.42578125" style="11" customWidth="1"/>
    <col min="3" max="3" width="12" style="50" customWidth="1"/>
    <col min="4" max="4" width="11.7109375" style="50" customWidth="1"/>
    <col min="5" max="5" width="16.28515625" style="50" customWidth="1"/>
    <col min="6" max="6" width="18.7109375" customWidth="1"/>
    <col min="7" max="7" width="16.42578125" style="84" bestFit="1" customWidth="1"/>
    <col min="8" max="8" width="16.42578125" style="84" customWidth="1"/>
    <col min="9" max="9" width="255.5703125" hidden="1" customWidth="1"/>
    <col min="10" max="10" width="12.42578125" style="252" bestFit="1" customWidth="1"/>
    <col min="11" max="11" width="12.42578125" style="249" bestFit="1" customWidth="1"/>
    <col min="12" max="12" width="9.140625" customWidth="1"/>
  </cols>
  <sheetData>
    <row r="1" spans="1:12" ht="45" customHeight="1" x14ac:dyDescent="0.35">
      <c r="A1" s="362" t="s">
        <v>0</v>
      </c>
      <c r="B1" s="362"/>
    </row>
    <row r="2" spans="1:12" ht="15.75" x14ac:dyDescent="0.25">
      <c r="A2" s="7"/>
      <c r="B2" s="10"/>
    </row>
    <row r="3" spans="1:12" ht="60" customHeight="1" x14ac:dyDescent="0.25">
      <c r="A3" s="383" t="s">
        <v>18</v>
      </c>
      <c r="B3" s="383"/>
      <c r="C3" s="383"/>
      <c r="D3" s="64"/>
      <c r="E3" s="89"/>
    </row>
    <row r="5" spans="1:12" ht="47.25" x14ac:dyDescent="0.25">
      <c r="A5" s="7" t="s">
        <v>20</v>
      </c>
    </row>
    <row r="6" spans="1:12" ht="15.75" thickBot="1" x14ac:dyDescent="0.3"/>
    <row r="7" spans="1:12" ht="138.75" customHeight="1" thickBot="1" x14ac:dyDescent="0.3">
      <c r="A7" s="33" t="s">
        <v>1</v>
      </c>
      <c r="B7" s="34" t="s">
        <v>2</v>
      </c>
      <c r="C7" s="105" t="s">
        <v>102</v>
      </c>
      <c r="D7" s="80" t="s">
        <v>187</v>
      </c>
      <c r="E7" s="80" t="s">
        <v>188</v>
      </c>
      <c r="F7" s="35" t="s">
        <v>124</v>
      </c>
      <c r="G7" s="85" t="s">
        <v>715</v>
      </c>
      <c r="H7" s="306" t="s">
        <v>716</v>
      </c>
      <c r="I7" s="35" t="s">
        <v>5</v>
      </c>
      <c r="J7" s="254"/>
      <c r="K7" s="254"/>
      <c r="L7" s="256"/>
    </row>
    <row r="8" spans="1:12" ht="45" customHeight="1" thickBot="1" x14ac:dyDescent="0.3">
      <c r="A8" s="374" t="s">
        <v>82</v>
      </c>
      <c r="B8" s="375"/>
      <c r="C8" s="376"/>
      <c r="D8" s="376"/>
      <c r="E8" s="376"/>
      <c r="F8" s="376"/>
      <c r="G8" s="376"/>
      <c r="H8" s="376"/>
      <c r="I8" s="377"/>
    </row>
    <row r="9" spans="1:12" ht="92.25" customHeight="1" thickBot="1" x14ac:dyDescent="0.3">
      <c r="A9" s="36" t="s">
        <v>81</v>
      </c>
      <c r="B9" s="37" t="s">
        <v>103</v>
      </c>
      <c r="C9" s="51">
        <f>SUM(C10:C12)</f>
        <v>467669</v>
      </c>
      <c r="D9" s="51">
        <f t="shared" ref="D9:E9" si="0">SUM(D10:D12)</f>
        <v>0</v>
      </c>
      <c r="E9" s="51">
        <f t="shared" si="0"/>
        <v>351123.02271986863</v>
      </c>
      <c r="F9" s="38">
        <v>0.5</v>
      </c>
      <c r="G9" s="109">
        <f>SUM(G10:G12)</f>
        <v>382858.55607720208</v>
      </c>
      <c r="H9" s="337">
        <f>F9*G9</f>
        <v>191429.27803860104</v>
      </c>
      <c r="I9" s="333" t="s">
        <v>194</v>
      </c>
      <c r="J9" s="255"/>
    </row>
    <row r="10" spans="1:12" ht="48" thickBot="1" x14ac:dyDescent="0.3">
      <c r="A10" s="9" t="s">
        <v>83</v>
      </c>
      <c r="B10" s="12" t="s">
        <v>104</v>
      </c>
      <c r="C10" s="52">
        <f>ROUNDUP(52846.63,0.7)</f>
        <v>52847</v>
      </c>
      <c r="D10" s="69"/>
      <c r="E10" s="69">
        <v>54332.746132738408</v>
      </c>
      <c r="F10" s="75" t="s">
        <v>175</v>
      </c>
      <c r="G10" s="246">
        <v>52691.648998442237</v>
      </c>
      <c r="H10" s="338"/>
      <c r="I10" s="334" t="s">
        <v>192</v>
      </c>
    </row>
    <row r="11" spans="1:12" ht="44.25" customHeight="1" thickBot="1" x14ac:dyDescent="0.3">
      <c r="A11" s="9" t="s">
        <v>84</v>
      </c>
      <c r="B11" s="12" t="s">
        <v>105</v>
      </c>
      <c r="C11" s="52">
        <f>ROUNDDOWN(33672.2,-0.2)</f>
        <v>33672</v>
      </c>
      <c r="D11" s="69"/>
      <c r="E11" s="69">
        <v>31041.647358839251</v>
      </c>
      <c r="F11" s="75" t="s">
        <v>175</v>
      </c>
      <c r="G11" s="246">
        <v>33451.515774400781</v>
      </c>
      <c r="H11" s="338"/>
      <c r="I11" s="334" t="s">
        <v>193</v>
      </c>
    </row>
    <row r="12" spans="1:12" ht="48" thickBot="1" x14ac:dyDescent="0.3">
      <c r="A12" s="9" t="s">
        <v>85</v>
      </c>
      <c r="B12" s="12" t="s">
        <v>106</v>
      </c>
      <c r="C12" s="52">
        <f>ROUNDDOWN(381150.47,-1)</f>
        <v>381150</v>
      </c>
      <c r="D12" s="69"/>
      <c r="E12" s="69">
        <v>265748.62922829099</v>
      </c>
      <c r="F12" s="75" t="s">
        <v>175</v>
      </c>
      <c r="G12" s="246">
        <v>296715.39130435907</v>
      </c>
      <c r="H12" s="338"/>
      <c r="I12" s="334"/>
    </row>
    <row r="13" spans="1:12" ht="32.25" thickBot="1" x14ac:dyDescent="0.3">
      <c r="A13" s="36" t="s">
        <v>86</v>
      </c>
      <c r="B13" s="39" t="s">
        <v>107</v>
      </c>
      <c r="C13" s="53">
        <f>SUM(C14:C16)</f>
        <v>69309</v>
      </c>
      <c r="D13" s="53">
        <f t="shared" ref="D13:E13" si="1">SUM(D14:D16)</f>
        <v>0</v>
      </c>
      <c r="E13" s="53">
        <f t="shared" si="1"/>
        <v>58582.597403852677</v>
      </c>
      <c r="F13" s="38">
        <v>0.5</v>
      </c>
      <c r="G13" s="110">
        <f>SUM(G14:G16)</f>
        <v>55829.924201992522</v>
      </c>
      <c r="H13" s="337">
        <f>F13*G13</f>
        <v>27914.962100996261</v>
      </c>
      <c r="I13" s="311"/>
      <c r="J13" s="255"/>
    </row>
    <row r="14" spans="1:12" ht="32.25" thickBot="1" x14ac:dyDescent="0.3">
      <c r="A14" s="9" t="s">
        <v>87</v>
      </c>
      <c r="B14" s="12" t="s">
        <v>108</v>
      </c>
      <c r="C14" s="52">
        <f>+ROUNDUP(24347.88,0.2)</f>
        <v>24348</v>
      </c>
      <c r="D14" s="69"/>
      <c r="E14" s="69">
        <v>18188.958885419866</v>
      </c>
      <c r="F14" s="75" t="s">
        <v>175</v>
      </c>
      <c r="G14" s="246">
        <v>23160.708088819025</v>
      </c>
      <c r="H14" s="338"/>
      <c r="I14" s="334"/>
    </row>
    <row r="15" spans="1:12" ht="48" thickBot="1" x14ac:dyDescent="0.3">
      <c r="A15" s="9" t="s">
        <v>88</v>
      </c>
      <c r="B15" s="12" t="s">
        <v>109</v>
      </c>
      <c r="C15" s="52">
        <f>+ROUNDUP(21083.4899999999,0.5)</f>
        <v>21084</v>
      </c>
      <c r="D15" s="69"/>
      <c r="E15" s="69">
        <v>17724.926121369197</v>
      </c>
      <c r="F15" s="75" t="s">
        <v>175</v>
      </c>
      <c r="G15" s="246">
        <v>15956.660702356085</v>
      </c>
      <c r="H15" s="338"/>
      <c r="I15" s="334"/>
    </row>
    <row r="16" spans="1:12" ht="32.25" thickBot="1" x14ac:dyDescent="0.3">
      <c r="A16" s="9" t="s">
        <v>89</v>
      </c>
      <c r="B16" s="12" t="s">
        <v>110</v>
      </c>
      <c r="C16" s="52">
        <f>+ROUNDUP(23876.58,0.2)</f>
        <v>23877</v>
      </c>
      <c r="D16" s="69"/>
      <c r="E16" s="69">
        <v>22668.712397063617</v>
      </c>
      <c r="F16" s="75" t="s">
        <v>175</v>
      </c>
      <c r="G16" s="246">
        <v>16712.555410817411</v>
      </c>
      <c r="H16" s="338"/>
      <c r="I16" s="312"/>
    </row>
    <row r="17" spans="1:11" ht="48" thickBot="1" x14ac:dyDescent="0.3">
      <c r="A17" s="36" t="s">
        <v>90</v>
      </c>
      <c r="B17" s="39" t="s">
        <v>111</v>
      </c>
      <c r="C17" s="53">
        <f>SUM(C18:C20)</f>
        <v>218125</v>
      </c>
      <c r="D17" s="53">
        <f t="shared" ref="D17:E17" si="2">SUM(D18:D20)</f>
        <v>0</v>
      </c>
      <c r="E17" s="53">
        <f t="shared" si="2"/>
        <v>192028.0141598247</v>
      </c>
      <c r="F17" s="38">
        <v>0.4</v>
      </c>
      <c r="G17" s="110">
        <f>SUM(G18:G20)</f>
        <v>186357.26262371242</v>
      </c>
      <c r="H17" s="337">
        <f>F17*G17</f>
        <v>74542.905049484965</v>
      </c>
      <c r="I17" s="311"/>
      <c r="J17" s="255"/>
    </row>
    <row r="18" spans="1:11" ht="63.75" thickBot="1" x14ac:dyDescent="0.3">
      <c r="A18" s="9" t="s">
        <v>91</v>
      </c>
      <c r="B18" s="12" t="s">
        <v>112</v>
      </c>
      <c r="C18" s="52">
        <f>ROUNDDOWN(50234.01,-0.1)</f>
        <v>50234</v>
      </c>
      <c r="D18" s="69"/>
      <c r="E18" s="69">
        <v>41239.310937602655</v>
      </c>
      <c r="F18" s="75" t="s">
        <v>175</v>
      </c>
      <c r="G18" s="246">
        <v>39627.867189732162</v>
      </c>
      <c r="H18" s="338"/>
      <c r="I18" s="312"/>
    </row>
    <row r="19" spans="1:11" ht="48" thickBot="1" x14ac:dyDescent="0.3">
      <c r="A19" s="9" t="s">
        <v>92</v>
      </c>
      <c r="B19" s="12" t="s">
        <v>113</v>
      </c>
      <c r="C19" s="52">
        <f>ROUNDUP(41384.72,0.8)</f>
        <v>41385</v>
      </c>
      <c r="D19" s="69"/>
      <c r="E19" s="69">
        <v>32889.45993791127</v>
      </c>
      <c r="F19" s="75" t="s">
        <v>175</v>
      </c>
      <c r="G19" s="246">
        <v>30915.627252138176</v>
      </c>
      <c r="H19" s="338"/>
      <c r="I19" s="312"/>
    </row>
    <row r="20" spans="1:11" ht="48" thickBot="1" x14ac:dyDescent="0.3">
      <c r="A20" s="9" t="s">
        <v>93</v>
      </c>
      <c r="B20" s="12" t="s">
        <v>114</v>
      </c>
      <c r="C20" s="54">
        <f>+ROUNDUP(126505.51,0.49)</f>
        <v>126506</v>
      </c>
      <c r="D20" s="70"/>
      <c r="E20" s="70">
        <v>117899.24328431077</v>
      </c>
      <c r="F20" s="75" t="s">
        <v>175</v>
      </c>
      <c r="G20" s="246">
        <v>115813.7681818421</v>
      </c>
      <c r="H20" s="338"/>
      <c r="I20" s="335"/>
    </row>
    <row r="21" spans="1:11" ht="16.5" thickBot="1" x14ac:dyDescent="0.3">
      <c r="A21" s="363" t="s">
        <v>41</v>
      </c>
      <c r="B21" s="364"/>
      <c r="C21" s="106">
        <f>SUM(C9,C13,C17)</f>
        <v>755103</v>
      </c>
      <c r="D21" s="106">
        <f t="shared" ref="D21:E21" si="3">SUM(D9,D13,D17)</f>
        <v>0</v>
      </c>
      <c r="E21" s="106">
        <f t="shared" si="3"/>
        <v>601733.63428354601</v>
      </c>
      <c r="F21" s="107"/>
      <c r="G21" s="106">
        <f>SUM(G9,G13,G17)</f>
        <v>625045.74290290708</v>
      </c>
      <c r="H21" s="336">
        <f>SUM(H9,H13,H17)</f>
        <v>293887.14518908225</v>
      </c>
      <c r="I21" s="108"/>
    </row>
    <row r="22" spans="1:11" ht="51" customHeight="1" thickBot="1" x14ac:dyDescent="0.3">
      <c r="A22" s="378" t="s">
        <v>94</v>
      </c>
      <c r="B22" s="379"/>
      <c r="C22" s="380"/>
      <c r="D22" s="380"/>
      <c r="E22" s="380"/>
      <c r="F22" s="380"/>
      <c r="G22" s="380"/>
      <c r="H22" s="381"/>
      <c r="I22" s="382"/>
    </row>
    <row r="23" spans="1:11" ht="30" customHeight="1" thickBot="1" x14ac:dyDescent="0.3">
      <c r="A23" s="36" t="s">
        <v>95</v>
      </c>
      <c r="B23" s="39" t="s">
        <v>115</v>
      </c>
      <c r="C23" s="53">
        <f>SUM(C24:C25)</f>
        <v>45219</v>
      </c>
      <c r="D23" s="53">
        <f t="shared" ref="D23:E23" si="4">SUM(D24:D25)</f>
        <v>0</v>
      </c>
      <c r="E23" s="53">
        <f t="shared" si="4"/>
        <v>38440.262323039817</v>
      </c>
      <c r="F23" s="38">
        <v>0.4</v>
      </c>
      <c r="G23" s="297">
        <f>SUM(G24:G25)</f>
        <v>28714.736046983257</v>
      </c>
      <c r="H23" s="322">
        <f>F23*G23</f>
        <v>11485.894418793303</v>
      </c>
      <c r="I23" s="311"/>
      <c r="J23" s="255"/>
    </row>
    <row r="24" spans="1:11" ht="40.5" customHeight="1" thickBot="1" x14ac:dyDescent="0.3">
      <c r="A24" s="9" t="s">
        <v>96</v>
      </c>
      <c r="B24" s="12" t="s">
        <v>116</v>
      </c>
      <c r="C24" s="52">
        <f>+ROUNDUP(15217.89,0.11)</f>
        <v>15218</v>
      </c>
      <c r="D24" s="69"/>
      <c r="E24" s="69">
        <v>11603.420774346605</v>
      </c>
      <c r="F24" s="75" t="s">
        <v>175</v>
      </c>
      <c r="G24" s="244">
        <v>8733.2520156610863</v>
      </c>
      <c r="H24" s="323"/>
      <c r="I24" s="312"/>
    </row>
    <row r="25" spans="1:11" ht="32.25" thickBot="1" x14ac:dyDescent="0.3">
      <c r="A25" s="9" t="s">
        <v>97</v>
      </c>
      <c r="B25" s="12" t="s">
        <v>117</v>
      </c>
      <c r="C25" s="52">
        <f>ROUNDUP(30000.76,0.24)</f>
        <v>30001</v>
      </c>
      <c r="D25" s="69"/>
      <c r="E25" s="69">
        <v>26836.84154869321</v>
      </c>
      <c r="F25" s="75" t="s">
        <v>175</v>
      </c>
      <c r="G25" s="244">
        <v>19981.484031322172</v>
      </c>
      <c r="H25" s="323"/>
      <c r="I25" s="312"/>
    </row>
    <row r="26" spans="1:11" ht="32.25" thickBot="1" x14ac:dyDescent="0.3">
      <c r="A26" s="36" t="s">
        <v>98</v>
      </c>
      <c r="B26" s="39" t="s">
        <v>118</v>
      </c>
      <c r="C26" s="53">
        <f>SUM(C27:C29)</f>
        <v>110427</v>
      </c>
      <c r="D26" s="53">
        <f t="shared" ref="D26" si="5">SUM(D27:D29)</f>
        <v>0</v>
      </c>
      <c r="E26" s="53">
        <f>SUM(E27:E29)</f>
        <v>61057.697415323877</v>
      </c>
      <c r="F26" s="38">
        <v>0.4</v>
      </c>
      <c r="G26" s="297">
        <f>SUM(G27:G29)</f>
        <v>51525.59931668143</v>
      </c>
      <c r="H26" s="322">
        <f>F26*G26</f>
        <v>20610.239726672575</v>
      </c>
      <c r="I26" s="311"/>
      <c r="J26" s="255"/>
    </row>
    <row r="27" spans="1:11" ht="32.25" thickBot="1" x14ac:dyDescent="0.3">
      <c r="A27" s="9" t="s">
        <v>99</v>
      </c>
      <c r="B27" s="12" t="s">
        <v>119</v>
      </c>
      <c r="C27" s="52">
        <f>+ROUNDDOWN(798.389999999991,-0.39)</f>
        <v>798</v>
      </c>
      <c r="D27" s="69"/>
      <c r="E27" s="69">
        <v>2600</v>
      </c>
      <c r="F27" s="75" t="s">
        <v>175</v>
      </c>
      <c r="G27" s="244">
        <v>241</v>
      </c>
      <c r="H27" s="323"/>
      <c r="I27" s="312"/>
    </row>
    <row r="28" spans="1:11" ht="32.25" thickBot="1" x14ac:dyDescent="0.3">
      <c r="A28" s="9" t="s">
        <v>100</v>
      </c>
      <c r="B28" s="12" t="s">
        <v>120</v>
      </c>
      <c r="C28" s="52">
        <f>ROUNDDOWN(36837.4,-0.4)</f>
        <v>36837</v>
      </c>
      <c r="D28" s="69"/>
      <c r="E28" s="69">
        <v>21820</v>
      </c>
      <c r="F28" s="75" t="s">
        <v>175</v>
      </c>
      <c r="G28" s="244">
        <v>15743.8</v>
      </c>
      <c r="H28" s="323"/>
      <c r="I28" s="312"/>
    </row>
    <row r="29" spans="1:11" ht="48" thickBot="1" x14ac:dyDescent="0.3">
      <c r="A29" s="9" t="s">
        <v>101</v>
      </c>
      <c r="B29" s="12" t="s">
        <v>121</v>
      </c>
      <c r="C29" s="54">
        <f>ROUNDDOWN(72792.47,-0.47)</f>
        <v>72792</v>
      </c>
      <c r="D29" s="70"/>
      <c r="E29" s="70">
        <v>36637.697415323877</v>
      </c>
      <c r="F29" s="75" t="s">
        <v>175</v>
      </c>
      <c r="G29" s="245">
        <v>35540.799316681434</v>
      </c>
      <c r="H29" s="323"/>
      <c r="I29" s="313"/>
    </row>
    <row r="30" spans="1:11" ht="16.5" thickBot="1" x14ac:dyDescent="0.3">
      <c r="A30" s="363" t="s">
        <v>122</v>
      </c>
      <c r="B30" s="364" t="e">
        <f>B26+B23</f>
        <v>#VALUE!</v>
      </c>
      <c r="C30" s="106">
        <f>SUM(C23,C26)</f>
        <v>155646</v>
      </c>
      <c r="D30" s="106">
        <f t="shared" ref="D30:E30" si="6">SUM(D23,D26)</f>
        <v>0</v>
      </c>
      <c r="E30" s="106">
        <f t="shared" si="6"/>
        <v>99497.959738363686</v>
      </c>
      <c r="F30" s="107"/>
      <c r="G30" s="106">
        <f>G23+G26</f>
        <v>80240.335363664693</v>
      </c>
      <c r="H30" s="324">
        <f>SUM(H23,H26)</f>
        <v>32096.134145465876</v>
      </c>
      <c r="I30" s="108"/>
    </row>
    <row r="31" spans="1:11" s="41" customFormat="1" ht="16.5" thickBot="1" x14ac:dyDescent="0.3">
      <c r="A31" s="369" t="s">
        <v>123</v>
      </c>
      <c r="B31" s="371"/>
      <c r="C31" s="55">
        <f>C21+C30</f>
        <v>910749</v>
      </c>
      <c r="D31" s="55">
        <f t="shared" ref="D31:E31" si="7">D21+D30</f>
        <v>0</v>
      </c>
      <c r="E31" s="55">
        <f t="shared" si="7"/>
        <v>701231.59402190964</v>
      </c>
      <c r="F31" s="40"/>
      <c r="G31" s="55">
        <f>G21+G30</f>
        <v>705286.07826657174</v>
      </c>
      <c r="H31" s="325"/>
      <c r="I31" s="48"/>
      <c r="J31" s="253"/>
      <c r="K31" s="250"/>
    </row>
    <row r="32" spans="1:11" ht="32.25" customHeight="1" thickBot="1" x14ac:dyDescent="0.3">
      <c r="A32" s="365" t="s">
        <v>134</v>
      </c>
      <c r="B32" s="366"/>
      <c r="C32" s="56">
        <f>SUM(C33:C70)</f>
        <v>106437</v>
      </c>
      <c r="D32" s="56">
        <f t="shared" ref="D32:E32" si="8">SUM(D33:D70)</f>
        <v>109745</v>
      </c>
      <c r="E32" s="56">
        <f t="shared" si="8"/>
        <v>259943.96701895428</v>
      </c>
      <c r="F32" s="42"/>
      <c r="G32" s="87">
        <f>SUM(G33:G70)</f>
        <v>265852.75</v>
      </c>
      <c r="H32" s="326"/>
      <c r="I32" s="314"/>
      <c r="J32" s="251"/>
    </row>
    <row r="33" spans="1:9" ht="16.5" thickBot="1" x14ac:dyDescent="0.3">
      <c r="A33" s="43" t="s">
        <v>158</v>
      </c>
      <c r="B33" s="44" t="s">
        <v>126</v>
      </c>
      <c r="C33" s="57">
        <v>7320</v>
      </c>
      <c r="D33" s="101">
        <v>8000</v>
      </c>
      <c r="E33" s="67">
        <v>26400</v>
      </c>
      <c r="F33" s="76"/>
      <c r="G33" s="244">
        <v>31493.870000000003</v>
      </c>
      <c r="H33" s="323"/>
      <c r="I33" s="315"/>
    </row>
    <row r="34" spans="1:9" ht="16.5" thickBot="1" x14ac:dyDescent="0.3">
      <c r="A34" s="43" t="s">
        <v>158</v>
      </c>
      <c r="B34" s="44" t="s">
        <v>127</v>
      </c>
      <c r="C34" s="57">
        <v>7925</v>
      </c>
      <c r="D34" s="102">
        <v>7500</v>
      </c>
      <c r="E34" s="67">
        <v>24000</v>
      </c>
      <c r="F34" s="77"/>
      <c r="G34" s="244">
        <v>27756.780000000002</v>
      </c>
      <c r="H34" s="323"/>
      <c r="I34" s="312"/>
    </row>
    <row r="35" spans="1:9" ht="16.5" thickBot="1" x14ac:dyDescent="0.3">
      <c r="A35" s="43" t="s">
        <v>158</v>
      </c>
      <c r="B35" s="44" t="s">
        <v>128</v>
      </c>
      <c r="C35" s="57">
        <v>5970</v>
      </c>
      <c r="D35" s="102">
        <v>6200</v>
      </c>
      <c r="E35" s="67">
        <v>18160</v>
      </c>
      <c r="F35" s="77"/>
      <c r="G35" s="244">
        <v>23094.68</v>
      </c>
      <c r="H35" s="323"/>
      <c r="I35" s="312"/>
    </row>
    <row r="36" spans="1:9" ht="16.5" thickBot="1" x14ac:dyDescent="0.3">
      <c r="A36" s="43" t="s">
        <v>158</v>
      </c>
      <c r="B36" s="66" t="s">
        <v>142</v>
      </c>
      <c r="C36" s="57">
        <v>5960</v>
      </c>
      <c r="D36" s="67">
        <v>0</v>
      </c>
      <c r="E36" s="298">
        <v>0</v>
      </c>
      <c r="F36" s="12"/>
      <c r="G36" s="86">
        <v>0</v>
      </c>
      <c r="H36" s="327"/>
      <c r="I36" s="312"/>
    </row>
    <row r="37" spans="1:9" ht="16.5" thickBot="1" x14ac:dyDescent="0.3">
      <c r="A37" s="43" t="s">
        <v>158</v>
      </c>
      <c r="B37" s="44" t="s">
        <v>141</v>
      </c>
      <c r="C37" s="57">
        <v>5960</v>
      </c>
      <c r="D37" s="102">
        <v>6500</v>
      </c>
      <c r="E37" s="67">
        <v>6500</v>
      </c>
      <c r="F37" s="77"/>
      <c r="G37" s="244">
        <v>10664.51</v>
      </c>
      <c r="H37" s="323"/>
      <c r="I37" s="312"/>
    </row>
    <row r="38" spans="1:9" ht="16.5" thickBot="1" x14ac:dyDescent="0.3">
      <c r="A38" s="43" t="s">
        <v>158</v>
      </c>
      <c r="B38" s="44" t="s">
        <v>143</v>
      </c>
      <c r="C38" s="57">
        <v>13000</v>
      </c>
      <c r="D38" s="102">
        <v>13000</v>
      </c>
      <c r="E38" s="67">
        <v>1781.1670189543108</v>
      </c>
      <c r="F38" s="77"/>
      <c r="G38" s="244">
        <v>9.23</v>
      </c>
      <c r="H38" s="323"/>
      <c r="I38" s="312"/>
    </row>
    <row r="39" spans="1:9" ht="16.5" thickBot="1" x14ac:dyDescent="0.3">
      <c r="A39" s="43" t="s">
        <v>158</v>
      </c>
      <c r="B39" s="44" t="s">
        <v>144</v>
      </c>
      <c r="C39" s="57">
        <f>+ROUNDDOWN(10574.0236842105,-0.02)</f>
        <v>10574</v>
      </c>
      <c r="D39" s="102">
        <v>11000</v>
      </c>
      <c r="E39" s="67">
        <v>1100</v>
      </c>
      <c r="F39" s="77"/>
      <c r="G39" s="244">
        <v>0</v>
      </c>
      <c r="H39" s="323"/>
      <c r="I39" s="312"/>
    </row>
    <row r="40" spans="1:9" ht="16.5" thickBot="1" x14ac:dyDescent="0.3">
      <c r="A40" s="43" t="s">
        <v>158</v>
      </c>
      <c r="B40" s="44" t="s">
        <v>76</v>
      </c>
      <c r="C40" s="57">
        <v>2100</v>
      </c>
      <c r="D40" s="102">
        <v>3100</v>
      </c>
      <c r="E40" s="67">
        <v>6970</v>
      </c>
      <c r="F40" s="77"/>
      <c r="G40" s="244">
        <v>6031.9299999999985</v>
      </c>
      <c r="H40" s="323"/>
      <c r="I40" s="312"/>
    </row>
    <row r="41" spans="1:9" ht="16.5" thickBot="1" x14ac:dyDescent="0.3">
      <c r="A41" s="43" t="s">
        <v>158</v>
      </c>
      <c r="B41" s="44" t="s">
        <v>75</v>
      </c>
      <c r="C41" s="57">
        <v>2100</v>
      </c>
      <c r="D41" s="102">
        <v>3100</v>
      </c>
      <c r="E41" s="67">
        <v>6970</v>
      </c>
      <c r="F41" s="77"/>
      <c r="G41" s="244">
        <v>6072.34</v>
      </c>
      <c r="H41" s="323"/>
      <c r="I41" s="312"/>
    </row>
    <row r="42" spans="1:9" ht="16.5" thickBot="1" x14ac:dyDescent="0.3">
      <c r="A42" s="43" t="s">
        <v>158</v>
      </c>
      <c r="B42" s="44" t="s">
        <v>145</v>
      </c>
      <c r="C42" s="57">
        <v>1350</v>
      </c>
      <c r="D42" s="102">
        <v>1700</v>
      </c>
      <c r="E42" s="67">
        <v>3948</v>
      </c>
      <c r="F42" s="77"/>
      <c r="G42" s="244">
        <v>3998.8199999999993</v>
      </c>
      <c r="H42" s="323"/>
      <c r="I42" s="312"/>
    </row>
    <row r="43" spans="1:9" ht="16.5" thickBot="1" x14ac:dyDescent="0.3">
      <c r="A43" s="43" t="s">
        <v>158</v>
      </c>
      <c r="B43" s="44" t="s">
        <v>73</v>
      </c>
      <c r="C43" s="57">
        <v>1050</v>
      </c>
      <c r="D43" s="102">
        <v>1000</v>
      </c>
      <c r="E43" s="67">
        <v>2780</v>
      </c>
      <c r="F43" s="77"/>
      <c r="G43" s="244">
        <v>2955.8299999999995</v>
      </c>
      <c r="H43" s="323"/>
      <c r="I43" s="312"/>
    </row>
    <row r="44" spans="1:9" ht="16.5" thickBot="1" x14ac:dyDescent="0.3">
      <c r="A44" s="43" t="s">
        <v>158</v>
      </c>
      <c r="B44" s="44" t="s">
        <v>146</v>
      </c>
      <c r="C44" s="57">
        <v>1350</v>
      </c>
      <c r="D44" s="102">
        <v>1700</v>
      </c>
      <c r="E44" s="67">
        <v>3448</v>
      </c>
      <c r="F44" s="77"/>
      <c r="G44" s="244">
        <v>3980.0199999999995</v>
      </c>
      <c r="H44" s="323"/>
      <c r="I44" s="312"/>
    </row>
    <row r="45" spans="1:9" ht="16.5" thickBot="1" x14ac:dyDescent="0.3">
      <c r="A45" s="43" t="s">
        <v>158</v>
      </c>
      <c r="B45" s="44" t="s">
        <v>147</v>
      </c>
      <c r="C45" s="57">
        <v>1080</v>
      </c>
      <c r="D45" s="102">
        <v>950</v>
      </c>
      <c r="E45" s="67">
        <v>3368</v>
      </c>
      <c r="F45" s="77"/>
      <c r="G45" s="244">
        <v>4203.0700000000006</v>
      </c>
      <c r="H45" s="323"/>
      <c r="I45" s="312"/>
    </row>
    <row r="46" spans="1:9" ht="16.5" thickBot="1" x14ac:dyDescent="0.3">
      <c r="A46" s="43" t="s">
        <v>158</v>
      </c>
      <c r="B46" s="44" t="s">
        <v>148</v>
      </c>
      <c r="C46" s="57">
        <v>2100</v>
      </c>
      <c r="D46" s="102">
        <v>3100</v>
      </c>
      <c r="E46" s="67">
        <v>8370</v>
      </c>
      <c r="F46" s="77"/>
      <c r="G46" s="244">
        <v>1724.08</v>
      </c>
      <c r="H46" s="323"/>
      <c r="I46" s="312"/>
    </row>
    <row r="47" spans="1:9" ht="16.5" thickBot="1" x14ac:dyDescent="0.3">
      <c r="A47" s="43" t="s">
        <v>158</v>
      </c>
      <c r="B47" s="66" t="s">
        <v>149</v>
      </c>
      <c r="C47" s="57">
        <v>950</v>
      </c>
      <c r="D47" s="102">
        <v>950</v>
      </c>
      <c r="E47" s="67">
        <v>2765</v>
      </c>
      <c r="F47" s="77"/>
      <c r="G47" s="244">
        <v>3054.7400000000002</v>
      </c>
      <c r="H47" s="323"/>
      <c r="I47" s="312"/>
    </row>
    <row r="48" spans="1:9" ht="16.5" thickBot="1" x14ac:dyDescent="0.3">
      <c r="A48" s="43" t="s">
        <v>158</v>
      </c>
      <c r="B48" s="66" t="s">
        <v>150</v>
      </c>
      <c r="C48" s="57">
        <v>1250</v>
      </c>
      <c r="D48" s="102">
        <v>1200</v>
      </c>
      <c r="E48" s="67">
        <v>5640</v>
      </c>
      <c r="F48" s="77"/>
      <c r="G48" s="244">
        <v>5445.079999999999</v>
      </c>
      <c r="H48" s="323"/>
      <c r="I48" s="312"/>
    </row>
    <row r="49" spans="1:9" ht="16.5" thickBot="1" x14ac:dyDescent="0.3">
      <c r="A49" s="43" t="s">
        <v>158</v>
      </c>
      <c r="B49" s="66" t="s">
        <v>151</v>
      </c>
      <c r="C49" s="57">
        <v>1250</v>
      </c>
      <c r="D49" s="102">
        <v>1700</v>
      </c>
      <c r="E49" s="67">
        <v>4560</v>
      </c>
      <c r="F49" s="77"/>
      <c r="G49" s="244">
        <v>5493.47</v>
      </c>
      <c r="H49" s="323"/>
      <c r="I49" s="312"/>
    </row>
    <row r="50" spans="1:9" ht="16.5" thickBot="1" x14ac:dyDescent="0.3">
      <c r="A50" s="43" t="s">
        <v>158</v>
      </c>
      <c r="B50" s="66" t="s">
        <v>152</v>
      </c>
      <c r="C50" s="57">
        <v>1020</v>
      </c>
      <c r="D50" s="102">
        <v>750</v>
      </c>
      <c r="E50" s="67">
        <v>0</v>
      </c>
      <c r="F50" s="77"/>
      <c r="G50" s="244">
        <v>0</v>
      </c>
      <c r="H50" s="323"/>
      <c r="I50" s="312"/>
    </row>
    <row r="51" spans="1:9" ht="16.5" thickBot="1" x14ac:dyDescent="0.3">
      <c r="A51" s="43" t="s">
        <v>158</v>
      </c>
      <c r="B51" s="66" t="s">
        <v>153</v>
      </c>
      <c r="C51" s="57">
        <v>750</v>
      </c>
      <c r="D51" s="102">
        <v>650</v>
      </c>
      <c r="E51" s="67">
        <v>6010</v>
      </c>
      <c r="F51" s="77"/>
      <c r="G51" s="244">
        <v>6936.2300000000014</v>
      </c>
      <c r="H51" s="323"/>
      <c r="I51" s="312"/>
    </row>
    <row r="52" spans="1:9" ht="16.5" thickBot="1" x14ac:dyDescent="0.3">
      <c r="A52" s="43" t="s">
        <v>158</v>
      </c>
      <c r="B52" s="66" t="s">
        <v>466</v>
      </c>
      <c r="C52" s="57"/>
      <c r="D52" s="102"/>
      <c r="E52" s="67">
        <v>15000</v>
      </c>
      <c r="F52" s="77"/>
      <c r="G52" s="244">
        <v>14994.640000000005</v>
      </c>
      <c r="H52" s="323"/>
      <c r="I52" s="312"/>
    </row>
    <row r="53" spans="1:9" ht="16.5" thickBot="1" x14ac:dyDescent="0.3">
      <c r="A53" s="43" t="s">
        <v>158</v>
      </c>
      <c r="B53" s="66" t="s">
        <v>468</v>
      </c>
      <c r="C53" s="57"/>
      <c r="D53" s="102"/>
      <c r="E53" s="67">
        <v>2000</v>
      </c>
      <c r="F53" s="77"/>
      <c r="G53" s="244">
        <v>1850.2000000000003</v>
      </c>
      <c r="H53" s="323"/>
      <c r="I53" s="312"/>
    </row>
    <row r="54" spans="1:9" ht="16.5" thickBot="1" x14ac:dyDescent="0.3">
      <c r="A54" s="43" t="s">
        <v>158</v>
      </c>
      <c r="B54" s="66" t="s">
        <v>160</v>
      </c>
      <c r="C54" s="57">
        <v>450</v>
      </c>
      <c r="D54" s="102">
        <v>450</v>
      </c>
      <c r="E54" s="67">
        <v>4240</v>
      </c>
      <c r="F54" s="77"/>
      <c r="G54" s="244">
        <v>4295.2700000000004</v>
      </c>
      <c r="H54" s="323"/>
      <c r="I54" s="312"/>
    </row>
    <row r="55" spans="1:9" ht="16.5" thickBot="1" x14ac:dyDescent="0.3">
      <c r="A55" s="43" t="s">
        <v>158</v>
      </c>
      <c r="B55" s="66" t="s">
        <v>21</v>
      </c>
      <c r="C55" s="57">
        <v>50</v>
      </c>
      <c r="D55" s="102">
        <v>50</v>
      </c>
      <c r="E55" s="67">
        <v>4600</v>
      </c>
      <c r="F55" s="77"/>
      <c r="G55" s="244">
        <v>4118.2500000000009</v>
      </c>
      <c r="H55" s="323"/>
      <c r="I55" s="312"/>
    </row>
    <row r="56" spans="1:9" ht="16.5" thickBot="1" x14ac:dyDescent="0.3">
      <c r="A56" s="43" t="s">
        <v>158</v>
      </c>
      <c r="B56" s="66" t="s">
        <v>156</v>
      </c>
      <c r="C56" s="57">
        <f>+ROUNDDOWN(6611.07724171512,-0.07)</f>
        <v>6611</v>
      </c>
      <c r="D56" s="102">
        <v>6700</v>
      </c>
      <c r="E56" s="67">
        <v>1206</v>
      </c>
      <c r="F56" s="77"/>
      <c r="G56" s="244">
        <v>244</v>
      </c>
      <c r="H56" s="323"/>
      <c r="I56" s="312"/>
    </row>
    <row r="57" spans="1:9" ht="16.5" thickBot="1" x14ac:dyDescent="0.3">
      <c r="A57" s="43" t="s">
        <v>158</v>
      </c>
      <c r="B57" s="66" t="s">
        <v>155</v>
      </c>
      <c r="C57" s="57">
        <f>+ROUNDUP(8060.77468615178,0.23)</f>
        <v>8061</v>
      </c>
      <c r="D57" s="102">
        <v>7500</v>
      </c>
      <c r="E57" s="67">
        <v>1350</v>
      </c>
      <c r="F57" s="77"/>
      <c r="G57" s="244">
        <v>1446.46</v>
      </c>
      <c r="H57" s="323"/>
      <c r="I57" s="312"/>
    </row>
    <row r="58" spans="1:9" ht="16.5" thickBot="1" x14ac:dyDescent="0.3">
      <c r="A58" s="43" t="s">
        <v>158</v>
      </c>
      <c r="B58" s="66" t="s">
        <v>157</v>
      </c>
      <c r="C58" s="57">
        <f>+ROUNDUP(7710.8044664108,0.2)</f>
        <v>7711</v>
      </c>
      <c r="D58" s="102">
        <v>8000</v>
      </c>
      <c r="E58" s="67">
        <v>800</v>
      </c>
      <c r="F58" s="77"/>
      <c r="G58" s="244">
        <v>626.55999999999995</v>
      </c>
      <c r="H58" s="323"/>
      <c r="I58" s="312"/>
    </row>
    <row r="59" spans="1:9" ht="16.5" thickBot="1" x14ac:dyDescent="0.3">
      <c r="A59" s="43" t="s">
        <v>158</v>
      </c>
      <c r="B59" s="66" t="s">
        <v>154</v>
      </c>
      <c r="C59" s="57">
        <v>650</v>
      </c>
      <c r="D59" s="102">
        <v>0</v>
      </c>
      <c r="E59" s="67">
        <v>0</v>
      </c>
      <c r="F59" s="77"/>
      <c r="G59" s="86">
        <v>0</v>
      </c>
      <c r="H59" s="327"/>
      <c r="I59" s="312"/>
    </row>
    <row r="60" spans="1:9" ht="16.5" thickBot="1" x14ac:dyDescent="0.3">
      <c r="A60" s="43" t="s">
        <v>159</v>
      </c>
      <c r="B60" s="66" t="s">
        <v>161</v>
      </c>
      <c r="C60" s="57">
        <v>4900</v>
      </c>
      <c r="D60" s="102">
        <v>4900</v>
      </c>
      <c r="E60" s="67">
        <v>28420</v>
      </c>
      <c r="F60" s="77"/>
      <c r="G60" s="244">
        <v>28420</v>
      </c>
      <c r="H60" s="323"/>
      <c r="I60" s="312"/>
    </row>
    <row r="61" spans="1:9" ht="16.5" thickBot="1" x14ac:dyDescent="0.3">
      <c r="A61" s="43" t="s">
        <v>159</v>
      </c>
      <c r="B61" s="66" t="s">
        <v>162</v>
      </c>
      <c r="C61" s="57">
        <v>2027</v>
      </c>
      <c r="D61" s="102">
        <v>2027</v>
      </c>
      <c r="E61" s="67">
        <v>15206</v>
      </c>
      <c r="F61" s="77"/>
      <c r="G61" s="244">
        <v>14597.900000000001</v>
      </c>
      <c r="H61" s="323"/>
      <c r="I61" s="312"/>
    </row>
    <row r="62" spans="1:9" ht="16.5" thickBot="1" x14ac:dyDescent="0.3">
      <c r="A62" s="43" t="s">
        <v>159</v>
      </c>
      <c r="B62" s="66" t="s">
        <v>163</v>
      </c>
      <c r="C62" s="57">
        <v>1518</v>
      </c>
      <c r="D62" s="102">
        <v>1518</v>
      </c>
      <c r="E62" s="67">
        <v>11536.800000000001</v>
      </c>
      <c r="F62" s="77"/>
      <c r="G62" s="244">
        <v>12144.700000000004</v>
      </c>
      <c r="H62" s="323"/>
      <c r="I62" s="312"/>
    </row>
    <row r="63" spans="1:9" ht="16.5" thickBot="1" x14ac:dyDescent="0.3">
      <c r="A63" s="43" t="s">
        <v>159</v>
      </c>
      <c r="B63" s="66" t="s">
        <v>129</v>
      </c>
      <c r="C63" s="57">
        <v>1400</v>
      </c>
      <c r="D63" s="102">
        <v>1400</v>
      </c>
      <c r="E63" s="67">
        <v>13160</v>
      </c>
      <c r="F63" s="77"/>
      <c r="G63" s="244">
        <v>13160</v>
      </c>
      <c r="H63" s="323"/>
      <c r="I63" s="312"/>
    </row>
    <row r="64" spans="1:9" ht="16.5" thickBot="1" x14ac:dyDescent="0.3">
      <c r="A64" s="104" t="s">
        <v>164</v>
      </c>
      <c r="B64" s="103" t="s">
        <v>166</v>
      </c>
      <c r="C64" s="59"/>
      <c r="D64" s="102">
        <v>1500</v>
      </c>
      <c r="E64" s="67">
        <v>10800</v>
      </c>
      <c r="F64" s="77"/>
      <c r="G64" s="244">
        <v>9705</v>
      </c>
      <c r="H64" s="323"/>
      <c r="I64" s="312"/>
    </row>
    <row r="65" spans="1:10" ht="16.5" thickBot="1" x14ac:dyDescent="0.3">
      <c r="A65" s="104" t="s">
        <v>164</v>
      </c>
      <c r="B65" s="103" t="s">
        <v>167</v>
      </c>
      <c r="C65" s="59"/>
      <c r="D65" s="102">
        <v>900</v>
      </c>
      <c r="E65" s="67">
        <v>6480</v>
      </c>
      <c r="F65" s="77"/>
      <c r="G65" s="244">
        <v>5760</v>
      </c>
      <c r="H65" s="323"/>
      <c r="I65" s="312"/>
    </row>
    <row r="66" spans="1:10" ht="16.5" thickBot="1" x14ac:dyDescent="0.3">
      <c r="A66" s="104" t="s">
        <v>165</v>
      </c>
      <c r="B66" s="103" t="s">
        <v>168</v>
      </c>
      <c r="C66" s="59"/>
      <c r="D66" s="102">
        <v>1200</v>
      </c>
      <c r="E66" s="67">
        <v>5400</v>
      </c>
      <c r="F66" s="77"/>
      <c r="G66" s="244">
        <v>5108.1999999999953</v>
      </c>
      <c r="H66" s="323"/>
      <c r="I66" s="312"/>
    </row>
    <row r="67" spans="1:10" ht="16.5" thickBot="1" x14ac:dyDescent="0.3">
      <c r="A67" s="104" t="s">
        <v>165</v>
      </c>
      <c r="B67" s="103" t="s">
        <v>167</v>
      </c>
      <c r="C67" s="59"/>
      <c r="D67" s="102">
        <v>600</v>
      </c>
      <c r="E67" s="67">
        <v>2700</v>
      </c>
      <c r="F67" s="77"/>
      <c r="G67" s="244">
        <v>4079.7200000000021</v>
      </c>
      <c r="H67" s="323"/>
      <c r="I67" s="312"/>
    </row>
    <row r="68" spans="1:10" ht="16.5" thickBot="1" x14ac:dyDescent="0.3">
      <c r="A68" s="104" t="s">
        <v>165</v>
      </c>
      <c r="B68" s="103" t="s">
        <v>169</v>
      </c>
      <c r="C68" s="59"/>
      <c r="D68" s="102">
        <v>500</v>
      </c>
      <c r="E68" s="67">
        <v>2250</v>
      </c>
      <c r="F68" s="77"/>
      <c r="G68" s="244">
        <v>1000.8299999999998</v>
      </c>
      <c r="H68" s="323"/>
      <c r="I68" s="312"/>
    </row>
    <row r="69" spans="1:10" ht="16.5" thickBot="1" x14ac:dyDescent="0.3">
      <c r="A69" s="104" t="s">
        <v>165</v>
      </c>
      <c r="B69" s="103" t="s">
        <v>170</v>
      </c>
      <c r="C69" s="59"/>
      <c r="D69" s="102">
        <v>350</v>
      </c>
      <c r="E69" s="67">
        <v>1575</v>
      </c>
      <c r="F69" s="77"/>
      <c r="G69" s="244">
        <v>878.43000000000006</v>
      </c>
      <c r="H69" s="323"/>
      <c r="I69" s="312"/>
    </row>
    <row r="70" spans="1:10" ht="16.5" thickBot="1" x14ac:dyDescent="0.3">
      <c r="A70" s="104" t="s">
        <v>165</v>
      </c>
      <c r="B70" s="103" t="s">
        <v>171</v>
      </c>
      <c r="C70" s="59"/>
      <c r="D70" s="102">
        <v>50</v>
      </c>
      <c r="E70" s="67">
        <v>450</v>
      </c>
      <c r="F70" s="77"/>
      <c r="G70" s="244">
        <v>507.90999999999997</v>
      </c>
      <c r="H70" s="323"/>
      <c r="I70" s="312"/>
    </row>
    <row r="71" spans="1:10" ht="21.75" thickBot="1" x14ac:dyDescent="0.3">
      <c r="A71" s="367" t="s">
        <v>133</v>
      </c>
      <c r="B71" s="368"/>
      <c r="C71" s="58">
        <f>SUM(C72:C77)</f>
        <v>51448</v>
      </c>
      <c r="D71" s="58">
        <f t="shared" ref="D71:E71" si="9">SUM(D72:D77)</f>
        <v>0</v>
      </c>
      <c r="E71" s="58">
        <f t="shared" si="9"/>
        <v>91011.484981029585</v>
      </c>
      <c r="F71" s="45">
        <f>SUM(F72:F77)</f>
        <v>0</v>
      </c>
      <c r="G71" s="307">
        <f>SUM(G72:G77)</f>
        <v>90826.49</v>
      </c>
      <c r="H71" s="326"/>
      <c r="I71" s="316">
        <f>SUM(I72:I77)</f>
        <v>0</v>
      </c>
      <c r="J71" s="255"/>
    </row>
    <row r="72" spans="1:10" ht="16.5" thickBot="1" x14ac:dyDescent="0.3">
      <c r="B72" s="6" t="s">
        <v>135</v>
      </c>
      <c r="C72" s="59">
        <v>3150</v>
      </c>
      <c r="D72" s="78"/>
      <c r="E72" s="299">
        <v>19858.79498102959</v>
      </c>
      <c r="F72" s="77"/>
      <c r="G72" s="244">
        <v>22735.119999999999</v>
      </c>
      <c r="H72" s="323"/>
      <c r="I72" s="317" t="s">
        <v>191</v>
      </c>
    </row>
    <row r="73" spans="1:10" ht="16.5" thickBot="1" x14ac:dyDescent="0.3">
      <c r="B73" s="6" t="s">
        <v>136</v>
      </c>
      <c r="C73" s="59">
        <v>965</v>
      </c>
      <c r="D73" s="71"/>
      <c r="E73" s="99">
        <v>3573.99</v>
      </c>
      <c r="F73" s="77"/>
      <c r="G73" s="244">
        <v>2002.7</v>
      </c>
      <c r="H73" s="323"/>
      <c r="I73" s="312"/>
    </row>
    <row r="74" spans="1:10" ht="16.5" thickBot="1" x14ac:dyDescent="0.3">
      <c r="B74" s="6" t="s">
        <v>137</v>
      </c>
      <c r="C74" s="59">
        <v>3290</v>
      </c>
      <c r="D74" s="71"/>
      <c r="E74" s="99">
        <v>19697</v>
      </c>
      <c r="F74" s="77"/>
      <c r="G74" s="244">
        <v>19681.95</v>
      </c>
      <c r="H74" s="323"/>
      <c r="I74" s="312"/>
    </row>
    <row r="75" spans="1:10" ht="16.5" thickBot="1" x14ac:dyDescent="0.3">
      <c r="B75" s="6" t="s">
        <v>138</v>
      </c>
      <c r="C75" s="59">
        <f>ROUNDUP(19992.75+1700,0.23)</f>
        <v>21693</v>
      </c>
      <c r="D75" s="71"/>
      <c r="E75" s="99">
        <v>7250</v>
      </c>
      <c r="F75" s="77"/>
      <c r="G75" s="244">
        <v>7483.07</v>
      </c>
      <c r="H75" s="323"/>
      <c r="I75" s="312"/>
    </row>
    <row r="76" spans="1:10" ht="16.5" thickBot="1" x14ac:dyDescent="0.3">
      <c r="B76" s="6" t="s">
        <v>139</v>
      </c>
      <c r="C76" s="59">
        <v>21150</v>
      </c>
      <c r="D76" s="71"/>
      <c r="E76" s="99">
        <v>36231.699999999997</v>
      </c>
      <c r="F76" s="77"/>
      <c r="G76" s="244">
        <v>33797.070000000007</v>
      </c>
      <c r="H76" s="323"/>
      <c r="I76" s="317" t="s">
        <v>190</v>
      </c>
    </row>
    <row r="77" spans="1:10" ht="16.5" thickBot="1" x14ac:dyDescent="0.3">
      <c r="B77" s="6" t="s">
        <v>140</v>
      </c>
      <c r="C77" s="59">
        <v>1200</v>
      </c>
      <c r="D77" s="79"/>
      <c r="E77" s="300">
        <v>4400</v>
      </c>
      <c r="F77" s="77"/>
      <c r="G77" s="245">
        <v>5126.58</v>
      </c>
      <c r="H77" s="323"/>
      <c r="I77" s="313"/>
    </row>
    <row r="78" spans="1:10" ht="21.75" thickBot="1" x14ac:dyDescent="0.3">
      <c r="A78" s="365" t="s">
        <v>125</v>
      </c>
      <c r="B78" s="366"/>
      <c r="C78" s="58">
        <f t="shared" ref="C78:I78" si="10">SUM(C79:C91)</f>
        <v>99590</v>
      </c>
      <c r="D78" s="58">
        <f t="shared" si="10"/>
        <v>98980</v>
      </c>
      <c r="E78" s="58">
        <f t="shared" si="10"/>
        <v>116037.24597809023</v>
      </c>
      <c r="F78" s="45">
        <f t="shared" si="10"/>
        <v>0</v>
      </c>
      <c r="G78" s="307">
        <f t="shared" si="10"/>
        <v>106258.26173342824</v>
      </c>
      <c r="H78" s="326"/>
      <c r="I78" s="316">
        <f t="shared" si="10"/>
        <v>0</v>
      </c>
      <c r="J78" s="255"/>
    </row>
    <row r="79" spans="1:10" ht="16.5" thickBot="1" x14ac:dyDescent="0.3">
      <c r="B79" s="6" t="s">
        <v>182</v>
      </c>
      <c r="C79" s="59">
        <v>6750</v>
      </c>
      <c r="D79" s="99">
        <v>9180</v>
      </c>
      <c r="E79" s="99">
        <v>9330</v>
      </c>
      <c r="F79" s="77"/>
      <c r="G79" s="247">
        <v>10289.729999999996</v>
      </c>
      <c r="H79" s="328"/>
      <c r="I79" s="312"/>
    </row>
    <row r="80" spans="1:10" ht="16.5" thickBot="1" x14ac:dyDescent="0.3">
      <c r="B80" s="6" t="s">
        <v>173</v>
      </c>
      <c r="C80" s="59">
        <v>34200</v>
      </c>
      <c r="D80" s="99">
        <v>17100</v>
      </c>
      <c r="E80" s="99">
        <v>20600</v>
      </c>
      <c r="F80" s="77"/>
      <c r="G80" s="247">
        <v>20450.420000000002</v>
      </c>
      <c r="H80" s="328"/>
      <c r="I80" s="312"/>
    </row>
    <row r="81" spans="1:11" ht="16.5" thickBot="1" x14ac:dyDescent="0.3">
      <c r="B81" s="97" t="s">
        <v>183</v>
      </c>
      <c r="C81" s="59"/>
      <c r="D81" s="99">
        <v>6480</v>
      </c>
      <c r="E81" s="99">
        <v>3580</v>
      </c>
      <c r="F81" s="77"/>
      <c r="G81" s="247">
        <v>2207.6600000000003</v>
      </c>
      <c r="H81" s="328"/>
      <c r="I81" s="318"/>
    </row>
    <row r="82" spans="1:11" ht="60.75" customHeight="1" thickBot="1" x14ac:dyDescent="0.3">
      <c r="B82" s="68" t="s">
        <v>184</v>
      </c>
      <c r="C82" s="59"/>
      <c r="D82" s="99"/>
      <c r="E82" s="99">
        <v>1500</v>
      </c>
      <c r="F82" s="77"/>
      <c r="G82" s="247">
        <v>112</v>
      </c>
      <c r="H82" s="328"/>
      <c r="I82" s="319" t="s">
        <v>189</v>
      </c>
    </row>
    <row r="83" spans="1:11" ht="16.5" thickBot="1" x14ac:dyDescent="0.3">
      <c r="B83" s="97" t="s">
        <v>185</v>
      </c>
      <c r="C83" s="59">
        <v>8640</v>
      </c>
      <c r="D83" s="99">
        <v>15120</v>
      </c>
      <c r="E83" s="99">
        <v>18960</v>
      </c>
      <c r="F83" s="77"/>
      <c r="G83" s="247">
        <v>18120</v>
      </c>
      <c r="H83" s="328"/>
      <c r="I83" s="312"/>
    </row>
    <row r="84" spans="1:11" ht="16.5" thickBot="1" x14ac:dyDescent="0.3">
      <c r="B84" s="97" t="s">
        <v>186</v>
      </c>
      <c r="C84" s="59"/>
      <c r="D84" s="99">
        <v>350</v>
      </c>
      <c r="E84" s="99">
        <v>1890</v>
      </c>
      <c r="F84" s="77"/>
      <c r="G84" s="247">
        <v>1680</v>
      </c>
      <c r="H84" s="328"/>
      <c r="I84" s="318"/>
    </row>
    <row r="85" spans="1:11" ht="16.5" thickBot="1" x14ac:dyDescent="0.3">
      <c r="B85" s="97" t="s">
        <v>172</v>
      </c>
      <c r="C85" s="59"/>
      <c r="D85" s="69">
        <v>750</v>
      </c>
      <c r="E85" s="99">
        <v>800</v>
      </c>
      <c r="F85" s="77"/>
      <c r="G85" s="88">
        <v>0</v>
      </c>
      <c r="H85" s="329"/>
      <c r="I85" s="318"/>
    </row>
    <row r="86" spans="1:11" ht="16.5" thickBot="1" x14ac:dyDescent="0.3">
      <c r="B86" s="97" t="s">
        <v>174</v>
      </c>
      <c r="C86" s="98"/>
      <c r="D86" s="99">
        <v>7000</v>
      </c>
      <c r="E86" s="99">
        <v>15305.14798181106</v>
      </c>
      <c r="F86" s="77"/>
      <c r="G86" s="247">
        <v>14990.850355478326</v>
      </c>
      <c r="H86" s="328"/>
      <c r="I86" s="384" t="s">
        <v>181</v>
      </c>
    </row>
    <row r="87" spans="1:11" ht="30.75" customHeight="1" thickBot="1" x14ac:dyDescent="0.3">
      <c r="B87" s="97" t="s">
        <v>177</v>
      </c>
      <c r="C87" s="98"/>
      <c r="D87" s="99">
        <v>3000</v>
      </c>
      <c r="E87" s="99">
        <v>13172.097996279179</v>
      </c>
      <c r="F87" s="77"/>
      <c r="G87" s="247">
        <v>9005.7413779499111</v>
      </c>
      <c r="H87" s="328"/>
      <c r="I87" s="385"/>
    </row>
    <row r="88" spans="1:11" ht="64.5" customHeight="1" thickBot="1" x14ac:dyDescent="0.3">
      <c r="B88" s="6" t="s">
        <v>130</v>
      </c>
      <c r="C88" s="59">
        <v>5000</v>
      </c>
      <c r="D88" s="69">
        <v>5000</v>
      </c>
      <c r="E88" s="99">
        <v>8000</v>
      </c>
      <c r="F88" s="77"/>
      <c r="G88" s="247">
        <v>8460.66</v>
      </c>
      <c r="H88" s="328"/>
      <c r="I88" s="386"/>
    </row>
    <row r="89" spans="1:11" ht="16.5" thickBot="1" x14ac:dyDescent="0.3">
      <c r="B89" s="6" t="s">
        <v>131</v>
      </c>
      <c r="C89" s="59">
        <v>5000</v>
      </c>
      <c r="D89" s="69">
        <v>5000</v>
      </c>
      <c r="E89" s="99">
        <v>5000</v>
      </c>
      <c r="F89" s="77"/>
      <c r="G89" s="247">
        <v>3135.7000000000003</v>
      </c>
      <c r="H89" s="328"/>
      <c r="I89" s="312"/>
    </row>
    <row r="90" spans="1:11" ht="16.5" thickBot="1" x14ac:dyDescent="0.3">
      <c r="B90" s="6" t="s">
        <v>74</v>
      </c>
      <c r="C90" s="59">
        <v>25000</v>
      </c>
      <c r="D90" s="99">
        <v>15000</v>
      </c>
      <c r="E90" s="99">
        <v>10400</v>
      </c>
      <c r="F90" s="77"/>
      <c r="G90" s="247">
        <v>12805.5</v>
      </c>
      <c r="H90" s="328"/>
      <c r="I90" s="318"/>
    </row>
    <row r="91" spans="1:11" ht="16.5" thickBot="1" x14ac:dyDescent="0.3">
      <c r="B91" s="6" t="s">
        <v>132</v>
      </c>
      <c r="C91" s="60">
        <v>15000</v>
      </c>
      <c r="D91" s="70">
        <v>15000</v>
      </c>
      <c r="E91" s="300">
        <v>7500</v>
      </c>
      <c r="F91" s="77"/>
      <c r="G91" s="247">
        <v>5000</v>
      </c>
      <c r="H91" s="328"/>
      <c r="I91" s="312"/>
    </row>
    <row r="92" spans="1:11" ht="16.5" thickBot="1" x14ac:dyDescent="0.3">
      <c r="A92" s="369" t="s">
        <v>42</v>
      </c>
      <c r="B92" s="370"/>
      <c r="C92" s="61">
        <f t="shared" ref="C92:I92" si="11">SUM(C78,C71,C32)</f>
        <v>257475</v>
      </c>
      <c r="D92" s="61">
        <f t="shared" si="11"/>
        <v>208725</v>
      </c>
      <c r="E92" s="61">
        <f t="shared" si="11"/>
        <v>466992.69797807408</v>
      </c>
      <c r="F92" s="46">
        <f t="shared" si="11"/>
        <v>0</v>
      </c>
      <c r="G92" s="308">
        <f t="shared" si="11"/>
        <v>462937.50173342822</v>
      </c>
      <c r="H92" s="330"/>
      <c r="I92" s="320">
        <f t="shared" si="11"/>
        <v>0</v>
      </c>
      <c r="K92" s="252"/>
    </row>
    <row r="93" spans="1:11" ht="65.25" customHeight="1" thickBot="1" x14ac:dyDescent="0.3">
      <c r="A93" s="365" t="s">
        <v>3</v>
      </c>
      <c r="B93" s="366"/>
      <c r="C93" s="58">
        <v>81776</v>
      </c>
      <c r="D93" s="100">
        <v>86000</v>
      </c>
      <c r="E93" s="100">
        <v>81775.7</v>
      </c>
      <c r="F93" s="58"/>
      <c r="G93" s="309">
        <f>'BFU Report up to 31.03.21'!H287</f>
        <v>81775.650599999994</v>
      </c>
      <c r="H93" s="331"/>
      <c r="I93" s="318"/>
      <c r="J93" s="251"/>
    </row>
    <row r="94" spans="1:11" ht="16.5" thickBot="1" x14ac:dyDescent="0.3">
      <c r="A94" s="372" t="s">
        <v>4</v>
      </c>
      <c r="B94" s="373"/>
      <c r="C94" s="62">
        <f>SUM(C93,C92,C31)</f>
        <v>1250000</v>
      </c>
      <c r="D94" s="62">
        <f t="shared" ref="D94:E94" si="12">SUM(D93,D92,D31)</f>
        <v>294725</v>
      </c>
      <c r="E94" s="62">
        <f t="shared" si="12"/>
        <v>1249999.9919999838</v>
      </c>
      <c r="F94" s="47">
        <f>SUM(F93,F92,F31)</f>
        <v>0</v>
      </c>
      <c r="G94" s="310">
        <f>SUM(G93,G92,G31)</f>
        <v>1249999.2305999999</v>
      </c>
      <c r="H94" s="332"/>
      <c r="I94" s="321">
        <f>SUM(I93,I92,I31)</f>
        <v>0</v>
      </c>
    </row>
    <row r="95" spans="1:11" x14ac:dyDescent="0.25">
      <c r="A95"/>
    </row>
    <row r="96" spans="1:11" x14ac:dyDescent="0.25">
      <c r="F96" s="31"/>
    </row>
    <row r="98" spans="2:2" x14ac:dyDescent="0.25">
      <c r="B98" s="15"/>
    </row>
  </sheetData>
  <mergeCells count="14">
    <mergeCell ref="A94:B94"/>
    <mergeCell ref="A93:B93"/>
    <mergeCell ref="A8:I8"/>
    <mergeCell ref="A22:I22"/>
    <mergeCell ref="A3:C3"/>
    <mergeCell ref="I86:I88"/>
    <mergeCell ref="A1:B1"/>
    <mergeCell ref="A21:B21"/>
    <mergeCell ref="A78:B78"/>
    <mergeCell ref="A71:B71"/>
    <mergeCell ref="A92:B92"/>
    <mergeCell ref="A30:B30"/>
    <mergeCell ref="A31:B31"/>
    <mergeCell ref="A32:B32"/>
  </mergeCells>
  <pageMargins left="0.7" right="0.7" top="0.75" bottom="0.75" header="0.3" footer="0.3"/>
  <pageSetup scale="54" fitToHeight="0" orientation="landscape" r:id="rId1"/>
  <rowBreaks count="1" manualBreakCount="1">
    <brk id="1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XK1005"/>
  <sheetViews>
    <sheetView topLeftCell="E280" workbookViewId="0">
      <selection activeCell="F299" sqref="F299"/>
    </sheetView>
  </sheetViews>
  <sheetFormatPr defaultColWidth="9.140625" defaultRowHeight="15" x14ac:dyDescent="0.2"/>
  <cols>
    <col min="1" max="1" width="7" style="65" hidden="1" customWidth="1"/>
    <col min="2" max="2" width="7.85546875" style="199" hidden="1" customWidth="1"/>
    <col min="3" max="3" width="13.5703125" style="200" bestFit="1" customWidth="1"/>
    <col min="4" max="4" width="16.42578125" style="200" customWidth="1"/>
    <col min="5" max="5" width="6.7109375" style="201" customWidth="1"/>
    <col min="6" max="6" width="73.42578125" style="292" bestFit="1" customWidth="1"/>
    <col min="7" max="7" width="14.5703125" style="65" bestFit="1" customWidth="1"/>
    <col min="8" max="8" width="20.5703125" style="293" bestFit="1" customWidth="1"/>
    <col min="9" max="9" width="21.85546875" style="293" bestFit="1" customWidth="1"/>
    <col min="10" max="10" width="17" style="293" bestFit="1" customWidth="1"/>
    <col min="11" max="11" width="6.28515625" style="258" bestFit="1" customWidth="1"/>
    <col min="12" max="12" width="11" style="65" bestFit="1" customWidth="1"/>
    <col min="13" max="52" width="9.140625" style="65"/>
    <col min="53" max="53" width="6.7109375" style="65" bestFit="1" customWidth="1"/>
    <col min="54" max="54" width="2.42578125" style="65" bestFit="1" customWidth="1"/>
    <col min="55" max="55" width="33.28515625" style="65" bestFit="1" customWidth="1"/>
    <col min="56" max="60" width="9.140625" style="65"/>
    <col min="61" max="61" width="6.7109375" style="65" bestFit="1" customWidth="1"/>
    <col min="62" max="62" width="2.42578125" style="65" bestFit="1" customWidth="1"/>
    <col min="63" max="63" width="33.28515625" style="65" bestFit="1" customWidth="1"/>
    <col min="64" max="68" width="9.140625" style="65"/>
    <col min="69" max="69" width="6.7109375" style="65" bestFit="1" customWidth="1"/>
    <col min="70" max="70" width="2.42578125" style="65" bestFit="1" customWidth="1"/>
    <col min="71" max="71" width="33.28515625" style="65" bestFit="1" customWidth="1"/>
    <col min="72" max="76" width="9.140625" style="65"/>
    <col min="77" max="77" width="6.7109375" style="65" bestFit="1" customWidth="1"/>
    <col min="78" max="78" width="2.42578125" style="65" bestFit="1" customWidth="1"/>
    <col min="79" max="79" width="33.28515625" style="65" bestFit="1" customWidth="1"/>
    <col min="80" max="84" width="9.140625" style="65"/>
    <col min="85" max="85" width="6.7109375" style="65" bestFit="1" customWidth="1"/>
    <col min="86" max="86" width="2.42578125" style="65" bestFit="1" customWidth="1"/>
    <col min="87" max="87" width="33.28515625" style="65" bestFit="1" customWidth="1"/>
    <col min="88" max="92" width="9.140625" style="65"/>
    <col min="93" max="93" width="6.7109375" style="65" bestFit="1" customWidth="1"/>
    <col min="94" max="94" width="2.42578125" style="65" bestFit="1" customWidth="1"/>
    <col min="95" max="95" width="33.28515625" style="65" bestFit="1" customWidth="1"/>
    <col min="96" max="100" width="9.140625" style="65"/>
    <col min="101" max="101" width="6.7109375" style="65" bestFit="1" customWidth="1"/>
    <col min="102" max="102" width="2.42578125" style="65" bestFit="1" customWidth="1"/>
    <col min="103" max="103" width="33.28515625" style="65" bestFit="1" customWidth="1"/>
    <col min="104" max="108" width="9.140625" style="65"/>
    <col min="109" max="109" width="6.7109375" style="65" bestFit="1" customWidth="1"/>
    <col min="110" max="110" width="2.42578125" style="65" bestFit="1" customWidth="1"/>
    <col min="111" max="111" width="33.28515625" style="65" bestFit="1" customWidth="1"/>
    <col min="112" max="116" width="9.140625" style="65"/>
    <col min="117" max="117" width="6.7109375" style="65" bestFit="1" customWidth="1"/>
    <col min="118" max="118" width="2.42578125" style="65" bestFit="1" customWidth="1"/>
    <col min="119" max="119" width="33.28515625" style="65" bestFit="1" customWidth="1"/>
    <col min="120" max="124" width="9.140625" style="65"/>
    <col min="125" max="125" width="6.7109375" style="65" bestFit="1" customWidth="1"/>
    <col min="126" max="126" width="2.42578125" style="65" bestFit="1" customWidth="1"/>
    <col min="127" max="127" width="33.28515625" style="65" bestFit="1" customWidth="1"/>
    <col min="128" max="132" width="9.140625" style="65"/>
    <col min="133" max="133" width="6.7109375" style="65" bestFit="1" customWidth="1"/>
    <col min="134" max="134" width="2.42578125" style="65" bestFit="1" customWidth="1"/>
    <col min="135" max="135" width="33.28515625" style="65" bestFit="1" customWidth="1"/>
    <col min="136" max="140" width="9.140625" style="65"/>
    <col min="141" max="141" width="6.7109375" style="65" bestFit="1" customWidth="1"/>
    <col min="142" max="142" width="2.42578125" style="65" bestFit="1" customWidth="1"/>
    <col min="143" max="143" width="33.28515625" style="65" bestFit="1" customWidth="1"/>
    <col min="144" max="148" width="9.140625" style="65"/>
    <col min="149" max="149" width="6.7109375" style="65" bestFit="1" customWidth="1"/>
    <col min="150" max="150" width="2.42578125" style="65" bestFit="1" customWidth="1"/>
    <col min="151" max="151" width="33.28515625" style="65" bestFit="1" customWidth="1"/>
    <col min="152" max="156" width="9.140625" style="65"/>
    <col min="157" max="157" width="6.7109375" style="65" bestFit="1" customWidth="1"/>
    <col min="158" max="158" width="2.42578125" style="65" bestFit="1" customWidth="1"/>
    <col min="159" max="159" width="33.28515625" style="65" bestFit="1" customWidth="1"/>
    <col min="160" max="164" width="9.140625" style="65"/>
    <col min="165" max="165" width="6.7109375" style="65" bestFit="1" customWidth="1"/>
    <col min="166" max="166" width="2.42578125" style="65" bestFit="1" customWidth="1"/>
    <col min="167" max="167" width="33.28515625" style="65" bestFit="1" customWidth="1"/>
    <col min="168" max="172" width="9.140625" style="65"/>
    <col min="173" max="173" width="6.7109375" style="65" bestFit="1" customWidth="1"/>
    <col min="174" max="174" width="2.42578125" style="65" bestFit="1" customWidth="1"/>
    <col min="175" max="175" width="33.28515625" style="65" bestFit="1" customWidth="1"/>
    <col min="176" max="180" width="9.140625" style="65"/>
    <col min="181" max="181" width="6.7109375" style="65" bestFit="1" customWidth="1"/>
    <col min="182" max="182" width="2.42578125" style="65" bestFit="1" customWidth="1"/>
    <col min="183" max="183" width="33.28515625" style="65" bestFit="1" customWidth="1"/>
    <col min="184" max="188" width="9.140625" style="65"/>
    <col min="189" max="189" width="6.7109375" style="65" bestFit="1" customWidth="1"/>
    <col min="190" max="190" width="2.42578125" style="65" bestFit="1" customWidth="1"/>
    <col min="191" max="191" width="33.28515625" style="65" bestFit="1" customWidth="1"/>
    <col min="192" max="196" width="9.140625" style="65"/>
    <col min="197" max="197" width="6.7109375" style="65" bestFit="1" customWidth="1"/>
    <col min="198" max="198" width="2.42578125" style="65" bestFit="1" customWidth="1"/>
    <col min="199" max="199" width="33.28515625" style="65" bestFit="1" customWidth="1"/>
    <col min="200" max="204" width="9.140625" style="65"/>
    <col min="205" max="205" width="6.7109375" style="65" bestFit="1" customWidth="1"/>
    <col min="206" max="206" width="2.42578125" style="65" bestFit="1" customWidth="1"/>
    <col min="207" max="207" width="33.28515625" style="65" bestFit="1" customWidth="1"/>
    <col min="208" max="212" width="9.140625" style="65"/>
    <col min="213" max="213" width="6.7109375" style="65" bestFit="1" customWidth="1"/>
    <col min="214" max="214" width="2.42578125" style="65" bestFit="1" customWidth="1"/>
    <col min="215" max="215" width="33.28515625" style="65" bestFit="1" customWidth="1"/>
    <col min="216" max="220" width="9.140625" style="65"/>
    <col min="221" max="221" width="6.7109375" style="65" bestFit="1" customWidth="1"/>
    <col min="222" max="222" width="2.42578125" style="65" bestFit="1" customWidth="1"/>
    <col min="223" max="223" width="33.28515625" style="65" bestFit="1" customWidth="1"/>
    <col min="224" max="228" width="9.140625" style="65"/>
    <col min="229" max="229" width="6.7109375" style="65" bestFit="1" customWidth="1"/>
    <col min="230" max="230" width="2.42578125" style="65" bestFit="1" customWidth="1"/>
    <col min="231" max="231" width="33.28515625" style="65" bestFit="1" customWidth="1"/>
    <col min="232" max="236" width="9.140625" style="65"/>
    <col min="237" max="237" width="6.7109375" style="65" bestFit="1" customWidth="1"/>
    <col min="238" max="238" width="2.42578125" style="65" bestFit="1" customWidth="1"/>
    <col min="239" max="239" width="33.28515625" style="65" bestFit="1" customWidth="1"/>
    <col min="240" max="244" width="9.140625" style="65"/>
    <col min="245" max="245" width="6.7109375" style="65" bestFit="1" customWidth="1"/>
    <col min="246" max="246" width="2.42578125" style="65" bestFit="1" customWidth="1"/>
    <col min="247" max="247" width="33.28515625" style="65" bestFit="1" customWidth="1"/>
    <col min="248" max="252" width="9.140625" style="65"/>
    <col min="253" max="253" width="6.7109375" style="65" bestFit="1" customWidth="1"/>
    <col min="254" max="254" width="2.42578125" style="65" bestFit="1" customWidth="1"/>
    <col min="255" max="255" width="33.28515625" style="65" bestFit="1" customWidth="1"/>
    <col min="256" max="260" width="9.140625" style="65"/>
    <col min="261" max="261" width="6.7109375" style="65" bestFit="1" customWidth="1"/>
    <col min="262" max="262" width="2.42578125" style="65" bestFit="1" customWidth="1"/>
    <col min="263" max="263" width="33.28515625" style="65" bestFit="1" customWidth="1"/>
    <col min="264" max="268" width="9.140625" style="65"/>
    <col min="269" max="269" width="6.7109375" style="65" bestFit="1" customWidth="1"/>
    <col min="270" max="270" width="2.42578125" style="65" bestFit="1" customWidth="1"/>
    <col min="271" max="271" width="33.28515625" style="65" bestFit="1" customWidth="1"/>
    <col min="272" max="276" width="9.140625" style="65"/>
    <col min="277" max="277" width="6.7109375" style="65" bestFit="1" customWidth="1"/>
    <col min="278" max="278" width="2.42578125" style="65" bestFit="1" customWidth="1"/>
    <col min="279" max="279" width="33.28515625" style="65" bestFit="1" customWidth="1"/>
    <col min="280" max="284" width="9.140625" style="65"/>
    <col min="285" max="285" width="6.7109375" style="65" bestFit="1" customWidth="1"/>
    <col min="286" max="286" width="2.42578125" style="65" bestFit="1" customWidth="1"/>
    <col min="287" max="287" width="33.28515625" style="65" bestFit="1" customWidth="1"/>
    <col min="288" max="292" width="9.140625" style="65"/>
    <col min="293" max="293" width="6.7109375" style="65" bestFit="1" customWidth="1"/>
    <col min="294" max="294" width="2.42578125" style="65" bestFit="1" customWidth="1"/>
    <col min="295" max="295" width="33.28515625" style="65" bestFit="1" customWidth="1"/>
    <col min="296" max="300" width="9.140625" style="65"/>
    <col min="301" max="301" width="6.7109375" style="65" bestFit="1" customWidth="1"/>
    <col min="302" max="302" width="2.42578125" style="65" bestFit="1" customWidth="1"/>
    <col min="303" max="303" width="33.28515625" style="65" bestFit="1" customWidth="1"/>
    <col min="304" max="308" width="9.140625" style="65"/>
    <col min="309" max="309" width="6.7109375" style="65" bestFit="1" customWidth="1"/>
    <col min="310" max="310" width="2.42578125" style="65" bestFit="1" customWidth="1"/>
    <col min="311" max="311" width="33.28515625" style="65" bestFit="1" customWidth="1"/>
    <col min="312" max="316" width="9.140625" style="65"/>
    <col min="317" max="317" width="6.7109375" style="65" bestFit="1" customWidth="1"/>
    <col min="318" max="318" width="2.42578125" style="65" bestFit="1" customWidth="1"/>
    <col min="319" max="319" width="33.28515625" style="65" bestFit="1" customWidth="1"/>
    <col min="320" max="324" width="9.140625" style="65"/>
    <col min="325" max="325" width="6.7109375" style="65" bestFit="1" customWidth="1"/>
    <col min="326" max="326" width="2.42578125" style="65" bestFit="1" customWidth="1"/>
    <col min="327" max="327" width="33.28515625" style="65" bestFit="1" customWidth="1"/>
    <col min="328" max="332" width="9.140625" style="65"/>
    <col min="333" max="333" width="6.7109375" style="65" bestFit="1" customWidth="1"/>
    <col min="334" max="334" width="2.42578125" style="65" bestFit="1" customWidth="1"/>
    <col min="335" max="335" width="33.28515625" style="65" bestFit="1" customWidth="1"/>
    <col min="336" max="340" width="9.140625" style="65"/>
    <col min="341" max="341" width="6.7109375" style="65" bestFit="1" customWidth="1"/>
    <col min="342" max="342" width="2.42578125" style="65" bestFit="1" customWidth="1"/>
    <col min="343" max="343" width="33.28515625" style="65" bestFit="1" customWidth="1"/>
    <col min="344" max="348" width="9.140625" style="65"/>
    <col min="349" max="349" width="6.7109375" style="65" bestFit="1" customWidth="1"/>
    <col min="350" max="350" width="2.42578125" style="65" bestFit="1" customWidth="1"/>
    <col min="351" max="351" width="33.28515625" style="65" bestFit="1" customWidth="1"/>
    <col min="352" max="356" width="9.140625" style="65"/>
    <col min="357" max="357" width="6.7109375" style="65" bestFit="1" customWidth="1"/>
    <col min="358" max="358" width="2.42578125" style="65" bestFit="1" customWidth="1"/>
    <col min="359" max="359" width="33.28515625" style="65" bestFit="1" customWidth="1"/>
    <col min="360" max="364" width="9.140625" style="65"/>
    <col min="365" max="365" width="6.7109375" style="65" bestFit="1" customWidth="1"/>
    <col min="366" max="366" width="2.42578125" style="65" bestFit="1" customWidth="1"/>
    <col min="367" max="367" width="33.28515625" style="65" bestFit="1" customWidth="1"/>
    <col min="368" max="372" width="9.140625" style="65"/>
    <col min="373" max="373" width="6.7109375" style="65" bestFit="1" customWidth="1"/>
    <col min="374" max="374" width="2.42578125" style="65" bestFit="1" customWidth="1"/>
    <col min="375" max="375" width="33.28515625" style="65" bestFit="1" customWidth="1"/>
    <col min="376" max="380" width="9.140625" style="65"/>
    <col min="381" max="381" width="6.7109375" style="65" bestFit="1" customWidth="1"/>
    <col min="382" max="382" width="2.42578125" style="65" bestFit="1" customWidth="1"/>
    <col min="383" max="383" width="33.28515625" style="65" bestFit="1" customWidth="1"/>
    <col min="384" max="388" width="9.140625" style="65"/>
    <col min="389" max="389" width="6.7109375" style="65" bestFit="1" customWidth="1"/>
    <col min="390" max="390" width="2.42578125" style="65" bestFit="1" customWidth="1"/>
    <col min="391" max="391" width="33.28515625" style="65" bestFit="1" customWidth="1"/>
    <col min="392" max="396" width="9.140625" style="65"/>
    <col min="397" max="397" width="6.7109375" style="65" bestFit="1" customWidth="1"/>
    <col min="398" max="398" width="2.42578125" style="65" bestFit="1" customWidth="1"/>
    <col min="399" max="399" width="33.28515625" style="65" bestFit="1" customWidth="1"/>
    <col min="400" max="404" width="9.140625" style="65"/>
    <col min="405" max="405" width="6.7109375" style="65" bestFit="1" customWidth="1"/>
    <col min="406" max="406" width="2.42578125" style="65" bestFit="1" customWidth="1"/>
    <col min="407" max="407" width="33.28515625" style="65" bestFit="1" customWidth="1"/>
    <col min="408" max="412" width="9.140625" style="65"/>
    <col min="413" max="413" width="6.7109375" style="65" bestFit="1" customWidth="1"/>
    <col min="414" max="414" width="2.42578125" style="65" bestFit="1" customWidth="1"/>
    <col min="415" max="415" width="33.28515625" style="65" bestFit="1" customWidth="1"/>
    <col min="416" max="420" width="9.140625" style="65"/>
    <col min="421" max="421" width="6.7109375" style="65" bestFit="1" customWidth="1"/>
    <col min="422" max="422" width="2.42578125" style="65" bestFit="1" customWidth="1"/>
    <col min="423" max="423" width="33.28515625" style="65" bestFit="1" customWidth="1"/>
    <col min="424" max="428" width="9.140625" style="65"/>
    <col min="429" max="429" width="6.7109375" style="65" bestFit="1" customWidth="1"/>
    <col min="430" max="430" width="2.42578125" style="65" bestFit="1" customWidth="1"/>
    <col min="431" max="431" width="33.28515625" style="65" bestFit="1" customWidth="1"/>
    <col min="432" max="436" width="9.140625" style="65"/>
    <col min="437" max="437" width="6.7109375" style="65" bestFit="1" customWidth="1"/>
    <col min="438" max="438" width="2.42578125" style="65" bestFit="1" customWidth="1"/>
    <col min="439" max="439" width="33.28515625" style="65" bestFit="1" customWidth="1"/>
    <col min="440" max="444" width="9.140625" style="65"/>
    <col min="445" max="445" width="6.7109375" style="65" bestFit="1" customWidth="1"/>
    <col min="446" max="446" width="2.42578125" style="65" bestFit="1" customWidth="1"/>
    <col min="447" max="447" width="33.28515625" style="65" bestFit="1" customWidth="1"/>
    <col min="448" max="452" width="9.140625" style="65"/>
    <col min="453" max="453" width="6.7109375" style="65" bestFit="1" customWidth="1"/>
    <col min="454" max="454" width="2.42578125" style="65" bestFit="1" customWidth="1"/>
    <col min="455" max="455" width="33.28515625" style="65" bestFit="1" customWidth="1"/>
    <col min="456" max="460" width="9.140625" style="65"/>
    <col min="461" max="461" width="6.7109375" style="65" bestFit="1" customWidth="1"/>
    <col min="462" max="462" width="2.42578125" style="65" bestFit="1" customWidth="1"/>
    <col min="463" max="463" width="33.28515625" style="65" bestFit="1" customWidth="1"/>
    <col min="464" max="468" width="9.140625" style="65"/>
    <col min="469" max="469" width="6.7109375" style="65" bestFit="1" customWidth="1"/>
    <col min="470" max="470" width="2.42578125" style="65" bestFit="1" customWidth="1"/>
    <col min="471" max="471" width="33.28515625" style="65" bestFit="1" customWidth="1"/>
    <col min="472" max="476" width="9.140625" style="65"/>
    <col min="477" max="477" width="6.7109375" style="65" bestFit="1" customWidth="1"/>
    <col min="478" max="478" width="2.42578125" style="65" bestFit="1" customWidth="1"/>
    <col min="479" max="479" width="33.28515625" style="65" bestFit="1" customWidth="1"/>
    <col min="480" max="484" width="9.140625" style="65"/>
    <col min="485" max="485" width="6.7109375" style="65" bestFit="1" customWidth="1"/>
    <col min="486" max="486" width="2.42578125" style="65" bestFit="1" customWidth="1"/>
    <col min="487" max="487" width="33.28515625" style="65" bestFit="1" customWidth="1"/>
    <col min="488" max="492" width="9.140625" style="65"/>
    <col min="493" max="493" width="6.7109375" style="65" bestFit="1" customWidth="1"/>
    <col min="494" max="494" width="2.42578125" style="65" bestFit="1" customWidth="1"/>
    <col min="495" max="495" width="33.28515625" style="65" bestFit="1" customWidth="1"/>
    <col min="496" max="500" width="9.140625" style="65"/>
    <col min="501" max="501" width="6.7109375" style="65" bestFit="1" customWidth="1"/>
    <col min="502" max="502" width="2.42578125" style="65" bestFit="1" customWidth="1"/>
    <col min="503" max="503" width="33.28515625" style="65" bestFit="1" customWidth="1"/>
    <col min="504" max="508" width="9.140625" style="65"/>
    <col min="509" max="509" width="6.7109375" style="65" bestFit="1" customWidth="1"/>
    <col min="510" max="510" width="2.42578125" style="65" bestFit="1" customWidth="1"/>
    <col min="511" max="511" width="33.28515625" style="65" bestFit="1" customWidth="1"/>
    <col min="512" max="516" width="9.140625" style="65"/>
    <col min="517" max="517" width="6.7109375" style="65" bestFit="1" customWidth="1"/>
    <col min="518" max="518" width="2.42578125" style="65" bestFit="1" customWidth="1"/>
    <col min="519" max="519" width="33.28515625" style="65" bestFit="1" customWidth="1"/>
    <col min="520" max="524" width="9.140625" style="65"/>
    <col min="525" max="525" width="6.7109375" style="65" bestFit="1" customWidth="1"/>
    <col min="526" max="526" width="2.42578125" style="65" bestFit="1" customWidth="1"/>
    <col min="527" max="527" width="33.28515625" style="65" bestFit="1" customWidth="1"/>
    <col min="528" max="532" width="9.140625" style="65"/>
    <col min="533" max="533" width="6.7109375" style="65" bestFit="1" customWidth="1"/>
    <col min="534" max="534" width="2.42578125" style="65" bestFit="1" customWidth="1"/>
    <col min="535" max="535" width="33.28515625" style="65" bestFit="1" customWidth="1"/>
    <col min="536" max="540" width="9.140625" style="65"/>
    <col min="541" max="541" width="6.7109375" style="65" bestFit="1" customWidth="1"/>
    <col min="542" max="542" width="2.42578125" style="65" bestFit="1" customWidth="1"/>
    <col min="543" max="543" width="33.28515625" style="65" bestFit="1" customWidth="1"/>
    <col min="544" max="548" width="9.140625" style="65"/>
    <col min="549" max="549" width="6.7109375" style="65" bestFit="1" customWidth="1"/>
    <col min="550" max="550" width="2.42578125" style="65" bestFit="1" customWidth="1"/>
    <col min="551" max="551" width="33.28515625" style="65" bestFit="1" customWidth="1"/>
    <col min="552" max="556" width="9.140625" style="65"/>
    <col min="557" max="557" width="6.7109375" style="65" bestFit="1" customWidth="1"/>
    <col min="558" max="558" width="2.42578125" style="65" bestFit="1" customWidth="1"/>
    <col min="559" max="559" width="33.28515625" style="65" bestFit="1" customWidth="1"/>
    <col min="560" max="564" width="9.140625" style="65"/>
    <col min="565" max="565" width="6.7109375" style="65" bestFit="1" customWidth="1"/>
    <col min="566" max="566" width="2.42578125" style="65" bestFit="1" customWidth="1"/>
    <col min="567" max="567" width="33.28515625" style="65" bestFit="1" customWidth="1"/>
    <col min="568" max="572" width="9.140625" style="65"/>
    <col min="573" max="573" width="6.7109375" style="65" bestFit="1" customWidth="1"/>
    <col min="574" max="574" width="2.42578125" style="65" bestFit="1" customWidth="1"/>
    <col min="575" max="575" width="33.28515625" style="65" bestFit="1" customWidth="1"/>
    <col min="576" max="580" width="9.140625" style="65"/>
    <col min="581" max="581" width="6.7109375" style="65" bestFit="1" customWidth="1"/>
    <col min="582" max="582" width="2.42578125" style="65" bestFit="1" customWidth="1"/>
    <col min="583" max="583" width="33.28515625" style="65" bestFit="1" customWidth="1"/>
    <col min="584" max="588" width="9.140625" style="65"/>
    <col min="589" max="589" width="6.7109375" style="65" bestFit="1" customWidth="1"/>
    <col min="590" max="590" width="2.42578125" style="65" bestFit="1" customWidth="1"/>
    <col min="591" max="591" width="33.28515625" style="65" bestFit="1" customWidth="1"/>
    <col min="592" max="596" width="9.140625" style="65"/>
    <col min="597" max="597" width="6.7109375" style="65" bestFit="1" customWidth="1"/>
    <col min="598" max="598" width="2.42578125" style="65" bestFit="1" customWidth="1"/>
    <col min="599" max="599" width="33.28515625" style="65" bestFit="1" customWidth="1"/>
    <col min="600" max="604" width="9.140625" style="65"/>
    <col min="605" max="605" width="6.7109375" style="65" bestFit="1" customWidth="1"/>
    <col min="606" max="606" width="2.42578125" style="65" bestFit="1" customWidth="1"/>
    <col min="607" max="607" width="33.28515625" style="65" bestFit="1" customWidth="1"/>
    <col min="608" max="612" width="9.140625" style="65"/>
    <col min="613" max="613" width="6.7109375" style="65" bestFit="1" customWidth="1"/>
    <col min="614" max="614" width="2.42578125" style="65" bestFit="1" customWidth="1"/>
    <col min="615" max="615" width="33.28515625" style="65" bestFit="1" customWidth="1"/>
    <col min="616" max="620" width="9.140625" style="65"/>
    <col min="621" max="621" width="6.7109375" style="65" bestFit="1" customWidth="1"/>
    <col min="622" max="622" width="2.42578125" style="65" bestFit="1" customWidth="1"/>
    <col min="623" max="623" width="33.28515625" style="65" bestFit="1" customWidth="1"/>
    <col min="624" max="628" width="9.140625" style="65"/>
    <col min="629" max="629" width="6.7109375" style="65" bestFit="1" customWidth="1"/>
    <col min="630" max="630" width="2.42578125" style="65" bestFit="1" customWidth="1"/>
    <col min="631" max="631" width="33.28515625" style="65" bestFit="1" customWidth="1"/>
    <col min="632" max="636" width="9.140625" style="65"/>
    <col min="637" max="637" width="6.7109375" style="65" bestFit="1" customWidth="1"/>
    <col min="638" max="638" width="2.42578125" style="65" bestFit="1" customWidth="1"/>
    <col min="639" max="639" width="33.28515625" style="65" bestFit="1" customWidth="1"/>
    <col min="640" max="644" width="9.140625" style="65"/>
    <col min="645" max="645" width="6.7109375" style="65" bestFit="1" customWidth="1"/>
    <col min="646" max="646" width="2.42578125" style="65" bestFit="1" customWidth="1"/>
    <col min="647" max="647" width="33.28515625" style="65" bestFit="1" customWidth="1"/>
    <col min="648" max="652" width="9.140625" style="65"/>
    <col min="653" max="653" width="6.7109375" style="65" bestFit="1" customWidth="1"/>
    <col min="654" max="654" width="2.42578125" style="65" bestFit="1" customWidth="1"/>
    <col min="655" max="655" width="33.28515625" style="65" bestFit="1" customWidth="1"/>
    <col min="656" max="660" width="9.140625" style="65"/>
    <col min="661" max="661" width="6.7109375" style="65" bestFit="1" customWidth="1"/>
    <col min="662" max="662" width="2.42578125" style="65" bestFit="1" customWidth="1"/>
    <col min="663" max="663" width="33.28515625" style="65" bestFit="1" customWidth="1"/>
    <col min="664" max="668" width="9.140625" style="65"/>
    <col min="669" max="669" width="6.7109375" style="65" bestFit="1" customWidth="1"/>
    <col min="670" max="670" width="2.42578125" style="65" bestFit="1" customWidth="1"/>
    <col min="671" max="671" width="33.28515625" style="65" bestFit="1" customWidth="1"/>
    <col min="672" max="676" width="9.140625" style="65"/>
    <col min="677" max="677" width="6.7109375" style="65" bestFit="1" customWidth="1"/>
    <col min="678" max="678" width="2.42578125" style="65" bestFit="1" customWidth="1"/>
    <col min="679" max="679" width="33.28515625" style="65" bestFit="1" customWidth="1"/>
    <col min="680" max="684" width="9.140625" style="65"/>
    <col min="685" max="685" width="6.7109375" style="65" bestFit="1" customWidth="1"/>
    <col min="686" max="686" width="2.42578125" style="65" bestFit="1" customWidth="1"/>
    <col min="687" max="687" width="33.28515625" style="65" bestFit="1" customWidth="1"/>
    <col min="688" max="692" width="9.140625" style="65"/>
    <col min="693" max="693" width="6.7109375" style="65" bestFit="1" customWidth="1"/>
    <col min="694" max="694" width="2.42578125" style="65" bestFit="1" customWidth="1"/>
    <col min="695" max="695" width="33.28515625" style="65" bestFit="1" customWidth="1"/>
    <col min="696" max="700" width="9.140625" style="65"/>
    <col min="701" max="701" width="6.7109375" style="65" bestFit="1" customWidth="1"/>
    <col min="702" max="702" width="2.42578125" style="65" bestFit="1" customWidth="1"/>
    <col min="703" max="703" width="33.28515625" style="65" bestFit="1" customWidth="1"/>
    <col min="704" max="708" width="9.140625" style="65"/>
    <col min="709" max="709" width="6.7109375" style="65" bestFit="1" customWidth="1"/>
    <col min="710" max="710" width="2.42578125" style="65" bestFit="1" customWidth="1"/>
    <col min="711" max="711" width="33.28515625" style="65" bestFit="1" customWidth="1"/>
    <col min="712" max="716" width="9.140625" style="65"/>
    <col min="717" max="717" width="6.7109375" style="65" bestFit="1" customWidth="1"/>
    <col min="718" max="718" width="2.42578125" style="65" bestFit="1" customWidth="1"/>
    <col min="719" max="719" width="33.28515625" style="65" bestFit="1" customWidth="1"/>
    <col min="720" max="724" width="9.140625" style="65"/>
    <col min="725" max="725" width="6.7109375" style="65" bestFit="1" customWidth="1"/>
    <col min="726" max="726" width="2.42578125" style="65" bestFit="1" customWidth="1"/>
    <col min="727" max="727" width="33.28515625" style="65" bestFit="1" customWidth="1"/>
    <col min="728" max="732" width="9.140625" style="65"/>
    <col min="733" max="733" width="6.7109375" style="65" bestFit="1" customWidth="1"/>
    <col min="734" max="734" width="2.42578125" style="65" bestFit="1" customWidth="1"/>
    <col min="735" max="735" width="33.28515625" style="65" bestFit="1" customWidth="1"/>
    <col min="736" max="740" width="9.140625" style="65"/>
    <col min="741" max="741" width="6.7109375" style="65" bestFit="1" customWidth="1"/>
    <col min="742" max="742" width="2.42578125" style="65" bestFit="1" customWidth="1"/>
    <col min="743" max="743" width="33.28515625" style="65" bestFit="1" customWidth="1"/>
    <col min="744" max="748" width="9.140625" style="65"/>
    <col min="749" max="749" width="6.7109375" style="65" bestFit="1" customWidth="1"/>
    <col min="750" max="750" width="2.42578125" style="65" bestFit="1" customWidth="1"/>
    <col min="751" max="751" width="33.28515625" style="65" bestFit="1" customWidth="1"/>
    <col min="752" max="756" width="9.140625" style="65"/>
    <col min="757" max="757" width="6.7109375" style="65" bestFit="1" customWidth="1"/>
    <col min="758" max="758" width="2.42578125" style="65" bestFit="1" customWidth="1"/>
    <col min="759" max="759" width="33.28515625" style="65" bestFit="1" customWidth="1"/>
    <col min="760" max="764" width="9.140625" style="65"/>
    <col min="765" max="765" width="6.7109375" style="65" bestFit="1" customWidth="1"/>
    <col min="766" max="766" width="2.42578125" style="65" bestFit="1" customWidth="1"/>
    <col min="767" max="767" width="33.28515625" style="65" bestFit="1" customWidth="1"/>
    <col min="768" max="772" width="9.140625" style="65"/>
    <col min="773" max="773" width="6.7109375" style="65" bestFit="1" customWidth="1"/>
    <col min="774" max="774" width="2.42578125" style="65" bestFit="1" customWidth="1"/>
    <col min="775" max="775" width="33.28515625" style="65" bestFit="1" customWidth="1"/>
    <col min="776" max="780" width="9.140625" style="65"/>
    <col min="781" max="781" width="6.7109375" style="65" bestFit="1" customWidth="1"/>
    <col min="782" max="782" width="2.42578125" style="65" bestFit="1" customWidth="1"/>
    <col min="783" max="783" width="33.28515625" style="65" bestFit="1" customWidth="1"/>
    <col min="784" max="788" width="9.140625" style="65"/>
    <col min="789" max="789" width="6.7109375" style="65" bestFit="1" customWidth="1"/>
    <col min="790" max="790" width="2.42578125" style="65" bestFit="1" customWidth="1"/>
    <col min="791" max="791" width="33.28515625" style="65" bestFit="1" customWidth="1"/>
    <col min="792" max="796" width="9.140625" style="65"/>
    <col min="797" max="797" width="6.7109375" style="65" bestFit="1" customWidth="1"/>
    <col min="798" max="798" width="2.42578125" style="65" bestFit="1" customWidth="1"/>
    <col min="799" max="799" width="33.28515625" style="65" bestFit="1" customWidth="1"/>
    <col min="800" max="804" width="9.140625" style="65"/>
    <col min="805" max="805" width="6.7109375" style="65" bestFit="1" customWidth="1"/>
    <col min="806" max="806" width="2.42578125" style="65" bestFit="1" customWidth="1"/>
    <col min="807" max="807" width="33.28515625" style="65" bestFit="1" customWidth="1"/>
    <col min="808" max="812" width="9.140625" style="65"/>
    <col min="813" max="813" width="6.7109375" style="65" bestFit="1" customWidth="1"/>
    <col min="814" max="814" width="2.42578125" style="65" bestFit="1" customWidth="1"/>
    <col min="815" max="815" width="33.28515625" style="65" bestFit="1" customWidth="1"/>
    <col min="816" max="820" width="9.140625" style="65"/>
    <col min="821" max="821" width="6.7109375" style="65" bestFit="1" customWidth="1"/>
    <col min="822" max="822" width="2.42578125" style="65" bestFit="1" customWidth="1"/>
    <col min="823" max="823" width="33.28515625" style="65" bestFit="1" customWidth="1"/>
    <col min="824" max="828" width="9.140625" style="65"/>
    <col min="829" max="829" width="6.7109375" style="65" bestFit="1" customWidth="1"/>
    <col min="830" max="830" width="2.42578125" style="65" bestFit="1" customWidth="1"/>
    <col min="831" max="831" width="33.28515625" style="65" bestFit="1" customWidth="1"/>
    <col min="832" max="836" width="9.140625" style="65"/>
    <col min="837" max="837" width="6.7109375" style="65" bestFit="1" customWidth="1"/>
    <col min="838" max="838" width="2.42578125" style="65" bestFit="1" customWidth="1"/>
    <col min="839" max="839" width="33.28515625" style="65" bestFit="1" customWidth="1"/>
    <col min="840" max="844" width="9.140625" style="65"/>
    <col min="845" max="845" width="6.7109375" style="65" bestFit="1" customWidth="1"/>
    <col min="846" max="846" width="2.42578125" style="65" bestFit="1" customWidth="1"/>
    <col min="847" max="847" width="33.28515625" style="65" bestFit="1" customWidth="1"/>
    <col min="848" max="852" width="9.140625" style="65"/>
    <col min="853" max="853" width="6.7109375" style="65" bestFit="1" customWidth="1"/>
    <col min="854" max="854" width="2.42578125" style="65" bestFit="1" customWidth="1"/>
    <col min="855" max="855" width="33.28515625" style="65" bestFit="1" customWidth="1"/>
    <col min="856" max="860" width="9.140625" style="65"/>
    <col min="861" max="861" width="6.7109375" style="65" bestFit="1" customWidth="1"/>
    <col min="862" max="862" width="2.42578125" style="65" bestFit="1" customWidth="1"/>
    <col min="863" max="863" width="33.28515625" style="65" bestFit="1" customWidth="1"/>
    <col min="864" max="868" width="9.140625" style="65"/>
    <col min="869" max="869" width="6.7109375" style="65" bestFit="1" customWidth="1"/>
    <col min="870" max="870" width="2.42578125" style="65" bestFit="1" customWidth="1"/>
    <col min="871" max="871" width="33.28515625" style="65" bestFit="1" customWidth="1"/>
    <col min="872" max="876" width="9.140625" style="65"/>
    <col min="877" max="877" width="6.7109375" style="65" bestFit="1" customWidth="1"/>
    <col min="878" max="878" width="2.42578125" style="65" bestFit="1" customWidth="1"/>
    <col min="879" max="879" width="33.28515625" style="65" bestFit="1" customWidth="1"/>
    <col min="880" max="884" width="9.140625" style="65"/>
    <col min="885" max="885" width="6.7109375" style="65" bestFit="1" customWidth="1"/>
    <col min="886" max="886" width="2.42578125" style="65" bestFit="1" customWidth="1"/>
    <col min="887" max="887" width="33.28515625" style="65" bestFit="1" customWidth="1"/>
    <col min="888" max="892" width="9.140625" style="65"/>
    <col min="893" max="893" width="6.7109375" style="65" bestFit="1" customWidth="1"/>
    <col min="894" max="894" width="2.42578125" style="65" bestFit="1" customWidth="1"/>
    <col min="895" max="895" width="33.28515625" style="65" bestFit="1" customWidth="1"/>
    <col min="896" max="900" width="9.140625" style="65"/>
    <col min="901" max="901" width="6.7109375" style="65" bestFit="1" customWidth="1"/>
    <col min="902" max="902" width="2.42578125" style="65" bestFit="1" customWidth="1"/>
    <col min="903" max="903" width="33.28515625" style="65" bestFit="1" customWidth="1"/>
    <col min="904" max="908" width="9.140625" style="65"/>
    <col min="909" max="909" width="6.7109375" style="65" bestFit="1" customWidth="1"/>
    <col min="910" max="910" width="2.42578125" style="65" bestFit="1" customWidth="1"/>
    <col min="911" max="911" width="33.28515625" style="65" bestFit="1" customWidth="1"/>
    <col min="912" max="916" width="9.140625" style="65"/>
    <col min="917" max="917" width="6.7109375" style="65" bestFit="1" customWidth="1"/>
    <col min="918" max="918" width="2.42578125" style="65" bestFit="1" customWidth="1"/>
    <col min="919" max="919" width="33.28515625" style="65" bestFit="1" customWidth="1"/>
    <col min="920" max="924" width="9.140625" style="65"/>
    <col min="925" max="925" width="6.7109375" style="65" bestFit="1" customWidth="1"/>
    <col min="926" max="926" width="2.42578125" style="65" bestFit="1" customWidth="1"/>
    <col min="927" max="927" width="33.28515625" style="65" bestFit="1" customWidth="1"/>
    <col min="928" max="932" width="9.140625" style="65"/>
    <col min="933" max="933" width="6.7109375" style="65" bestFit="1" customWidth="1"/>
    <col min="934" max="934" width="2.42578125" style="65" bestFit="1" customWidth="1"/>
    <col min="935" max="935" width="33.28515625" style="65" bestFit="1" customWidth="1"/>
    <col min="936" max="940" width="9.140625" style="65"/>
    <col min="941" max="941" width="6.7109375" style="65" bestFit="1" customWidth="1"/>
    <col min="942" max="942" width="2.42578125" style="65" bestFit="1" customWidth="1"/>
    <col min="943" max="943" width="33.28515625" style="65" bestFit="1" customWidth="1"/>
    <col min="944" max="948" width="9.140625" style="65"/>
    <col min="949" max="949" width="6.7109375" style="65" bestFit="1" customWidth="1"/>
    <col min="950" max="950" width="2.42578125" style="65" bestFit="1" customWidth="1"/>
    <col min="951" max="951" width="33.28515625" style="65" bestFit="1" customWidth="1"/>
    <col min="952" max="956" width="9.140625" style="65"/>
    <col min="957" max="957" width="6.7109375" style="65" bestFit="1" customWidth="1"/>
    <col min="958" max="958" width="2.42578125" style="65" bestFit="1" customWidth="1"/>
    <col min="959" max="959" width="33.28515625" style="65" bestFit="1" customWidth="1"/>
    <col min="960" max="964" width="9.140625" style="65"/>
    <col min="965" max="965" width="6.7109375" style="65" bestFit="1" customWidth="1"/>
    <col min="966" max="966" width="2.42578125" style="65" bestFit="1" customWidth="1"/>
    <col min="967" max="967" width="33.28515625" style="65" bestFit="1" customWidth="1"/>
    <col min="968" max="972" width="9.140625" style="65"/>
    <col min="973" max="973" width="6.7109375" style="65" bestFit="1" customWidth="1"/>
    <col min="974" max="974" width="2.42578125" style="65" bestFit="1" customWidth="1"/>
    <col min="975" max="975" width="33.28515625" style="65" bestFit="1" customWidth="1"/>
    <col min="976" max="980" width="9.140625" style="65"/>
    <col min="981" max="981" width="6.7109375" style="65" bestFit="1" customWidth="1"/>
    <col min="982" max="982" width="2.42578125" style="65" bestFit="1" customWidth="1"/>
    <col min="983" max="983" width="33.28515625" style="65" bestFit="1" customWidth="1"/>
    <col min="984" max="988" width="9.140625" style="65"/>
    <col min="989" max="989" width="6.7109375" style="65" bestFit="1" customWidth="1"/>
    <col min="990" max="990" width="2.42578125" style="65" bestFit="1" customWidth="1"/>
    <col min="991" max="991" width="33.28515625" style="65" bestFit="1" customWidth="1"/>
    <col min="992" max="996" width="9.140625" style="65"/>
    <col min="997" max="997" width="6.7109375" style="65" bestFit="1" customWidth="1"/>
    <col min="998" max="998" width="2.42578125" style="65" bestFit="1" customWidth="1"/>
    <col min="999" max="999" width="33.28515625" style="65" bestFit="1" customWidth="1"/>
    <col min="1000" max="1004" width="9.140625" style="65"/>
    <col min="1005" max="1005" width="6.7109375" style="65" bestFit="1" customWidth="1"/>
    <col min="1006" max="1006" width="2.42578125" style="65" bestFit="1" customWidth="1"/>
    <col min="1007" max="1007" width="33.28515625" style="65" bestFit="1" customWidth="1"/>
    <col min="1008" max="1012" width="9.140625" style="65"/>
    <col min="1013" max="1013" width="6.7109375" style="65" bestFit="1" customWidth="1"/>
    <col min="1014" max="1014" width="2.42578125" style="65" bestFit="1" customWidth="1"/>
    <col min="1015" max="1015" width="33.28515625" style="65" bestFit="1" customWidth="1"/>
    <col min="1016" max="1020" width="9.140625" style="65"/>
    <col min="1021" max="1021" width="6.7109375" style="65" bestFit="1" customWidth="1"/>
    <col min="1022" max="1022" width="2.42578125" style="65" bestFit="1" customWidth="1"/>
    <col min="1023" max="1023" width="33.28515625" style="65" bestFit="1" customWidth="1"/>
    <col min="1024" max="1028" width="9.140625" style="65"/>
    <col min="1029" max="1029" width="6.7109375" style="65" bestFit="1" customWidth="1"/>
    <col min="1030" max="1030" width="2.42578125" style="65" bestFit="1" customWidth="1"/>
    <col min="1031" max="1031" width="33.28515625" style="65" bestFit="1" customWidth="1"/>
    <col min="1032" max="1036" width="9.140625" style="65"/>
    <col min="1037" max="1037" width="6.7109375" style="65" bestFit="1" customWidth="1"/>
    <col min="1038" max="1038" width="2.42578125" style="65" bestFit="1" customWidth="1"/>
    <col min="1039" max="1039" width="33.28515625" style="65" bestFit="1" customWidth="1"/>
    <col min="1040" max="1044" width="9.140625" style="65"/>
    <col min="1045" max="1045" width="6.7109375" style="65" bestFit="1" customWidth="1"/>
    <col min="1046" max="1046" width="2.42578125" style="65" bestFit="1" customWidth="1"/>
    <col min="1047" max="1047" width="33.28515625" style="65" bestFit="1" customWidth="1"/>
    <col min="1048" max="1052" width="9.140625" style="65"/>
    <col min="1053" max="1053" width="6.7109375" style="65" bestFit="1" customWidth="1"/>
    <col min="1054" max="1054" width="2.42578125" style="65" bestFit="1" customWidth="1"/>
    <col min="1055" max="1055" width="33.28515625" style="65" bestFit="1" customWidth="1"/>
    <col min="1056" max="1060" width="9.140625" style="65"/>
    <col min="1061" max="1061" width="6.7109375" style="65" bestFit="1" customWidth="1"/>
    <col min="1062" max="1062" width="2.42578125" style="65" bestFit="1" customWidth="1"/>
    <col min="1063" max="1063" width="33.28515625" style="65" bestFit="1" customWidth="1"/>
    <col min="1064" max="1068" width="9.140625" style="65"/>
    <col min="1069" max="1069" width="6.7109375" style="65" bestFit="1" customWidth="1"/>
    <col min="1070" max="1070" width="2.42578125" style="65" bestFit="1" customWidth="1"/>
    <col min="1071" max="1071" width="33.28515625" style="65" bestFit="1" customWidth="1"/>
    <col min="1072" max="1076" width="9.140625" style="65"/>
    <col min="1077" max="1077" width="6.7109375" style="65" bestFit="1" customWidth="1"/>
    <col min="1078" max="1078" width="2.42578125" style="65" bestFit="1" customWidth="1"/>
    <col min="1079" max="1079" width="33.28515625" style="65" bestFit="1" customWidth="1"/>
    <col min="1080" max="1084" width="9.140625" style="65"/>
    <col min="1085" max="1085" width="6.7109375" style="65" bestFit="1" customWidth="1"/>
    <col min="1086" max="1086" width="2.42578125" style="65" bestFit="1" customWidth="1"/>
    <col min="1087" max="1087" width="33.28515625" style="65" bestFit="1" customWidth="1"/>
    <col min="1088" max="1092" width="9.140625" style="65"/>
    <col min="1093" max="1093" width="6.7109375" style="65" bestFit="1" customWidth="1"/>
    <col min="1094" max="1094" width="2.42578125" style="65" bestFit="1" customWidth="1"/>
    <col min="1095" max="1095" width="33.28515625" style="65" bestFit="1" customWidth="1"/>
    <col min="1096" max="1100" width="9.140625" style="65"/>
    <col min="1101" max="1101" width="6.7109375" style="65" bestFit="1" customWidth="1"/>
    <col min="1102" max="1102" width="2.42578125" style="65" bestFit="1" customWidth="1"/>
    <col min="1103" max="1103" width="33.28515625" style="65" bestFit="1" customWidth="1"/>
    <col min="1104" max="1108" width="9.140625" style="65"/>
    <col min="1109" max="1109" width="6.7109375" style="65" bestFit="1" customWidth="1"/>
    <col min="1110" max="1110" width="2.42578125" style="65" bestFit="1" customWidth="1"/>
    <col min="1111" max="1111" width="33.28515625" style="65" bestFit="1" customWidth="1"/>
    <col min="1112" max="1116" width="9.140625" style="65"/>
    <col min="1117" max="1117" width="6.7109375" style="65" bestFit="1" customWidth="1"/>
    <col min="1118" max="1118" width="2.42578125" style="65" bestFit="1" customWidth="1"/>
    <col min="1119" max="1119" width="33.28515625" style="65" bestFit="1" customWidth="1"/>
    <col min="1120" max="1124" width="9.140625" style="65"/>
    <col min="1125" max="1125" width="6.7109375" style="65" bestFit="1" customWidth="1"/>
    <col min="1126" max="1126" width="2.42578125" style="65" bestFit="1" customWidth="1"/>
    <col min="1127" max="1127" width="33.28515625" style="65" bestFit="1" customWidth="1"/>
    <col min="1128" max="1132" width="9.140625" style="65"/>
    <col min="1133" max="1133" width="6.7109375" style="65" bestFit="1" customWidth="1"/>
    <col min="1134" max="1134" width="2.42578125" style="65" bestFit="1" customWidth="1"/>
    <col min="1135" max="1135" width="33.28515625" style="65" bestFit="1" customWidth="1"/>
    <col min="1136" max="1140" width="9.140625" style="65"/>
    <col min="1141" max="1141" width="6.7109375" style="65" bestFit="1" customWidth="1"/>
    <col min="1142" max="1142" width="2.42578125" style="65" bestFit="1" customWidth="1"/>
    <col min="1143" max="1143" width="33.28515625" style="65" bestFit="1" customWidth="1"/>
    <col min="1144" max="1148" width="9.140625" style="65"/>
    <col min="1149" max="1149" width="6.7109375" style="65" bestFit="1" customWidth="1"/>
    <col min="1150" max="1150" width="2.42578125" style="65" bestFit="1" customWidth="1"/>
    <col min="1151" max="1151" width="33.28515625" style="65" bestFit="1" customWidth="1"/>
    <col min="1152" max="1156" width="9.140625" style="65"/>
    <col min="1157" max="1157" width="6.7109375" style="65" bestFit="1" customWidth="1"/>
    <col min="1158" max="1158" width="2.42578125" style="65" bestFit="1" customWidth="1"/>
    <col min="1159" max="1159" width="33.28515625" style="65" bestFit="1" customWidth="1"/>
    <col min="1160" max="1164" width="9.140625" style="65"/>
    <col min="1165" max="1165" width="6.7109375" style="65" bestFit="1" customWidth="1"/>
    <col min="1166" max="1166" width="2.42578125" style="65" bestFit="1" customWidth="1"/>
    <col min="1167" max="1167" width="33.28515625" style="65" bestFit="1" customWidth="1"/>
    <col min="1168" max="1172" width="9.140625" style="65"/>
    <col min="1173" max="1173" width="6.7109375" style="65" bestFit="1" customWidth="1"/>
    <col min="1174" max="1174" width="2.42578125" style="65" bestFit="1" customWidth="1"/>
    <col min="1175" max="1175" width="33.28515625" style="65" bestFit="1" customWidth="1"/>
    <col min="1176" max="1180" width="9.140625" style="65"/>
    <col min="1181" max="1181" width="6.7109375" style="65" bestFit="1" customWidth="1"/>
    <col min="1182" max="1182" width="2.42578125" style="65" bestFit="1" customWidth="1"/>
    <col min="1183" max="1183" width="33.28515625" style="65" bestFit="1" customWidth="1"/>
    <col min="1184" max="1188" width="9.140625" style="65"/>
    <col min="1189" max="1189" width="6.7109375" style="65" bestFit="1" customWidth="1"/>
    <col min="1190" max="1190" width="2.42578125" style="65" bestFit="1" customWidth="1"/>
    <col min="1191" max="1191" width="33.28515625" style="65" bestFit="1" customWidth="1"/>
    <col min="1192" max="1196" width="9.140625" style="65"/>
    <col min="1197" max="1197" width="6.7109375" style="65" bestFit="1" customWidth="1"/>
    <col min="1198" max="1198" width="2.42578125" style="65" bestFit="1" customWidth="1"/>
    <col min="1199" max="1199" width="33.28515625" style="65" bestFit="1" customWidth="1"/>
    <col min="1200" max="1204" width="9.140625" style="65"/>
    <col min="1205" max="1205" width="6.7109375" style="65" bestFit="1" customWidth="1"/>
    <col min="1206" max="1206" width="2.42578125" style="65" bestFit="1" customWidth="1"/>
    <col min="1207" max="1207" width="33.28515625" style="65" bestFit="1" customWidth="1"/>
    <col min="1208" max="1212" width="9.140625" style="65"/>
    <col min="1213" max="1213" width="6.7109375" style="65" bestFit="1" customWidth="1"/>
    <col min="1214" max="1214" width="2.42578125" style="65" bestFit="1" customWidth="1"/>
    <col min="1215" max="1215" width="33.28515625" style="65" bestFit="1" customWidth="1"/>
    <col min="1216" max="1220" width="9.140625" style="65"/>
    <col min="1221" max="1221" width="6.7109375" style="65" bestFit="1" customWidth="1"/>
    <col min="1222" max="1222" width="2.42578125" style="65" bestFit="1" customWidth="1"/>
    <col min="1223" max="1223" width="33.28515625" style="65" bestFit="1" customWidth="1"/>
    <col min="1224" max="1228" width="9.140625" style="65"/>
    <col min="1229" max="1229" width="6.7109375" style="65" bestFit="1" customWidth="1"/>
    <col min="1230" max="1230" width="2.42578125" style="65" bestFit="1" customWidth="1"/>
    <col min="1231" max="1231" width="33.28515625" style="65" bestFit="1" customWidth="1"/>
    <col min="1232" max="1236" width="9.140625" style="65"/>
    <col min="1237" max="1237" width="6.7109375" style="65" bestFit="1" customWidth="1"/>
    <col min="1238" max="1238" width="2.42578125" style="65" bestFit="1" customWidth="1"/>
    <col min="1239" max="1239" width="33.28515625" style="65" bestFit="1" customWidth="1"/>
    <col min="1240" max="1244" width="9.140625" style="65"/>
    <col min="1245" max="1245" width="6.7109375" style="65" bestFit="1" customWidth="1"/>
    <col min="1246" max="1246" width="2.42578125" style="65" bestFit="1" customWidth="1"/>
    <col min="1247" max="1247" width="33.28515625" style="65" bestFit="1" customWidth="1"/>
    <col min="1248" max="1252" width="9.140625" style="65"/>
    <col min="1253" max="1253" width="6.7109375" style="65" bestFit="1" customWidth="1"/>
    <col min="1254" max="1254" width="2.42578125" style="65" bestFit="1" customWidth="1"/>
    <col min="1255" max="1255" width="33.28515625" style="65" bestFit="1" customWidth="1"/>
    <col min="1256" max="1260" width="9.140625" style="65"/>
    <col min="1261" max="1261" width="6.7109375" style="65" bestFit="1" customWidth="1"/>
    <col min="1262" max="1262" width="2.42578125" style="65" bestFit="1" customWidth="1"/>
    <col min="1263" max="1263" width="33.28515625" style="65" bestFit="1" customWidth="1"/>
    <col min="1264" max="1268" width="9.140625" style="65"/>
    <col min="1269" max="1269" width="6.7109375" style="65" bestFit="1" customWidth="1"/>
    <col min="1270" max="1270" width="2.42578125" style="65" bestFit="1" customWidth="1"/>
    <col min="1271" max="1271" width="33.28515625" style="65" bestFit="1" customWidth="1"/>
    <col min="1272" max="1276" width="9.140625" style="65"/>
    <col min="1277" max="1277" width="6.7109375" style="65" bestFit="1" customWidth="1"/>
    <col min="1278" max="1278" width="2.42578125" style="65" bestFit="1" customWidth="1"/>
    <col min="1279" max="1279" width="33.28515625" style="65" bestFit="1" customWidth="1"/>
    <col min="1280" max="1284" width="9.140625" style="65"/>
    <col min="1285" max="1285" width="6.7109375" style="65" bestFit="1" customWidth="1"/>
    <col min="1286" max="1286" width="2.42578125" style="65" bestFit="1" customWidth="1"/>
    <col min="1287" max="1287" width="33.28515625" style="65" bestFit="1" customWidth="1"/>
    <col min="1288" max="1292" width="9.140625" style="65"/>
    <col min="1293" max="1293" width="6.7109375" style="65" bestFit="1" customWidth="1"/>
    <col min="1294" max="1294" width="2.42578125" style="65" bestFit="1" customWidth="1"/>
    <col min="1295" max="1295" width="33.28515625" style="65" bestFit="1" customWidth="1"/>
    <col min="1296" max="1300" width="9.140625" style="65"/>
    <col min="1301" max="1301" width="6.7109375" style="65" bestFit="1" customWidth="1"/>
    <col min="1302" max="1302" width="2.42578125" style="65" bestFit="1" customWidth="1"/>
    <col min="1303" max="1303" width="33.28515625" style="65" bestFit="1" customWidth="1"/>
    <col min="1304" max="1308" width="9.140625" style="65"/>
    <col min="1309" max="1309" width="6.7109375" style="65" bestFit="1" customWidth="1"/>
    <col min="1310" max="1310" width="2.42578125" style="65" bestFit="1" customWidth="1"/>
    <col min="1311" max="1311" width="33.28515625" style="65" bestFit="1" customWidth="1"/>
    <col min="1312" max="1316" width="9.140625" style="65"/>
    <col min="1317" max="1317" width="6.7109375" style="65" bestFit="1" customWidth="1"/>
    <col min="1318" max="1318" width="2.42578125" style="65" bestFit="1" customWidth="1"/>
    <col min="1319" max="1319" width="33.28515625" style="65" bestFit="1" customWidth="1"/>
    <col min="1320" max="1324" width="9.140625" style="65"/>
    <col min="1325" max="1325" width="6.7109375" style="65" bestFit="1" customWidth="1"/>
    <col min="1326" max="1326" width="2.42578125" style="65" bestFit="1" customWidth="1"/>
    <col min="1327" max="1327" width="33.28515625" style="65" bestFit="1" customWidth="1"/>
    <col min="1328" max="1332" width="9.140625" style="65"/>
    <col min="1333" max="1333" width="6.7109375" style="65" bestFit="1" customWidth="1"/>
    <col min="1334" max="1334" width="2.42578125" style="65" bestFit="1" customWidth="1"/>
    <col min="1335" max="1335" width="33.28515625" style="65" bestFit="1" customWidth="1"/>
    <col min="1336" max="1340" width="9.140625" style="65"/>
    <col min="1341" max="1341" width="6.7109375" style="65" bestFit="1" customWidth="1"/>
    <col min="1342" max="1342" width="2.42578125" style="65" bestFit="1" customWidth="1"/>
    <col min="1343" max="1343" width="33.28515625" style="65" bestFit="1" customWidth="1"/>
    <col min="1344" max="1348" width="9.140625" style="65"/>
    <col min="1349" max="1349" width="6.7109375" style="65" bestFit="1" customWidth="1"/>
    <col min="1350" max="1350" width="2.42578125" style="65" bestFit="1" customWidth="1"/>
    <col min="1351" max="1351" width="33.28515625" style="65" bestFit="1" customWidth="1"/>
    <col min="1352" max="1356" width="9.140625" style="65"/>
    <col min="1357" max="1357" width="6.7109375" style="65" bestFit="1" customWidth="1"/>
    <col min="1358" max="1358" width="2.42578125" style="65" bestFit="1" customWidth="1"/>
    <col min="1359" max="1359" width="33.28515625" style="65" bestFit="1" customWidth="1"/>
    <col min="1360" max="1364" width="9.140625" style="65"/>
    <col min="1365" max="1365" width="6.7109375" style="65" bestFit="1" customWidth="1"/>
    <col min="1366" max="1366" width="2.42578125" style="65" bestFit="1" customWidth="1"/>
    <col min="1367" max="1367" width="33.28515625" style="65" bestFit="1" customWidth="1"/>
    <col min="1368" max="1372" width="9.140625" style="65"/>
    <col min="1373" max="1373" width="6.7109375" style="65" bestFit="1" customWidth="1"/>
    <col min="1374" max="1374" width="2.42578125" style="65" bestFit="1" customWidth="1"/>
    <col min="1375" max="1375" width="33.28515625" style="65" bestFit="1" customWidth="1"/>
    <col min="1376" max="1380" width="9.140625" style="65"/>
    <col min="1381" max="1381" width="6.7109375" style="65" bestFit="1" customWidth="1"/>
    <col min="1382" max="1382" width="2.42578125" style="65" bestFit="1" customWidth="1"/>
    <col min="1383" max="1383" width="33.28515625" style="65" bestFit="1" customWidth="1"/>
    <col min="1384" max="1388" width="9.140625" style="65"/>
    <col min="1389" max="1389" width="6.7109375" style="65" bestFit="1" customWidth="1"/>
    <col min="1390" max="1390" width="2.42578125" style="65" bestFit="1" customWidth="1"/>
    <col min="1391" max="1391" width="33.28515625" style="65" bestFit="1" customWidth="1"/>
    <col min="1392" max="1396" width="9.140625" style="65"/>
    <col min="1397" max="1397" width="6.7109375" style="65" bestFit="1" customWidth="1"/>
    <col min="1398" max="1398" width="2.42578125" style="65" bestFit="1" customWidth="1"/>
    <col min="1399" max="1399" width="33.28515625" style="65" bestFit="1" customWidth="1"/>
    <col min="1400" max="1404" width="9.140625" style="65"/>
    <col min="1405" max="1405" width="6.7109375" style="65" bestFit="1" customWidth="1"/>
    <col min="1406" max="1406" width="2.42578125" style="65" bestFit="1" customWidth="1"/>
    <col min="1407" max="1407" width="33.28515625" style="65" bestFit="1" customWidth="1"/>
    <col min="1408" max="1412" width="9.140625" style="65"/>
    <col min="1413" max="1413" width="6.7109375" style="65" bestFit="1" customWidth="1"/>
    <col min="1414" max="1414" width="2.42578125" style="65" bestFit="1" customWidth="1"/>
    <col min="1415" max="1415" width="33.28515625" style="65" bestFit="1" customWidth="1"/>
    <col min="1416" max="1420" width="9.140625" style="65"/>
    <col min="1421" max="1421" width="6.7109375" style="65" bestFit="1" customWidth="1"/>
    <col min="1422" max="1422" width="2.42578125" style="65" bestFit="1" customWidth="1"/>
    <col min="1423" max="1423" width="33.28515625" style="65" bestFit="1" customWidth="1"/>
    <col min="1424" max="1428" width="9.140625" style="65"/>
    <col min="1429" max="1429" width="6.7109375" style="65" bestFit="1" customWidth="1"/>
    <col min="1430" max="1430" width="2.42578125" style="65" bestFit="1" customWidth="1"/>
    <col min="1431" max="1431" width="33.28515625" style="65" bestFit="1" customWidth="1"/>
    <col min="1432" max="1436" width="9.140625" style="65"/>
    <col min="1437" max="1437" width="6.7109375" style="65" bestFit="1" customWidth="1"/>
    <col min="1438" max="1438" width="2.42578125" style="65" bestFit="1" customWidth="1"/>
    <col min="1439" max="1439" width="33.28515625" style="65" bestFit="1" customWidth="1"/>
    <col min="1440" max="1444" width="9.140625" style="65"/>
    <col min="1445" max="1445" width="6.7109375" style="65" bestFit="1" customWidth="1"/>
    <col min="1446" max="1446" width="2.42578125" style="65" bestFit="1" customWidth="1"/>
    <col min="1447" max="1447" width="33.28515625" style="65" bestFit="1" customWidth="1"/>
    <col min="1448" max="1452" width="9.140625" style="65"/>
    <col min="1453" max="1453" width="6.7109375" style="65" bestFit="1" customWidth="1"/>
    <col min="1454" max="1454" width="2.42578125" style="65" bestFit="1" customWidth="1"/>
    <col min="1455" max="1455" width="33.28515625" style="65" bestFit="1" customWidth="1"/>
    <col min="1456" max="1460" width="9.140625" style="65"/>
    <col min="1461" max="1461" width="6.7109375" style="65" bestFit="1" customWidth="1"/>
    <col min="1462" max="1462" width="2.42578125" style="65" bestFit="1" customWidth="1"/>
    <col min="1463" max="1463" width="33.28515625" style="65" bestFit="1" customWidth="1"/>
    <col min="1464" max="1468" width="9.140625" style="65"/>
    <col min="1469" max="1469" width="6.7109375" style="65" bestFit="1" customWidth="1"/>
    <col min="1470" max="1470" width="2.42578125" style="65" bestFit="1" customWidth="1"/>
    <col min="1471" max="1471" width="33.28515625" style="65" bestFit="1" customWidth="1"/>
    <col min="1472" max="1476" width="9.140625" style="65"/>
    <col min="1477" max="1477" width="6.7109375" style="65" bestFit="1" customWidth="1"/>
    <col min="1478" max="1478" width="2.42578125" style="65" bestFit="1" customWidth="1"/>
    <col min="1479" max="1479" width="33.28515625" style="65" bestFit="1" customWidth="1"/>
    <col min="1480" max="1484" width="9.140625" style="65"/>
    <col min="1485" max="1485" width="6.7109375" style="65" bestFit="1" customWidth="1"/>
    <col min="1486" max="1486" width="2.42578125" style="65" bestFit="1" customWidth="1"/>
    <col min="1487" max="1487" width="33.28515625" style="65" bestFit="1" customWidth="1"/>
    <col min="1488" max="1492" width="9.140625" style="65"/>
    <col min="1493" max="1493" width="6.7109375" style="65" bestFit="1" customWidth="1"/>
    <col min="1494" max="1494" width="2.42578125" style="65" bestFit="1" customWidth="1"/>
    <col min="1495" max="1495" width="33.28515625" style="65" bestFit="1" customWidth="1"/>
    <col min="1496" max="1500" width="9.140625" style="65"/>
    <col min="1501" max="1501" width="6.7109375" style="65" bestFit="1" customWidth="1"/>
    <col min="1502" max="1502" width="2.42578125" style="65" bestFit="1" customWidth="1"/>
    <col min="1503" max="1503" width="33.28515625" style="65" bestFit="1" customWidth="1"/>
    <col min="1504" max="1508" width="9.140625" style="65"/>
    <col min="1509" max="1509" width="6.7109375" style="65" bestFit="1" customWidth="1"/>
    <col min="1510" max="1510" width="2.42578125" style="65" bestFit="1" customWidth="1"/>
    <col min="1511" max="1511" width="33.28515625" style="65" bestFit="1" customWidth="1"/>
    <col min="1512" max="1516" width="9.140625" style="65"/>
    <col min="1517" max="1517" width="6.7109375" style="65" bestFit="1" customWidth="1"/>
    <col min="1518" max="1518" width="2.42578125" style="65" bestFit="1" customWidth="1"/>
    <col min="1519" max="1519" width="33.28515625" style="65" bestFit="1" customWidth="1"/>
    <col min="1520" max="1524" width="9.140625" style="65"/>
    <col min="1525" max="1525" width="6.7109375" style="65" bestFit="1" customWidth="1"/>
    <col min="1526" max="1526" width="2.42578125" style="65" bestFit="1" customWidth="1"/>
    <col min="1527" max="1527" width="33.28515625" style="65" bestFit="1" customWidth="1"/>
    <col min="1528" max="1532" width="9.140625" style="65"/>
    <col min="1533" max="1533" width="6.7109375" style="65" bestFit="1" customWidth="1"/>
    <col min="1534" max="1534" width="2.42578125" style="65" bestFit="1" customWidth="1"/>
    <col min="1535" max="1535" width="33.28515625" style="65" bestFit="1" customWidth="1"/>
    <col min="1536" max="1540" width="9.140625" style="65"/>
    <col min="1541" max="1541" width="6.7109375" style="65" bestFit="1" customWidth="1"/>
    <col min="1542" max="1542" width="2.42578125" style="65" bestFit="1" customWidth="1"/>
    <col min="1543" max="1543" width="33.28515625" style="65" bestFit="1" customWidth="1"/>
    <col min="1544" max="1548" width="9.140625" style="65"/>
    <col min="1549" max="1549" width="6.7109375" style="65" bestFit="1" customWidth="1"/>
    <col min="1550" max="1550" width="2.42578125" style="65" bestFit="1" customWidth="1"/>
    <col min="1551" max="1551" width="33.28515625" style="65" bestFit="1" customWidth="1"/>
    <col min="1552" max="1556" width="9.140625" style="65"/>
    <col min="1557" max="1557" width="6.7109375" style="65" bestFit="1" customWidth="1"/>
    <col min="1558" max="1558" width="2.42578125" style="65" bestFit="1" customWidth="1"/>
    <col min="1559" max="1559" width="33.28515625" style="65" bestFit="1" customWidth="1"/>
    <col min="1560" max="1564" width="9.140625" style="65"/>
    <col min="1565" max="1565" width="6.7109375" style="65" bestFit="1" customWidth="1"/>
    <col min="1566" max="1566" width="2.42578125" style="65" bestFit="1" customWidth="1"/>
    <col min="1567" max="1567" width="33.28515625" style="65" bestFit="1" customWidth="1"/>
    <col min="1568" max="1572" width="9.140625" style="65"/>
    <col min="1573" max="1573" width="6.7109375" style="65" bestFit="1" customWidth="1"/>
    <col min="1574" max="1574" width="2.42578125" style="65" bestFit="1" customWidth="1"/>
    <col min="1575" max="1575" width="33.28515625" style="65" bestFit="1" customWidth="1"/>
    <col min="1576" max="1580" width="9.140625" style="65"/>
    <col min="1581" max="1581" width="6.7109375" style="65" bestFit="1" customWidth="1"/>
    <col min="1582" max="1582" width="2.42578125" style="65" bestFit="1" customWidth="1"/>
    <col min="1583" max="1583" width="33.28515625" style="65" bestFit="1" customWidth="1"/>
    <col min="1584" max="1588" width="9.140625" style="65"/>
    <col min="1589" max="1589" width="6.7109375" style="65" bestFit="1" customWidth="1"/>
    <col min="1590" max="1590" width="2.42578125" style="65" bestFit="1" customWidth="1"/>
    <col min="1591" max="1591" width="33.28515625" style="65" bestFit="1" customWidth="1"/>
    <col min="1592" max="1596" width="9.140625" style="65"/>
    <col min="1597" max="1597" width="6.7109375" style="65" bestFit="1" customWidth="1"/>
    <col min="1598" max="1598" width="2.42578125" style="65" bestFit="1" customWidth="1"/>
    <col min="1599" max="1599" width="33.28515625" style="65" bestFit="1" customWidth="1"/>
    <col min="1600" max="1604" width="9.140625" style="65"/>
    <col min="1605" max="1605" width="6.7109375" style="65" bestFit="1" customWidth="1"/>
    <col min="1606" max="1606" width="2.42578125" style="65" bestFit="1" customWidth="1"/>
    <col min="1607" max="1607" width="33.28515625" style="65" bestFit="1" customWidth="1"/>
    <col min="1608" max="1612" width="9.140625" style="65"/>
    <col min="1613" max="1613" width="6.7109375" style="65" bestFit="1" customWidth="1"/>
    <col min="1614" max="1614" width="2.42578125" style="65" bestFit="1" customWidth="1"/>
    <col min="1615" max="1615" width="33.28515625" style="65" bestFit="1" customWidth="1"/>
    <col min="1616" max="1620" width="9.140625" style="65"/>
    <col min="1621" max="1621" width="6.7109375" style="65" bestFit="1" customWidth="1"/>
    <col min="1622" max="1622" width="2.42578125" style="65" bestFit="1" customWidth="1"/>
    <col min="1623" max="1623" width="33.28515625" style="65" bestFit="1" customWidth="1"/>
    <col min="1624" max="1628" width="9.140625" style="65"/>
    <col min="1629" max="1629" width="6.7109375" style="65" bestFit="1" customWidth="1"/>
    <col min="1630" max="1630" width="2.42578125" style="65" bestFit="1" customWidth="1"/>
    <col min="1631" max="1631" width="33.28515625" style="65" bestFit="1" customWidth="1"/>
    <col min="1632" max="1636" width="9.140625" style="65"/>
    <col min="1637" max="1637" width="6.7109375" style="65" bestFit="1" customWidth="1"/>
    <col min="1638" max="1638" width="2.42578125" style="65" bestFit="1" customWidth="1"/>
    <col min="1639" max="1639" width="33.28515625" style="65" bestFit="1" customWidth="1"/>
    <col min="1640" max="1644" width="9.140625" style="65"/>
    <col min="1645" max="1645" width="6.7109375" style="65" bestFit="1" customWidth="1"/>
    <col min="1646" max="1646" width="2.42578125" style="65" bestFit="1" customWidth="1"/>
    <col min="1647" max="1647" width="33.28515625" style="65" bestFit="1" customWidth="1"/>
    <col min="1648" max="1652" width="9.140625" style="65"/>
    <col min="1653" max="1653" width="6.7109375" style="65" bestFit="1" customWidth="1"/>
    <col min="1654" max="1654" width="2.42578125" style="65" bestFit="1" customWidth="1"/>
    <col min="1655" max="1655" width="33.28515625" style="65" bestFit="1" customWidth="1"/>
    <col min="1656" max="1660" width="9.140625" style="65"/>
    <col min="1661" max="1661" width="6.7109375" style="65" bestFit="1" customWidth="1"/>
    <col min="1662" max="1662" width="2.42578125" style="65" bestFit="1" customWidth="1"/>
    <col min="1663" max="1663" width="33.28515625" style="65" bestFit="1" customWidth="1"/>
    <col min="1664" max="1668" width="9.140625" style="65"/>
    <col min="1669" max="1669" width="6.7109375" style="65" bestFit="1" customWidth="1"/>
    <col min="1670" max="1670" width="2.42578125" style="65" bestFit="1" customWidth="1"/>
    <col min="1671" max="1671" width="33.28515625" style="65" bestFit="1" customWidth="1"/>
    <col min="1672" max="1676" width="9.140625" style="65"/>
    <col min="1677" max="1677" width="6.7109375" style="65" bestFit="1" customWidth="1"/>
    <col min="1678" max="1678" width="2.42578125" style="65" bestFit="1" customWidth="1"/>
    <col min="1679" max="1679" width="33.28515625" style="65" bestFit="1" customWidth="1"/>
    <col min="1680" max="1684" width="9.140625" style="65"/>
    <col min="1685" max="1685" width="6.7109375" style="65" bestFit="1" customWidth="1"/>
    <col min="1686" max="1686" width="2.42578125" style="65" bestFit="1" customWidth="1"/>
    <col min="1687" max="1687" width="33.28515625" style="65" bestFit="1" customWidth="1"/>
    <col min="1688" max="1692" width="9.140625" style="65"/>
    <col min="1693" max="1693" width="6.7109375" style="65" bestFit="1" customWidth="1"/>
    <col min="1694" max="1694" width="2.42578125" style="65" bestFit="1" customWidth="1"/>
    <col min="1695" max="1695" width="33.28515625" style="65" bestFit="1" customWidth="1"/>
    <col min="1696" max="1700" width="9.140625" style="65"/>
    <col min="1701" max="1701" width="6.7109375" style="65" bestFit="1" customWidth="1"/>
    <col min="1702" max="1702" width="2.42578125" style="65" bestFit="1" customWidth="1"/>
    <col min="1703" max="1703" width="33.28515625" style="65" bestFit="1" customWidth="1"/>
    <col min="1704" max="1708" width="9.140625" style="65"/>
    <col min="1709" max="1709" width="6.7109375" style="65" bestFit="1" customWidth="1"/>
    <col min="1710" max="1710" width="2.42578125" style="65" bestFit="1" customWidth="1"/>
    <col min="1711" max="1711" width="33.28515625" style="65" bestFit="1" customWidth="1"/>
    <col min="1712" max="1716" width="9.140625" style="65"/>
    <col min="1717" max="1717" width="6.7109375" style="65" bestFit="1" customWidth="1"/>
    <col min="1718" max="1718" width="2.42578125" style="65" bestFit="1" customWidth="1"/>
    <col min="1719" max="1719" width="33.28515625" style="65" bestFit="1" customWidth="1"/>
    <col min="1720" max="1724" width="9.140625" style="65"/>
    <col min="1725" max="1725" width="6.7109375" style="65" bestFit="1" customWidth="1"/>
    <col min="1726" max="1726" width="2.42578125" style="65" bestFit="1" customWidth="1"/>
    <col min="1727" max="1727" width="33.28515625" style="65" bestFit="1" customWidth="1"/>
    <col min="1728" max="1732" width="9.140625" style="65"/>
    <col min="1733" max="1733" width="6.7109375" style="65" bestFit="1" customWidth="1"/>
    <col min="1734" max="1734" width="2.42578125" style="65" bestFit="1" customWidth="1"/>
    <col min="1735" max="1735" width="33.28515625" style="65" bestFit="1" customWidth="1"/>
    <col min="1736" max="1740" width="9.140625" style="65"/>
    <col min="1741" max="1741" width="6.7109375" style="65" bestFit="1" customWidth="1"/>
    <col min="1742" max="1742" width="2.42578125" style="65" bestFit="1" customWidth="1"/>
    <col min="1743" max="1743" width="33.28515625" style="65" bestFit="1" customWidth="1"/>
    <col min="1744" max="1748" width="9.140625" style="65"/>
    <col min="1749" max="1749" width="6.7109375" style="65" bestFit="1" customWidth="1"/>
    <col min="1750" max="1750" width="2.42578125" style="65" bestFit="1" customWidth="1"/>
    <col min="1751" max="1751" width="33.28515625" style="65" bestFit="1" customWidth="1"/>
    <col min="1752" max="1756" width="9.140625" style="65"/>
    <col min="1757" max="1757" width="6.7109375" style="65" bestFit="1" customWidth="1"/>
    <col min="1758" max="1758" width="2.42578125" style="65" bestFit="1" customWidth="1"/>
    <col min="1759" max="1759" width="33.28515625" style="65" bestFit="1" customWidth="1"/>
    <col min="1760" max="1764" width="9.140625" style="65"/>
    <col min="1765" max="1765" width="6.7109375" style="65" bestFit="1" customWidth="1"/>
    <col min="1766" max="1766" width="2.42578125" style="65" bestFit="1" customWidth="1"/>
    <col min="1767" max="1767" width="33.28515625" style="65" bestFit="1" customWidth="1"/>
    <col min="1768" max="1772" width="9.140625" style="65"/>
    <col min="1773" max="1773" width="6.7109375" style="65" bestFit="1" customWidth="1"/>
    <col min="1774" max="1774" width="2.42578125" style="65" bestFit="1" customWidth="1"/>
    <col min="1775" max="1775" width="33.28515625" style="65" bestFit="1" customWidth="1"/>
    <col min="1776" max="1780" width="9.140625" style="65"/>
    <col min="1781" max="1781" width="6.7109375" style="65" bestFit="1" customWidth="1"/>
    <col min="1782" max="1782" width="2.42578125" style="65" bestFit="1" customWidth="1"/>
    <col min="1783" max="1783" width="33.28515625" style="65" bestFit="1" customWidth="1"/>
    <col min="1784" max="1788" width="9.140625" style="65"/>
    <col min="1789" max="1789" width="6.7109375" style="65" bestFit="1" customWidth="1"/>
    <col min="1790" max="1790" width="2.42578125" style="65" bestFit="1" customWidth="1"/>
    <col min="1791" max="1791" width="33.28515625" style="65" bestFit="1" customWidth="1"/>
    <col min="1792" max="1796" width="9.140625" style="65"/>
    <col min="1797" max="1797" width="6.7109375" style="65" bestFit="1" customWidth="1"/>
    <col min="1798" max="1798" width="2.42578125" style="65" bestFit="1" customWidth="1"/>
    <col min="1799" max="1799" width="33.28515625" style="65" bestFit="1" customWidth="1"/>
    <col min="1800" max="1804" width="9.140625" style="65"/>
    <col min="1805" max="1805" width="6.7109375" style="65" bestFit="1" customWidth="1"/>
    <col min="1806" max="1806" width="2.42578125" style="65" bestFit="1" customWidth="1"/>
    <col min="1807" max="1807" width="33.28515625" style="65" bestFit="1" customWidth="1"/>
    <col min="1808" max="1812" width="9.140625" style="65"/>
    <col min="1813" max="1813" width="6.7109375" style="65" bestFit="1" customWidth="1"/>
    <col min="1814" max="1814" width="2.42578125" style="65" bestFit="1" customWidth="1"/>
    <col min="1815" max="1815" width="33.28515625" style="65" bestFit="1" customWidth="1"/>
    <col min="1816" max="1820" width="9.140625" style="65"/>
    <col min="1821" max="1821" width="6.7109375" style="65" bestFit="1" customWidth="1"/>
    <col min="1822" max="1822" width="2.42578125" style="65" bestFit="1" customWidth="1"/>
    <col min="1823" max="1823" width="33.28515625" style="65" bestFit="1" customWidth="1"/>
    <col min="1824" max="1828" width="9.140625" style="65"/>
    <col min="1829" max="1829" width="6.7109375" style="65" bestFit="1" customWidth="1"/>
    <col min="1830" max="1830" width="2.42578125" style="65" bestFit="1" customWidth="1"/>
    <col min="1831" max="1831" width="33.28515625" style="65" bestFit="1" customWidth="1"/>
    <col min="1832" max="1836" width="9.140625" style="65"/>
    <col min="1837" max="1837" width="6.7109375" style="65" bestFit="1" customWidth="1"/>
    <col min="1838" max="1838" width="2.42578125" style="65" bestFit="1" customWidth="1"/>
    <col min="1839" max="1839" width="33.28515625" style="65" bestFit="1" customWidth="1"/>
    <col min="1840" max="1844" width="9.140625" style="65"/>
    <col min="1845" max="1845" width="6.7109375" style="65" bestFit="1" customWidth="1"/>
    <col min="1846" max="1846" width="2.42578125" style="65" bestFit="1" customWidth="1"/>
    <col min="1847" max="1847" width="33.28515625" style="65" bestFit="1" customWidth="1"/>
    <col min="1848" max="1852" width="9.140625" style="65"/>
    <col min="1853" max="1853" width="6.7109375" style="65" bestFit="1" customWidth="1"/>
    <col min="1854" max="1854" width="2.42578125" style="65" bestFit="1" customWidth="1"/>
    <col min="1855" max="1855" width="33.28515625" style="65" bestFit="1" customWidth="1"/>
    <col min="1856" max="1860" width="9.140625" style="65"/>
    <col min="1861" max="1861" width="6.7109375" style="65" bestFit="1" customWidth="1"/>
    <col min="1862" max="1862" width="2.42578125" style="65" bestFit="1" customWidth="1"/>
    <col min="1863" max="1863" width="33.28515625" style="65" bestFit="1" customWidth="1"/>
    <col min="1864" max="1868" width="9.140625" style="65"/>
    <col min="1869" max="1869" width="6.7109375" style="65" bestFit="1" customWidth="1"/>
    <col min="1870" max="1870" width="2.42578125" style="65" bestFit="1" customWidth="1"/>
    <col min="1871" max="1871" width="33.28515625" style="65" bestFit="1" customWidth="1"/>
    <col min="1872" max="1876" width="9.140625" style="65"/>
    <col min="1877" max="1877" width="6.7109375" style="65" bestFit="1" customWidth="1"/>
    <col min="1878" max="1878" width="2.42578125" style="65" bestFit="1" customWidth="1"/>
    <col min="1879" max="1879" width="33.28515625" style="65" bestFit="1" customWidth="1"/>
    <col min="1880" max="1884" width="9.140625" style="65"/>
    <col min="1885" max="1885" width="6.7109375" style="65" bestFit="1" customWidth="1"/>
    <col min="1886" max="1886" width="2.42578125" style="65" bestFit="1" customWidth="1"/>
    <col min="1887" max="1887" width="33.28515625" style="65" bestFit="1" customWidth="1"/>
    <col min="1888" max="1892" width="9.140625" style="65"/>
    <col min="1893" max="1893" width="6.7109375" style="65" bestFit="1" customWidth="1"/>
    <col min="1894" max="1894" width="2.42578125" style="65" bestFit="1" customWidth="1"/>
    <col min="1895" max="1895" width="33.28515625" style="65" bestFit="1" customWidth="1"/>
    <col min="1896" max="1900" width="9.140625" style="65"/>
    <col min="1901" max="1901" width="6.7109375" style="65" bestFit="1" customWidth="1"/>
    <col min="1902" max="1902" width="2.42578125" style="65" bestFit="1" customWidth="1"/>
    <col min="1903" max="1903" width="33.28515625" style="65" bestFit="1" customWidth="1"/>
    <col min="1904" max="1908" width="9.140625" style="65"/>
    <col min="1909" max="1909" width="6.7109375" style="65" bestFit="1" customWidth="1"/>
    <col min="1910" max="1910" width="2.42578125" style="65" bestFit="1" customWidth="1"/>
    <col min="1911" max="1911" width="33.28515625" style="65" bestFit="1" customWidth="1"/>
    <col min="1912" max="1916" width="9.140625" style="65"/>
    <col min="1917" max="1917" width="6.7109375" style="65" bestFit="1" customWidth="1"/>
    <col min="1918" max="1918" width="2.42578125" style="65" bestFit="1" customWidth="1"/>
    <col min="1919" max="1919" width="33.28515625" style="65" bestFit="1" customWidth="1"/>
    <col min="1920" max="1924" width="9.140625" style="65"/>
    <col min="1925" max="1925" width="6.7109375" style="65" bestFit="1" customWidth="1"/>
    <col min="1926" max="1926" width="2.42578125" style="65" bestFit="1" customWidth="1"/>
    <col min="1927" max="1927" width="33.28515625" style="65" bestFit="1" customWidth="1"/>
    <col min="1928" max="1932" width="9.140625" style="65"/>
    <col min="1933" max="1933" width="6.7109375" style="65" bestFit="1" customWidth="1"/>
    <col min="1934" max="1934" width="2.42578125" style="65" bestFit="1" customWidth="1"/>
    <col min="1935" max="1935" width="33.28515625" style="65" bestFit="1" customWidth="1"/>
    <col min="1936" max="1940" width="9.140625" style="65"/>
    <col min="1941" max="1941" width="6.7109375" style="65" bestFit="1" customWidth="1"/>
    <col min="1942" max="1942" width="2.42578125" style="65" bestFit="1" customWidth="1"/>
    <col min="1943" max="1943" width="33.28515625" style="65" bestFit="1" customWidth="1"/>
    <col min="1944" max="1948" width="9.140625" style="65"/>
    <col min="1949" max="1949" width="6.7109375" style="65" bestFit="1" customWidth="1"/>
    <col min="1950" max="1950" width="2.42578125" style="65" bestFit="1" customWidth="1"/>
    <col min="1951" max="1951" width="33.28515625" style="65" bestFit="1" customWidth="1"/>
    <col min="1952" max="1956" width="9.140625" style="65"/>
    <col min="1957" max="1957" width="6.7109375" style="65" bestFit="1" customWidth="1"/>
    <col min="1958" max="1958" width="2.42578125" style="65" bestFit="1" customWidth="1"/>
    <col min="1959" max="1959" width="33.28515625" style="65" bestFit="1" customWidth="1"/>
    <col min="1960" max="1964" width="9.140625" style="65"/>
    <col min="1965" max="1965" width="6.7109375" style="65" bestFit="1" customWidth="1"/>
    <col min="1966" max="1966" width="2.42578125" style="65" bestFit="1" customWidth="1"/>
    <col min="1967" max="1967" width="33.28515625" style="65" bestFit="1" customWidth="1"/>
    <col min="1968" max="1972" width="9.140625" style="65"/>
    <col min="1973" max="1973" width="6.7109375" style="65" bestFit="1" customWidth="1"/>
    <col min="1974" max="1974" width="2.42578125" style="65" bestFit="1" customWidth="1"/>
    <col min="1975" max="1975" width="33.28515625" style="65" bestFit="1" customWidth="1"/>
    <col min="1976" max="1980" width="9.140625" style="65"/>
    <col min="1981" max="1981" width="6.7109375" style="65" bestFit="1" customWidth="1"/>
    <col min="1982" max="1982" width="2.42578125" style="65" bestFit="1" customWidth="1"/>
    <col min="1983" max="1983" width="33.28515625" style="65" bestFit="1" customWidth="1"/>
    <col min="1984" max="1988" width="9.140625" style="65"/>
    <col min="1989" max="1989" width="6.7109375" style="65" bestFit="1" customWidth="1"/>
    <col min="1990" max="1990" width="2.42578125" style="65" bestFit="1" customWidth="1"/>
    <col min="1991" max="1991" width="33.28515625" style="65" bestFit="1" customWidth="1"/>
    <col min="1992" max="1996" width="9.140625" style="65"/>
    <col min="1997" max="1997" width="6.7109375" style="65" bestFit="1" customWidth="1"/>
    <col min="1998" max="1998" width="2.42578125" style="65" bestFit="1" customWidth="1"/>
    <col min="1999" max="1999" width="33.28515625" style="65" bestFit="1" customWidth="1"/>
    <col min="2000" max="2004" width="9.140625" style="65"/>
    <col min="2005" max="2005" width="6.7109375" style="65" bestFit="1" customWidth="1"/>
    <col min="2006" max="2006" width="2.42578125" style="65" bestFit="1" customWidth="1"/>
    <col min="2007" max="2007" width="33.28515625" style="65" bestFit="1" customWidth="1"/>
    <col min="2008" max="2012" width="9.140625" style="65"/>
    <col min="2013" max="2013" width="6.7109375" style="65" bestFit="1" customWidth="1"/>
    <col min="2014" max="2014" width="2.42578125" style="65" bestFit="1" customWidth="1"/>
    <col min="2015" max="2015" width="33.28515625" style="65" bestFit="1" customWidth="1"/>
    <col min="2016" max="2020" width="9.140625" style="65"/>
    <col min="2021" max="2021" width="6.7109375" style="65" bestFit="1" customWidth="1"/>
    <col min="2022" max="2022" width="2.42578125" style="65" bestFit="1" customWidth="1"/>
    <col min="2023" max="2023" width="33.28515625" style="65" bestFit="1" customWidth="1"/>
    <col min="2024" max="2028" width="9.140625" style="65"/>
    <col min="2029" max="2029" width="6.7109375" style="65" bestFit="1" customWidth="1"/>
    <col min="2030" max="2030" width="2.42578125" style="65" bestFit="1" customWidth="1"/>
    <col min="2031" max="2031" width="33.28515625" style="65" bestFit="1" customWidth="1"/>
    <col min="2032" max="2036" width="9.140625" style="65"/>
    <col min="2037" max="2037" width="6.7109375" style="65" bestFit="1" customWidth="1"/>
    <col min="2038" max="2038" width="2.42578125" style="65" bestFit="1" customWidth="1"/>
    <col min="2039" max="2039" width="33.28515625" style="65" bestFit="1" customWidth="1"/>
    <col min="2040" max="2044" width="9.140625" style="65"/>
    <col min="2045" max="2045" width="6.7109375" style="65" bestFit="1" customWidth="1"/>
    <col min="2046" max="2046" width="2.42578125" style="65" bestFit="1" customWidth="1"/>
    <col min="2047" max="2047" width="33.28515625" style="65" bestFit="1" customWidth="1"/>
    <col min="2048" max="2052" width="9.140625" style="65"/>
    <col min="2053" max="2053" width="6.7109375" style="65" bestFit="1" customWidth="1"/>
    <col min="2054" max="2054" width="2.42578125" style="65" bestFit="1" customWidth="1"/>
    <col min="2055" max="2055" width="33.28515625" style="65" bestFit="1" customWidth="1"/>
    <col min="2056" max="2060" width="9.140625" style="65"/>
    <col min="2061" max="2061" width="6.7109375" style="65" bestFit="1" customWidth="1"/>
    <col min="2062" max="2062" width="2.42578125" style="65" bestFit="1" customWidth="1"/>
    <col min="2063" max="2063" width="33.28515625" style="65" bestFit="1" customWidth="1"/>
    <col min="2064" max="2068" width="9.140625" style="65"/>
    <col min="2069" max="2069" width="6.7109375" style="65" bestFit="1" customWidth="1"/>
    <col min="2070" max="2070" width="2.42578125" style="65" bestFit="1" customWidth="1"/>
    <col min="2071" max="2071" width="33.28515625" style="65" bestFit="1" customWidth="1"/>
    <col min="2072" max="2076" width="9.140625" style="65"/>
    <col min="2077" max="2077" width="6.7109375" style="65" bestFit="1" customWidth="1"/>
    <col min="2078" max="2078" width="2.42578125" style="65" bestFit="1" customWidth="1"/>
    <col min="2079" max="2079" width="33.28515625" style="65" bestFit="1" customWidth="1"/>
    <col min="2080" max="2084" width="9.140625" style="65"/>
    <col min="2085" max="2085" width="6.7109375" style="65" bestFit="1" customWidth="1"/>
    <col min="2086" max="2086" width="2.42578125" style="65" bestFit="1" customWidth="1"/>
    <col min="2087" max="2087" width="33.28515625" style="65" bestFit="1" customWidth="1"/>
    <col min="2088" max="2092" width="9.140625" style="65"/>
    <col min="2093" max="2093" width="6.7109375" style="65" bestFit="1" customWidth="1"/>
    <col min="2094" max="2094" width="2.42578125" style="65" bestFit="1" customWidth="1"/>
    <col min="2095" max="2095" width="33.28515625" style="65" bestFit="1" customWidth="1"/>
    <col min="2096" max="2100" width="9.140625" style="65"/>
    <col min="2101" max="2101" width="6.7109375" style="65" bestFit="1" customWidth="1"/>
    <col min="2102" max="2102" width="2.42578125" style="65" bestFit="1" customWidth="1"/>
    <col min="2103" max="2103" width="33.28515625" style="65" bestFit="1" customWidth="1"/>
    <col min="2104" max="2108" width="9.140625" style="65"/>
    <col min="2109" max="2109" width="6.7109375" style="65" bestFit="1" customWidth="1"/>
    <col min="2110" max="2110" width="2.42578125" style="65" bestFit="1" customWidth="1"/>
    <col min="2111" max="2111" width="33.28515625" style="65" bestFit="1" customWidth="1"/>
    <col min="2112" max="2116" width="9.140625" style="65"/>
    <col min="2117" max="2117" width="6.7109375" style="65" bestFit="1" customWidth="1"/>
    <col min="2118" max="2118" width="2.42578125" style="65" bestFit="1" customWidth="1"/>
    <col min="2119" max="2119" width="33.28515625" style="65" bestFit="1" customWidth="1"/>
    <col min="2120" max="2124" width="9.140625" style="65"/>
    <col min="2125" max="2125" width="6.7109375" style="65" bestFit="1" customWidth="1"/>
    <col min="2126" max="2126" width="2.42578125" style="65" bestFit="1" customWidth="1"/>
    <col min="2127" max="2127" width="33.28515625" style="65" bestFit="1" customWidth="1"/>
    <col min="2128" max="2132" width="9.140625" style="65"/>
    <col min="2133" max="2133" width="6.7109375" style="65" bestFit="1" customWidth="1"/>
    <col min="2134" max="2134" width="2.42578125" style="65" bestFit="1" customWidth="1"/>
    <col min="2135" max="2135" width="33.28515625" style="65" bestFit="1" customWidth="1"/>
    <col min="2136" max="2140" width="9.140625" style="65"/>
    <col min="2141" max="2141" width="6.7109375" style="65" bestFit="1" customWidth="1"/>
    <col min="2142" max="2142" width="2.42578125" style="65" bestFit="1" customWidth="1"/>
    <col min="2143" max="2143" width="33.28515625" style="65" bestFit="1" customWidth="1"/>
    <col min="2144" max="2148" width="9.140625" style="65"/>
    <col min="2149" max="2149" width="6.7109375" style="65" bestFit="1" customWidth="1"/>
    <col min="2150" max="2150" width="2.42578125" style="65" bestFit="1" customWidth="1"/>
    <col min="2151" max="2151" width="33.28515625" style="65" bestFit="1" customWidth="1"/>
    <col min="2152" max="2156" width="9.140625" style="65"/>
    <col min="2157" max="2157" width="6.7109375" style="65" bestFit="1" customWidth="1"/>
    <col min="2158" max="2158" width="2.42578125" style="65" bestFit="1" customWidth="1"/>
    <col min="2159" max="2159" width="33.28515625" style="65" bestFit="1" customWidth="1"/>
    <col min="2160" max="2164" width="9.140625" style="65"/>
    <col min="2165" max="2165" width="6.7109375" style="65" bestFit="1" customWidth="1"/>
    <col min="2166" max="2166" width="2.42578125" style="65" bestFit="1" customWidth="1"/>
    <col min="2167" max="2167" width="33.28515625" style="65" bestFit="1" customWidth="1"/>
    <col min="2168" max="2172" width="9.140625" style="65"/>
    <col min="2173" max="2173" width="6.7109375" style="65" bestFit="1" customWidth="1"/>
    <col min="2174" max="2174" width="2.42578125" style="65" bestFit="1" customWidth="1"/>
    <col min="2175" max="2175" width="33.28515625" style="65" bestFit="1" customWidth="1"/>
    <col min="2176" max="2180" width="9.140625" style="65"/>
    <col min="2181" max="2181" width="6.7109375" style="65" bestFit="1" customWidth="1"/>
    <col min="2182" max="2182" width="2.42578125" style="65" bestFit="1" customWidth="1"/>
    <col min="2183" max="2183" width="33.28515625" style="65" bestFit="1" customWidth="1"/>
    <col min="2184" max="2188" width="9.140625" style="65"/>
    <col min="2189" max="2189" width="6.7109375" style="65" bestFit="1" customWidth="1"/>
    <col min="2190" max="2190" width="2.42578125" style="65" bestFit="1" customWidth="1"/>
    <col min="2191" max="2191" width="33.28515625" style="65" bestFit="1" customWidth="1"/>
    <col min="2192" max="2196" width="9.140625" style="65"/>
    <col min="2197" max="2197" width="6.7109375" style="65" bestFit="1" customWidth="1"/>
    <col min="2198" max="2198" width="2.42578125" style="65" bestFit="1" customWidth="1"/>
    <col min="2199" max="2199" width="33.28515625" style="65" bestFit="1" customWidth="1"/>
    <col min="2200" max="2204" width="9.140625" style="65"/>
    <col min="2205" max="2205" width="6.7109375" style="65" bestFit="1" customWidth="1"/>
    <col min="2206" max="2206" width="2.42578125" style="65" bestFit="1" customWidth="1"/>
    <col min="2207" max="2207" width="33.28515625" style="65" bestFit="1" customWidth="1"/>
    <col min="2208" max="2212" width="9.140625" style="65"/>
    <col min="2213" max="2213" width="6.7109375" style="65" bestFit="1" customWidth="1"/>
    <col min="2214" max="2214" width="2.42578125" style="65" bestFit="1" customWidth="1"/>
    <col min="2215" max="2215" width="33.28515625" style="65" bestFit="1" customWidth="1"/>
    <col min="2216" max="2220" width="9.140625" style="65"/>
    <col min="2221" max="2221" width="6.7109375" style="65" bestFit="1" customWidth="1"/>
    <col min="2222" max="2222" width="2.42578125" style="65" bestFit="1" customWidth="1"/>
    <col min="2223" max="2223" width="33.28515625" style="65" bestFit="1" customWidth="1"/>
    <col min="2224" max="2228" width="9.140625" style="65"/>
    <col min="2229" max="2229" width="6.7109375" style="65" bestFit="1" customWidth="1"/>
    <col min="2230" max="2230" width="2.42578125" style="65" bestFit="1" customWidth="1"/>
    <col min="2231" max="2231" width="33.28515625" style="65" bestFit="1" customWidth="1"/>
    <col min="2232" max="2236" width="9.140625" style="65"/>
    <col min="2237" max="2237" width="6.7109375" style="65" bestFit="1" customWidth="1"/>
    <col min="2238" max="2238" width="2.42578125" style="65" bestFit="1" customWidth="1"/>
    <col min="2239" max="2239" width="33.28515625" style="65" bestFit="1" customWidth="1"/>
    <col min="2240" max="2244" width="9.140625" style="65"/>
    <col min="2245" max="2245" width="6.7109375" style="65" bestFit="1" customWidth="1"/>
    <col min="2246" max="2246" width="2.42578125" style="65" bestFit="1" customWidth="1"/>
    <col min="2247" max="2247" width="33.28515625" style="65" bestFit="1" customWidth="1"/>
    <col min="2248" max="2252" width="9.140625" style="65"/>
    <col min="2253" max="2253" width="6.7109375" style="65" bestFit="1" customWidth="1"/>
    <col min="2254" max="2254" width="2.42578125" style="65" bestFit="1" customWidth="1"/>
    <col min="2255" max="2255" width="33.28515625" style="65" bestFit="1" customWidth="1"/>
    <col min="2256" max="2260" width="9.140625" style="65"/>
    <col min="2261" max="2261" width="6.7109375" style="65" bestFit="1" customWidth="1"/>
    <col min="2262" max="2262" width="2.42578125" style="65" bestFit="1" customWidth="1"/>
    <col min="2263" max="2263" width="33.28515625" style="65" bestFit="1" customWidth="1"/>
    <col min="2264" max="2268" width="9.140625" style="65"/>
    <col min="2269" max="2269" width="6.7109375" style="65" bestFit="1" customWidth="1"/>
    <col min="2270" max="2270" width="2.42578125" style="65" bestFit="1" customWidth="1"/>
    <col min="2271" max="2271" width="33.28515625" style="65" bestFit="1" customWidth="1"/>
    <col min="2272" max="2276" width="9.140625" style="65"/>
    <col min="2277" max="2277" width="6.7109375" style="65" bestFit="1" customWidth="1"/>
    <col min="2278" max="2278" width="2.42578125" style="65" bestFit="1" customWidth="1"/>
    <col min="2279" max="2279" width="33.28515625" style="65" bestFit="1" customWidth="1"/>
    <col min="2280" max="2284" width="9.140625" style="65"/>
    <col min="2285" max="2285" width="6.7109375" style="65" bestFit="1" customWidth="1"/>
    <col min="2286" max="2286" width="2.42578125" style="65" bestFit="1" customWidth="1"/>
    <col min="2287" max="2287" width="33.28515625" style="65" bestFit="1" customWidth="1"/>
    <col min="2288" max="2292" width="9.140625" style="65"/>
    <col min="2293" max="2293" width="6.7109375" style="65" bestFit="1" customWidth="1"/>
    <col min="2294" max="2294" width="2.42578125" style="65" bestFit="1" customWidth="1"/>
    <col min="2295" max="2295" width="33.28515625" style="65" bestFit="1" customWidth="1"/>
    <col min="2296" max="2300" width="9.140625" style="65"/>
    <col min="2301" max="2301" width="6.7109375" style="65" bestFit="1" customWidth="1"/>
    <col min="2302" max="2302" width="2.42578125" style="65" bestFit="1" customWidth="1"/>
    <col min="2303" max="2303" width="33.28515625" style="65" bestFit="1" customWidth="1"/>
    <col min="2304" max="2308" width="9.140625" style="65"/>
    <col min="2309" max="2309" width="6.7109375" style="65" bestFit="1" customWidth="1"/>
    <col min="2310" max="2310" width="2.42578125" style="65" bestFit="1" customWidth="1"/>
    <col min="2311" max="2311" width="33.28515625" style="65" bestFit="1" customWidth="1"/>
    <col min="2312" max="2316" width="9.140625" style="65"/>
    <col min="2317" max="2317" width="6.7109375" style="65" bestFit="1" customWidth="1"/>
    <col min="2318" max="2318" width="2.42578125" style="65" bestFit="1" customWidth="1"/>
    <col min="2319" max="2319" width="33.28515625" style="65" bestFit="1" customWidth="1"/>
    <col min="2320" max="2324" width="9.140625" style="65"/>
    <col min="2325" max="2325" width="6.7109375" style="65" bestFit="1" customWidth="1"/>
    <col min="2326" max="2326" width="2.42578125" style="65" bestFit="1" customWidth="1"/>
    <col min="2327" max="2327" width="33.28515625" style="65" bestFit="1" customWidth="1"/>
    <col min="2328" max="2332" width="9.140625" style="65"/>
    <col min="2333" max="2333" width="6.7109375" style="65" bestFit="1" customWidth="1"/>
    <col min="2334" max="2334" width="2.42578125" style="65" bestFit="1" customWidth="1"/>
    <col min="2335" max="2335" width="33.28515625" style="65" bestFit="1" customWidth="1"/>
    <col min="2336" max="2340" width="9.140625" style="65"/>
    <col min="2341" max="2341" width="6.7109375" style="65" bestFit="1" customWidth="1"/>
    <col min="2342" max="2342" width="2.42578125" style="65" bestFit="1" customWidth="1"/>
    <col min="2343" max="2343" width="33.28515625" style="65" bestFit="1" customWidth="1"/>
    <col min="2344" max="2348" width="9.140625" style="65"/>
    <col min="2349" max="2349" width="6.7109375" style="65" bestFit="1" customWidth="1"/>
    <col min="2350" max="2350" width="2.42578125" style="65" bestFit="1" customWidth="1"/>
    <col min="2351" max="2351" width="33.28515625" style="65" bestFit="1" customWidth="1"/>
    <col min="2352" max="2356" width="9.140625" style="65"/>
    <col min="2357" max="2357" width="6.7109375" style="65" bestFit="1" customWidth="1"/>
    <col min="2358" max="2358" width="2.42578125" style="65" bestFit="1" customWidth="1"/>
    <col min="2359" max="2359" width="33.28515625" style="65" bestFit="1" customWidth="1"/>
    <col min="2360" max="2364" width="9.140625" style="65"/>
    <col min="2365" max="2365" width="6.7109375" style="65" bestFit="1" customWidth="1"/>
    <col min="2366" max="2366" width="2.42578125" style="65" bestFit="1" customWidth="1"/>
    <col min="2367" max="2367" width="33.28515625" style="65" bestFit="1" customWidth="1"/>
    <col min="2368" max="2372" width="9.140625" style="65"/>
    <col min="2373" max="2373" width="6.7109375" style="65" bestFit="1" customWidth="1"/>
    <col min="2374" max="2374" width="2.42578125" style="65" bestFit="1" customWidth="1"/>
    <col min="2375" max="2375" width="33.28515625" style="65" bestFit="1" customWidth="1"/>
    <col min="2376" max="2380" width="9.140625" style="65"/>
    <col min="2381" max="2381" width="6.7109375" style="65" bestFit="1" customWidth="1"/>
    <col min="2382" max="2382" width="2.42578125" style="65" bestFit="1" customWidth="1"/>
    <col min="2383" max="2383" width="33.28515625" style="65" bestFit="1" customWidth="1"/>
    <col min="2384" max="2388" width="9.140625" style="65"/>
    <col min="2389" max="2389" width="6.7109375" style="65" bestFit="1" customWidth="1"/>
    <col min="2390" max="2390" width="2.42578125" style="65" bestFit="1" customWidth="1"/>
    <col min="2391" max="2391" width="33.28515625" style="65" bestFit="1" customWidth="1"/>
    <col min="2392" max="2396" width="9.140625" style="65"/>
    <col min="2397" max="2397" width="6.7109375" style="65" bestFit="1" customWidth="1"/>
    <col min="2398" max="2398" width="2.42578125" style="65" bestFit="1" customWidth="1"/>
    <col min="2399" max="2399" width="33.28515625" style="65" bestFit="1" customWidth="1"/>
    <col min="2400" max="2404" width="9.140625" style="65"/>
    <col min="2405" max="2405" width="6.7109375" style="65" bestFit="1" customWidth="1"/>
    <col min="2406" max="2406" width="2.42578125" style="65" bestFit="1" customWidth="1"/>
    <col min="2407" max="2407" width="33.28515625" style="65" bestFit="1" customWidth="1"/>
    <col min="2408" max="2412" width="9.140625" style="65"/>
    <col min="2413" max="2413" width="6.7109375" style="65" bestFit="1" customWidth="1"/>
    <col min="2414" max="2414" width="2.42578125" style="65" bestFit="1" customWidth="1"/>
    <col min="2415" max="2415" width="33.28515625" style="65" bestFit="1" customWidth="1"/>
    <col min="2416" max="2420" width="9.140625" style="65"/>
    <col min="2421" max="2421" width="6.7109375" style="65" bestFit="1" customWidth="1"/>
    <col min="2422" max="2422" width="2.42578125" style="65" bestFit="1" customWidth="1"/>
    <col min="2423" max="2423" width="33.28515625" style="65" bestFit="1" customWidth="1"/>
    <col min="2424" max="2428" width="9.140625" style="65"/>
    <col min="2429" max="2429" width="6.7109375" style="65" bestFit="1" customWidth="1"/>
    <col min="2430" max="2430" width="2.42578125" style="65" bestFit="1" customWidth="1"/>
    <col min="2431" max="2431" width="33.28515625" style="65" bestFit="1" customWidth="1"/>
    <col min="2432" max="2436" width="9.140625" style="65"/>
    <col min="2437" max="2437" width="6.7109375" style="65" bestFit="1" customWidth="1"/>
    <col min="2438" max="2438" width="2.42578125" style="65" bestFit="1" customWidth="1"/>
    <col min="2439" max="2439" width="33.28515625" style="65" bestFit="1" customWidth="1"/>
    <col min="2440" max="2444" width="9.140625" style="65"/>
    <col min="2445" max="2445" width="6.7109375" style="65" bestFit="1" customWidth="1"/>
    <col min="2446" max="2446" width="2.42578125" style="65" bestFit="1" customWidth="1"/>
    <col min="2447" max="2447" width="33.28515625" style="65" bestFit="1" customWidth="1"/>
    <col min="2448" max="2452" width="9.140625" style="65"/>
    <col min="2453" max="2453" width="6.7109375" style="65" bestFit="1" customWidth="1"/>
    <col min="2454" max="2454" width="2.42578125" style="65" bestFit="1" customWidth="1"/>
    <col min="2455" max="2455" width="33.28515625" style="65" bestFit="1" customWidth="1"/>
    <col min="2456" max="2460" width="9.140625" style="65"/>
    <col min="2461" max="2461" width="6.7109375" style="65" bestFit="1" customWidth="1"/>
    <col min="2462" max="2462" width="2.42578125" style="65" bestFit="1" customWidth="1"/>
    <col min="2463" max="2463" width="33.28515625" style="65" bestFit="1" customWidth="1"/>
    <col min="2464" max="2468" width="9.140625" style="65"/>
    <col min="2469" max="2469" width="6.7109375" style="65" bestFit="1" customWidth="1"/>
    <col min="2470" max="2470" width="2.42578125" style="65" bestFit="1" customWidth="1"/>
    <col min="2471" max="2471" width="33.28515625" style="65" bestFit="1" customWidth="1"/>
    <col min="2472" max="2476" width="9.140625" style="65"/>
    <col min="2477" max="2477" width="6.7109375" style="65" bestFit="1" customWidth="1"/>
    <col min="2478" max="2478" width="2.42578125" style="65" bestFit="1" customWidth="1"/>
    <col min="2479" max="2479" width="33.28515625" style="65" bestFit="1" customWidth="1"/>
    <col min="2480" max="2484" width="9.140625" style="65"/>
    <col min="2485" max="2485" width="6.7109375" style="65" bestFit="1" customWidth="1"/>
    <col min="2486" max="2486" width="2.42578125" style="65" bestFit="1" customWidth="1"/>
    <col min="2487" max="2487" width="33.28515625" style="65" bestFit="1" customWidth="1"/>
    <col min="2488" max="2492" width="9.140625" style="65"/>
    <col min="2493" max="2493" width="6.7109375" style="65" bestFit="1" customWidth="1"/>
    <col min="2494" max="2494" width="2.42578125" style="65" bestFit="1" customWidth="1"/>
    <col min="2495" max="2495" width="33.28515625" style="65" bestFit="1" customWidth="1"/>
    <col min="2496" max="2500" width="9.140625" style="65"/>
    <col min="2501" max="2501" width="6.7109375" style="65" bestFit="1" customWidth="1"/>
    <col min="2502" max="2502" width="2.42578125" style="65" bestFit="1" customWidth="1"/>
    <col min="2503" max="2503" width="33.28515625" style="65" bestFit="1" customWidth="1"/>
    <col min="2504" max="2508" width="9.140625" style="65"/>
    <col min="2509" max="2509" width="6.7109375" style="65" bestFit="1" customWidth="1"/>
    <col min="2510" max="2510" width="2.42578125" style="65" bestFit="1" customWidth="1"/>
    <col min="2511" max="2511" width="33.28515625" style="65" bestFit="1" customWidth="1"/>
    <col min="2512" max="2516" width="9.140625" style="65"/>
    <col min="2517" max="2517" width="6.7109375" style="65" bestFit="1" customWidth="1"/>
    <col min="2518" max="2518" width="2.42578125" style="65" bestFit="1" customWidth="1"/>
    <col min="2519" max="2519" width="33.28515625" style="65" bestFit="1" customWidth="1"/>
    <col min="2520" max="2524" width="9.140625" style="65"/>
    <col min="2525" max="2525" width="6.7109375" style="65" bestFit="1" customWidth="1"/>
    <col min="2526" max="2526" width="2.42578125" style="65" bestFit="1" customWidth="1"/>
    <col min="2527" max="2527" width="33.28515625" style="65" bestFit="1" customWidth="1"/>
    <col min="2528" max="2532" width="9.140625" style="65"/>
    <col min="2533" max="2533" width="6.7109375" style="65" bestFit="1" customWidth="1"/>
    <col min="2534" max="2534" width="2.42578125" style="65" bestFit="1" customWidth="1"/>
    <col min="2535" max="2535" width="33.28515625" style="65" bestFit="1" customWidth="1"/>
    <col min="2536" max="2540" width="9.140625" style="65"/>
    <col min="2541" max="2541" width="6.7109375" style="65" bestFit="1" customWidth="1"/>
    <col min="2542" max="2542" width="2.42578125" style="65" bestFit="1" customWidth="1"/>
    <col min="2543" max="2543" width="33.28515625" style="65" bestFit="1" customWidth="1"/>
    <col min="2544" max="2548" width="9.140625" style="65"/>
    <col min="2549" max="2549" width="6.7109375" style="65" bestFit="1" customWidth="1"/>
    <col min="2550" max="2550" width="2.42578125" style="65" bestFit="1" customWidth="1"/>
    <col min="2551" max="2551" width="33.28515625" style="65" bestFit="1" customWidth="1"/>
    <col min="2552" max="2556" width="9.140625" style="65"/>
    <col min="2557" max="2557" width="6.7109375" style="65" bestFit="1" customWidth="1"/>
    <col min="2558" max="2558" width="2.42578125" style="65" bestFit="1" customWidth="1"/>
    <col min="2559" max="2559" width="33.28515625" style="65" bestFit="1" customWidth="1"/>
    <col min="2560" max="2564" width="9.140625" style="65"/>
    <col min="2565" max="2565" width="6.7109375" style="65" bestFit="1" customWidth="1"/>
    <col min="2566" max="2566" width="2.42578125" style="65" bestFit="1" customWidth="1"/>
    <col min="2567" max="2567" width="33.28515625" style="65" bestFit="1" customWidth="1"/>
    <col min="2568" max="2572" width="9.140625" style="65"/>
    <col min="2573" max="2573" width="6.7109375" style="65" bestFit="1" customWidth="1"/>
    <col min="2574" max="2574" width="2.42578125" style="65" bestFit="1" customWidth="1"/>
    <col min="2575" max="2575" width="33.28515625" style="65" bestFit="1" customWidth="1"/>
    <col min="2576" max="2580" width="9.140625" style="65"/>
    <col min="2581" max="2581" width="6.7109375" style="65" bestFit="1" customWidth="1"/>
    <col min="2582" max="2582" width="2.42578125" style="65" bestFit="1" customWidth="1"/>
    <col min="2583" max="2583" width="33.28515625" style="65" bestFit="1" customWidth="1"/>
    <col min="2584" max="2588" width="9.140625" style="65"/>
    <col min="2589" max="2589" width="6.7109375" style="65" bestFit="1" customWidth="1"/>
    <col min="2590" max="2590" width="2.42578125" style="65" bestFit="1" customWidth="1"/>
    <col min="2591" max="2591" width="33.28515625" style="65" bestFit="1" customWidth="1"/>
    <col min="2592" max="2596" width="9.140625" style="65"/>
    <col min="2597" max="2597" width="6.7109375" style="65" bestFit="1" customWidth="1"/>
    <col min="2598" max="2598" width="2.42578125" style="65" bestFit="1" customWidth="1"/>
    <col min="2599" max="2599" width="33.28515625" style="65" bestFit="1" customWidth="1"/>
    <col min="2600" max="2604" width="9.140625" style="65"/>
    <col min="2605" max="2605" width="6.7109375" style="65" bestFit="1" customWidth="1"/>
    <col min="2606" max="2606" width="2.42578125" style="65" bestFit="1" customWidth="1"/>
    <col min="2607" max="2607" width="33.28515625" style="65" bestFit="1" customWidth="1"/>
    <col min="2608" max="2612" width="9.140625" style="65"/>
    <col min="2613" max="2613" width="6.7109375" style="65" bestFit="1" customWidth="1"/>
    <col min="2614" max="2614" width="2.42578125" style="65" bestFit="1" customWidth="1"/>
    <col min="2615" max="2615" width="33.28515625" style="65" bestFit="1" customWidth="1"/>
    <col min="2616" max="2620" width="9.140625" style="65"/>
    <col min="2621" max="2621" width="6.7109375" style="65" bestFit="1" customWidth="1"/>
    <col min="2622" max="2622" width="2.42578125" style="65" bestFit="1" customWidth="1"/>
    <col min="2623" max="2623" width="33.28515625" style="65" bestFit="1" customWidth="1"/>
    <col min="2624" max="2628" width="9.140625" style="65"/>
    <col min="2629" max="2629" width="6.7109375" style="65" bestFit="1" customWidth="1"/>
    <col min="2630" max="2630" width="2.42578125" style="65" bestFit="1" customWidth="1"/>
    <col min="2631" max="2631" width="33.28515625" style="65" bestFit="1" customWidth="1"/>
    <col min="2632" max="2636" width="9.140625" style="65"/>
    <col min="2637" max="2637" width="6.7109375" style="65" bestFit="1" customWidth="1"/>
    <col min="2638" max="2638" width="2.42578125" style="65" bestFit="1" customWidth="1"/>
    <col min="2639" max="2639" width="33.28515625" style="65" bestFit="1" customWidth="1"/>
    <col min="2640" max="2644" width="9.140625" style="65"/>
    <col min="2645" max="2645" width="6.7109375" style="65" bestFit="1" customWidth="1"/>
    <col min="2646" max="2646" width="2.42578125" style="65" bestFit="1" customWidth="1"/>
    <col min="2647" max="2647" width="33.28515625" style="65" bestFit="1" customWidth="1"/>
    <col min="2648" max="2652" width="9.140625" style="65"/>
    <col min="2653" max="2653" width="6.7109375" style="65" bestFit="1" customWidth="1"/>
    <col min="2654" max="2654" width="2.42578125" style="65" bestFit="1" customWidth="1"/>
    <col min="2655" max="2655" width="33.28515625" style="65" bestFit="1" customWidth="1"/>
    <col min="2656" max="2660" width="9.140625" style="65"/>
    <col min="2661" max="2661" width="6.7109375" style="65" bestFit="1" customWidth="1"/>
    <col min="2662" max="2662" width="2.42578125" style="65" bestFit="1" customWidth="1"/>
    <col min="2663" max="2663" width="33.28515625" style="65" bestFit="1" customWidth="1"/>
    <col min="2664" max="2668" width="9.140625" style="65"/>
    <col min="2669" max="2669" width="6.7109375" style="65" bestFit="1" customWidth="1"/>
    <col min="2670" max="2670" width="2.42578125" style="65" bestFit="1" customWidth="1"/>
    <col min="2671" max="2671" width="33.28515625" style="65" bestFit="1" customWidth="1"/>
    <col min="2672" max="2676" width="9.140625" style="65"/>
    <col min="2677" max="2677" width="6.7109375" style="65" bestFit="1" customWidth="1"/>
    <col min="2678" max="2678" width="2.42578125" style="65" bestFit="1" customWidth="1"/>
    <col min="2679" max="2679" width="33.28515625" style="65" bestFit="1" customWidth="1"/>
    <col min="2680" max="2684" width="9.140625" style="65"/>
    <col min="2685" max="2685" width="6.7109375" style="65" bestFit="1" customWidth="1"/>
    <col min="2686" max="2686" width="2.42578125" style="65" bestFit="1" customWidth="1"/>
    <col min="2687" max="2687" width="33.28515625" style="65" bestFit="1" customWidth="1"/>
    <col min="2688" max="2692" width="9.140625" style="65"/>
    <col min="2693" max="2693" width="6.7109375" style="65" bestFit="1" customWidth="1"/>
    <col min="2694" max="2694" width="2.42578125" style="65" bestFit="1" customWidth="1"/>
    <col min="2695" max="2695" width="33.28515625" style="65" bestFit="1" customWidth="1"/>
    <col min="2696" max="2700" width="9.140625" style="65"/>
    <col min="2701" max="2701" width="6.7109375" style="65" bestFit="1" customWidth="1"/>
    <col min="2702" max="2702" width="2.42578125" style="65" bestFit="1" customWidth="1"/>
    <col min="2703" max="2703" width="33.28515625" style="65" bestFit="1" customWidth="1"/>
    <col min="2704" max="2708" width="9.140625" style="65"/>
    <col min="2709" max="2709" width="6.7109375" style="65" bestFit="1" customWidth="1"/>
    <col min="2710" max="2710" width="2.42578125" style="65" bestFit="1" customWidth="1"/>
    <col min="2711" max="2711" width="33.28515625" style="65" bestFit="1" customWidth="1"/>
    <col min="2712" max="2716" width="9.140625" style="65"/>
    <col min="2717" max="2717" width="6.7109375" style="65" bestFit="1" customWidth="1"/>
    <col min="2718" max="2718" width="2.42578125" style="65" bestFit="1" customWidth="1"/>
    <col min="2719" max="2719" width="33.28515625" style="65" bestFit="1" customWidth="1"/>
    <col min="2720" max="2724" width="9.140625" style="65"/>
    <col min="2725" max="2725" width="6.7109375" style="65" bestFit="1" customWidth="1"/>
    <col min="2726" max="2726" width="2.42578125" style="65" bestFit="1" customWidth="1"/>
    <col min="2727" max="2727" width="33.28515625" style="65" bestFit="1" customWidth="1"/>
    <col min="2728" max="2732" width="9.140625" style="65"/>
    <col min="2733" max="2733" width="6.7109375" style="65" bestFit="1" customWidth="1"/>
    <col min="2734" max="2734" width="2.42578125" style="65" bestFit="1" customWidth="1"/>
    <col min="2735" max="2735" width="33.28515625" style="65" bestFit="1" customWidth="1"/>
    <col min="2736" max="2740" width="9.140625" style="65"/>
    <col min="2741" max="2741" width="6.7109375" style="65" bestFit="1" customWidth="1"/>
    <col min="2742" max="2742" width="2.42578125" style="65" bestFit="1" customWidth="1"/>
    <col min="2743" max="2743" width="33.28515625" style="65" bestFit="1" customWidth="1"/>
    <col min="2744" max="2748" width="9.140625" style="65"/>
    <col min="2749" max="2749" width="6.7109375" style="65" bestFit="1" customWidth="1"/>
    <col min="2750" max="2750" width="2.42578125" style="65" bestFit="1" customWidth="1"/>
    <col min="2751" max="2751" width="33.28515625" style="65" bestFit="1" customWidth="1"/>
    <col min="2752" max="2756" width="9.140625" style="65"/>
    <col min="2757" max="2757" width="6.7109375" style="65" bestFit="1" customWidth="1"/>
    <col min="2758" max="2758" width="2.42578125" style="65" bestFit="1" customWidth="1"/>
    <col min="2759" max="2759" width="33.28515625" style="65" bestFit="1" customWidth="1"/>
    <col min="2760" max="2764" width="9.140625" style="65"/>
    <col min="2765" max="2765" width="6.7109375" style="65" bestFit="1" customWidth="1"/>
    <col min="2766" max="2766" width="2.42578125" style="65" bestFit="1" customWidth="1"/>
    <col min="2767" max="2767" width="33.28515625" style="65" bestFit="1" customWidth="1"/>
    <col min="2768" max="2772" width="9.140625" style="65"/>
    <col min="2773" max="2773" width="6.7109375" style="65" bestFit="1" customWidth="1"/>
    <col min="2774" max="2774" width="2.42578125" style="65" bestFit="1" customWidth="1"/>
    <col min="2775" max="2775" width="33.28515625" style="65" bestFit="1" customWidth="1"/>
    <col min="2776" max="2780" width="9.140625" style="65"/>
    <col min="2781" max="2781" width="6.7109375" style="65" bestFit="1" customWidth="1"/>
    <col min="2782" max="2782" width="2.42578125" style="65" bestFit="1" customWidth="1"/>
    <col min="2783" max="2783" width="33.28515625" style="65" bestFit="1" customWidth="1"/>
    <col min="2784" max="2788" width="9.140625" style="65"/>
    <col min="2789" max="2789" width="6.7109375" style="65" bestFit="1" customWidth="1"/>
    <col min="2790" max="2790" width="2.42578125" style="65" bestFit="1" customWidth="1"/>
    <col min="2791" max="2791" width="33.28515625" style="65" bestFit="1" customWidth="1"/>
    <col min="2792" max="2796" width="9.140625" style="65"/>
    <col min="2797" max="2797" width="6.7109375" style="65" bestFit="1" customWidth="1"/>
    <col min="2798" max="2798" width="2.42578125" style="65" bestFit="1" customWidth="1"/>
    <col min="2799" max="2799" width="33.28515625" style="65" bestFit="1" customWidth="1"/>
    <col min="2800" max="2804" width="9.140625" style="65"/>
    <col min="2805" max="2805" width="6.7109375" style="65" bestFit="1" customWidth="1"/>
    <col min="2806" max="2806" width="2.42578125" style="65" bestFit="1" customWidth="1"/>
    <col min="2807" max="2807" width="33.28515625" style="65" bestFit="1" customWidth="1"/>
    <col min="2808" max="2812" width="9.140625" style="65"/>
    <col min="2813" max="2813" width="6.7109375" style="65" bestFit="1" customWidth="1"/>
    <col min="2814" max="2814" width="2.42578125" style="65" bestFit="1" customWidth="1"/>
    <col min="2815" max="2815" width="33.28515625" style="65" bestFit="1" customWidth="1"/>
    <col min="2816" max="2820" width="9.140625" style="65"/>
    <col min="2821" max="2821" width="6.7109375" style="65" bestFit="1" customWidth="1"/>
    <col min="2822" max="2822" width="2.42578125" style="65" bestFit="1" customWidth="1"/>
    <col min="2823" max="2823" width="33.28515625" style="65" bestFit="1" customWidth="1"/>
    <col min="2824" max="2828" width="9.140625" style="65"/>
    <col min="2829" max="2829" width="6.7109375" style="65" bestFit="1" customWidth="1"/>
    <col min="2830" max="2830" width="2.42578125" style="65" bestFit="1" customWidth="1"/>
    <col min="2831" max="2831" width="33.28515625" style="65" bestFit="1" customWidth="1"/>
    <col min="2832" max="2836" width="9.140625" style="65"/>
    <col min="2837" max="2837" width="6.7109375" style="65" bestFit="1" customWidth="1"/>
    <col min="2838" max="2838" width="2.42578125" style="65" bestFit="1" customWidth="1"/>
    <col min="2839" max="2839" width="33.28515625" style="65" bestFit="1" customWidth="1"/>
    <col min="2840" max="2844" width="9.140625" style="65"/>
    <col min="2845" max="2845" width="6.7109375" style="65" bestFit="1" customWidth="1"/>
    <col min="2846" max="2846" width="2.42578125" style="65" bestFit="1" customWidth="1"/>
    <col min="2847" max="2847" width="33.28515625" style="65" bestFit="1" customWidth="1"/>
    <col min="2848" max="2852" width="9.140625" style="65"/>
    <col min="2853" max="2853" width="6.7109375" style="65" bestFit="1" customWidth="1"/>
    <col min="2854" max="2854" width="2.42578125" style="65" bestFit="1" customWidth="1"/>
    <col min="2855" max="2855" width="33.28515625" style="65" bestFit="1" customWidth="1"/>
    <col min="2856" max="2860" width="9.140625" style="65"/>
    <col min="2861" max="2861" width="6.7109375" style="65" bestFit="1" customWidth="1"/>
    <col min="2862" max="2862" width="2.42578125" style="65" bestFit="1" customWidth="1"/>
    <col min="2863" max="2863" width="33.28515625" style="65" bestFit="1" customWidth="1"/>
    <col min="2864" max="2868" width="9.140625" style="65"/>
    <col min="2869" max="2869" width="6.7109375" style="65" bestFit="1" customWidth="1"/>
    <col min="2870" max="2870" width="2.42578125" style="65" bestFit="1" customWidth="1"/>
    <col min="2871" max="2871" width="33.28515625" style="65" bestFit="1" customWidth="1"/>
    <col min="2872" max="2876" width="9.140625" style="65"/>
    <col min="2877" max="2877" width="6.7109375" style="65" bestFit="1" customWidth="1"/>
    <col min="2878" max="2878" width="2.42578125" style="65" bestFit="1" customWidth="1"/>
    <col min="2879" max="2879" width="33.28515625" style="65" bestFit="1" customWidth="1"/>
    <col min="2880" max="2884" width="9.140625" style="65"/>
    <col min="2885" max="2885" width="6.7109375" style="65" bestFit="1" customWidth="1"/>
    <col min="2886" max="2886" width="2.42578125" style="65" bestFit="1" customWidth="1"/>
    <col min="2887" max="2887" width="33.28515625" style="65" bestFit="1" customWidth="1"/>
    <col min="2888" max="2892" width="9.140625" style="65"/>
    <col min="2893" max="2893" width="6.7109375" style="65" bestFit="1" customWidth="1"/>
    <col min="2894" max="2894" width="2.42578125" style="65" bestFit="1" customWidth="1"/>
    <col min="2895" max="2895" width="33.28515625" style="65" bestFit="1" customWidth="1"/>
    <col min="2896" max="2900" width="9.140625" style="65"/>
    <col min="2901" max="2901" width="6.7109375" style="65" bestFit="1" customWidth="1"/>
    <col min="2902" max="2902" width="2.42578125" style="65" bestFit="1" customWidth="1"/>
    <col min="2903" max="2903" width="33.28515625" style="65" bestFit="1" customWidth="1"/>
    <col min="2904" max="2908" width="9.140625" style="65"/>
    <col min="2909" max="2909" width="6.7109375" style="65" bestFit="1" customWidth="1"/>
    <col min="2910" max="2910" width="2.42578125" style="65" bestFit="1" customWidth="1"/>
    <col min="2911" max="2911" width="33.28515625" style="65" bestFit="1" customWidth="1"/>
    <col min="2912" max="2916" width="9.140625" style="65"/>
    <col min="2917" max="2917" width="6.7109375" style="65" bestFit="1" customWidth="1"/>
    <col min="2918" max="2918" width="2.42578125" style="65" bestFit="1" customWidth="1"/>
    <col min="2919" max="2919" width="33.28515625" style="65" bestFit="1" customWidth="1"/>
    <col min="2920" max="2924" width="9.140625" style="65"/>
    <col min="2925" max="2925" width="6.7109375" style="65" bestFit="1" customWidth="1"/>
    <col min="2926" max="2926" width="2.42578125" style="65" bestFit="1" customWidth="1"/>
    <col min="2927" max="2927" width="33.28515625" style="65" bestFit="1" customWidth="1"/>
    <col min="2928" max="2932" width="9.140625" style="65"/>
    <col min="2933" max="2933" width="6.7109375" style="65" bestFit="1" customWidth="1"/>
    <col min="2934" max="2934" width="2.42578125" style="65" bestFit="1" customWidth="1"/>
    <col min="2935" max="2935" width="33.28515625" style="65" bestFit="1" customWidth="1"/>
    <col min="2936" max="2940" width="9.140625" style="65"/>
    <col min="2941" max="2941" width="6.7109375" style="65" bestFit="1" customWidth="1"/>
    <col min="2942" max="2942" width="2.42578125" style="65" bestFit="1" customWidth="1"/>
    <col min="2943" max="2943" width="33.28515625" style="65" bestFit="1" customWidth="1"/>
    <col min="2944" max="2948" width="9.140625" style="65"/>
    <col min="2949" max="2949" width="6.7109375" style="65" bestFit="1" customWidth="1"/>
    <col min="2950" max="2950" width="2.42578125" style="65" bestFit="1" customWidth="1"/>
    <col min="2951" max="2951" width="33.28515625" style="65" bestFit="1" customWidth="1"/>
    <col min="2952" max="2956" width="9.140625" style="65"/>
    <col min="2957" max="2957" width="6.7109375" style="65" bestFit="1" customWidth="1"/>
    <col min="2958" max="2958" width="2.42578125" style="65" bestFit="1" customWidth="1"/>
    <col min="2959" max="2959" width="33.28515625" style="65" bestFit="1" customWidth="1"/>
    <col min="2960" max="2964" width="9.140625" style="65"/>
    <col min="2965" max="2965" width="6.7109375" style="65" bestFit="1" customWidth="1"/>
    <col min="2966" max="2966" width="2.42578125" style="65" bestFit="1" customWidth="1"/>
    <col min="2967" max="2967" width="33.28515625" style="65" bestFit="1" customWidth="1"/>
    <col min="2968" max="2972" width="9.140625" style="65"/>
    <col min="2973" max="2973" width="6.7109375" style="65" bestFit="1" customWidth="1"/>
    <col min="2974" max="2974" width="2.42578125" style="65" bestFit="1" customWidth="1"/>
    <col min="2975" max="2975" width="33.28515625" style="65" bestFit="1" customWidth="1"/>
    <col min="2976" max="2980" width="9.140625" style="65"/>
    <col min="2981" max="2981" width="6.7109375" style="65" bestFit="1" customWidth="1"/>
    <col min="2982" max="2982" width="2.42578125" style="65" bestFit="1" customWidth="1"/>
    <col min="2983" max="2983" width="33.28515625" style="65" bestFit="1" customWidth="1"/>
    <col min="2984" max="2988" width="9.140625" style="65"/>
    <col min="2989" max="2989" width="6.7109375" style="65" bestFit="1" customWidth="1"/>
    <col min="2990" max="2990" width="2.42578125" style="65" bestFit="1" customWidth="1"/>
    <col min="2991" max="2991" width="33.28515625" style="65" bestFit="1" customWidth="1"/>
    <col min="2992" max="2996" width="9.140625" style="65"/>
    <col min="2997" max="2997" width="6.7109375" style="65" bestFit="1" customWidth="1"/>
    <col min="2998" max="2998" width="2.42578125" style="65" bestFit="1" customWidth="1"/>
    <col min="2999" max="2999" width="33.28515625" style="65" bestFit="1" customWidth="1"/>
    <col min="3000" max="3004" width="9.140625" style="65"/>
    <col min="3005" max="3005" width="6.7109375" style="65" bestFit="1" customWidth="1"/>
    <col min="3006" max="3006" width="2.42578125" style="65" bestFit="1" customWidth="1"/>
    <col min="3007" max="3007" width="33.28515625" style="65" bestFit="1" customWidth="1"/>
    <col min="3008" max="3012" width="9.140625" style="65"/>
    <col min="3013" max="3013" width="6.7109375" style="65" bestFit="1" customWidth="1"/>
    <col min="3014" max="3014" width="2.42578125" style="65" bestFit="1" customWidth="1"/>
    <col min="3015" max="3015" width="33.28515625" style="65" bestFit="1" customWidth="1"/>
    <col min="3016" max="3020" width="9.140625" style="65"/>
    <col min="3021" max="3021" width="6.7109375" style="65" bestFit="1" customWidth="1"/>
    <col min="3022" max="3022" width="2.42578125" style="65" bestFit="1" customWidth="1"/>
    <col min="3023" max="3023" width="33.28515625" style="65" bestFit="1" customWidth="1"/>
    <col min="3024" max="3028" width="9.140625" style="65"/>
    <col min="3029" max="3029" width="6.7109375" style="65" bestFit="1" customWidth="1"/>
    <col min="3030" max="3030" width="2.42578125" style="65" bestFit="1" customWidth="1"/>
    <col min="3031" max="3031" width="33.28515625" style="65" bestFit="1" customWidth="1"/>
    <col min="3032" max="3036" width="9.140625" style="65"/>
    <col min="3037" max="3037" width="6.7109375" style="65" bestFit="1" customWidth="1"/>
    <col min="3038" max="3038" width="2.42578125" style="65" bestFit="1" customWidth="1"/>
    <col min="3039" max="3039" width="33.28515625" style="65" bestFit="1" customWidth="1"/>
    <col min="3040" max="3044" width="9.140625" style="65"/>
    <col min="3045" max="3045" width="6.7109375" style="65" bestFit="1" customWidth="1"/>
    <col min="3046" max="3046" width="2.42578125" style="65" bestFit="1" customWidth="1"/>
    <col min="3047" max="3047" width="33.28515625" style="65" bestFit="1" customWidth="1"/>
    <col min="3048" max="3052" width="9.140625" style="65"/>
    <col min="3053" max="3053" width="6.7109375" style="65" bestFit="1" customWidth="1"/>
    <col min="3054" max="3054" width="2.42578125" style="65" bestFit="1" customWidth="1"/>
    <col min="3055" max="3055" width="33.28515625" style="65" bestFit="1" customWidth="1"/>
    <col min="3056" max="3060" width="9.140625" style="65"/>
    <col min="3061" max="3061" width="6.7109375" style="65" bestFit="1" customWidth="1"/>
    <col min="3062" max="3062" width="2.42578125" style="65" bestFit="1" customWidth="1"/>
    <col min="3063" max="3063" width="33.28515625" style="65" bestFit="1" customWidth="1"/>
    <col min="3064" max="3068" width="9.140625" style="65"/>
    <col min="3069" max="3069" width="6.7109375" style="65" bestFit="1" customWidth="1"/>
    <col min="3070" max="3070" width="2.42578125" style="65" bestFit="1" customWidth="1"/>
    <col min="3071" max="3071" width="33.28515625" style="65" bestFit="1" customWidth="1"/>
    <col min="3072" max="3076" width="9.140625" style="65"/>
    <col min="3077" max="3077" width="6.7109375" style="65" bestFit="1" customWidth="1"/>
    <col min="3078" max="3078" width="2.42578125" style="65" bestFit="1" customWidth="1"/>
    <col min="3079" max="3079" width="33.28515625" style="65" bestFit="1" customWidth="1"/>
    <col min="3080" max="3084" width="9.140625" style="65"/>
    <col min="3085" max="3085" width="6.7109375" style="65" bestFit="1" customWidth="1"/>
    <col min="3086" max="3086" width="2.42578125" style="65" bestFit="1" customWidth="1"/>
    <col min="3087" max="3087" width="33.28515625" style="65" bestFit="1" customWidth="1"/>
    <col min="3088" max="3092" width="9.140625" style="65"/>
    <col min="3093" max="3093" width="6.7109375" style="65" bestFit="1" customWidth="1"/>
    <col min="3094" max="3094" width="2.42578125" style="65" bestFit="1" customWidth="1"/>
    <col min="3095" max="3095" width="33.28515625" style="65" bestFit="1" customWidth="1"/>
    <col min="3096" max="3100" width="9.140625" style="65"/>
    <col min="3101" max="3101" width="6.7109375" style="65" bestFit="1" customWidth="1"/>
    <col min="3102" max="3102" width="2.42578125" style="65" bestFit="1" customWidth="1"/>
    <col min="3103" max="3103" width="33.28515625" style="65" bestFit="1" customWidth="1"/>
    <col min="3104" max="3108" width="9.140625" style="65"/>
    <col min="3109" max="3109" width="6.7109375" style="65" bestFit="1" customWidth="1"/>
    <col min="3110" max="3110" width="2.42578125" style="65" bestFit="1" customWidth="1"/>
    <col min="3111" max="3111" width="33.28515625" style="65" bestFit="1" customWidth="1"/>
    <col min="3112" max="3116" width="9.140625" style="65"/>
    <col min="3117" max="3117" width="6.7109375" style="65" bestFit="1" customWidth="1"/>
    <col min="3118" max="3118" width="2.42578125" style="65" bestFit="1" customWidth="1"/>
    <col min="3119" max="3119" width="33.28515625" style="65" bestFit="1" customWidth="1"/>
    <col min="3120" max="3124" width="9.140625" style="65"/>
    <col min="3125" max="3125" width="6.7109375" style="65" bestFit="1" customWidth="1"/>
    <col min="3126" max="3126" width="2.42578125" style="65" bestFit="1" customWidth="1"/>
    <col min="3127" max="3127" width="33.28515625" style="65" bestFit="1" customWidth="1"/>
    <col min="3128" max="3132" width="9.140625" style="65"/>
    <col min="3133" max="3133" width="6.7109375" style="65" bestFit="1" customWidth="1"/>
    <col min="3134" max="3134" width="2.42578125" style="65" bestFit="1" customWidth="1"/>
    <col min="3135" max="3135" width="33.28515625" style="65" bestFit="1" customWidth="1"/>
    <col min="3136" max="3140" width="9.140625" style="65"/>
    <col min="3141" max="3141" width="6.7109375" style="65" bestFit="1" customWidth="1"/>
    <col min="3142" max="3142" width="2.42578125" style="65" bestFit="1" customWidth="1"/>
    <col min="3143" max="3143" width="33.28515625" style="65" bestFit="1" customWidth="1"/>
    <col min="3144" max="3148" width="9.140625" style="65"/>
    <col min="3149" max="3149" width="6.7109375" style="65" bestFit="1" customWidth="1"/>
    <col min="3150" max="3150" width="2.42578125" style="65" bestFit="1" customWidth="1"/>
    <col min="3151" max="3151" width="33.28515625" style="65" bestFit="1" customWidth="1"/>
    <col min="3152" max="3156" width="9.140625" style="65"/>
    <col min="3157" max="3157" width="6.7109375" style="65" bestFit="1" customWidth="1"/>
    <col min="3158" max="3158" width="2.42578125" style="65" bestFit="1" customWidth="1"/>
    <col min="3159" max="3159" width="33.28515625" style="65" bestFit="1" customWidth="1"/>
    <col min="3160" max="3164" width="9.140625" style="65"/>
    <col min="3165" max="3165" width="6.7109375" style="65" bestFit="1" customWidth="1"/>
    <col min="3166" max="3166" width="2.42578125" style="65" bestFit="1" customWidth="1"/>
    <col min="3167" max="3167" width="33.28515625" style="65" bestFit="1" customWidth="1"/>
    <col min="3168" max="3172" width="9.140625" style="65"/>
    <col min="3173" max="3173" width="6.7109375" style="65" bestFit="1" customWidth="1"/>
    <col min="3174" max="3174" width="2.42578125" style="65" bestFit="1" customWidth="1"/>
    <col min="3175" max="3175" width="33.28515625" style="65" bestFit="1" customWidth="1"/>
    <col min="3176" max="3180" width="9.140625" style="65"/>
    <col min="3181" max="3181" width="6.7109375" style="65" bestFit="1" customWidth="1"/>
    <col min="3182" max="3182" width="2.42578125" style="65" bestFit="1" customWidth="1"/>
    <col min="3183" max="3183" width="33.28515625" style="65" bestFit="1" customWidth="1"/>
    <col min="3184" max="3188" width="9.140625" style="65"/>
    <col min="3189" max="3189" width="6.7109375" style="65" bestFit="1" customWidth="1"/>
    <col min="3190" max="3190" width="2.42578125" style="65" bestFit="1" customWidth="1"/>
    <col min="3191" max="3191" width="33.28515625" style="65" bestFit="1" customWidth="1"/>
    <col min="3192" max="3196" width="9.140625" style="65"/>
    <col min="3197" max="3197" width="6.7109375" style="65" bestFit="1" customWidth="1"/>
    <col min="3198" max="3198" width="2.42578125" style="65" bestFit="1" customWidth="1"/>
    <col min="3199" max="3199" width="33.28515625" style="65" bestFit="1" customWidth="1"/>
    <col min="3200" max="3204" width="9.140625" style="65"/>
    <col min="3205" max="3205" width="6.7109375" style="65" bestFit="1" customWidth="1"/>
    <col min="3206" max="3206" width="2.42578125" style="65" bestFit="1" customWidth="1"/>
    <col min="3207" max="3207" width="33.28515625" style="65" bestFit="1" customWidth="1"/>
    <col min="3208" max="3212" width="9.140625" style="65"/>
    <col min="3213" max="3213" width="6.7109375" style="65" bestFit="1" customWidth="1"/>
    <col min="3214" max="3214" width="2.42578125" style="65" bestFit="1" customWidth="1"/>
    <col min="3215" max="3215" width="33.28515625" style="65" bestFit="1" customWidth="1"/>
    <col min="3216" max="3220" width="9.140625" style="65"/>
    <col min="3221" max="3221" width="6.7109375" style="65" bestFit="1" customWidth="1"/>
    <col min="3222" max="3222" width="2.42578125" style="65" bestFit="1" customWidth="1"/>
    <col min="3223" max="3223" width="33.28515625" style="65" bestFit="1" customWidth="1"/>
    <col min="3224" max="3228" width="9.140625" style="65"/>
    <col min="3229" max="3229" width="6.7109375" style="65" bestFit="1" customWidth="1"/>
    <col min="3230" max="3230" width="2.42578125" style="65" bestFit="1" customWidth="1"/>
    <col min="3231" max="3231" width="33.28515625" style="65" bestFit="1" customWidth="1"/>
    <col min="3232" max="3236" width="9.140625" style="65"/>
    <col min="3237" max="3237" width="6.7109375" style="65" bestFit="1" customWidth="1"/>
    <col min="3238" max="3238" width="2.42578125" style="65" bestFit="1" customWidth="1"/>
    <col min="3239" max="3239" width="33.28515625" style="65" bestFit="1" customWidth="1"/>
    <col min="3240" max="3244" width="9.140625" style="65"/>
    <col min="3245" max="3245" width="6.7109375" style="65" bestFit="1" customWidth="1"/>
    <col min="3246" max="3246" width="2.42578125" style="65" bestFit="1" customWidth="1"/>
    <col min="3247" max="3247" width="33.28515625" style="65" bestFit="1" customWidth="1"/>
    <col min="3248" max="3252" width="9.140625" style="65"/>
    <col min="3253" max="3253" width="6.7109375" style="65" bestFit="1" customWidth="1"/>
    <col min="3254" max="3254" width="2.42578125" style="65" bestFit="1" customWidth="1"/>
    <col min="3255" max="3255" width="33.28515625" style="65" bestFit="1" customWidth="1"/>
    <col min="3256" max="3260" width="9.140625" style="65"/>
    <col min="3261" max="3261" width="6.7109375" style="65" bestFit="1" customWidth="1"/>
    <col min="3262" max="3262" width="2.42578125" style="65" bestFit="1" customWidth="1"/>
    <col min="3263" max="3263" width="33.28515625" style="65" bestFit="1" customWidth="1"/>
    <col min="3264" max="3268" width="9.140625" style="65"/>
    <col min="3269" max="3269" width="6.7109375" style="65" bestFit="1" customWidth="1"/>
    <col min="3270" max="3270" width="2.42578125" style="65" bestFit="1" customWidth="1"/>
    <col min="3271" max="3271" width="33.28515625" style="65" bestFit="1" customWidth="1"/>
    <col min="3272" max="3276" width="9.140625" style="65"/>
    <col min="3277" max="3277" width="6.7109375" style="65" bestFit="1" customWidth="1"/>
    <col min="3278" max="3278" width="2.42578125" style="65" bestFit="1" customWidth="1"/>
    <col min="3279" max="3279" width="33.28515625" style="65" bestFit="1" customWidth="1"/>
    <col min="3280" max="3284" width="9.140625" style="65"/>
    <col min="3285" max="3285" width="6.7109375" style="65" bestFit="1" customWidth="1"/>
    <col min="3286" max="3286" width="2.42578125" style="65" bestFit="1" customWidth="1"/>
    <col min="3287" max="3287" width="33.28515625" style="65" bestFit="1" customWidth="1"/>
    <col min="3288" max="3292" width="9.140625" style="65"/>
    <col min="3293" max="3293" width="6.7109375" style="65" bestFit="1" customWidth="1"/>
    <col min="3294" max="3294" width="2.42578125" style="65" bestFit="1" customWidth="1"/>
    <col min="3295" max="3295" width="33.28515625" style="65" bestFit="1" customWidth="1"/>
    <col min="3296" max="3300" width="9.140625" style="65"/>
    <col min="3301" max="3301" width="6.7109375" style="65" bestFit="1" customWidth="1"/>
    <col min="3302" max="3302" width="2.42578125" style="65" bestFit="1" customWidth="1"/>
    <col min="3303" max="3303" width="33.28515625" style="65" bestFit="1" customWidth="1"/>
    <col min="3304" max="3308" width="9.140625" style="65"/>
    <col min="3309" max="3309" width="6.7109375" style="65" bestFit="1" customWidth="1"/>
    <col min="3310" max="3310" width="2.42578125" style="65" bestFit="1" customWidth="1"/>
    <col min="3311" max="3311" width="33.28515625" style="65" bestFit="1" customWidth="1"/>
    <col min="3312" max="3316" width="9.140625" style="65"/>
    <col min="3317" max="3317" width="6.7109375" style="65" bestFit="1" customWidth="1"/>
    <col min="3318" max="3318" width="2.42578125" style="65" bestFit="1" customWidth="1"/>
    <col min="3319" max="3319" width="33.28515625" style="65" bestFit="1" customWidth="1"/>
    <col min="3320" max="3324" width="9.140625" style="65"/>
    <col min="3325" max="3325" width="6.7109375" style="65" bestFit="1" customWidth="1"/>
    <col min="3326" max="3326" width="2.42578125" style="65" bestFit="1" customWidth="1"/>
    <col min="3327" max="3327" width="33.28515625" style="65" bestFit="1" customWidth="1"/>
    <col min="3328" max="3332" width="9.140625" style="65"/>
    <col min="3333" max="3333" width="6.7109375" style="65" bestFit="1" customWidth="1"/>
    <col min="3334" max="3334" width="2.42578125" style="65" bestFit="1" customWidth="1"/>
    <col min="3335" max="3335" width="33.28515625" style="65" bestFit="1" customWidth="1"/>
    <col min="3336" max="3340" width="9.140625" style="65"/>
    <col min="3341" max="3341" width="6.7109375" style="65" bestFit="1" customWidth="1"/>
    <col min="3342" max="3342" width="2.42578125" style="65" bestFit="1" customWidth="1"/>
    <col min="3343" max="3343" width="33.28515625" style="65" bestFit="1" customWidth="1"/>
    <col min="3344" max="3348" width="9.140625" style="65"/>
    <col min="3349" max="3349" width="6.7109375" style="65" bestFit="1" customWidth="1"/>
    <col min="3350" max="3350" width="2.42578125" style="65" bestFit="1" customWidth="1"/>
    <col min="3351" max="3351" width="33.28515625" style="65" bestFit="1" customWidth="1"/>
    <col min="3352" max="3356" width="9.140625" style="65"/>
    <col min="3357" max="3357" width="6.7109375" style="65" bestFit="1" customWidth="1"/>
    <col min="3358" max="3358" width="2.42578125" style="65" bestFit="1" customWidth="1"/>
    <col min="3359" max="3359" width="33.28515625" style="65" bestFit="1" customWidth="1"/>
    <col min="3360" max="3364" width="9.140625" style="65"/>
    <col min="3365" max="3365" width="6.7109375" style="65" bestFit="1" customWidth="1"/>
    <col min="3366" max="3366" width="2.42578125" style="65" bestFit="1" customWidth="1"/>
    <col min="3367" max="3367" width="33.28515625" style="65" bestFit="1" customWidth="1"/>
    <col min="3368" max="3372" width="9.140625" style="65"/>
    <col min="3373" max="3373" width="6.7109375" style="65" bestFit="1" customWidth="1"/>
    <col min="3374" max="3374" width="2.42578125" style="65" bestFit="1" customWidth="1"/>
    <col min="3375" max="3375" width="33.28515625" style="65" bestFit="1" customWidth="1"/>
    <col min="3376" max="3380" width="9.140625" style="65"/>
    <col min="3381" max="3381" width="6.7109375" style="65" bestFit="1" customWidth="1"/>
    <col min="3382" max="3382" width="2.42578125" style="65" bestFit="1" customWidth="1"/>
    <col min="3383" max="3383" width="33.28515625" style="65" bestFit="1" customWidth="1"/>
    <col min="3384" max="3388" width="9.140625" style="65"/>
    <col min="3389" max="3389" width="6.7109375" style="65" bestFit="1" customWidth="1"/>
    <col min="3390" max="3390" width="2.42578125" style="65" bestFit="1" customWidth="1"/>
    <col min="3391" max="3391" width="33.28515625" style="65" bestFit="1" customWidth="1"/>
    <col min="3392" max="3396" width="9.140625" style="65"/>
    <col min="3397" max="3397" width="6.7109375" style="65" bestFit="1" customWidth="1"/>
    <col min="3398" max="3398" width="2.42578125" style="65" bestFit="1" customWidth="1"/>
    <col min="3399" max="3399" width="33.28515625" style="65" bestFit="1" customWidth="1"/>
    <col min="3400" max="3404" width="9.140625" style="65"/>
    <col min="3405" max="3405" width="6.7109375" style="65" bestFit="1" customWidth="1"/>
    <col min="3406" max="3406" width="2.42578125" style="65" bestFit="1" customWidth="1"/>
    <col min="3407" max="3407" width="33.28515625" style="65" bestFit="1" customWidth="1"/>
    <col min="3408" max="3412" width="9.140625" style="65"/>
    <col min="3413" max="3413" width="6.7109375" style="65" bestFit="1" customWidth="1"/>
    <col min="3414" max="3414" width="2.42578125" style="65" bestFit="1" customWidth="1"/>
    <col min="3415" max="3415" width="33.28515625" style="65" bestFit="1" customWidth="1"/>
    <col min="3416" max="3420" width="9.140625" style="65"/>
    <col min="3421" max="3421" width="6.7109375" style="65" bestFit="1" customWidth="1"/>
    <col min="3422" max="3422" width="2.42578125" style="65" bestFit="1" customWidth="1"/>
    <col min="3423" max="3423" width="33.28515625" style="65" bestFit="1" customWidth="1"/>
    <col min="3424" max="3428" width="9.140625" style="65"/>
    <col min="3429" max="3429" width="6.7109375" style="65" bestFit="1" customWidth="1"/>
    <col min="3430" max="3430" width="2.42578125" style="65" bestFit="1" customWidth="1"/>
    <col min="3431" max="3431" width="33.28515625" style="65" bestFit="1" customWidth="1"/>
    <col min="3432" max="3436" width="9.140625" style="65"/>
    <col min="3437" max="3437" width="6.7109375" style="65" bestFit="1" customWidth="1"/>
    <col min="3438" max="3438" width="2.42578125" style="65" bestFit="1" customWidth="1"/>
    <col min="3439" max="3439" width="33.28515625" style="65" bestFit="1" customWidth="1"/>
    <col min="3440" max="3444" width="9.140625" style="65"/>
    <col min="3445" max="3445" width="6.7109375" style="65" bestFit="1" customWidth="1"/>
    <col min="3446" max="3446" width="2.42578125" style="65" bestFit="1" customWidth="1"/>
    <col min="3447" max="3447" width="33.28515625" style="65" bestFit="1" customWidth="1"/>
    <col min="3448" max="3452" width="9.140625" style="65"/>
    <col min="3453" max="3453" width="6.7109375" style="65" bestFit="1" customWidth="1"/>
    <col min="3454" max="3454" width="2.42578125" style="65" bestFit="1" customWidth="1"/>
    <col min="3455" max="3455" width="33.28515625" style="65" bestFit="1" customWidth="1"/>
    <col min="3456" max="3460" width="9.140625" style="65"/>
    <col min="3461" max="3461" width="6.7109375" style="65" bestFit="1" customWidth="1"/>
    <col min="3462" max="3462" width="2.42578125" style="65" bestFit="1" customWidth="1"/>
    <col min="3463" max="3463" width="33.28515625" style="65" bestFit="1" customWidth="1"/>
    <col min="3464" max="3468" width="9.140625" style="65"/>
    <col min="3469" max="3469" width="6.7109375" style="65" bestFit="1" customWidth="1"/>
    <col min="3470" max="3470" width="2.42578125" style="65" bestFit="1" customWidth="1"/>
    <col min="3471" max="3471" width="33.28515625" style="65" bestFit="1" customWidth="1"/>
    <col min="3472" max="3476" width="9.140625" style="65"/>
    <col min="3477" max="3477" width="6.7109375" style="65" bestFit="1" customWidth="1"/>
    <col min="3478" max="3478" width="2.42578125" style="65" bestFit="1" customWidth="1"/>
    <col min="3479" max="3479" width="33.28515625" style="65" bestFit="1" customWidth="1"/>
    <col min="3480" max="3484" width="9.140625" style="65"/>
    <col min="3485" max="3485" width="6.7109375" style="65" bestFit="1" customWidth="1"/>
    <col min="3486" max="3486" width="2.42578125" style="65" bestFit="1" customWidth="1"/>
    <col min="3487" max="3487" width="33.28515625" style="65" bestFit="1" customWidth="1"/>
    <col min="3488" max="3492" width="9.140625" style="65"/>
    <col min="3493" max="3493" width="6.7109375" style="65" bestFit="1" customWidth="1"/>
    <col min="3494" max="3494" width="2.42578125" style="65" bestFit="1" customWidth="1"/>
    <col min="3495" max="3495" width="33.28515625" style="65" bestFit="1" customWidth="1"/>
    <col min="3496" max="3500" width="9.140625" style="65"/>
    <col min="3501" max="3501" width="6.7109375" style="65" bestFit="1" customWidth="1"/>
    <col min="3502" max="3502" width="2.42578125" style="65" bestFit="1" customWidth="1"/>
    <col min="3503" max="3503" width="33.28515625" style="65" bestFit="1" customWidth="1"/>
    <col min="3504" max="3508" width="9.140625" style="65"/>
    <col min="3509" max="3509" width="6.7109375" style="65" bestFit="1" customWidth="1"/>
    <col min="3510" max="3510" width="2.42578125" style="65" bestFit="1" customWidth="1"/>
    <col min="3511" max="3511" width="33.28515625" style="65" bestFit="1" customWidth="1"/>
    <col min="3512" max="3516" width="9.140625" style="65"/>
    <col min="3517" max="3517" width="6.7109375" style="65" bestFit="1" customWidth="1"/>
    <col min="3518" max="3518" width="2.42578125" style="65" bestFit="1" customWidth="1"/>
    <col min="3519" max="3519" width="33.28515625" style="65" bestFit="1" customWidth="1"/>
    <col min="3520" max="3524" width="9.140625" style="65"/>
    <col min="3525" max="3525" width="6.7109375" style="65" bestFit="1" customWidth="1"/>
    <col min="3526" max="3526" width="2.42578125" style="65" bestFit="1" customWidth="1"/>
    <col min="3527" max="3527" width="33.28515625" style="65" bestFit="1" customWidth="1"/>
    <col min="3528" max="3532" width="9.140625" style="65"/>
    <col min="3533" max="3533" width="6.7109375" style="65" bestFit="1" customWidth="1"/>
    <col min="3534" max="3534" width="2.42578125" style="65" bestFit="1" customWidth="1"/>
    <col min="3535" max="3535" width="33.28515625" style="65" bestFit="1" customWidth="1"/>
    <col min="3536" max="3540" width="9.140625" style="65"/>
    <col min="3541" max="3541" width="6.7109375" style="65" bestFit="1" customWidth="1"/>
    <col min="3542" max="3542" width="2.42578125" style="65" bestFit="1" customWidth="1"/>
    <col min="3543" max="3543" width="33.28515625" style="65" bestFit="1" customWidth="1"/>
    <col min="3544" max="3548" width="9.140625" style="65"/>
    <col min="3549" max="3549" width="6.7109375" style="65" bestFit="1" customWidth="1"/>
    <col min="3550" max="3550" width="2.42578125" style="65" bestFit="1" customWidth="1"/>
    <col min="3551" max="3551" width="33.28515625" style="65" bestFit="1" customWidth="1"/>
    <col min="3552" max="3556" width="9.140625" style="65"/>
    <col min="3557" max="3557" width="6.7109375" style="65" bestFit="1" customWidth="1"/>
    <col min="3558" max="3558" width="2.42578125" style="65" bestFit="1" customWidth="1"/>
    <col min="3559" max="3559" width="33.28515625" style="65" bestFit="1" customWidth="1"/>
    <col min="3560" max="3564" width="9.140625" style="65"/>
    <col min="3565" max="3565" width="6.7109375" style="65" bestFit="1" customWidth="1"/>
    <col min="3566" max="3566" width="2.42578125" style="65" bestFit="1" customWidth="1"/>
    <col min="3567" max="3567" width="33.28515625" style="65" bestFit="1" customWidth="1"/>
    <col min="3568" max="3572" width="9.140625" style="65"/>
    <col min="3573" max="3573" width="6.7109375" style="65" bestFit="1" customWidth="1"/>
    <col min="3574" max="3574" width="2.42578125" style="65" bestFit="1" customWidth="1"/>
    <col min="3575" max="3575" width="33.28515625" style="65" bestFit="1" customWidth="1"/>
    <col min="3576" max="3580" width="9.140625" style="65"/>
    <col min="3581" max="3581" width="6.7109375" style="65" bestFit="1" customWidth="1"/>
    <col min="3582" max="3582" width="2.42578125" style="65" bestFit="1" customWidth="1"/>
    <col min="3583" max="3583" width="33.28515625" style="65" bestFit="1" customWidth="1"/>
    <col min="3584" max="3588" width="9.140625" style="65"/>
    <col min="3589" max="3589" width="6.7109375" style="65" bestFit="1" customWidth="1"/>
    <col min="3590" max="3590" width="2.42578125" style="65" bestFit="1" customWidth="1"/>
    <col min="3591" max="3591" width="33.28515625" style="65" bestFit="1" customWidth="1"/>
    <col min="3592" max="3596" width="9.140625" style="65"/>
    <col min="3597" max="3597" width="6.7109375" style="65" bestFit="1" customWidth="1"/>
    <col min="3598" max="3598" width="2.42578125" style="65" bestFit="1" customWidth="1"/>
    <col min="3599" max="3599" width="33.28515625" style="65" bestFit="1" customWidth="1"/>
    <col min="3600" max="3604" width="9.140625" style="65"/>
    <col min="3605" max="3605" width="6.7109375" style="65" bestFit="1" customWidth="1"/>
    <col min="3606" max="3606" width="2.42578125" style="65" bestFit="1" customWidth="1"/>
    <col min="3607" max="3607" width="33.28515625" style="65" bestFit="1" customWidth="1"/>
    <col min="3608" max="3612" width="9.140625" style="65"/>
    <col min="3613" max="3613" width="6.7109375" style="65" bestFit="1" customWidth="1"/>
    <col min="3614" max="3614" width="2.42578125" style="65" bestFit="1" customWidth="1"/>
    <col min="3615" max="3615" width="33.28515625" style="65" bestFit="1" customWidth="1"/>
    <col min="3616" max="3620" width="9.140625" style="65"/>
    <col min="3621" max="3621" width="6.7109375" style="65" bestFit="1" customWidth="1"/>
    <col min="3622" max="3622" width="2.42578125" style="65" bestFit="1" customWidth="1"/>
    <col min="3623" max="3623" width="33.28515625" style="65" bestFit="1" customWidth="1"/>
    <col min="3624" max="3628" width="9.140625" style="65"/>
    <col min="3629" max="3629" width="6.7109375" style="65" bestFit="1" customWidth="1"/>
    <col min="3630" max="3630" width="2.42578125" style="65" bestFit="1" customWidth="1"/>
    <col min="3631" max="3631" width="33.28515625" style="65" bestFit="1" customWidth="1"/>
    <col min="3632" max="3636" width="9.140625" style="65"/>
    <col min="3637" max="3637" width="6.7109375" style="65" bestFit="1" customWidth="1"/>
    <col min="3638" max="3638" width="2.42578125" style="65" bestFit="1" customWidth="1"/>
    <col min="3639" max="3639" width="33.28515625" style="65" bestFit="1" customWidth="1"/>
    <col min="3640" max="3644" width="9.140625" style="65"/>
    <col min="3645" max="3645" width="6.7109375" style="65" bestFit="1" customWidth="1"/>
    <col min="3646" max="3646" width="2.42578125" style="65" bestFit="1" customWidth="1"/>
    <col min="3647" max="3647" width="33.28515625" style="65" bestFit="1" customWidth="1"/>
    <col min="3648" max="3652" width="9.140625" style="65"/>
    <col min="3653" max="3653" width="6.7109375" style="65" bestFit="1" customWidth="1"/>
    <col min="3654" max="3654" width="2.42578125" style="65" bestFit="1" customWidth="1"/>
    <col min="3655" max="3655" width="33.28515625" style="65" bestFit="1" customWidth="1"/>
    <col min="3656" max="3660" width="9.140625" style="65"/>
    <col min="3661" max="3661" width="6.7109375" style="65" bestFit="1" customWidth="1"/>
    <col min="3662" max="3662" width="2.42578125" style="65" bestFit="1" customWidth="1"/>
    <col min="3663" max="3663" width="33.28515625" style="65" bestFit="1" customWidth="1"/>
    <col min="3664" max="3668" width="9.140625" style="65"/>
    <col min="3669" max="3669" width="6.7109375" style="65" bestFit="1" customWidth="1"/>
    <col min="3670" max="3670" width="2.42578125" style="65" bestFit="1" customWidth="1"/>
    <col min="3671" max="3671" width="33.28515625" style="65" bestFit="1" customWidth="1"/>
    <col min="3672" max="3676" width="9.140625" style="65"/>
    <col min="3677" max="3677" width="6.7109375" style="65" bestFit="1" customWidth="1"/>
    <col min="3678" max="3678" width="2.42578125" style="65" bestFit="1" customWidth="1"/>
    <col min="3679" max="3679" width="33.28515625" style="65" bestFit="1" customWidth="1"/>
    <col min="3680" max="3684" width="9.140625" style="65"/>
    <col min="3685" max="3685" width="6.7109375" style="65" bestFit="1" customWidth="1"/>
    <col min="3686" max="3686" width="2.42578125" style="65" bestFit="1" customWidth="1"/>
    <col min="3687" max="3687" width="33.28515625" style="65" bestFit="1" customWidth="1"/>
    <col min="3688" max="3692" width="9.140625" style="65"/>
    <col min="3693" max="3693" width="6.7109375" style="65" bestFit="1" customWidth="1"/>
    <col min="3694" max="3694" width="2.42578125" style="65" bestFit="1" customWidth="1"/>
    <col min="3695" max="3695" width="33.28515625" style="65" bestFit="1" customWidth="1"/>
    <col min="3696" max="3700" width="9.140625" style="65"/>
    <col min="3701" max="3701" width="6.7109375" style="65" bestFit="1" customWidth="1"/>
    <col min="3702" max="3702" width="2.42578125" style="65" bestFit="1" customWidth="1"/>
    <col min="3703" max="3703" width="33.28515625" style="65" bestFit="1" customWidth="1"/>
    <col min="3704" max="3708" width="9.140625" style="65"/>
    <col min="3709" max="3709" width="6.7109375" style="65" bestFit="1" customWidth="1"/>
    <col min="3710" max="3710" width="2.42578125" style="65" bestFit="1" customWidth="1"/>
    <col min="3711" max="3711" width="33.28515625" style="65" bestFit="1" customWidth="1"/>
    <col min="3712" max="3716" width="9.140625" style="65"/>
    <col min="3717" max="3717" width="6.7109375" style="65" bestFit="1" customWidth="1"/>
    <col min="3718" max="3718" width="2.42578125" style="65" bestFit="1" customWidth="1"/>
    <col min="3719" max="3719" width="33.28515625" style="65" bestFit="1" customWidth="1"/>
    <col min="3720" max="3724" width="9.140625" style="65"/>
    <col min="3725" max="3725" width="6.7109375" style="65" bestFit="1" customWidth="1"/>
    <col min="3726" max="3726" width="2.42578125" style="65" bestFit="1" customWidth="1"/>
    <col min="3727" max="3727" width="33.28515625" style="65" bestFit="1" customWidth="1"/>
    <col min="3728" max="3732" width="9.140625" style="65"/>
    <col min="3733" max="3733" width="6.7109375" style="65" bestFit="1" customWidth="1"/>
    <col min="3734" max="3734" width="2.42578125" style="65" bestFit="1" customWidth="1"/>
    <col min="3735" max="3735" width="33.28515625" style="65" bestFit="1" customWidth="1"/>
    <col min="3736" max="3740" width="9.140625" style="65"/>
    <col min="3741" max="3741" width="6.7109375" style="65" bestFit="1" customWidth="1"/>
    <col min="3742" max="3742" width="2.42578125" style="65" bestFit="1" customWidth="1"/>
    <col min="3743" max="3743" width="33.28515625" style="65" bestFit="1" customWidth="1"/>
    <col min="3744" max="3748" width="9.140625" style="65"/>
    <col min="3749" max="3749" width="6.7109375" style="65" bestFit="1" customWidth="1"/>
    <col min="3750" max="3750" width="2.42578125" style="65" bestFit="1" customWidth="1"/>
    <col min="3751" max="3751" width="33.28515625" style="65" bestFit="1" customWidth="1"/>
    <col min="3752" max="3756" width="9.140625" style="65"/>
    <col min="3757" max="3757" width="6.7109375" style="65" bestFit="1" customWidth="1"/>
    <col min="3758" max="3758" width="2.42578125" style="65" bestFit="1" customWidth="1"/>
    <col min="3759" max="3759" width="33.28515625" style="65" bestFit="1" customWidth="1"/>
    <col min="3760" max="3764" width="9.140625" style="65"/>
    <col min="3765" max="3765" width="6.7109375" style="65" bestFit="1" customWidth="1"/>
    <col min="3766" max="3766" width="2.42578125" style="65" bestFit="1" customWidth="1"/>
    <col min="3767" max="3767" width="33.28515625" style="65" bestFit="1" customWidth="1"/>
    <col min="3768" max="3772" width="9.140625" style="65"/>
    <col min="3773" max="3773" width="6.7109375" style="65" bestFit="1" customWidth="1"/>
    <col min="3774" max="3774" width="2.42578125" style="65" bestFit="1" customWidth="1"/>
    <col min="3775" max="3775" width="33.28515625" style="65" bestFit="1" customWidth="1"/>
    <col min="3776" max="3780" width="9.140625" style="65"/>
    <col min="3781" max="3781" width="6.7109375" style="65" bestFit="1" customWidth="1"/>
    <col min="3782" max="3782" width="2.42578125" style="65" bestFit="1" customWidth="1"/>
    <col min="3783" max="3783" width="33.28515625" style="65" bestFit="1" customWidth="1"/>
    <col min="3784" max="3788" width="9.140625" style="65"/>
    <col min="3789" max="3789" width="6.7109375" style="65" bestFit="1" customWidth="1"/>
    <col min="3790" max="3790" width="2.42578125" style="65" bestFit="1" customWidth="1"/>
    <col min="3791" max="3791" width="33.28515625" style="65" bestFit="1" customWidth="1"/>
    <col min="3792" max="3796" width="9.140625" style="65"/>
    <col min="3797" max="3797" width="6.7109375" style="65" bestFit="1" customWidth="1"/>
    <col min="3798" max="3798" width="2.42578125" style="65" bestFit="1" customWidth="1"/>
    <col min="3799" max="3799" width="33.28515625" style="65" bestFit="1" customWidth="1"/>
    <col min="3800" max="3804" width="9.140625" style="65"/>
    <col min="3805" max="3805" width="6.7109375" style="65" bestFit="1" customWidth="1"/>
    <col min="3806" max="3806" width="2.42578125" style="65" bestFit="1" customWidth="1"/>
    <col min="3807" max="3807" width="33.28515625" style="65" bestFit="1" customWidth="1"/>
    <col min="3808" max="3812" width="9.140625" style="65"/>
    <col min="3813" max="3813" width="6.7109375" style="65" bestFit="1" customWidth="1"/>
    <col min="3814" max="3814" width="2.42578125" style="65" bestFit="1" customWidth="1"/>
    <col min="3815" max="3815" width="33.28515625" style="65" bestFit="1" customWidth="1"/>
    <col min="3816" max="3820" width="9.140625" style="65"/>
    <col min="3821" max="3821" width="6.7109375" style="65" bestFit="1" customWidth="1"/>
    <col min="3822" max="3822" width="2.42578125" style="65" bestFit="1" customWidth="1"/>
    <col min="3823" max="3823" width="33.28515625" style="65" bestFit="1" customWidth="1"/>
    <col min="3824" max="3828" width="9.140625" style="65"/>
    <col min="3829" max="3829" width="6.7109375" style="65" bestFit="1" customWidth="1"/>
    <col min="3830" max="3830" width="2.42578125" style="65" bestFit="1" customWidth="1"/>
    <col min="3831" max="3831" width="33.28515625" style="65" bestFit="1" customWidth="1"/>
    <col min="3832" max="3836" width="9.140625" style="65"/>
    <col min="3837" max="3837" width="6.7109375" style="65" bestFit="1" customWidth="1"/>
    <col min="3838" max="3838" width="2.42578125" style="65" bestFit="1" customWidth="1"/>
    <col min="3839" max="3839" width="33.28515625" style="65" bestFit="1" customWidth="1"/>
    <col min="3840" max="3844" width="9.140625" style="65"/>
    <col min="3845" max="3845" width="6.7109375" style="65" bestFit="1" customWidth="1"/>
    <col min="3846" max="3846" width="2.42578125" style="65" bestFit="1" customWidth="1"/>
    <col min="3847" max="3847" width="33.28515625" style="65" bestFit="1" customWidth="1"/>
    <col min="3848" max="3852" width="9.140625" style="65"/>
    <col min="3853" max="3853" width="6.7109375" style="65" bestFit="1" customWidth="1"/>
    <col min="3854" max="3854" width="2.42578125" style="65" bestFit="1" customWidth="1"/>
    <col min="3855" max="3855" width="33.28515625" style="65" bestFit="1" customWidth="1"/>
    <col min="3856" max="3860" width="9.140625" style="65"/>
    <col min="3861" max="3861" width="6.7109375" style="65" bestFit="1" customWidth="1"/>
    <col min="3862" max="3862" width="2.42578125" style="65" bestFit="1" customWidth="1"/>
    <col min="3863" max="3863" width="33.28515625" style="65" bestFit="1" customWidth="1"/>
    <col min="3864" max="3868" width="9.140625" style="65"/>
    <col min="3869" max="3869" width="6.7109375" style="65" bestFit="1" customWidth="1"/>
    <col min="3870" max="3870" width="2.42578125" style="65" bestFit="1" customWidth="1"/>
    <col min="3871" max="3871" width="33.28515625" style="65" bestFit="1" customWidth="1"/>
    <col min="3872" max="3876" width="9.140625" style="65"/>
    <col min="3877" max="3877" width="6.7109375" style="65" bestFit="1" customWidth="1"/>
    <col min="3878" max="3878" width="2.42578125" style="65" bestFit="1" customWidth="1"/>
    <col min="3879" max="3879" width="33.28515625" style="65" bestFit="1" customWidth="1"/>
    <col min="3880" max="3884" width="9.140625" style="65"/>
    <col min="3885" max="3885" width="6.7109375" style="65" bestFit="1" customWidth="1"/>
    <col min="3886" max="3886" width="2.42578125" style="65" bestFit="1" customWidth="1"/>
    <col min="3887" max="3887" width="33.28515625" style="65" bestFit="1" customWidth="1"/>
    <col min="3888" max="3892" width="9.140625" style="65"/>
    <col min="3893" max="3893" width="6.7109375" style="65" bestFit="1" customWidth="1"/>
    <col min="3894" max="3894" width="2.42578125" style="65" bestFit="1" customWidth="1"/>
    <col min="3895" max="3895" width="33.28515625" style="65" bestFit="1" customWidth="1"/>
    <col min="3896" max="3900" width="9.140625" style="65"/>
    <col min="3901" max="3901" width="6.7109375" style="65" bestFit="1" customWidth="1"/>
    <col min="3902" max="3902" width="2.42578125" style="65" bestFit="1" customWidth="1"/>
    <col min="3903" max="3903" width="33.28515625" style="65" bestFit="1" customWidth="1"/>
    <col min="3904" max="3908" width="9.140625" style="65"/>
    <col min="3909" max="3909" width="6.7109375" style="65" bestFit="1" customWidth="1"/>
    <col min="3910" max="3910" width="2.42578125" style="65" bestFit="1" customWidth="1"/>
    <col min="3911" max="3911" width="33.28515625" style="65" bestFit="1" customWidth="1"/>
    <col min="3912" max="3916" width="9.140625" style="65"/>
    <col min="3917" max="3917" width="6.7109375" style="65" bestFit="1" customWidth="1"/>
    <col min="3918" max="3918" width="2.42578125" style="65" bestFit="1" customWidth="1"/>
    <col min="3919" max="3919" width="33.28515625" style="65" bestFit="1" customWidth="1"/>
    <col min="3920" max="3924" width="9.140625" style="65"/>
    <col min="3925" max="3925" width="6.7109375" style="65" bestFit="1" customWidth="1"/>
    <col min="3926" max="3926" width="2.42578125" style="65" bestFit="1" customWidth="1"/>
    <col min="3927" max="3927" width="33.28515625" style="65" bestFit="1" customWidth="1"/>
    <col min="3928" max="3932" width="9.140625" style="65"/>
    <col min="3933" max="3933" width="6.7109375" style="65" bestFit="1" customWidth="1"/>
    <col min="3934" max="3934" width="2.42578125" style="65" bestFit="1" customWidth="1"/>
    <col min="3935" max="3935" width="33.28515625" style="65" bestFit="1" customWidth="1"/>
    <col min="3936" max="3940" width="9.140625" style="65"/>
    <col min="3941" max="3941" width="6.7109375" style="65" bestFit="1" customWidth="1"/>
    <col min="3942" max="3942" width="2.42578125" style="65" bestFit="1" customWidth="1"/>
    <col min="3943" max="3943" width="33.28515625" style="65" bestFit="1" customWidth="1"/>
    <col min="3944" max="3948" width="9.140625" style="65"/>
    <col min="3949" max="3949" width="6.7109375" style="65" bestFit="1" customWidth="1"/>
    <col min="3950" max="3950" width="2.42578125" style="65" bestFit="1" customWidth="1"/>
    <col min="3951" max="3951" width="33.28515625" style="65" bestFit="1" customWidth="1"/>
    <col min="3952" max="3956" width="9.140625" style="65"/>
    <col min="3957" max="3957" width="6.7109375" style="65" bestFit="1" customWidth="1"/>
    <col min="3958" max="3958" width="2.42578125" style="65" bestFit="1" customWidth="1"/>
    <col min="3959" max="3959" width="33.28515625" style="65" bestFit="1" customWidth="1"/>
    <col min="3960" max="3964" width="9.140625" style="65"/>
    <col min="3965" max="3965" width="6.7109375" style="65" bestFit="1" customWidth="1"/>
    <col min="3966" max="3966" width="2.42578125" style="65" bestFit="1" customWidth="1"/>
    <col min="3967" max="3967" width="33.28515625" style="65" bestFit="1" customWidth="1"/>
    <col min="3968" max="3972" width="9.140625" style="65"/>
    <col min="3973" max="3973" width="6.7109375" style="65" bestFit="1" customWidth="1"/>
    <col min="3974" max="3974" width="2.42578125" style="65" bestFit="1" customWidth="1"/>
    <col min="3975" max="3975" width="33.28515625" style="65" bestFit="1" customWidth="1"/>
    <col min="3976" max="3980" width="9.140625" style="65"/>
    <col min="3981" max="3981" width="6.7109375" style="65" bestFit="1" customWidth="1"/>
    <col min="3982" max="3982" width="2.42578125" style="65" bestFit="1" customWidth="1"/>
    <col min="3983" max="3983" width="33.28515625" style="65" bestFit="1" customWidth="1"/>
    <col min="3984" max="3988" width="9.140625" style="65"/>
    <col min="3989" max="3989" width="6.7109375" style="65" bestFit="1" customWidth="1"/>
    <col min="3990" max="3990" width="2.42578125" style="65" bestFit="1" customWidth="1"/>
    <col min="3991" max="3991" width="33.28515625" style="65" bestFit="1" customWidth="1"/>
    <col min="3992" max="3996" width="9.140625" style="65"/>
    <col min="3997" max="3997" width="6.7109375" style="65" bestFit="1" customWidth="1"/>
    <col min="3998" max="3998" width="2.42578125" style="65" bestFit="1" customWidth="1"/>
    <col min="3999" max="3999" width="33.28515625" style="65" bestFit="1" customWidth="1"/>
    <col min="4000" max="4004" width="9.140625" style="65"/>
    <col min="4005" max="4005" width="6.7109375" style="65" bestFit="1" customWidth="1"/>
    <col min="4006" max="4006" width="2.42578125" style="65" bestFit="1" customWidth="1"/>
    <col min="4007" max="4007" width="33.28515625" style="65" bestFit="1" customWidth="1"/>
    <col min="4008" max="4012" width="9.140625" style="65"/>
    <col min="4013" max="4013" width="6.7109375" style="65" bestFit="1" customWidth="1"/>
    <col min="4014" max="4014" width="2.42578125" style="65" bestFit="1" customWidth="1"/>
    <col min="4015" max="4015" width="33.28515625" style="65" bestFit="1" customWidth="1"/>
    <col min="4016" max="4020" width="9.140625" style="65"/>
    <col min="4021" max="4021" width="6.7109375" style="65" bestFit="1" customWidth="1"/>
    <col min="4022" max="4022" width="2.42578125" style="65" bestFit="1" customWidth="1"/>
    <col min="4023" max="4023" width="33.28515625" style="65" bestFit="1" customWidth="1"/>
    <col min="4024" max="4028" width="9.140625" style="65"/>
    <col min="4029" max="4029" width="6.7109375" style="65" bestFit="1" customWidth="1"/>
    <col min="4030" max="4030" width="2.42578125" style="65" bestFit="1" customWidth="1"/>
    <col min="4031" max="4031" width="33.28515625" style="65" bestFit="1" customWidth="1"/>
    <col min="4032" max="4036" width="9.140625" style="65"/>
    <col min="4037" max="4037" width="6.7109375" style="65" bestFit="1" customWidth="1"/>
    <col min="4038" max="4038" width="2.42578125" style="65" bestFit="1" customWidth="1"/>
    <col min="4039" max="4039" width="33.28515625" style="65" bestFit="1" customWidth="1"/>
    <col min="4040" max="4044" width="9.140625" style="65"/>
    <col min="4045" max="4045" width="6.7109375" style="65" bestFit="1" customWidth="1"/>
    <col min="4046" max="4046" width="2.42578125" style="65" bestFit="1" customWidth="1"/>
    <col min="4047" max="4047" width="33.28515625" style="65" bestFit="1" customWidth="1"/>
    <col min="4048" max="4052" width="9.140625" style="65"/>
    <col min="4053" max="4053" width="6.7109375" style="65" bestFit="1" customWidth="1"/>
    <col min="4054" max="4054" width="2.42578125" style="65" bestFit="1" customWidth="1"/>
    <col min="4055" max="4055" width="33.28515625" style="65" bestFit="1" customWidth="1"/>
    <col min="4056" max="4060" width="9.140625" style="65"/>
    <col min="4061" max="4061" width="6.7109375" style="65" bestFit="1" customWidth="1"/>
    <col min="4062" max="4062" width="2.42578125" style="65" bestFit="1" customWidth="1"/>
    <col min="4063" max="4063" width="33.28515625" style="65" bestFit="1" customWidth="1"/>
    <col min="4064" max="4068" width="9.140625" style="65"/>
    <col min="4069" max="4069" width="6.7109375" style="65" bestFit="1" customWidth="1"/>
    <col min="4070" max="4070" width="2.42578125" style="65" bestFit="1" customWidth="1"/>
    <col min="4071" max="4071" width="33.28515625" style="65" bestFit="1" customWidth="1"/>
    <col min="4072" max="4076" width="9.140625" style="65"/>
    <col min="4077" max="4077" width="6.7109375" style="65" bestFit="1" customWidth="1"/>
    <col min="4078" max="4078" width="2.42578125" style="65" bestFit="1" customWidth="1"/>
    <col min="4079" max="4079" width="33.28515625" style="65" bestFit="1" customWidth="1"/>
    <col min="4080" max="4084" width="9.140625" style="65"/>
    <col min="4085" max="4085" width="6.7109375" style="65" bestFit="1" customWidth="1"/>
    <col min="4086" max="4086" width="2.42578125" style="65" bestFit="1" customWidth="1"/>
    <col min="4087" max="4087" width="33.28515625" style="65" bestFit="1" customWidth="1"/>
    <col min="4088" max="4092" width="9.140625" style="65"/>
    <col min="4093" max="4093" width="6.7109375" style="65" bestFit="1" customWidth="1"/>
    <col min="4094" max="4094" width="2.42578125" style="65" bestFit="1" customWidth="1"/>
    <col min="4095" max="4095" width="33.28515625" style="65" bestFit="1" customWidth="1"/>
    <col min="4096" max="4100" width="9.140625" style="65"/>
    <col min="4101" max="4101" width="6.7109375" style="65" bestFit="1" customWidth="1"/>
    <col min="4102" max="4102" width="2.42578125" style="65" bestFit="1" customWidth="1"/>
    <col min="4103" max="4103" width="33.28515625" style="65" bestFit="1" customWidth="1"/>
    <col min="4104" max="4108" width="9.140625" style="65"/>
    <col min="4109" max="4109" width="6.7109375" style="65" bestFit="1" customWidth="1"/>
    <col min="4110" max="4110" width="2.42578125" style="65" bestFit="1" customWidth="1"/>
    <col min="4111" max="4111" width="33.28515625" style="65" bestFit="1" customWidth="1"/>
    <col min="4112" max="4116" width="9.140625" style="65"/>
    <col min="4117" max="4117" width="6.7109375" style="65" bestFit="1" customWidth="1"/>
    <col min="4118" max="4118" width="2.42578125" style="65" bestFit="1" customWidth="1"/>
    <col min="4119" max="4119" width="33.28515625" style="65" bestFit="1" customWidth="1"/>
    <col min="4120" max="4124" width="9.140625" style="65"/>
    <col min="4125" max="4125" width="6.7109375" style="65" bestFit="1" customWidth="1"/>
    <col min="4126" max="4126" width="2.42578125" style="65" bestFit="1" customWidth="1"/>
    <col min="4127" max="4127" width="33.28515625" style="65" bestFit="1" customWidth="1"/>
    <col min="4128" max="4132" width="9.140625" style="65"/>
    <col min="4133" max="4133" width="6.7109375" style="65" bestFit="1" customWidth="1"/>
    <col min="4134" max="4134" width="2.42578125" style="65" bestFit="1" customWidth="1"/>
    <col min="4135" max="4135" width="33.28515625" style="65" bestFit="1" customWidth="1"/>
    <col min="4136" max="4140" width="9.140625" style="65"/>
    <col min="4141" max="4141" width="6.7109375" style="65" bestFit="1" customWidth="1"/>
    <col min="4142" max="4142" width="2.42578125" style="65" bestFit="1" customWidth="1"/>
    <col min="4143" max="4143" width="33.28515625" style="65" bestFit="1" customWidth="1"/>
    <col min="4144" max="4148" width="9.140625" style="65"/>
    <col min="4149" max="4149" width="6.7109375" style="65" bestFit="1" customWidth="1"/>
    <col min="4150" max="4150" width="2.42578125" style="65" bestFit="1" customWidth="1"/>
    <col min="4151" max="4151" width="33.28515625" style="65" bestFit="1" customWidth="1"/>
    <col min="4152" max="4156" width="9.140625" style="65"/>
    <col min="4157" max="4157" width="6.7109375" style="65" bestFit="1" customWidth="1"/>
    <col min="4158" max="4158" width="2.42578125" style="65" bestFit="1" customWidth="1"/>
    <col min="4159" max="4159" width="33.28515625" style="65" bestFit="1" customWidth="1"/>
    <col min="4160" max="4164" width="9.140625" style="65"/>
    <col min="4165" max="4165" width="6.7109375" style="65" bestFit="1" customWidth="1"/>
    <col min="4166" max="4166" width="2.42578125" style="65" bestFit="1" customWidth="1"/>
    <col min="4167" max="4167" width="33.28515625" style="65" bestFit="1" customWidth="1"/>
    <col min="4168" max="4172" width="9.140625" style="65"/>
    <col min="4173" max="4173" width="6.7109375" style="65" bestFit="1" customWidth="1"/>
    <col min="4174" max="4174" width="2.42578125" style="65" bestFit="1" customWidth="1"/>
    <col min="4175" max="4175" width="33.28515625" style="65" bestFit="1" customWidth="1"/>
    <col min="4176" max="4180" width="9.140625" style="65"/>
    <col min="4181" max="4181" width="6.7109375" style="65" bestFit="1" customWidth="1"/>
    <col min="4182" max="4182" width="2.42578125" style="65" bestFit="1" customWidth="1"/>
    <col min="4183" max="4183" width="33.28515625" style="65" bestFit="1" customWidth="1"/>
    <col min="4184" max="4188" width="9.140625" style="65"/>
    <col min="4189" max="4189" width="6.7109375" style="65" bestFit="1" customWidth="1"/>
    <col min="4190" max="4190" width="2.42578125" style="65" bestFit="1" customWidth="1"/>
    <col min="4191" max="4191" width="33.28515625" style="65" bestFit="1" customWidth="1"/>
    <col min="4192" max="4196" width="9.140625" style="65"/>
    <col min="4197" max="4197" width="6.7109375" style="65" bestFit="1" customWidth="1"/>
    <col min="4198" max="4198" width="2.42578125" style="65" bestFit="1" customWidth="1"/>
    <col min="4199" max="4199" width="33.28515625" style="65" bestFit="1" customWidth="1"/>
    <col min="4200" max="4204" width="9.140625" style="65"/>
    <col min="4205" max="4205" width="6.7109375" style="65" bestFit="1" customWidth="1"/>
    <col min="4206" max="4206" width="2.42578125" style="65" bestFit="1" customWidth="1"/>
    <col min="4207" max="4207" width="33.28515625" style="65" bestFit="1" customWidth="1"/>
    <col min="4208" max="4212" width="9.140625" style="65"/>
    <col min="4213" max="4213" width="6.7109375" style="65" bestFit="1" customWidth="1"/>
    <col min="4214" max="4214" width="2.42578125" style="65" bestFit="1" customWidth="1"/>
    <col min="4215" max="4215" width="33.28515625" style="65" bestFit="1" customWidth="1"/>
    <col min="4216" max="4220" width="9.140625" style="65"/>
    <col min="4221" max="4221" width="6.7109375" style="65" bestFit="1" customWidth="1"/>
    <col min="4222" max="4222" width="2.42578125" style="65" bestFit="1" customWidth="1"/>
    <col min="4223" max="4223" width="33.28515625" style="65" bestFit="1" customWidth="1"/>
    <col min="4224" max="4228" width="9.140625" style="65"/>
    <col min="4229" max="4229" width="6.7109375" style="65" bestFit="1" customWidth="1"/>
    <col min="4230" max="4230" width="2.42578125" style="65" bestFit="1" customWidth="1"/>
    <col min="4231" max="4231" width="33.28515625" style="65" bestFit="1" customWidth="1"/>
    <col min="4232" max="4236" width="9.140625" style="65"/>
    <col min="4237" max="4237" width="6.7109375" style="65" bestFit="1" customWidth="1"/>
    <col min="4238" max="4238" width="2.42578125" style="65" bestFit="1" customWidth="1"/>
    <col min="4239" max="4239" width="33.28515625" style="65" bestFit="1" customWidth="1"/>
    <col min="4240" max="4244" width="9.140625" style="65"/>
    <col min="4245" max="4245" width="6.7109375" style="65" bestFit="1" customWidth="1"/>
    <col min="4246" max="4246" width="2.42578125" style="65" bestFit="1" customWidth="1"/>
    <col min="4247" max="4247" width="33.28515625" style="65" bestFit="1" customWidth="1"/>
    <col min="4248" max="4252" width="9.140625" style="65"/>
    <col min="4253" max="4253" width="6.7109375" style="65" bestFit="1" customWidth="1"/>
    <col min="4254" max="4254" width="2.42578125" style="65" bestFit="1" customWidth="1"/>
    <col min="4255" max="4255" width="33.28515625" style="65" bestFit="1" customWidth="1"/>
    <col min="4256" max="4260" width="9.140625" style="65"/>
    <col min="4261" max="4261" width="6.7109375" style="65" bestFit="1" customWidth="1"/>
    <col min="4262" max="4262" width="2.42578125" style="65" bestFit="1" customWidth="1"/>
    <col min="4263" max="4263" width="33.28515625" style="65" bestFit="1" customWidth="1"/>
    <col min="4264" max="4268" width="9.140625" style="65"/>
    <col min="4269" max="4269" width="6.7109375" style="65" bestFit="1" customWidth="1"/>
    <col min="4270" max="4270" width="2.42578125" style="65" bestFit="1" customWidth="1"/>
    <col min="4271" max="4271" width="33.28515625" style="65" bestFit="1" customWidth="1"/>
    <col min="4272" max="4276" width="9.140625" style="65"/>
    <col min="4277" max="4277" width="6.7109375" style="65" bestFit="1" customWidth="1"/>
    <col min="4278" max="4278" width="2.42578125" style="65" bestFit="1" customWidth="1"/>
    <col min="4279" max="4279" width="33.28515625" style="65" bestFit="1" customWidth="1"/>
    <col min="4280" max="4284" width="9.140625" style="65"/>
    <col min="4285" max="4285" width="6.7109375" style="65" bestFit="1" customWidth="1"/>
    <col min="4286" max="4286" width="2.42578125" style="65" bestFit="1" customWidth="1"/>
    <col min="4287" max="4287" width="33.28515625" style="65" bestFit="1" customWidth="1"/>
    <col min="4288" max="4292" width="9.140625" style="65"/>
    <col min="4293" max="4293" width="6.7109375" style="65" bestFit="1" customWidth="1"/>
    <col min="4294" max="4294" width="2.42578125" style="65" bestFit="1" customWidth="1"/>
    <col min="4295" max="4295" width="33.28515625" style="65" bestFit="1" customWidth="1"/>
    <col min="4296" max="4300" width="9.140625" style="65"/>
    <col min="4301" max="4301" width="6.7109375" style="65" bestFit="1" customWidth="1"/>
    <col min="4302" max="4302" width="2.42578125" style="65" bestFit="1" customWidth="1"/>
    <col min="4303" max="4303" width="33.28515625" style="65" bestFit="1" customWidth="1"/>
    <col min="4304" max="4308" width="9.140625" style="65"/>
    <col min="4309" max="4309" width="6.7109375" style="65" bestFit="1" customWidth="1"/>
    <col min="4310" max="4310" width="2.42578125" style="65" bestFit="1" customWidth="1"/>
    <col min="4311" max="4311" width="33.28515625" style="65" bestFit="1" customWidth="1"/>
    <col min="4312" max="4316" width="9.140625" style="65"/>
    <col min="4317" max="4317" width="6.7109375" style="65" bestFit="1" customWidth="1"/>
    <col min="4318" max="4318" width="2.42578125" style="65" bestFit="1" customWidth="1"/>
    <col min="4319" max="4319" width="33.28515625" style="65" bestFit="1" customWidth="1"/>
    <col min="4320" max="4324" width="9.140625" style="65"/>
    <col min="4325" max="4325" width="6.7109375" style="65" bestFit="1" customWidth="1"/>
    <col min="4326" max="4326" width="2.42578125" style="65" bestFit="1" customWidth="1"/>
    <col min="4327" max="4327" width="33.28515625" style="65" bestFit="1" customWidth="1"/>
    <col min="4328" max="4332" width="9.140625" style="65"/>
    <col min="4333" max="4333" width="6.7109375" style="65" bestFit="1" customWidth="1"/>
    <col min="4334" max="4334" width="2.42578125" style="65" bestFit="1" customWidth="1"/>
    <col min="4335" max="4335" width="33.28515625" style="65" bestFit="1" customWidth="1"/>
    <col min="4336" max="4340" width="9.140625" style="65"/>
    <col min="4341" max="4341" width="6.7109375" style="65" bestFit="1" customWidth="1"/>
    <col min="4342" max="4342" width="2.42578125" style="65" bestFit="1" customWidth="1"/>
    <col min="4343" max="4343" width="33.28515625" style="65" bestFit="1" customWidth="1"/>
    <col min="4344" max="4348" width="9.140625" style="65"/>
    <col min="4349" max="4349" width="6.7109375" style="65" bestFit="1" customWidth="1"/>
    <col min="4350" max="4350" width="2.42578125" style="65" bestFit="1" customWidth="1"/>
    <col min="4351" max="4351" width="33.28515625" style="65" bestFit="1" customWidth="1"/>
    <col min="4352" max="4356" width="9.140625" style="65"/>
    <col min="4357" max="4357" width="6.7109375" style="65" bestFit="1" customWidth="1"/>
    <col min="4358" max="4358" width="2.42578125" style="65" bestFit="1" customWidth="1"/>
    <col min="4359" max="4359" width="33.28515625" style="65" bestFit="1" customWidth="1"/>
    <col min="4360" max="4364" width="9.140625" style="65"/>
    <col min="4365" max="4365" width="6.7109375" style="65" bestFit="1" customWidth="1"/>
    <col min="4366" max="4366" width="2.42578125" style="65" bestFit="1" customWidth="1"/>
    <col min="4367" max="4367" width="33.28515625" style="65" bestFit="1" customWidth="1"/>
    <col min="4368" max="4372" width="9.140625" style="65"/>
    <col min="4373" max="4373" width="6.7109375" style="65" bestFit="1" customWidth="1"/>
    <col min="4374" max="4374" width="2.42578125" style="65" bestFit="1" customWidth="1"/>
    <col min="4375" max="4375" width="33.28515625" style="65" bestFit="1" customWidth="1"/>
    <col min="4376" max="4380" width="9.140625" style="65"/>
    <col min="4381" max="4381" width="6.7109375" style="65" bestFit="1" customWidth="1"/>
    <col min="4382" max="4382" width="2.42578125" style="65" bestFit="1" customWidth="1"/>
    <col min="4383" max="4383" width="33.28515625" style="65" bestFit="1" customWidth="1"/>
    <col min="4384" max="4388" width="9.140625" style="65"/>
    <col min="4389" max="4389" width="6.7109375" style="65" bestFit="1" customWidth="1"/>
    <col min="4390" max="4390" width="2.42578125" style="65" bestFit="1" customWidth="1"/>
    <col min="4391" max="4391" width="33.28515625" style="65" bestFit="1" customWidth="1"/>
    <col min="4392" max="4396" width="9.140625" style="65"/>
    <col min="4397" max="4397" width="6.7109375" style="65" bestFit="1" customWidth="1"/>
    <col min="4398" max="4398" width="2.42578125" style="65" bestFit="1" customWidth="1"/>
    <col min="4399" max="4399" width="33.28515625" style="65" bestFit="1" customWidth="1"/>
    <col min="4400" max="4404" width="9.140625" style="65"/>
    <col min="4405" max="4405" width="6.7109375" style="65" bestFit="1" customWidth="1"/>
    <col min="4406" max="4406" width="2.42578125" style="65" bestFit="1" customWidth="1"/>
    <col min="4407" max="4407" width="33.28515625" style="65" bestFit="1" customWidth="1"/>
    <col min="4408" max="4412" width="9.140625" style="65"/>
    <col min="4413" max="4413" width="6.7109375" style="65" bestFit="1" customWidth="1"/>
    <col min="4414" max="4414" width="2.42578125" style="65" bestFit="1" customWidth="1"/>
    <col min="4415" max="4415" width="33.28515625" style="65" bestFit="1" customWidth="1"/>
    <col min="4416" max="4420" width="9.140625" style="65"/>
    <col min="4421" max="4421" width="6.7109375" style="65" bestFit="1" customWidth="1"/>
    <col min="4422" max="4422" width="2.42578125" style="65" bestFit="1" customWidth="1"/>
    <col min="4423" max="4423" width="33.28515625" style="65" bestFit="1" customWidth="1"/>
    <col min="4424" max="4428" width="9.140625" style="65"/>
    <col min="4429" max="4429" width="6.7109375" style="65" bestFit="1" customWidth="1"/>
    <col min="4430" max="4430" width="2.42578125" style="65" bestFit="1" customWidth="1"/>
    <col min="4431" max="4431" width="33.28515625" style="65" bestFit="1" customWidth="1"/>
    <col min="4432" max="4436" width="9.140625" style="65"/>
    <col min="4437" max="4437" width="6.7109375" style="65" bestFit="1" customWidth="1"/>
    <col min="4438" max="4438" width="2.42578125" style="65" bestFit="1" customWidth="1"/>
    <col min="4439" max="4439" width="33.28515625" style="65" bestFit="1" customWidth="1"/>
    <col min="4440" max="4444" width="9.140625" style="65"/>
    <col min="4445" max="4445" width="6.7109375" style="65" bestFit="1" customWidth="1"/>
    <col min="4446" max="4446" width="2.42578125" style="65" bestFit="1" customWidth="1"/>
    <col min="4447" max="4447" width="33.28515625" style="65" bestFit="1" customWidth="1"/>
    <col min="4448" max="4452" width="9.140625" style="65"/>
    <col min="4453" max="4453" width="6.7109375" style="65" bestFit="1" customWidth="1"/>
    <col min="4454" max="4454" width="2.42578125" style="65" bestFit="1" customWidth="1"/>
    <col min="4455" max="4455" width="33.28515625" style="65" bestFit="1" customWidth="1"/>
    <col min="4456" max="4460" width="9.140625" style="65"/>
    <col min="4461" max="4461" width="6.7109375" style="65" bestFit="1" customWidth="1"/>
    <col min="4462" max="4462" width="2.42578125" style="65" bestFit="1" customWidth="1"/>
    <col min="4463" max="4463" width="33.28515625" style="65" bestFit="1" customWidth="1"/>
    <col min="4464" max="4468" width="9.140625" style="65"/>
    <col min="4469" max="4469" width="6.7109375" style="65" bestFit="1" customWidth="1"/>
    <col min="4470" max="4470" width="2.42578125" style="65" bestFit="1" customWidth="1"/>
    <col min="4471" max="4471" width="33.28515625" style="65" bestFit="1" customWidth="1"/>
    <col min="4472" max="4476" width="9.140625" style="65"/>
    <col min="4477" max="4477" width="6.7109375" style="65" bestFit="1" customWidth="1"/>
    <col min="4478" max="4478" width="2.42578125" style="65" bestFit="1" customWidth="1"/>
    <col min="4479" max="4479" width="33.28515625" style="65" bestFit="1" customWidth="1"/>
    <col min="4480" max="4484" width="9.140625" style="65"/>
    <col min="4485" max="4485" width="6.7109375" style="65" bestFit="1" customWidth="1"/>
    <col min="4486" max="4486" width="2.42578125" style="65" bestFit="1" customWidth="1"/>
    <col min="4487" max="4487" width="33.28515625" style="65" bestFit="1" customWidth="1"/>
    <col min="4488" max="4492" width="9.140625" style="65"/>
    <col min="4493" max="4493" width="6.7109375" style="65" bestFit="1" customWidth="1"/>
    <col min="4494" max="4494" width="2.42578125" style="65" bestFit="1" customWidth="1"/>
    <col min="4495" max="4495" width="33.28515625" style="65" bestFit="1" customWidth="1"/>
    <col min="4496" max="4500" width="9.140625" style="65"/>
    <col min="4501" max="4501" width="6.7109375" style="65" bestFit="1" customWidth="1"/>
    <col min="4502" max="4502" width="2.42578125" style="65" bestFit="1" customWidth="1"/>
    <col min="4503" max="4503" width="33.28515625" style="65" bestFit="1" customWidth="1"/>
    <col min="4504" max="4508" width="9.140625" style="65"/>
    <col min="4509" max="4509" width="6.7109375" style="65" bestFit="1" customWidth="1"/>
    <col min="4510" max="4510" width="2.42578125" style="65" bestFit="1" customWidth="1"/>
    <col min="4511" max="4511" width="33.28515625" style="65" bestFit="1" customWidth="1"/>
    <col min="4512" max="4516" width="9.140625" style="65"/>
    <col min="4517" max="4517" width="6.7109375" style="65" bestFit="1" customWidth="1"/>
    <col min="4518" max="4518" width="2.42578125" style="65" bestFit="1" customWidth="1"/>
    <col min="4519" max="4519" width="33.28515625" style="65" bestFit="1" customWidth="1"/>
    <col min="4520" max="4524" width="9.140625" style="65"/>
    <col min="4525" max="4525" width="6.7109375" style="65" bestFit="1" customWidth="1"/>
    <col min="4526" max="4526" width="2.42578125" style="65" bestFit="1" customWidth="1"/>
    <col min="4527" max="4527" width="33.28515625" style="65" bestFit="1" customWidth="1"/>
    <col min="4528" max="4532" width="9.140625" style="65"/>
    <col min="4533" max="4533" width="6.7109375" style="65" bestFit="1" customWidth="1"/>
    <col min="4534" max="4534" width="2.42578125" style="65" bestFit="1" customWidth="1"/>
    <col min="4535" max="4535" width="33.28515625" style="65" bestFit="1" customWidth="1"/>
    <col min="4536" max="4540" width="9.140625" style="65"/>
    <col min="4541" max="4541" width="6.7109375" style="65" bestFit="1" customWidth="1"/>
    <col min="4542" max="4542" width="2.42578125" style="65" bestFit="1" customWidth="1"/>
    <col min="4543" max="4543" width="33.28515625" style="65" bestFit="1" customWidth="1"/>
    <col min="4544" max="4548" width="9.140625" style="65"/>
    <col min="4549" max="4549" width="6.7109375" style="65" bestFit="1" customWidth="1"/>
    <col min="4550" max="4550" width="2.42578125" style="65" bestFit="1" customWidth="1"/>
    <col min="4551" max="4551" width="33.28515625" style="65" bestFit="1" customWidth="1"/>
    <col min="4552" max="4556" width="9.140625" style="65"/>
    <col min="4557" max="4557" width="6.7109375" style="65" bestFit="1" customWidth="1"/>
    <col min="4558" max="4558" width="2.42578125" style="65" bestFit="1" customWidth="1"/>
    <col min="4559" max="4559" width="33.28515625" style="65" bestFit="1" customWidth="1"/>
    <col min="4560" max="4564" width="9.140625" style="65"/>
    <col min="4565" max="4565" width="6.7109375" style="65" bestFit="1" customWidth="1"/>
    <col min="4566" max="4566" width="2.42578125" style="65" bestFit="1" customWidth="1"/>
    <col min="4567" max="4567" width="33.28515625" style="65" bestFit="1" customWidth="1"/>
    <col min="4568" max="4572" width="9.140625" style="65"/>
    <col min="4573" max="4573" width="6.7109375" style="65" bestFit="1" customWidth="1"/>
    <col min="4574" max="4574" width="2.42578125" style="65" bestFit="1" customWidth="1"/>
    <col min="4575" max="4575" width="33.28515625" style="65" bestFit="1" customWidth="1"/>
    <col min="4576" max="4580" width="9.140625" style="65"/>
    <col min="4581" max="4581" width="6.7109375" style="65" bestFit="1" customWidth="1"/>
    <col min="4582" max="4582" width="2.42578125" style="65" bestFit="1" customWidth="1"/>
    <col min="4583" max="4583" width="33.28515625" style="65" bestFit="1" customWidth="1"/>
    <col min="4584" max="4588" width="9.140625" style="65"/>
    <col min="4589" max="4589" width="6.7109375" style="65" bestFit="1" customWidth="1"/>
    <col min="4590" max="4590" width="2.42578125" style="65" bestFit="1" customWidth="1"/>
    <col min="4591" max="4591" width="33.28515625" style="65" bestFit="1" customWidth="1"/>
    <col min="4592" max="4596" width="9.140625" style="65"/>
    <col min="4597" max="4597" width="6.7109375" style="65" bestFit="1" customWidth="1"/>
    <col min="4598" max="4598" width="2.42578125" style="65" bestFit="1" customWidth="1"/>
    <col min="4599" max="4599" width="33.28515625" style="65" bestFit="1" customWidth="1"/>
    <col min="4600" max="4604" width="9.140625" style="65"/>
    <col min="4605" max="4605" width="6.7109375" style="65" bestFit="1" customWidth="1"/>
    <col min="4606" max="4606" width="2.42578125" style="65" bestFit="1" customWidth="1"/>
    <col min="4607" max="4607" width="33.28515625" style="65" bestFit="1" customWidth="1"/>
    <col min="4608" max="4612" width="9.140625" style="65"/>
    <col min="4613" max="4613" width="6.7109375" style="65" bestFit="1" customWidth="1"/>
    <col min="4614" max="4614" width="2.42578125" style="65" bestFit="1" customWidth="1"/>
    <col min="4615" max="4615" width="33.28515625" style="65" bestFit="1" customWidth="1"/>
    <col min="4616" max="4620" width="9.140625" style="65"/>
    <col min="4621" max="4621" width="6.7109375" style="65" bestFit="1" customWidth="1"/>
    <col min="4622" max="4622" width="2.42578125" style="65" bestFit="1" customWidth="1"/>
    <col min="4623" max="4623" width="33.28515625" style="65" bestFit="1" customWidth="1"/>
    <col min="4624" max="4628" width="9.140625" style="65"/>
    <col min="4629" max="4629" width="6.7109375" style="65" bestFit="1" customWidth="1"/>
    <col min="4630" max="4630" width="2.42578125" style="65" bestFit="1" customWidth="1"/>
    <col min="4631" max="4631" width="33.28515625" style="65" bestFit="1" customWidth="1"/>
    <col min="4632" max="4636" width="9.140625" style="65"/>
    <col min="4637" max="4637" width="6.7109375" style="65" bestFit="1" customWidth="1"/>
    <col min="4638" max="4638" width="2.42578125" style="65" bestFit="1" customWidth="1"/>
    <col min="4639" max="4639" width="33.28515625" style="65" bestFit="1" customWidth="1"/>
    <col min="4640" max="4644" width="9.140625" style="65"/>
    <col min="4645" max="4645" width="6.7109375" style="65" bestFit="1" customWidth="1"/>
    <col min="4646" max="4646" width="2.42578125" style="65" bestFit="1" customWidth="1"/>
    <col min="4647" max="4647" width="33.28515625" style="65" bestFit="1" customWidth="1"/>
    <col min="4648" max="4652" width="9.140625" style="65"/>
    <col min="4653" max="4653" width="6.7109375" style="65" bestFit="1" customWidth="1"/>
    <col min="4654" max="4654" width="2.42578125" style="65" bestFit="1" customWidth="1"/>
    <col min="4655" max="4655" width="33.28515625" style="65" bestFit="1" customWidth="1"/>
    <col min="4656" max="4660" width="9.140625" style="65"/>
    <col min="4661" max="4661" width="6.7109375" style="65" bestFit="1" customWidth="1"/>
    <col min="4662" max="4662" width="2.42578125" style="65" bestFit="1" customWidth="1"/>
    <col min="4663" max="4663" width="33.28515625" style="65" bestFit="1" customWidth="1"/>
    <col min="4664" max="4668" width="9.140625" style="65"/>
    <col min="4669" max="4669" width="6.7109375" style="65" bestFit="1" customWidth="1"/>
    <col min="4670" max="4670" width="2.42578125" style="65" bestFit="1" customWidth="1"/>
    <col min="4671" max="4671" width="33.28515625" style="65" bestFit="1" customWidth="1"/>
    <col min="4672" max="4676" width="9.140625" style="65"/>
    <col min="4677" max="4677" width="6.7109375" style="65" bestFit="1" customWidth="1"/>
    <col min="4678" max="4678" width="2.42578125" style="65" bestFit="1" customWidth="1"/>
    <col min="4679" max="4679" width="33.28515625" style="65" bestFit="1" customWidth="1"/>
    <col min="4680" max="4684" width="9.140625" style="65"/>
    <col min="4685" max="4685" width="6.7109375" style="65" bestFit="1" customWidth="1"/>
    <col min="4686" max="4686" width="2.42578125" style="65" bestFit="1" customWidth="1"/>
    <col min="4687" max="4687" width="33.28515625" style="65" bestFit="1" customWidth="1"/>
    <col min="4688" max="4692" width="9.140625" style="65"/>
    <col min="4693" max="4693" width="6.7109375" style="65" bestFit="1" customWidth="1"/>
    <col min="4694" max="4694" width="2.42578125" style="65" bestFit="1" customWidth="1"/>
    <col min="4695" max="4695" width="33.28515625" style="65" bestFit="1" customWidth="1"/>
    <col min="4696" max="4700" width="9.140625" style="65"/>
    <col min="4701" max="4701" width="6.7109375" style="65" bestFit="1" customWidth="1"/>
    <col min="4702" max="4702" width="2.42578125" style="65" bestFit="1" customWidth="1"/>
    <col min="4703" max="4703" width="33.28515625" style="65" bestFit="1" customWidth="1"/>
    <col min="4704" max="4708" width="9.140625" style="65"/>
    <col min="4709" max="4709" width="6.7109375" style="65" bestFit="1" customWidth="1"/>
    <col min="4710" max="4710" width="2.42578125" style="65" bestFit="1" customWidth="1"/>
    <col min="4711" max="4711" width="33.28515625" style="65" bestFit="1" customWidth="1"/>
    <col min="4712" max="4716" width="9.140625" style="65"/>
    <col min="4717" max="4717" width="6.7109375" style="65" bestFit="1" customWidth="1"/>
    <col min="4718" max="4718" width="2.42578125" style="65" bestFit="1" customWidth="1"/>
    <col min="4719" max="4719" width="33.28515625" style="65" bestFit="1" customWidth="1"/>
    <col min="4720" max="4724" width="9.140625" style="65"/>
    <col min="4725" max="4725" width="6.7109375" style="65" bestFit="1" customWidth="1"/>
    <col min="4726" max="4726" width="2.42578125" style="65" bestFit="1" customWidth="1"/>
    <col min="4727" max="4727" width="33.28515625" style="65" bestFit="1" customWidth="1"/>
    <col min="4728" max="4732" width="9.140625" style="65"/>
    <col min="4733" max="4733" width="6.7109375" style="65" bestFit="1" customWidth="1"/>
    <col min="4734" max="4734" width="2.42578125" style="65" bestFit="1" customWidth="1"/>
    <col min="4735" max="4735" width="33.28515625" style="65" bestFit="1" customWidth="1"/>
    <col min="4736" max="4740" width="9.140625" style="65"/>
    <col min="4741" max="4741" width="6.7109375" style="65" bestFit="1" customWidth="1"/>
    <col min="4742" max="4742" width="2.42578125" style="65" bestFit="1" customWidth="1"/>
    <col min="4743" max="4743" width="33.28515625" style="65" bestFit="1" customWidth="1"/>
    <col min="4744" max="4748" width="9.140625" style="65"/>
    <col min="4749" max="4749" width="6.7109375" style="65" bestFit="1" customWidth="1"/>
    <col min="4750" max="4750" width="2.42578125" style="65" bestFit="1" customWidth="1"/>
    <col min="4751" max="4751" width="33.28515625" style="65" bestFit="1" customWidth="1"/>
    <col min="4752" max="4756" width="9.140625" style="65"/>
    <col min="4757" max="4757" width="6.7109375" style="65" bestFit="1" customWidth="1"/>
    <col min="4758" max="4758" width="2.42578125" style="65" bestFit="1" customWidth="1"/>
    <col min="4759" max="4759" width="33.28515625" style="65" bestFit="1" customWidth="1"/>
    <col min="4760" max="4764" width="9.140625" style="65"/>
    <col min="4765" max="4765" width="6.7109375" style="65" bestFit="1" customWidth="1"/>
    <col min="4766" max="4766" width="2.42578125" style="65" bestFit="1" customWidth="1"/>
    <col min="4767" max="4767" width="33.28515625" style="65" bestFit="1" customWidth="1"/>
    <col min="4768" max="4772" width="9.140625" style="65"/>
    <col min="4773" max="4773" width="6.7109375" style="65" bestFit="1" customWidth="1"/>
    <col min="4774" max="4774" width="2.42578125" style="65" bestFit="1" customWidth="1"/>
    <col min="4775" max="4775" width="33.28515625" style="65" bestFit="1" customWidth="1"/>
    <col min="4776" max="4780" width="9.140625" style="65"/>
    <col min="4781" max="4781" width="6.7109375" style="65" bestFit="1" customWidth="1"/>
    <col min="4782" max="4782" width="2.42578125" style="65" bestFit="1" customWidth="1"/>
    <col min="4783" max="4783" width="33.28515625" style="65" bestFit="1" customWidth="1"/>
    <col min="4784" max="4788" width="9.140625" style="65"/>
    <col min="4789" max="4789" width="6.7109375" style="65" bestFit="1" customWidth="1"/>
    <col min="4790" max="4790" width="2.42578125" style="65" bestFit="1" customWidth="1"/>
    <col min="4791" max="4791" width="33.28515625" style="65" bestFit="1" customWidth="1"/>
    <col min="4792" max="4796" width="9.140625" style="65"/>
    <col min="4797" max="4797" width="6.7109375" style="65" bestFit="1" customWidth="1"/>
    <col min="4798" max="4798" width="2.42578125" style="65" bestFit="1" customWidth="1"/>
    <col min="4799" max="4799" width="33.28515625" style="65" bestFit="1" customWidth="1"/>
    <col min="4800" max="4804" width="9.140625" style="65"/>
    <col min="4805" max="4805" width="6.7109375" style="65" bestFit="1" customWidth="1"/>
    <col min="4806" max="4806" width="2.42578125" style="65" bestFit="1" customWidth="1"/>
    <col min="4807" max="4807" width="33.28515625" style="65" bestFit="1" customWidth="1"/>
    <col min="4808" max="4812" width="9.140625" style="65"/>
    <col min="4813" max="4813" width="6.7109375" style="65" bestFit="1" customWidth="1"/>
    <col min="4814" max="4814" width="2.42578125" style="65" bestFit="1" customWidth="1"/>
    <col min="4815" max="4815" width="33.28515625" style="65" bestFit="1" customWidth="1"/>
    <col min="4816" max="4820" width="9.140625" style="65"/>
    <col min="4821" max="4821" width="6.7109375" style="65" bestFit="1" customWidth="1"/>
    <col min="4822" max="4822" width="2.42578125" style="65" bestFit="1" customWidth="1"/>
    <col min="4823" max="4823" width="33.28515625" style="65" bestFit="1" customWidth="1"/>
    <col min="4824" max="4828" width="9.140625" style="65"/>
    <col min="4829" max="4829" width="6.7109375" style="65" bestFit="1" customWidth="1"/>
    <col min="4830" max="4830" width="2.42578125" style="65" bestFit="1" customWidth="1"/>
    <col min="4831" max="4831" width="33.28515625" style="65" bestFit="1" customWidth="1"/>
    <col min="4832" max="4836" width="9.140625" style="65"/>
    <col min="4837" max="4837" width="6.7109375" style="65" bestFit="1" customWidth="1"/>
    <col min="4838" max="4838" width="2.42578125" style="65" bestFit="1" customWidth="1"/>
    <col min="4839" max="4839" width="33.28515625" style="65" bestFit="1" customWidth="1"/>
    <col min="4840" max="4844" width="9.140625" style="65"/>
    <col min="4845" max="4845" width="6.7109375" style="65" bestFit="1" customWidth="1"/>
    <col min="4846" max="4846" width="2.42578125" style="65" bestFit="1" customWidth="1"/>
    <col min="4847" max="4847" width="33.28515625" style="65" bestFit="1" customWidth="1"/>
    <col min="4848" max="4852" width="9.140625" style="65"/>
    <col min="4853" max="4853" width="6.7109375" style="65" bestFit="1" customWidth="1"/>
    <col min="4854" max="4854" width="2.42578125" style="65" bestFit="1" customWidth="1"/>
    <col min="4855" max="4855" width="33.28515625" style="65" bestFit="1" customWidth="1"/>
    <col min="4856" max="4860" width="9.140625" style="65"/>
    <col min="4861" max="4861" width="6.7109375" style="65" bestFit="1" customWidth="1"/>
    <col min="4862" max="4862" width="2.42578125" style="65" bestFit="1" customWidth="1"/>
    <col min="4863" max="4863" width="33.28515625" style="65" bestFit="1" customWidth="1"/>
    <col min="4864" max="4868" width="9.140625" style="65"/>
    <col min="4869" max="4869" width="6.7109375" style="65" bestFit="1" customWidth="1"/>
    <col min="4870" max="4870" width="2.42578125" style="65" bestFit="1" customWidth="1"/>
    <col min="4871" max="4871" width="33.28515625" style="65" bestFit="1" customWidth="1"/>
    <col min="4872" max="4876" width="9.140625" style="65"/>
    <col min="4877" max="4877" width="6.7109375" style="65" bestFit="1" customWidth="1"/>
    <col min="4878" max="4878" width="2.42578125" style="65" bestFit="1" customWidth="1"/>
    <col min="4879" max="4879" width="33.28515625" style="65" bestFit="1" customWidth="1"/>
    <col min="4880" max="4884" width="9.140625" style="65"/>
    <col min="4885" max="4885" width="6.7109375" style="65" bestFit="1" customWidth="1"/>
    <col min="4886" max="4886" width="2.42578125" style="65" bestFit="1" customWidth="1"/>
    <col min="4887" max="4887" width="33.28515625" style="65" bestFit="1" customWidth="1"/>
    <col min="4888" max="4892" width="9.140625" style="65"/>
    <col min="4893" max="4893" width="6.7109375" style="65" bestFit="1" customWidth="1"/>
    <col min="4894" max="4894" width="2.42578125" style="65" bestFit="1" customWidth="1"/>
    <col min="4895" max="4895" width="33.28515625" style="65" bestFit="1" customWidth="1"/>
    <col min="4896" max="4900" width="9.140625" style="65"/>
    <col min="4901" max="4901" width="6.7109375" style="65" bestFit="1" customWidth="1"/>
    <col min="4902" max="4902" width="2.42578125" style="65" bestFit="1" customWidth="1"/>
    <col min="4903" max="4903" width="33.28515625" style="65" bestFit="1" customWidth="1"/>
    <col min="4904" max="4908" width="9.140625" style="65"/>
    <col min="4909" max="4909" width="6.7109375" style="65" bestFit="1" customWidth="1"/>
    <col min="4910" max="4910" width="2.42578125" style="65" bestFit="1" customWidth="1"/>
    <col min="4911" max="4911" width="33.28515625" style="65" bestFit="1" customWidth="1"/>
    <col min="4912" max="4916" width="9.140625" style="65"/>
    <col min="4917" max="4917" width="6.7109375" style="65" bestFit="1" customWidth="1"/>
    <col min="4918" max="4918" width="2.42578125" style="65" bestFit="1" customWidth="1"/>
    <col min="4919" max="4919" width="33.28515625" style="65" bestFit="1" customWidth="1"/>
    <col min="4920" max="4924" width="9.140625" style="65"/>
    <col min="4925" max="4925" width="6.7109375" style="65" bestFit="1" customWidth="1"/>
    <col min="4926" max="4926" width="2.42578125" style="65" bestFit="1" customWidth="1"/>
    <col min="4927" max="4927" width="33.28515625" style="65" bestFit="1" customWidth="1"/>
    <col min="4928" max="4932" width="9.140625" style="65"/>
    <col min="4933" max="4933" width="6.7109375" style="65" bestFit="1" customWidth="1"/>
    <col min="4934" max="4934" width="2.42578125" style="65" bestFit="1" customWidth="1"/>
    <col min="4935" max="4935" width="33.28515625" style="65" bestFit="1" customWidth="1"/>
    <col min="4936" max="4940" width="9.140625" style="65"/>
    <col min="4941" max="4941" width="6.7109375" style="65" bestFit="1" customWidth="1"/>
    <col min="4942" max="4942" width="2.42578125" style="65" bestFit="1" customWidth="1"/>
    <col min="4943" max="4943" width="33.28515625" style="65" bestFit="1" customWidth="1"/>
    <col min="4944" max="4948" width="9.140625" style="65"/>
    <col min="4949" max="4949" width="6.7109375" style="65" bestFit="1" customWidth="1"/>
    <col min="4950" max="4950" width="2.42578125" style="65" bestFit="1" customWidth="1"/>
    <col min="4951" max="4951" width="33.28515625" style="65" bestFit="1" customWidth="1"/>
    <col min="4952" max="4956" width="9.140625" style="65"/>
    <col min="4957" max="4957" width="6.7109375" style="65" bestFit="1" customWidth="1"/>
    <col min="4958" max="4958" width="2.42578125" style="65" bestFit="1" customWidth="1"/>
    <col min="4959" max="4959" width="33.28515625" style="65" bestFit="1" customWidth="1"/>
    <col min="4960" max="4964" width="9.140625" style="65"/>
    <col min="4965" max="4965" width="6.7109375" style="65" bestFit="1" customWidth="1"/>
    <col min="4966" max="4966" width="2.42578125" style="65" bestFit="1" customWidth="1"/>
    <col min="4967" max="4967" width="33.28515625" style="65" bestFit="1" customWidth="1"/>
    <col min="4968" max="4972" width="9.140625" style="65"/>
    <col min="4973" max="4973" width="6.7109375" style="65" bestFit="1" customWidth="1"/>
    <col min="4974" max="4974" width="2.42578125" style="65" bestFit="1" customWidth="1"/>
    <col min="4975" max="4975" width="33.28515625" style="65" bestFit="1" customWidth="1"/>
    <col min="4976" max="4980" width="9.140625" style="65"/>
    <col min="4981" max="4981" width="6.7109375" style="65" bestFit="1" customWidth="1"/>
    <col min="4982" max="4982" width="2.42578125" style="65" bestFit="1" customWidth="1"/>
    <col min="4983" max="4983" width="33.28515625" style="65" bestFit="1" customWidth="1"/>
    <col min="4984" max="4988" width="9.140625" style="65"/>
    <col min="4989" max="4989" width="6.7109375" style="65" bestFit="1" customWidth="1"/>
    <col min="4990" max="4990" width="2.42578125" style="65" bestFit="1" customWidth="1"/>
    <col min="4991" max="4991" width="33.28515625" style="65" bestFit="1" customWidth="1"/>
    <col min="4992" max="4996" width="9.140625" style="65"/>
    <col min="4997" max="4997" width="6.7109375" style="65" bestFit="1" customWidth="1"/>
    <col min="4998" max="4998" width="2.42578125" style="65" bestFit="1" customWidth="1"/>
    <col min="4999" max="4999" width="33.28515625" style="65" bestFit="1" customWidth="1"/>
    <col min="5000" max="5004" width="9.140625" style="65"/>
    <col min="5005" max="5005" width="6.7109375" style="65" bestFit="1" customWidth="1"/>
    <col min="5006" max="5006" width="2.42578125" style="65" bestFit="1" customWidth="1"/>
    <col min="5007" max="5007" width="33.28515625" style="65" bestFit="1" customWidth="1"/>
    <col min="5008" max="5012" width="9.140625" style="65"/>
    <col min="5013" max="5013" width="6.7109375" style="65" bestFit="1" customWidth="1"/>
    <col min="5014" max="5014" width="2.42578125" style="65" bestFit="1" customWidth="1"/>
    <col min="5015" max="5015" width="33.28515625" style="65" bestFit="1" customWidth="1"/>
    <col min="5016" max="5020" width="9.140625" style="65"/>
    <col min="5021" max="5021" width="6.7109375" style="65" bestFit="1" customWidth="1"/>
    <col min="5022" max="5022" width="2.42578125" style="65" bestFit="1" customWidth="1"/>
    <col min="5023" max="5023" width="33.28515625" style="65" bestFit="1" customWidth="1"/>
    <col min="5024" max="5028" width="9.140625" style="65"/>
    <col min="5029" max="5029" width="6.7109375" style="65" bestFit="1" customWidth="1"/>
    <col min="5030" max="5030" width="2.42578125" style="65" bestFit="1" customWidth="1"/>
    <col min="5031" max="5031" width="33.28515625" style="65" bestFit="1" customWidth="1"/>
    <col min="5032" max="5036" width="9.140625" style="65"/>
    <col min="5037" max="5037" width="6.7109375" style="65" bestFit="1" customWidth="1"/>
    <col min="5038" max="5038" width="2.42578125" style="65" bestFit="1" customWidth="1"/>
    <col min="5039" max="5039" width="33.28515625" style="65" bestFit="1" customWidth="1"/>
    <col min="5040" max="5044" width="9.140625" style="65"/>
    <col min="5045" max="5045" width="6.7109375" style="65" bestFit="1" customWidth="1"/>
    <col min="5046" max="5046" width="2.42578125" style="65" bestFit="1" customWidth="1"/>
    <col min="5047" max="5047" width="33.28515625" style="65" bestFit="1" customWidth="1"/>
    <col min="5048" max="5052" width="9.140625" style="65"/>
    <col min="5053" max="5053" width="6.7109375" style="65" bestFit="1" customWidth="1"/>
    <col min="5054" max="5054" width="2.42578125" style="65" bestFit="1" customWidth="1"/>
    <col min="5055" max="5055" width="33.28515625" style="65" bestFit="1" customWidth="1"/>
    <col min="5056" max="5060" width="9.140625" style="65"/>
    <col min="5061" max="5061" width="6.7109375" style="65" bestFit="1" customWidth="1"/>
    <col min="5062" max="5062" width="2.42578125" style="65" bestFit="1" customWidth="1"/>
    <col min="5063" max="5063" width="33.28515625" style="65" bestFit="1" customWidth="1"/>
    <col min="5064" max="5068" width="9.140625" style="65"/>
    <col min="5069" max="5069" width="6.7109375" style="65" bestFit="1" customWidth="1"/>
    <col min="5070" max="5070" width="2.42578125" style="65" bestFit="1" customWidth="1"/>
    <col min="5071" max="5071" width="33.28515625" style="65" bestFit="1" customWidth="1"/>
    <col min="5072" max="5076" width="9.140625" style="65"/>
    <col min="5077" max="5077" width="6.7109375" style="65" bestFit="1" customWidth="1"/>
    <col min="5078" max="5078" width="2.42578125" style="65" bestFit="1" customWidth="1"/>
    <col min="5079" max="5079" width="33.28515625" style="65" bestFit="1" customWidth="1"/>
    <col min="5080" max="5084" width="9.140625" style="65"/>
    <col min="5085" max="5085" width="6.7109375" style="65" bestFit="1" customWidth="1"/>
    <col min="5086" max="5086" width="2.42578125" style="65" bestFit="1" customWidth="1"/>
    <col min="5087" max="5087" width="33.28515625" style="65" bestFit="1" customWidth="1"/>
    <col min="5088" max="5092" width="9.140625" style="65"/>
    <col min="5093" max="5093" width="6.7109375" style="65" bestFit="1" customWidth="1"/>
    <col min="5094" max="5094" width="2.42578125" style="65" bestFit="1" customWidth="1"/>
    <col min="5095" max="5095" width="33.28515625" style="65" bestFit="1" customWidth="1"/>
    <col min="5096" max="5100" width="9.140625" style="65"/>
    <col min="5101" max="5101" width="6.7109375" style="65" bestFit="1" customWidth="1"/>
    <col min="5102" max="5102" width="2.42578125" style="65" bestFit="1" customWidth="1"/>
    <col min="5103" max="5103" width="33.28515625" style="65" bestFit="1" customWidth="1"/>
    <col min="5104" max="5108" width="9.140625" style="65"/>
    <col min="5109" max="5109" width="6.7109375" style="65" bestFit="1" customWidth="1"/>
    <col min="5110" max="5110" width="2.42578125" style="65" bestFit="1" customWidth="1"/>
    <col min="5111" max="5111" width="33.28515625" style="65" bestFit="1" customWidth="1"/>
    <col min="5112" max="5116" width="9.140625" style="65"/>
    <col min="5117" max="5117" width="6.7109375" style="65" bestFit="1" customWidth="1"/>
    <col min="5118" max="5118" width="2.42578125" style="65" bestFit="1" customWidth="1"/>
    <col min="5119" max="5119" width="33.28515625" style="65" bestFit="1" customWidth="1"/>
    <col min="5120" max="5124" width="9.140625" style="65"/>
    <col min="5125" max="5125" width="6.7109375" style="65" bestFit="1" customWidth="1"/>
    <col min="5126" max="5126" width="2.42578125" style="65" bestFit="1" customWidth="1"/>
    <col min="5127" max="5127" width="33.28515625" style="65" bestFit="1" customWidth="1"/>
    <col min="5128" max="5132" width="9.140625" style="65"/>
    <col min="5133" max="5133" width="6.7109375" style="65" bestFit="1" customWidth="1"/>
    <col min="5134" max="5134" width="2.42578125" style="65" bestFit="1" customWidth="1"/>
    <col min="5135" max="5135" width="33.28515625" style="65" bestFit="1" customWidth="1"/>
    <col min="5136" max="5140" width="9.140625" style="65"/>
    <col min="5141" max="5141" width="6.7109375" style="65" bestFit="1" customWidth="1"/>
    <col min="5142" max="5142" width="2.42578125" style="65" bestFit="1" customWidth="1"/>
    <col min="5143" max="5143" width="33.28515625" style="65" bestFit="1" customWidth="1"/>
    <col min="5144" max="5148" width="9.140625" style="65"/>
    <col min="5149" max="5149" width="6.7109375" style="65" bestFit="1" customWidth="1"/>
    <col min="5150" max="5150" width="2.42578125" style="65" bestFit="1" customWidth="1"/>
    <col min="5151" max="5151" width="33.28515625" style="65" bestFit="1" customWidth="1"/>
    <col min="5152" max="5156" width="9.140625" style="65"/>
    <col min="5157" max="5157" width="6.7109375" style="65" bestFit="1" customWidth="1"/>
    <col min="5158" max="5158" width="2.42578125" style="65" bestFit="1" customWidth="1"/>
    <col min="5159" max="5159" width="33.28515625" style="65" bestFit="1" customWidth="1"/>
    <col min="5160" max="5164" width="9.140625" style="65"/>
    <col min="5165" max="5165" width="6.7109375" style="65" bestFit="1" customWidth="1"/>
    <col min="5166" max="5166" width="2.42578125" style="65" bestFit="1" customWidth="1"/>
    <col min="5167" max="5167" width="33.28515625" style="65" bestFit="1" customWidth="1"/>
    <col min="5168" max="5172" width="9.140625" style="65"/>
    <col min="5173" max="5173" width="6.7109375" style="65" bestFit="1" customWidth="1"/>
    <col min="5174" max="5174" width="2.42578125" style="65" bestFit="1" customWidth="1"/>
    <col min="5175" max="5175" width="33.28515625" style="65" bestFit="1" customWidth="1"/>
    <col min="5176" max="5180" width="9.140625" style="65"/>
    <col min="5181" max="5181" width="6.7109375" style="65" bestFit="1" customWidth="1"/>
    <col min="5182" max="5182" width="2.42578125" style="65" bestFit="1" customWidth="1"/>
    <col min="5183" max="5183" width="33.28515625" style="65" bestFit="1" customWidth="1"/>
    <col min="5184" max="5188" width="9.140625" style="65"/>
    <col min="5189" max="5189" width="6.7109375" style="65" bestFit="1" customWidth="1"/>
    <col min="5190" max="5190" width="2.42578125" style="65" bestFit="1" customWidth="1"/>
    <col min="5191" max="5191" width="33.28515625" style="65" bestFit="1" customWidth="1"/>
    <col min="5192" max="5196" width="9.140625" style="65"/>
    <col min="5197" max="5197" width="6.7109375" style="65" bestFit="1" customWidth="1"/>
    <col min="5198" max="5198" width="2.42578125" style="65" bestFit="1" customWidth="1"/>
    <col min="5199" max="5199" width="33.28515625" style="65" bestFit="1" customWidth="1"/>
    <col min="5200" max="5204" width="9.140625" style="65"/>
    <col min="5205" max="5205" width="6.7109375" style="65" bestFit="1" customWidth="1"/>
    <col min="5206" max="5206" width="2.42578125" style="65" bestFit="1" customWidth="1"/>
    <col min="5207" max="5207" width="33.28515625" style="65" bestFit="1" customWidth="1"/>
    <col min="5208" max="5212" width="9.140625" style="65"/>
    <col min="5213" max="5213" width="6.7109375" style="65" bestFit="1" customWidth="1"/>
    <col min="5214" max="5214" width="2.42578125" style="65" bestFit="1" customWidth="1"/>
    <col min="5215" max="5215" width="33.28515625" style="65" bestFit="1" customWidth="1"/>
    <col min="5216" max="5220" width="9.140625" style="65"/>
    <col min="5221" max="5221" width="6.7109375" style="65" bestFit="1" customWidth="1"/>
    <col min="5222" max="5222" width="2.42578125" style="65" bestFit="1" customWidth="1"/>
    <col min="5223" max="5223" width="33.28515625" style="65" bestFit="1" customWidth="1"/>
    <col min="5224" max="5228" width="9.140625" style="65"/>
    <col min="5229" max="5229" width="6.7109375" style="65" bestFit="1" customWidth="1"/>
    <col min="5230" max="5230" width="2.42578125" style="65" bestFit="1" customWidth="1"/>
    <col min="5231" max="5231" width="33.28515625" style="65" bestFit="1" customWidth="1"/>
    <col min="5232" max="5236" width="9.140625" style="65"/>
    <col min="5237" max="5237" width="6.7109375" style="65" bestFit="1" customWidth="1"/>
    <col min="5238" max="5238" width="2.42578125" style="65" bestFit="1" customWidth="1"/>
    <col min="5239" max="5239" width="33.28515625" style="65" bestFit="1" customWidth="1"/>
    <col min="5240" max="5244" width="9.140625" style="65"/>
    <col min="5245" max="5245" width="6.7109375" style="65" bestFit="1" customWidth="1"/>
    <col min="5246" max="5246" width="2.42578125" style="65" bestFit="1" customWidth="1"/>
    <col min="5247" max="5247" width="33.28515625" style="65" bestFit="1" customWidth="1"/>
    <col min="5248" max="5252" width="9.140625" style="65"/>
    <col min="5253" max="5253" width="6.7109375" style="65" bestFit="1" customWidth="1"/>
    <col min="5254" max="5254" width="2.42578125" style="65" bestFit="1" customWidth="1"/>
    <col min="5255" max="5255" width="33.28515625" style="65" bestFit="1" customWidth="1"/>
    <col min="5256" max="5260" width="9.140625" style="65"/>
    <col min="5261" max="5261" width="6.7109375" style="65" bestFit="1" customWidth="1"/>
    <col min="5262" max="5262" width="2.42578125" style="65" bestFit="1" customWidth="1"/>
    <col min="5263" max="5263" width="33.28515625" style="65" bestFit="1" customWidth="1"/>
    <col min="5264" max="5268" width="9.140625" style="65"/>
    <col min="5269" max="5269" width="6.7109375" style="65" bestFit="1" customWidth="1"/>
    <col min="5270" max="5270" width="2.42578125" style="65" bestFit="1" customWidth="1"/>
    <col min="5271" max="5271" width="33.28515625" style="65" bestFit="1" customWidth="1"/>
    <col min="5272" max="5276" width="9.140625" style="65"/>
    <col min="5277" max="5277" width="6.7109375" style="65" bestFit="1" customWidth="1"/>
    <col min="5278" max="5278" width="2.42578125" style="65" bestFit="1" customWidth="1"/>
    <col min="5279" max="5279" width="33.28515625" style="65" bestFit="1" customWidth="1"/>
    <col min="5280" max="5284" width="9.140625" style="65"/>
    <col min="5285" max="5285" width="6.7109375" style="65" bestFit="1" customWidth="1"/>
    <col min="5286" max="5286" width="2.42578125" style="65" bestFit="1" customWidth="1"/>
    <col min="5287" max="5287" width="33.28515625" style="65" bestFit="1" customWidth="1"/>
    <col min="5288" max="5292" width="9.140625" style="65"/>
    <col min="5293" max="5293" width="6.7109375" style="65" bestFit="1" customWidth="1"/>
    <col min="5294" max="5294" width="2.42578125" style="65" bestFit="1" customWidth="1"/>
    <col min="5295" max="5295" width="33.28515625" style="65" bestFit="1" customWidth="1"/>
    <col min="5296" max="5300" width="9.140625" style="65"/>
    <col min="5301" max="5301" width="6.7109375" style="65" bestFit="1" customWidth="1"/>
    <col min="5302" max="5302" width="2.42578125" style="65" bestFit="1" customWidth="1"/>
    <col min="5303" max="5303" width="33.28515625" style="65" bestFit="1" customWidth="1"/>
    <col min="5304" max="5308" width="9.140625" style="65"/>
    <col min="5309" max="5309" width="6.7109375" style="65" bestFit="1" customWidth="1"/>
    <col min="5310" max="5310" width="2.42578125" style="65" bestFit="1" customWidth="1"/>
    <col min="5311" max="5311" width="33.28515625" style="65" bestFit="1" customWidth="1"/>
    <col min="5312" max="5316" width="9.140625" style="65"/>
    <col min="5317" max="5317" width="6.7109375" style="65" bestFit="1" customWidth="1"/>
    <col min="5318" max="5318" width="2.42578125" style="65" bestFit="1" customWidth="1"/>
    <col min="5319" max="5319" width="33.28515625" style="65" bestFit="1" customWidth="1"/>
    <col min="5320" max="5324" width="9.140625" style="65"/>
    <col min="5325" max="5325" width="6.7109375" style="65" bestFit="1" customWidth="1"/>
    <col min="5326" max="5326" width="2.42578125" style="65" bestFit="1" customWidth="1"/>
    <col min="5327" max="5327" width="33.28515625" style="65" bestFit="1" customWidth="1"/>
    <col min="5328" max="5332" width="9.140625" style="65"/>
    <col min="5333" max="5333" width="6.7109375" style="65" bestFit="1" customWidth="1"/>
    <col min="5334" max="5334" width="2.42578125" style="65" bestFit="1" customWidth="1"/>
    <col min="5335" max="5335" width="33.28515625" style="65" bestFit="1" customWidth="1"/>
    <col min="5336" max="5340" width="9.140625" style="65"/>
    <col min="5341" max="5341" width="6.7109375" style="65" bestFit="1" customWidth="1"/>
    <col min="5342" max="5342" width="2.42578125" style="65" bestFit="1" customWidth="1"/>
    <col min="5343" max="5343" width="33.28515625" style="65" bestFit="1" customWidth="1"/>
    <col min="5344" max="5348" width="9.140625" style="65"/>
    <col min="5349" max="5349" width="6.7109375" style="65" bestFit="1" customWidth="1"/>
    <col min="5350" max="5350" width="2.42578125" style="65" bestFit="1" customWidth="1"/>
    <col min="5351" max="5351" width="33.28515625" style="65" bestFit="1" customWidth="1"/>
    <col min="5352" max="5356" width="9.140625" style="65"/>
    <col min="5357" max="5357" width="6.7109375" style="65" bestFit="1" customWidth="1"/>
    <col min="5358" max="5358" width="2.42578125" style="65" bestFit="1" customWidth="1"/>
    <col min="5359" max="5359" width="33.28515625" style="65" bestFit="1" customWidth="1"/>
    <col min="5360" max="5364" width="9.140625" style="65"/>
    <col min="5365" max="5365" width="6.7109375" style="65" bestFit="1" customWidth="1"/>
    <col min="5366" max="5366" width="2.42578125" style="65" bestFit="1" customWidth="1"/>
    <col min="5367" max="5367" width="33.28515625" style="65" bestFit="1" customWidth="1"/>
    <col min="5368" max="5372" width="9.140625" style="65"/>
    <col min="5373" max="5373" width="6.7109375" style="65" bestFit="1" customWidth="1"/>
    <col min="5374" max="5374" width="2.42578125" style="65" bestFit="1" customWidth="1"/>
    <col min="5375" max="5375" width="33.28515625" style="65" bestFit="1" customWidth="1"/>
    <col min="5376" max="5380" width="9.140625" style="65"/>
    <col min="5381" max="5381" width="6.7109375" style="65" bestFit="1" customWidth="1"/>
    <col min="5382" max="5382" width="2.42578125" style="65" bestFit="1" customWidth="1"/>
    <col min="5383" max="5383" width="33.28515625" style="65" bestFit="1" customWidth="1"/>
    <col min="5384" max="5388" width="9.140625" style="65"/>
    <col min="5389" max="5389" width="6.7109375" style="65" bestFit="1" customWidth="1"/>
    <col min="5390" max="5390" width="2.42578125" style="65" bestFit="1" customWidth="1"/>
    <col min="5391" max="5391" width="33.28515625" style="65" bestFit="1" customWidth="1"/>
    <col min="5392" max="5396" width="9.140625" style="65"/>
    <col min="5397" max="5397" width="6.7109375" style="65" bestFit="1" customWidth="1"/>
    <col min="5398" max="5398" width="2.42578125" style="65" bestFit="1" customWidth="1"/>
    <col min="5399" max="5399" width="33.28515625" style="65" bestFit="1" customWidth="1"/>
    <col min="5400" max="5404" width="9.140625" style="65"/>
    <col min="5405" max="5405" width="6.7109375" style="65" bestFit="1" customWidth="1"/>
    <col min="5406" max="5406" width="2.42578125" style="65" bestFit="1" customWidth="1"/>
    <col min="5407" max="5407" width="33.28515625" style="65" bestFit="1" customWidth="1"/>
    <col min="5408" max="5412" width="9.140625" style="65"/>
    <col min="5413" max="5413" width="6.7109375" style="65" bestFit="1" customWidth="1"/>
    <col min="5414" max="5414" width="2.42578125" style="65" bestFit="1" customWidth="1"/>
    <col min="5415" max="5415" width="33.28515625" style="65" bestFit="1" customWidth="1"/>
    <col min="5416" max="5420" width="9.140625" style="65"/>
    <col min="5421" max="5421" width="6.7109375" style="65" bestFit="1" customWidth="1"/>
    <col min="5422" max="5422" width="2.42578125" style="65" bestFit="1" customWidth="1"/>
    <col min="5423" max="5423" width="33.28515625" style="65" bestFit="1" customWidth="1"/>
    <col min="5424" max="5428" width="9.140625" style="65"/>
    <col min="5429" max="5429" width="6.7109375" style="65" bestFit="1" customWidth="1"/>
    <col min="5430" max="5430" width="2.42578125" style="65" bestFit="1" customWidth="1"/>
    <col min="5431" max="5431" width="33.28515625" style="65" bestFit="1" customWidth="1"/>
    <col min="5432" max="5436" width="9.140625" style="65"/>
    <col min="5437" max="5437" width="6.7109375" style="65" bestFit="1" customWidth="1"/>
    <col min="5438" max="5438" width="2.42578125" style="65" bestFit="1" customWidth="1"/>
    <col min="5439" max="5439" width="33.28515625" style="65" bestFit="1" customWidth="1"/>
    <col min="5440" max="5444" width="9.140625" style="65"/>
    <col min="5445" max="5445" width="6.7109375" style="65" bestFit="1" customWidth="1"/>
    <col min="5446" max="5446" width="2.42578125" style="65" bestFit="1" customWidth="1"/>
    <col min="5447" max="5447" width="33.28515625" style="65" bestFit="1" customWidth="1"/>
    <col min="5448" max="5452" width="9.140625" style="65"/>
    <col min="5453" max="5453" width="6.7109375" style="65" bestFit="1" customWidth="1"/>
    <col min="5454" max="5454" width="2.42578125" style="65" bestFit="1" customWidth="1"/>
    <col min="5455" max="5455" width="33.28515625" style="65" bestFit="1" customWidth="1"/>
    <col min="5456" max="5460" width="9.140625" style="65"/>
    <col min="5461" max="5461" width="6.7109375" style="65" bestFit="1" customWidth="1"/>
    <col min="5462" max="5462" width="2.42578125" style="65" bestFit="1" customWidth="1"/>
    <col min="5463" max="5463" width="33.28515625" style="65" bestFit="1" customWidth="1"/>
    <col min="5464" max="5468" width="9.140625" style="65"/>
    <col min="5469" max="5469" width="6.7109375" style="65" bestFit="1" customWidth="1"/>
    <col min="5470" max="5470" width="2.42578125" style="65" bestFit="1" customWidth="1"/>
    <col min="5471" max="5471" width="33.28515625" style="65" bestFit="1" customWidth="1"/>
    <col min="5472" max="5476" width="9.140625" style="65"/>
    <col min="5477" max="5477" width="6.7109375" style="65" bestFit="1" customWidth="1"/>
    <col min="5478" max="5478" width="2.42578125" style="65" bestFit="1" customWidth="1"/>
    <col min="5479" max="5479" width="33.28515625" style="65" bestFit="1" customWidth="1"/>
    <col min="5480" max="5484" width="9.140625" style="65"/>
    <col min="5485" max="5485" width="6.7109375" style="65" bestFit="1" customWidth="1"/>
    <col min="5486" max="5486" width="2.42578125" style="65" bestFit="1" customWidth="1"/>
    <col min="5487" max="5487" width="33.28515625" style="65" bestFit="1" customWidth="1"/>
    <col min="5488" max="5492" width="9.140625" style="65"/>
    <col min="5493" max="5493" width="6.7109375" style="65" bestFit="1" customWidth="1"/>
    <col min="5494" max="5494" width="2.42578125" style="65" bestFit="1" customWidth="1"/>
    <col min="5495" max="5495" width="33.28515625" style="65" bestFit="1" customWidth="1"/>
    <col min="5496" max="5500" width="9.140625" style="65"/>
    <col min="5501" max="5501" width="6.7109375" style="65" bestFit="1" customWidth="1"/>
    <col min="5502" max="5502" width="2.42578125" style="65" bestFit="1" customWidth="1"/>
    <col min="5503" max="5503" width="33.28515625" style="65" bestFit="1" customWidth="1"/>
    <col min="5504" max="5508" width="9.140625" style="65"/>
    <col min="5509" max="5509" width="6.7109375" style="65" bestFit="1" customWidth="1"/>
    <col min="5510" max="5510" width="2.42578125" style="65" bestFit="1" customWidth="1"/>
    <col min="5511" max="5511" width="33.28515625" style="65" bestFit="1" customWidth="1"/>
    <col min="5512" max="5516" width="9.140625" style="65"/>
    <col min="5517" max="5517" width="6.7109375" style="65" bestFit="1" customWidth="1"/>
    <col min="5518" max="5518" width="2.42578125" style="65" bestFit="1" customWidth="1"/>
    <col min="5519" max="5519" width="33.28515625" style="65" bestFit="1" customWidth="1"/>
    <col min="5520" max="5524" width="9.140625" style="65"/>
    <col min="5525" max="5525" width="6.7109375" style="65" bestFit="1" customWidth="1"/>
    <col min="5526" max="5526" width="2.42578125" style="65" bestFit="1" customWidth="1"/>
    <col min="5527" max="5527" width="33.28515625" style="65" bestFit="1" customWidth="1"/>
    <col min="5528" max="5532" width="9.140625" style="65"/>
    <col min="5533" max="5533" width="6.7109375" style="65" bestFit="1" customWidth="1"/>
    <col min="5534" max="5534" width="2.42578125" style="65" bestFit="1" customWidth="1"/>
    <col min="5535" max="5535" width="33.28515625" style="65" bestFit="1" customWidth="1"/>
    <col min="5536" max="5540" width="9.140625" style="65"/>
    <col min="5541" max="5541" width="6.7109375" style="65" bestFit="1" customWidth="1"/>
    <col min="5542" max="5542" width="2.42578125" style="65" bestFit="1" customWidth="1"/>
    <col min="5543" max="5543" width="33.28515625" style="65" bestFit="1" customWidth="1"/>
    <col min="5544" max="5548" width="9.140625" style="65"/>
    <col min="5549" max="5549" width="6.7109375" style="65" bestFit="1" customWidth="1"/>
    <col min="5550" max="5550" width="2.42578125" style="65" bestFit="1" customWidth="1"/>
    <col min="5551" max="5551" width="33.28515625" style="65" bestFit="1" customWidth="1"/>
    <col min="5552" max="5556" width="9.140625" style="65"/>
    <col min="5557" max="5557" width="6.7109375" style="65" bestFit="1" customWidth="1"/>
    <col min="5558" max="5558" width="2.42578125" style="65" bestFit="1" customWidth="1"/>
    <col min="5559" max="5559" width="33.28515625" style="65" bestFit="1" customWidth="1"/>
    <col min="5560" max="5564" width="9.140625" style="65"/>
    <col min="5565" max="5565" width="6.7109375" style="65" bestFit="1" customWidth="1"/>
    <col min="5566" max="5566" width="2.42578125" style="65" bestFit="1" customWidth="1"/>
    <col min="5567" max="5567" width="33.28515625" style="65" bestFit="1" customWidth="1"/>
    <col min="5568" max="5572" width="9.140625" style="65"/>
    <col min="5573" max="5573" width="6.7109375" style="65" bestFit="1" customWidth="1"/>
    <col min="5574" max="5574" width="2.42578125" style="65" bestFit="1" customWidth="1"/>
    <col min="5575" max="5575" width="33.28515625" style="65" bestFit="1" customWidth="1"/>
    <col min="5576" max="5580" width="9.140625" style="65"/>
    <col min="5581" max="5581" width="6.7109375" style="65" bestFit="1" customWidth="1"/>
    <col min="5582" max="5582" width="2.42578125" style="65" bestFit="1" customWidth="1"/>
    <col min="5583" max="5583" width="33.28515625" style="65" bestFit="1" customWidth="1"/>
    <col min="5584" max="5588" width="9.140625" style="65"/>
    <col min="5589" max="5589" width="6.7109375" style="65" bestFit="1" customWidth="1"/>
    <col min="5590" max="5590" width="2.42578125" style="65" bestFit="1" customWidth="1"/>
    <col min="5591" max="5591" width="33.28515625" style="65" bestFit="1" customWidth="1"/>
    <col min="5592" max="5596" width="9.140625" style="65"/>
    <col min="5597" max="5597" width="6.7109375" style="65" bestFit="1" customWidth="1"/>
    <col min="5598" max="5598" width="2.42578125" style="65" bestFit="1" customWidth="1"/>
    <col min="5599" max="5599" width="33.28515625" style="65" bestFit="1" customWidth="1"/>
    <col min="5600" max="5604" width="9.140625" style="65"/>
    <col min="5605" max="5605" width="6.7109375" style="65" bestFit="1" customWidth="1"/>
    <col min="5606" max="5606" width="2.42578125" style="65" bestFit="1" customWidth="1"/>
    <col min="5607" max="5607" width="33.28515625" style="65" bestFit="1" customWidth="1"/>
    <col min="5608" max="5612" width="9.140625" style="65"/>
    <col min="5613" max="5613" width="6.7109375" style="65" bestFit="1" customWidth="1"/>
    <col min="5614" max="5614" width="2.42578125" style="65" bestFit="1" customWidth="1"/>
    <col min="5615" max="5615" width="33.28515625" style="65" bestFit="1" customWidth="1"/>
    <col min="5616" max="5620" width="9.140625" style="65"/>
    <col min="5621" max="5621" width="6.7109375" style="65" bestFit="1" customWidth="1"/>
    <col min="5622" max="5622" width="2.42578125" style="65" bestFit="1" customWidth="1"/>
    <col min="5623" max="5623" width="33.28515625" style="65" bestFit="1" customWidth="1"/>
    <col min="5624" max="5628" width="9.140625" style="65"/>
    <col min="5629" max="5629" width="6.7109375" style="65" bestFit="1" customWidth="1"/>
    <col min="5630" max="5630" width="2.42578125" style="65" bestFit="1" customWidth="1"/>
    <col min="5631" max="5631" width="33.28515625" style="65" bestFit="1" customWidth="1"/>
    <col min="5632" max="5636" width="9.140625" style="65"/>
    <col min="5637" max="5637" width="6.7109375" style="65" bestFit="1" customWidth="1"/>
    <col min="5638" max="5638" width="2.42578125" style="65" bestFit="1" customWidth="1"/>
    <col min="5639" max="5639" width="33.28515625" style="65" bestFit="1" customWidth="1"/>
    <col min="5640" max="5644" width="9.140625" style="65"/>
    <col min="5645" max="5645" width="6.7109375" style="65" bestFit="1" customWidth="1"/>
    <col min="5646" max="5646" width="2.42578125" style="65" bestFit="1" customWidth="1"/>
    <col min="5647" max="5647" width="33.28515625" style="65" bestFit="1" customWidth="1"/>
    <col min="5648" max="5652" width="9.140625" style="65"/>
    <col min="5653" max="5653" width="6.7109375" style="65" bestFit="1" customWidth="1"/>
    <col min="5654" max="5654" width="2.42578125" style="65" bestFit="1" customWidth="1"/>
    <col min="5655" max="5655" width="33.28515625" style="65" bestFit="1" customWidth="1"/>
    <col min="5656" max="5660" width="9.140625" style="65"/>
    <col min="5661" max="5661" width="6.7109375" style="65" bestFit="1" customWidth="1"/>
    <col min="5662" max="5662" width="2.42578125" style="65" bestFit="1" customWidth="1"/>
    <col min="5663" max="5663" width="33.28515625" style="65" bestFit="1" customWidth="1"/>
    <col min="5664" max="5668" width="9.140625" style="65"/>
    <col min="5669" max="5669" width="6.7109375" style="65" bestFit="1" customWidth="1"/>
    <col min="5670" max="5670" width="2.42578125" style="65" bestFit="1" customWidth="1"/>
    <col min="5671" max="5671" width="33.28515625" style="65" bestFit="1" customWidth="1"/>
    <col min="5672" max="5676" width="9.140625" style="65"/>
    <col min="5677" max="5677" width="6.7109375" style="65" bestFit="1" customWidth="1"/>
    <col min="5678" max="5678" width="2.42578125" style="65" bestFit="1" customWidth="1"/>
    <col min="5679" max="5679" width="33.28515625" style="65" bestFit="1" customWidth="1"/>
    <col min="5680" max="5684" width="9.140625" style="65"/>
    <col min="5685" max="5685" width="6.7109375" style="65" bestFit="1" customWidth="1"/>
    <col min="5686" max="5686" width="2.42578125" style="65" bestFit="1" customWidth="1"/>
    <col min="5687" max="5687" width="33.28515625" style="65" bestFit="1" customWidth="1"/>
    <col min="5688" max="5692" width="9.140625" style="65"/>
    <col min="5693" max="5693" width="6.7109375" style="65" bestFit="1" customWidth="1"/>
    <col min="5694" max="5694" width="2.42578125" style="65" bestFit="1" customWidth="1"/>
    <col min="5695" max="5695" width="33.28515625" style="65" bestFit="1" customWidth="1"/>
    <col min="5696" max="5700" width="9.140625" style="65"/>
    <col min="5701" max="5701" width="6.7109375" style="65" bestFit="1" customWidth="1"/>
    <col min="5702" max="5702" width="2.42578125" style="65" bestFit="1" customWidth="1"/>
    <col min="5703" max="5703" width="33.28515625" style="65" bestFit="1" customWidth="1"/>
    <col min="5704" max="5708" width="9.140625" style="65"/>
    <col min="5709" max="5709" width="6.7109375" style="65" bestFit="1" customWidth="1"/>
    <col min="5710" max="5710" width="2.42578125" style="65" bestFit="1" customWidth="1"/>
    <col min="5711" max="5711" width="33.28515625" style="65" bestFit="1" customWidth="1"/>
    <col min="5712" max="5716" width="9.140625" style="65"/>
    <col min="5717" max="5717" width="6.7109375" style="65" bestFit="1" customWidth="1"/>
    <col min="5718" max="5718" width="2.42578125" style="65" bestFit="1" customWidth="1"/>
    <col min="5719" max="5719" width="33.28515625" style="65" bestFit="1" customWidth="1"/>
    <col min="5720" max="5724" width="9.140625" style="65"/>
    <col min="5725" max="5725" width="6.7109375" style="65" bestFit="1" customWidth="1"/>
    <col min="5726" max="5726" width="2.42578125" style="65" bestFit="1" customWidth="1"/>
    <col min="5727" max="5727" width="33.28515625" style="65" bestFit="1" customWidth="1"/>
    <col min="5728" max="5732" width="9.140625" style="65"/>
    <col min="5733" max="5733" width="6.7109375" style="65" bestFit="1" customWidth="1"/>
    <col min="5734" max="5734" width="2.42578125" style="65" bestFit="1" customWidth="1"/>
    <col min="5735" max="5735" width="33.28515625" style="65" bestFit="1" customWidth="1"/>
    <col min="5736" max="5740" width="9.140625" style="65"/>
    <col min="5741" max="5741" width="6.7109375" style="65" bestFit="1" customWidth="1"/>
    <col min="5742" max="5742" width="2.42578125" style="65" bestFit="1" customWidth="1"/>
    <col min="5743" max="5743" width="33.28515625" style="65" bestFit="1" customWidth="1"/>
    <col min="5744" max="5748" width="9.140625" style="65"/>
    <col min="5749" max="5749" width="6.7109375" style="65" bestFit="1" customWidth="1"/>
    <col min="5750" max="5750" width="2.42578125" style="65" bestFit="1" customWidth="1"/>
    <col min="5751" max="5751" width="33.28515625" style="65" bestFit="1" customWidth="1"/>
    <col min="5752" max="5756" width="9.140625" style="65"/>
    <col min="5757" max="5757" width="6.7109375" style="65" bestFit="1" customWidth="1"/>
    <col min="5758" max="5758" width="2.42578125" style="65" bestFit="1" customWidth="1"/>
    <col min="5759" max="5759" width="33.28515625" style="65" bestFit="1" customWidth="1"/>
    <col min="5760" max="5764" width="9.140625" style="65"/>
    <col min="5765" max="5765" width="6.7109375" style="65" bestFit="1" customWidth="1"/>
    <col min="5766" max="5766" width="2.42578125" style="65" bestFit="1" customWidth="1"/>
    <col min="5767" max="5767" width="33.28515625" style="65" bestFit="1" customWidth="1"/>
    <col min="5768" max="5772" width="9.140625" style="65"/>
    <col min="5773" max="5773" width="6.7109375" style="65" bestFit="1" customWidth="1"/>
    <col min="5774" max="5774" width="2.42578125" style="65" bestFit="1" customWidth="1"/>
    <col min="5775" max="5775" width="33.28515625" style="65" bestFit="1" customWidth="1"/>
    <col min="5776" max="5780" width="9.140625" style="65"/>
    <col min="5781" max="5781" width="6.7109375" style="65" bestFit="1" customWidth="1"/>
    <col min="5782" max="5782" width="2.42578125" style="65" bestFit="1" customWidth="1"/>
    <col min="5783" max="5783" width="33.28515625" style="65" bestFit="1" customWidth="1"/>
    <col min="5784" max="5788" width="9.140625" style="65"/>
    <col min="5789" max="5789" width="6.7109375" style="65" bestFit="1" customWidth="1"/>
    <col min="5790" max="5790" width="2.42578125" style="65" bestFit="1" customWidth="1"/>
    <col min="5791" max="5791" width="33.28515625" style="65" bestFit="1" customWidth="1"/>
    <col min="5792" max="5796" width="9.140625" style="65"/>
    <col min="5797" max="5797" width="6.7109375" style="65" bestFit="1" customWidth="1"/>
    <col min="5798" max="5798" width="2.42578125" style="65" bestFit="1" customWidth="1"/>
    <col min="5799" max="5799" width="33.28515625" style="65" bestFit="1" customWidth="1"/>
    <col min="5800" max="5804" width="9.140625" style="65"/>
    <col min="5805" max="5805" width="6.7109375" style="65" bestFit="1" customWidth="1"/>
    <col min="5806" max="5806" width="2.42578125" style="65" bestFit="1" customWidth="1"/>
    <col min="5807" max="5807" width="33.28515625" style="65" bestFit="1" customWidth="1"/>
    <col min="5808" max="5812" width="9.140625" style="65"/>
    <col min="5813" max="5813" width="6.7109375" style="65" bestFit="1" customWidth="1"/>
    <col min="5814" max="5814" width="2.42578125" style="65" bestFit="1" customWidth="1"/>
    <col min="5815" max="5815" width="33.28515625" style="65" bestFit="1" customWidth="1"/>
    <col min="5816" max="5820" width="9.140625" style="65"/>
    <col min="5821" max="5821" width="6.7109375" style="65" bestFit="1" customWidth="1"/>
    <col min="5822" max="5822" width="2.42578125" style="65" bestFit="1" customWidth="1"/>
    <col min="5823" max="5823" width="33.28515625" style="65" bestFit="1" customWidth="1"/>
    <col min="5824" max="5828" width="9.140625" style="65"/>
    <col min="5829" max="5829" width="6.7109375" style="65" bestFit="1" customWidth="1"/>
    <col min="5830" max="5830" width="2.42578125" style="65" bestFit="1" customWidth="1"/>
    <col min="5831" max="5831" width="33.28515625" style="65" bestFit="1" customWidth="1"/>
    <col min="5832" max="5836" width="9.140625" style="65"/>
    <col min="5837" max="5837" width="6.7109375" style="65" bestFit="1" customWidth="1"/>
    <col min="5838" max="5838" width="2.42578125" style="65" bestFit="1" customWidth="1"/>
    <col min="5839" max="5839" width="33.28515625" style="65" bestFit="1" customWidth="1"/>
    <col min="5840" max="5844" width="9.140625" style="65"/>
    <col min="5845" max="5845" width="6.7109375" style="65" bestFit="1" customWidth="1"/>
    <col min="5846" max="5846" width="2.42578125" style="65" bestFit="1" customWidth="1"/>
    <col min="5847" max="5847" width="33.28515625" style="65" bestFit="1" customWidth="1"/>
    <col min="5848" max="5852" width="9.140625" style="65"/>
    <col min="5853" max="5853" width="6.7109375" style="65" bestFit="1" customWidth="1"/>
    <col min="5854" max="5854" width="2.42578125" style="65" bestFit="1" customWidth="1"/>
    <col min="5855" max="5855" width="33.28515625" style="65" bestFit="1" customWidth="1"/>
    <col min="5856" max="5860" width="9.140625" style="65"/>
    <col min="5861" max="5861" width="6.7109375" style="65" bestFit="1" customWidth="1"/>
    <col min="5862" max="5862" width="2.42578125" style="65" bestFit="1" customWidth="1"/>
    <col min="5863" max="5863" width="33.28515625" style="65" bestFit="1" customWidth="1"/>
    <col min="5864" max="5868" width="9.140625" style="65"/>
    <col min="5869" max="5869" width="6.7109375" style="65" bestFit="1" customWidth="1"/>
    <col min="5870" max="5870" width="2.42578125" style="65" bestFit="1" customWidth="1"/>
    <col min="5871" max="5871" width="33.28515625" style="65" bestFit="1" customWidth="1"/>
    <col min="5872" max="5876" width="9.140625" style="65"/>
    <col min="5877" max="5877" width="6.7109375" style="65" bestFit="1" customWidth="1"/>
    <col min="5878" max="5878" width="2.42578125" style="65" bestFit="1" customWidth="1"/>
    <col min="5879" max="5879" width="33.28515625" style="65" bestFit="1" customWidth="1"/>
    <col min="5880" max="5884" width="9.140625" style="65"/>
    <col min="5885" max="5885" width="6.7109375" style="65" bestFit="1" customWidth="1"/>
    <col min="5886" max="5886" width="2.42578125" style="65" bestFit="1" customWidth="1"/>
    <col min="5887" max="5887" width="33.28515625" style="65" bestFit="1" customWidth="1"/>
    <col min="5888" max="5892" width="9.140625" style="65"/>
    <col min="5893" max="5893" width="6.7109375" style="65" bestFit="1" customWidth="1"/>
    <col min="5894" max="5894" width="2.42578125" style="65" bestFit="1" customWidth="1"/>
    <col min="5895" max="5895" width="33.28515625" style="65" bestFit="1" customWidth="1"/>
    <col min="5896" max="5900" width="9.140625" style="65"/>
    <col min="5901" max="5901" width="6.7109375" style="65" bestFit="1" customWidth="1"/>
    <col min="5902" max="5902" width="2.42578125" style="65" bestFit="1" customWidth="1"/>
    <col min="5903" max="5903" width="33.28515625" style="65" bestFit="1" customWidth="1"/>
    <col min="5904" max="5908" width="9.140625" style="65"/>
    <col min="5909" max="5909" width="6.7109375" style="65" bestFit="1" customWidth="1"/>
    <col min="5910" max="5910" width="2.42578125" style="65" bestFit="1" customWidth="1"/>
    <col min="5911" max="5911" width="33.28515625" style="65" bestFit="1" customWidth="1"/>
    <col min="5912" max="5916" width="9.140625" style="65"/>
    <col min="5917" max="5917" width="6.7109375" style="65" bestFit="1" customWidth="1"/>
    <col min="5918" max="5918" width="2.42578125" style="65" bestFit="1" customWidth="1"/>
    <col min="5919" max="5919" width="33.28515625" style="65" bestFit="1" customWidth="1"/>
    <col min="5920" max="5924" width="9.140625" style="65"/>
    <col min="5925" max="5925" width="6.7109375" style="65" bestFit="1" customWidth="1"/>
    <col min="5926" max="5926" width="2.42578125" style="65" bestFit="1" customWidth="1"/>
    <col min="5927" max="5927" width="33.28515625" style="65" bestFit="1" customWidth="1"/>
    <col min="5928" max="5932" width="9.140625" style="65"/>
    <col min="5933" max="5933" width="6.7109375" style="65" bestFit="1" customWidth="1"/>
    <col min="5934" max="5934" width="2.42578125" style="65" bestFit="1" customWidth="1"/>
    <col min="5935" max="5935" width="33.28515625" style="65" bestFit="1" customWidth="1"/>
    <col min="5936" max="5940" width="9.140625" style="65"/>
    <col min="5941" max="5941" width="6.7109375" style="65" bestFit="1" customWidth="1"/>
    <col min="5942" max="5942" width="2.42578125" style="65" bestFit="1" customWidth="1"/>
    <col min="5943" max="5943" width="33.28515625" style="65" bestFit="1" customWidth="1"/>
    <col min="5944" max="5948" width="9.140625" style="65"/>
    <col min="5949" max="5949" width="6.7109375" style="65" bestFit="1" customWidth="1"/>
    <col min="5950" max="5950" width="2.42578125" style="65" bestFit="1" customWidth="1"/>
    <col min="5951" max="5951" width="33.28515625" style="65" bestFit="1" customWidth="1"/>
    <col min="5952" max="5956" width="9.140625" style="65"/>
    <col min="5957" max="5957" width="6.7109375" style="65" bestFit="1" customWidth="1"/>
    <col min="5958" max="5958" width="2.42578125" style="65" bestFit="1" customWidth="1"/>
    <col min="5959" max="5959" width="33.28515625" style="65" bestFit="1" customWidth="1"/>
    <col min="5960" max="5964" width="9.140625" style="65"/>
    <col min="5965" max="5965" width="6.7109375" style="65" bestFit="1" customWidth="1"/>
    <col min="5966" max="5966" width="2.42578125" style="65" bestFit="1" customWidth="1"/>
    <col min="5967" max="5967" width="33.28515625" style="65" bestFit="1" customWidth="1"/>
    <col min="5968" max="5972" width="9.140625" style="65"/>
    <col min="5973" max="5973" width="6.7109375" style="65" bestFit="1" customWidth="1"/>
    <col min="5974" max="5974" width="2.42578125" style="65" bestFit="1" customWidth="1"/>
    <col min="5975" max="5975" width="33.28515625" style="65" bestFit="1" customWidth="1"/>
    <col min="5976" max="5980" width="9.140625" style="65"/>
    <col min="5981" max="5981" width="6.7109375" style="65" bestFit="1" customWidth="1"/>
    <col min="5982" max="5982" width="2.42578125" style="65" bestFit="1" customWidth="1"/>
    <col min="5983" max="5983" width="33.28515625" style="65" bestFit="1" customWidth="1"/>
    <col min="5984" max="5988" width="9.140625" style="65"/>
    <col min="5989" max="5989" width="6.7109375" style="65" bestFit="1" customWidth="1"/>
    <col min="5990" max="5990" width="2.42578125" style="65" bestFit="1" customWidth="1"/>
    <col min="5991" max="5991" width="33.28515625" style="65" bestFit="1" customWidth="1"/>
    <col min="5992" max="5996" width="9.140625" style="65"/>
    <col min="5997" max="5997" width="6.7109375" style="65" bestFit="1" customWidth="1"/>
    <col min="5998" max="5998" width="2.42578125" style="65" bestFit="1" customWidth="1"/>
    <col min="5999" max="5999" width="33.28515625" style="65" bestFit="1" customWidth="1"/>
    <col min="6000" max="6004" width="9.140625" style="65"/>
    <col min="6005" max="6005" width="6.7109375" style="65" bestFit="1" customWidth="1"/>
    <col min="6006" max="6006" width="2.42578125" style="65" bestFit="1" customWidth="1"/>
    <col min="6007" max="6007" width="33.28515625" style="65" bestFit="1" customWidth="1"/>
    <col min="6008" max="6012" width="9.140625" style="65"/>
    <col min="6013" max="6013" width="6.7109375" style="65" bestFit="1" customWidth="1"/>
    <col min="6014" max="6014" width="2.42578125" style="65" bestFit="1" customWidth="1"/>
    <col min="6015" max="6015" width="33.28515625" style="65" bestFit="1" customWidth="1"/>
    <col min="6016" max="6020" width="9.140625" style="65"/>
    <col min="6021" max="6021" width="6.7109375" style="65" bestFit="1" customWidth="1"/>
    <col min="6022" max="6022" width="2.42578125" style="65" bestFit="1" customWidth="1"/>
    <col min="6023" max="6023" width="33.28515625" style="65" bestFit="1" customWidth="1"/>
    <col min="6024" max="6028" width="9.140625" style="65"/>
    <col min="6029" max="6029" width="6.7109375" style="65" bestFit="1" customWidth="1"/>
    <col min="6030" max="6030" width="2.42578125" style="65" bestFit="1" customWidth="1"/>
    <col min="6031" max="6031" width="33.28515625" style="65" bestFit="1" customWidth="1"/>
    <col min="6032" max="6036" width="9.140625" style="65"/>
    <col min="6037" max="6037" width="6.7109375" style="65" bestFit="1" customWidth="1"/>
    <col min="6038" max="6038" width="2.42578125" style="65" bestFit="1" customWidth="1"/>
    <col min="6039" max="6039" width="33.28515625" style="65" bestFit="1" customWidth="1"/>
    <col min="6040" max="6044" width="9.140625" style="65"/>
    <col min="6045" max="6045" width="6.7109375" style="65" bestFit="1" customWidth="1"/>
    <col min="6046" max="6046" width="2.42578125" style="65" bestFit="1" customWidth="1"/>
    <col min="6047" max="6047" width="33.28515625" style="65" bestFit="1" customWidth="1"/>
    <col min="6048" max="6052" width="9.140625" style="65"/>
    <col min="6053" max="6053" width="6.7109375" style="65" bestFit="1" customWidth="1"/>
    <col min="6054" max="6054" width="2.42578125" style="65" bestFit="1" customWidth="1"/>
    <col min="6055" max="6055" width="33.28515625" style="65" bestFit="1" customWidth="1"/>
    <col min="6056" max="6060" width="9.140625" style="65"/>
    <col min="6061" max="6061" width="6.7109375" style="65" bestFit="1" customWidth="1"/>
    <col min="6062" max="6062" width="2.42578125" style="65" bestFit="1" customWidth="1"/>
    <col min="6063" max="6063" width="33.28515625" style="65" bestFit="1" customWidth="1"/>
    <col min="6064" max="6068" width="9.140625" style="65"/>
    <col min="6069" max="6069" width="6.7109375" style="65" bestFit="1" customWidth="1"/>
    <col min="6070" max="6070" width="2.42578125" style="65" bestFit="1" customWidth="1"/>
    <col min="6071" max="6071" width="33.28515625" style="65" bestFit="1" customWidth="1"/>
    <col min="6072" max="6076" width="9.140625" style="65"/>
    <col min="6077" max="6077" width="6.7109375" style="65" bestFit="1" customWidth="1"/>
    <col min="6078" max="6078" width="2.42578125" style="65" bestFit="1" customWidth="1"/>
    <col min="6079" max="6079" width="33.28515625" style="65" bestFit="1" customWidth="1"/>
    <col min="6080" max="6084" width="9.140625" style="65"/>
    <col min="6085" max="6085" width="6.7109375" style="65" bestFit="1" customWidth="1"/>
    <col min="6086" max="6086" width="2.42578125" style="65" bestFit="1" customWidth="1"/>
    <col min="6087" max="6087" width="33.28515625" style="65" bestFit="1" customWidth="1"/>
    <col min="6088" max="6092" width="9.140625" style="65"/>
    <col min="6093" max="6093" width="6.7109375" style="65" bestFit="1" customWidth="1"/>
    <col min="6094" max="6094" width="2.42578125" style="65" bestFit="1" customWidth="1"/>
    <col min="6095" max="6095" width="33.28515625" style="65" bestFit="1" customWidth="1"/>
    <col min="6096" max="6100" width="9.140625" style="65"/>
    <col min="6101" max="6101" width="6.7109375" style="65" bestFit="1" customWidth="1"/>
    <col min="6102" max="6102" width="2.42578125" style="65" bestFit="1" customWidth="1"/>
    <col min="6103" max="6103" width="33.28515625" style="65" bestFit="1" customWidth="1"/>
    <col min="6104" max="6108" width="9.140625" style="65"/>
    <col min="6109" max="6109" width="6.7109375" style="65" bestFit="1" customWidth="1"/>
    <col min="6110" max="6110" width="2.42578125" style="65" bestFit="1" customWidth="1"/>
    <col min="6111" max="6111" width="33.28515625" style="65" bestFit="1" customWidth="1"/>
    <col min="6112" max="6116" width="9.140625" style="65"/>
    <col min="6117" max="6117" width="6.7109375" style="65" bestFit="1" customWidth="1"/>
    <col min="6118" max="6118" width="2.42578125" style="65" bestFit="1" customWidth="1"/>
    <col min="6119" max="6119" width="33.28515625" style="65" bestFit="1" customWidth="1"/>
    <col min="6120" max="6124" width="9.140625" style="65"/>
    <col min="6125" max="6125" width="6.7109375" style="65" bestFit="1" customWidth="1"/>
    <col min="6126" max="6126" width="2.42578125" style="65" bestFit="1" customWidth="1"/>
    <col min="6127" max="6127" width="33.28515625" style="65" bestFit="1" customWidth="1"/>
    <col min="6128" max="6132" width="9.140625" style="65"/>
    <col min="6133" max="6133" width="6.7109375" style="65" bestFit="1" customWidth="1"/>
    <col min="6134" max="6134" width="2.42578125" style="65" bestFit="1" customWidth="1"/>
    <col min="6135" max="6135" width="33.28515625" style="65" bestFit="1" customWidth="1"/>
    <col min="6136" max="6140" width="9.140625" style="65"/>
    <col min="6141" max="6141" width="6.7109375" style="65" bestFit="1" customWidth="1"/>
    <col min="6142" max="6142" width="2.42578125" style="65" bestFit="1" customWidth="1"/>
    <col min="6143" max="6143" width="33.28515625" style="65" bestFit="1" customWidth="1"/>
    <col min="6144" max="6148" width="9.140625" style="65"/>
    <col min="6149" max="6149" width="6.7109375" style="65" bestFit="1" customWidth="1"/>
    <col min="6150" max="6150" width="2.42578125" style="65" bestFit="1" customWidth="1"/>
    <col min="6151" max="6151" width="33.28515625" style="65" bestFit="1" customWidth="1"/>
    <col min="6152" max="6156" width="9.140625" style="65"/>
    <col min="6157" max="6157" width="6.7109375" style="65" bestFit="1" customWidth="1"/>
    <col min="6158" max="6158" width="2.42578125" style="65" bestFit="1" customWidth="1"/>
    <col min="6159" max="6159" width="33.28515625" style="65" bestFit="1" customWidth="1"/>
    <col min="6160" max="6164" width="9.140625" style="65"/>
    <col min="6165" max="6165" width="6.7109375" style="65" bestFit="1" customWidth="1"/>
    <col min="6166" max="6166" width="2.42578125" style="65" bestFit="1" customWidth="1"/>
    <col min="6167" max="6167" width="33.28515625" style="65" bestFit="1" customWidth="1"/>
    <col min="6168" max="6172" width="9.140625" style="65"/>
    <col min="6173" max="6173" width="6.7109375" style="65" bestFit="1" customWidth="1"/>
    <col min="6174" max="6174" width="2.42578125" style="65" bestFit="1" customWidth="1"/>
    <col min="6175" max="6175" width="33.28515625" style="65" bestFit="1" customWidth="1"/>
    <col min="6176" max="6180" width="9.140625" style="65"/>
    <col min="6181" max="6181" width="6.7109375" style="65" bestFit="1" customWidth="1"/>
    <col min="6182" max="6182" width="2.42578125" style="65" bestFit="1" customWidth="1"/>
    <col min="6183" max="6183" width="33.28515625" style="65" bestFit="1" customWidth="1"/>
    <col min="6184" max="6188" width="9.140625" style="65"/>
    <col min="6189" max="6189" width="6.7109375" style="65" bestFit="1" customWidth="1"/>
    <col min="6190" max="6190" width="2.42578125" style="65" bestFit="1" customWidth="1"/>
    <col min="6191" max="6191" width="33.28515625" style="65" bestFit="1" customWidth="1"/>
    <col min="6192" max="6196" width="9.140625" style="65"/>
    <col min="6197" max="6197" width="6.7109375" style="65" bestFit="1" customWidth="1"/>
    <col min="6198" max="6198" width="2.42578125" style="65" bestFit="1" customWidth="1"/>
    <col min="6199" max="6199" width="33.28515625" style="65" bestFit="1" customWidth="1"/>
    <col min="6200" max="6204" width="9.140625" style="65"/>
    <col min="6205" max="6205" width="6.7109375" style="65" bestFit="1" customWidth="1"/>
    <col min="6206" max="6206" width="2.42578125" style="65" bestFit="1" customWidth="1"/>
    <col min="6207" max="6207" width="33.28515625" style="65" bestFit="1" customWidth="1"/>
    <col min="6208" max="6212" width="9.140625" style="65"/>
    <col min="6213" max="6213" width="6.7109375" style="65" bestFit="1" customWidth="1"/>
    <col min="6214" max="6214" width="2.42578125" style="65" bestFit="1" customWidth="1"/>
    <col min="6215" max="6215" width="33.28515625" style="65" bestFit="1" customWidth="1"/>
    <col min="6216" max="6220" width="9.140625" style="65"/>
    <col min="6221" max="6221" width="6.7109375" style="65" bestFit="1" customWidth="1"/>
    <col min="6222" max="6222" width="2.42578125" style="65" bestFit="1" customWidth="1"/>
    <col min="6223" max="6223" width="33.28515625" style="65" bestFit="1" customWidth="1"/>
    <col min="6224" max="6228" width="9.140625" style="65"/>
    <col min="6229" max="6229" width="6.7109375" style="65" bestFit="1" customWidth="1"/>
    <col min="6230" max="6230" width="2.42578125" style="65" bestFit="1" customWidth="1"/>
    <col min="6231" max="6231" width="33.28515625" style="65" bestFit="1" customWidth="1"/>
    <col min="6232" max="6236" width="9.140625" style="65"/>
    <col min="6237" max="6237" width="6.7109375" style="65" bestFit="1" customWidth="1"/>
    <col min="6238" max="6238" width="2.42578125" style="65" bestFit="1" customWidth="1"/>
    <col min="6239" max="6239" width="33.28515625" style="65" bestFit="1" customWidth="1"/>
    <col min="6240" max="6244" width="9.140625" style="65"/>
    <col min="6245" max="6245" width="6.7109375" style="65" bestFit="1" customWidth="1"/>
    <col min="6246" max="6246" width="2.42578125" style="65" bestFit="1" customWidth="1"/>
    <col min="6247" max="6247" width="33.28515625" style="65" bestFit="1" customWidth="1"/>
    <col min="6248" max="6252" width="9.140625" style="65"/>
    <col min="6253" max="6253" width="6.7109375" style="65" bestFit="1" customWidth="1"/>
    <col min="6254" max="6254" width="2.42578125" style="65" bestFit="1" customWidth="1"/>
    <col min="6255" max="6255" width="33.28515625" style="65" bestFit="1" customWidth="1"/>
    <col min="6256" max="6260" width="9.140625" style="65"/>
    <col min="6261" max="6261" width="6.7109375" style="65" bestFit="1" customWidth="1"/>
    <col min="6262" max="6262" width="2.42578125" style="65" bestFit="1" customWidth="1"/>
    <col min="6263" max="6263" width="33.28515625" style="65" bestFit="1" customWidth="1"/>
    <col min="6264" max="6268" width="9.140625" style="65"/>
    <col min="6269" max="6269" width="6.7109375" style="65" bestFit="1" customWidth="1"/>
    <col min="6270" max="6270" width="2.42578125" style="65" bestFit="1" customWidth="1"/>
    <col min="6271" max="6271" width="33.28515625" style="65" bestFit="1" customWidth="1"/>
    <col min="6272" max="6276" width="9.140625" style="65"/>
    <col min="6277" max="6277" width="6.7109375" style="65" bestFit="1" customWidth="1"/>
    <col min="6278" max="6278" width="2.42578125" style="65" bestFit="1" customWidth="1"/>
    <col min="6279" max="6279" width="33.28515625" style="65" bestFit="1" customWidth="1"/>
    <col min="6280" max="6284" width="9.140625" style="65"/>
    <col min="6285" max="6285" width="6.7109375" style="65" bestFit="1" customWidth="1"/>
    <col min="6286" max="6286" width="2.42578125" style="65" bestFit="1" customWidth="1"/>
    <col min="6287" max="6287" width="33.28515625" style="65" bestFit="1" customWidth="1"/>
    <col min="6288" max="6292" width="9.140625" style="65"/>
    <col min="6293" max="6293" width="6.7109375" style="65" bestFit="1" customWidth="1"/>
    <col min="6294" max="6294" width="2.42578125" style="65" bestFit="1" customWidth="1"/>
    <col min="6295" max="6295" width="33.28515625" style="65" bestFit="1" customWidth="1"/>
    <col min="6296" max="6300" width="9.140625" style="65"/>
    <col min="6301" max="6301" width="6.7109375" style="65" bestFit="1" customWidth="1"/>
    <col min="6302" max="6302" width="2.42578125" style="65" bestFit="1" customWidth="1"/>
    <col min="6303" max="6303" width="33.28515625" style="65" bestFit="1" customWidth="1"/>
    <col min="6304" max="6308" width="9.140625" style="65"/>
    <col min="6309" max="6309" width="6.7109375" style="65" bestFit="1" customWidth="1"/>
    <col min="6310" max="6310" width="2.42578125" style="65" bestFit="1" customWidth="1"/>
    <col min="6311" max="6311" width="33.28515625" style="65" bestFit="1" customWidth="1"/>
    <col min="6312" max="6316" width="9.140625" style="65"/>
    <col min="6317" max="6317" width="6.7109375" style="65" bestFit="1" customWidth="1"/>
    <col min="6318" max="6318" width="2.42578125" style="65" bestFit="1" customWidth="1"/>
    <col min="6319" max="6319" width="33.28515625" style="65" bestFit="1" customWidth="1"/>
    <col min="6320" max="6324" width="9.140625" style="65"/>
    <col min="6325" max="6325" width="6.7109375" style="65" bestFit="1" customWidth="1"/>
    <col min="6326" max="6326" width="2.42578125" style="65" bestFit="1" customWidth="1"/>
    <col min="6327" max="6327" width="33.28515625" style="65" bestFit="1" customWidth="1"/>
    <col min="6328" max="6332" width="9.140625" style="65"/>
    <col min="6333" max="6333" width="6.7109375" style="65" bestFit="1" customWidth="1"/>
    <col min="6334" max="6334" width="2.42578125" style="65" bestFit="1" customWidth="1"/>
    <col min="6335" max="6335" width="33.28515625" style="65" bestFit="1" customWidth="1"/>
    <col min="6336" max="6340" width="9.140625" style="65"/>
    <col min="6341" max="6341" width="6.7109375" style="65" bestFit="1" customWidth="1"/>
    <col min="6342" max="6342" width="2.42578125" style="65" bestFit="1" customWidth="1"/>
    <col min="6343" max="6343" width="33.28515625" style="65" bestFit="1" customWidth="1"/>
    <col min="6344" max="6348" width="9.140625" style="65"/>
    <col min="6349" max="6349" width="6.7109375" style="65" bestFit="1" customWidth="1"/>
    <col min="6350" max="6350" width="2.42578125" style="65" bestFit="1" customWidth="1"/>
    <col min="6351" max="6351" width="33.28515625" style="65" bestFit="1" customWidth="1"/>
    <col min="6352" max="6356" width="9.140625" style="65"/>
    <col min="6357" max="6357" width="6.7109375" style="65" bestFit="1" customWidth="1"/>
    <col min="6358" max="6358" width="2.42578125" style="65" bestFit="1" customWidth="1"/>
    <col min="6359" max="6359" width="33.28515625" style="65" bestFit="1" customWidth="1"/>
    <col min="6360" max="6364" width="9.140625" style="65"/>
    <col min="6365" max="6365" width="6.7109375" style="65" bestFit="1" customWidth="1"/>
    <col min="6366" max="6366" width="2.42578125" style="65" bestFit="1" customWidth="1"/>
    <col min="6367" max="6367" width="33.28515625" style="65" bestFit="1" customWidth="1"/>
    <col min="6368" max="6372" width="9.140625" style="65"/>
    <col min="6373" max="6373" width="6.7109375" style="65" bestFit="1" customWidth="1"/>
    <col min="6374" max="6374" width="2.42578125" style="65" bestFit="1" customWidth="1"/>
    <col min="6375" max="6375" width="33.28515625" style="65" bestFit="1" customWidth="1"/>
    <col min="6376" max="6380" width="9.140625" style="65"/>
    <col min="6381" max="6381" width="6.7109375" style="65" bestFit="1" customWidth="1"/>
    <col min="6382" max="6382" width="2.42578125" style="65" bestFit="1" customWidth="1"/>
    <col min="6383" max="6383" width="33.28515625" style="65" bestFit="1" customWidth="1"/>
    <col min="6384" max="6388" width="9.140625" style="65"/>
    <col min="6389" max="6389" width="6.7109375" style="65" bestFit="1" customWidth="1"/>
    <col min="6390" max="6390" width="2.42578125" style="65" bestFit="1" customWidth="1"/>
    <col min="6391" max="6391" width="33.28515625" style="65" bestFit="1" customWidth="1"/>
    <col min="6392" max="6396" width="9.140625" style="65"/>
    <col min="6397" max="6397" width="6.7109375" style="65" bestFit="1" customWidth="1"/>
    <col min="6398" max="6398" width="2.42578125" style="65" bestFit="1" customWidth="1"/>
    <col min="6399" max="6399" width="33.28515625" style="65" bestFit="1" customWidth="1"/>
    <col min="6400" max="6404" width="9.140625" style="65"/>
    <col min="6405" max="6405" width="6.7109375" style="65" bestFit="1" customWidth="1"/>
    <col min="6406" max="6406" width="2.42578125" style="65" bestFit="1" customWidth="1"/>
    <col min="6407" max="6407" width="33.28515625" style="65" bestFit="1" customWidth="1"/>
    <col min="6408" max="6412" width="9.140625" style="65"/>
    <col min="6413" max="6413" width="6.7109375" style="65" bestFit="1" customWidth="1"/>
    <col min="6414" max="6414" width="2.42578125" style="65" bestFit="1" customWidth="1"/>
    <col min="6415" max="6415" width="33.28515625" style="65" bestFit="1" customWidth="1"/>
    <col min="6416" max="6420" width="9.140625" style="65"/>
    <col min="6421" max="6421" width="6.7109375" style="65" bestFit="1" customWidth="1"/>
    <col min="6422" max="6422" width="2.42578125" style="65" bestFit="1" customWidth="1"/>
    <col min="6423" max="6423" width="33.28515625" style="65" bestFit="1" customWidth="1"/>
    <col min="6424" max="6428" width="9.140625" style="65"/>
    <col min="6429" max="6429" width="6.7109375" style="65" bestFit="1" customWidth="1"/>
    <col min="6430" max="6430" width="2.42578125" style="65" bestFit="1" customWidth="1"/>
    <col min="6431" max="6431" width="33.28515625" style="65" bestFit="1" customWidth="1"/>
    <col min="6432" max="6436" width="9.140625" style="65"/>
    <col min="6437" max="6437" width="6.7109375" style="65" bestFit="1" customWidth="1"/>
    <col min="6438" max="6438" width="2.42578125" style="65" bestFit="1" customWidth="1"/>
    <col min="6439" max="6439" width="33.28515625" style="65" bestFit="1" customWidth="1"/>
    <col min="6440" max="6444" width="9.140625" style="65"/>
    <col min="6445" max="6445" width="6.7109375" style="65" bestFit="1" customWidth="1"/>
    <col min="6446" max="6446" width="2.42578125" style="65" bestFit="1" customWidth="1"/>
    <col min="6447" max="6447" width="33.28515625" style="65" bestFit="1" customWidth="1"/>
    <col min="6448" max="6452" width="9.140625" style="65"/>
    <col min="6453" max="6453" width="6.7109375" style="65" bestFit="1" customWidth="1"/>
    <col min="6454" max="6454" width="2.42578125" style="65" bestFit="1" customWidth="1"/>
    <col min="6455" max="6455" width="33.28515625" style="65" bestFit="1" customWidth="1"/>
    <col min="6456" max="6460" width="9.140625" style="65"/>
    <col min="6461" max="6461" width="6.7109375" style="65" bestFit="1" customWidth="1"/>
    <col min="6462" max="6462" width="2.42578125" style="65" bestFit="1" customWidth="1"/>
    <col min="6463" max="6463" width="33.28515625" style="65" bestFit="1" customWidth="1"/>
    <col min="6464" max="6468" width="9.140625" style="65"/>
    <col min="6469" max="6469" width="6.7109375" style="65" bestFit="1" customWidth="1"/>
    <col min="6470" max="6470" width="2.42578125" style="65" bestFit="1" customWidth="1"/>
    <col min="6471" max="6471" width="33.28515625" style="65" bestFit="1" customWidth="1"/>
    <col min="6472" max="6476" width="9.140625" style="65"/>
    <col min="6477" max="6477" width="6.7109375" style="65" bestFit="1" customWidth="1"/>
    <col min="6478" max="6478" width="2.42578125" style="65" bestFit="1" customWidth="1"/>
    <col min="6479" max="6479" width="33.28515625" style="65" bestFit="1" customWidth="1"/>
    <col min="6480" max="6484" width="9.140625" style="65"/>
    <col min="6485" max="6485" width="6.7109375" style="65" bestFit="1" customWidth="1"/>
    <col min="6486" max="6486" width="2.42578125" style="65" bestFit="1" customWidth="1"/>
    <col min="6487" max="6487" width="33.28515625" style="65" bestFit="1" customWidth="1"/>
    <col min="6488" max="6492" width="9.140625" style="65"/>
    <col min="6493" max="6493" width="6.7109375" style="65" bestFit="1" customWidth="1"/>
    <col min="6494" max="6494" width="2.42578125" style="65" bestFit="1" customWidth="1"/>
    <col min="6495" max="6495" width="33.28515625" style="65" bestFit="1" customWidth="1"/>
    <col min="6496" max="6500" width="9.140625" style="65"/>
    <col min="6501" max="6501" width="6.7109375" style="65" bestFit="1" customWidth="1"/>
    <col min="6502" max="6502" width="2.42578125" style="65" bestFit="1" customWidth="1"/>
    <col min="6503" max="6503" width="33.28515625" style="65" bestFit="1" customWidth="1"/>
    <col min="6504" max="6508" width="9.140625" style="65"/>
    <col min="6509" max="6509" width="6.7109375" style="65" bestFit="1" customWidth="1"/>
    <col min="6510" max="6510" width="2.42578125" style="65" bestFit="1" customWidth="1"/>
    <col min="6511" max="6511" width="33.28515625" style="65" bestFit="1" customWidth="1"/>
    <col min="6512" max="6516" width="9.140625" style="65"/>
    <col min="6517" max="6517" width="6.7109375" style="65" bestFit="1" customWidth="1"/>
    <col min="6518" max="6518" width="2.42578125" style="65" bestFit="1" customWidth="1"/>
    <col min="6519" max="6519" width="33.28515625" style="65" bestFit="1" customWidth="1"/>
    <col min="6520" max="6524" width="9.140625" style="65"/>
    <col min="6525" max="6525" width="6.7109375" style="65" bestFit="1" customWidth="1"/>
    <col min="6526" max="6526" width="2.42578125" style="65" bestFit="1" customWidth="1"/>
    <col min="6527" max="6527" width="33.28515625" style="65" bestFit="1" customWidth="1"/>
    <col min="6528" max="6532" width="9.140625" style="65"/>
    <col min="6533" max="6533" width="6.7109375" style="65" bestFit="1" customWidth="1"/>
    <col min="6534" max="6534" width="2.42578125" style="65" bestFit="1" customWidth="1"/>
    <col min="6535" max="6535" width="33.28515625" style="65" bestFit="1" customWidth="1"/>
    <col min="6536" max="6540" width="9.140625" style="65"/>
    <col min="6541" max="6541" width="6.7109375" style="65" bestFit="1" customWidth="1"/>
    <col min="6542" max="6542" width="2.42578125" style="65" bestFit="1" customWidth="1"/>
    <col min="6543" max="6543" width="33.28515625" style="65" bestFit="1" customWidth="1"/>
    <col min="6544" max="6548" width="9.140625" style="65"/>
    <col min="6549" max="6549" width="6.7109375" style="65" bestFit="1" customWidth="1"/>
    <col min="6550" max="6550" width="2.42578125" style="65" bestFit="1" customWidth="1"/>
    <col min="6551" max="6551" width="33.28515625" style="65" bestFit="1" customWidth="1"/>
    <col min="6552" max="6556" width="9.140625" style="65"/>
    <col min="6557" max="6557" width="6.7109375" style="65" bestFit="1" customWidth="1"/>
    <col min="6558" max="6558" width="2.42578125" style="65" bestFit="1" customWidth="1"/>
    <col min="6559" max="6559" width="33.28515625" style="65" bestFit="1" customWidth="1"/>
    <col min="6560" max="6564" width="9.140625" style="65"/>
    <col min="6565" max="6565" width="6.7109375" style="65" bestFit="1" customWidth="1"/>
    <col min="6566" max="6566" width="2.42578125" style="65" bestFit="1" customWidth="1"/>
    <col min="6567" max="6567" width="33.28515625" style="65" bestFit="1" customWidth="1"/>
    <col min="6568" max="6572" width="9.140625" style="65"/>
    <col min="6573" max="6573" width="6.7109375" style="65" bestFit="1" customWidth="1"/>
    <col min="6574" max="6574" width="2.42578125" style="65" bestFit="1" customWidth="1"/>
    <col min="6575" max="6575" width="33.28515625" style="65" bestFit="1" customWidth="1"/>
    <col min="6576" max="6580" width="9.140625" style="65"/>
    <col min="6581" max="6581" width="6.7109375" style="65" bestFit="1" customWidth="1"/>
    <col min="6582" max="6582" width="2.42578125" style="65" bestFit="1" customWidth="1"/>
    <col min="6583" max="6583" width="33.28515625" style="65" bestFit="1" customWidth="1"/>
    <col min="6584" max="6588" width="9.140625" style="65"/>
    <col min="6589" max="6589" width="6.7109375" style="65" bestFit="1" customWidth="1"/>
    <col min="6590" max="6590" width="2.42578125" style="65" bestFit="1" customWidth="1"/>
    <col min="6591" max="6591" width="33.28515625" style="65" bestFit="1" customWidth="1"/>
    <col min="6592" max="6596" width="9.140625" style="65"/>
    <col min="6597" max="6597" width="6.7109375" style="65" bestFit="1" customWidth="1"/>
    <col min="6598" max="6598" width="2.42578125" style="65" bestFit="1" customWidth="1"/>
    <col min="6599" max="6599" width="33.28515625" style="65" bestFit="1" customWidth="1"/>
    <col min="6600" max="6604" width="9.140625" style="65"/>
    <col min="6605" max="6605" width="6.7109375" style="65" bestFit="1" customWidth="1"/>
    <col min="6606" max="6606" width="2.42578125" style="65" bestFit="1" customWidth="1"/>
    <col min="6607" max="6607" width="33.28515625" style="65" bestFit="1" customWidth="1"/>
    <col min="6608" max="6612" width="9.140625" style="65"/>
    <col min="6613" max="6613" width="6.7109375" style="65" bestFit="1" customWidth="1"/>
    <col min="6614" max="6614" width="2.42578125" style="65" bestFit="1" customWidth="1"/>
    <col min="6615" max="6615" width="33.28515625" style="65" bestFit="1" customWidth="1"/>
    <col min="6616" max="6620" width="9.140625" style="65"/>
    <col min="6621" max="6621" width="6.7109375" style="65" bestFit="1" customWidth="1"/>
    <col min="6622" max="6622" width="2.42578125" style="65" bestFit="1" customWidth="1"/>
    <col min="6623" max="6623" width="33.28515625" style="65" bestFit="1" customWidth="1"/>
    <col min="6624" max="6628" width="9.140625" style="65"/>
    <col min="6629" max="6629" width="6.7109375" style="65" bestFit="1" customWidth="1"/>
    <col min="6630" max="6630" width="2.42578125" style="65" bestFit="1" customWidth="1"/>
    <col min="6631" max="6631" width="33.28515625" style="65" bestFit="1" customWidth="1"/>
    <col min="6632" max="6636" width="9.140625" style="65"/>
    <col min="6637" max="6637" width="6.7109375" style="65" bestFit="1" customWidth="1"/>
    <col min="6638" max="6638" width="2.42578125" style="65" bestFit="1" customWidth="1"/>
    <col min="6639" max="6639" width="33.28515625" style="65" bestFit="1" customWidth="1"/>
    <col min="6640" max="6644" width="9.140625" style="65"/>
    <col min="6645" max="6645" width="6.7109375" style="65" bestFit="1" customWidth="1"/>
    <col min="6646" max="6646" width="2.42578125" style="65" bestFit="1" customWidth="1"/>
    <col min="6647" max="6647" width="33.28515625" style="65" bestFit="1" customWidth="1"/>
    <col min="6648" max="6652" width="9.140625" style="65"/>
    <col min="6653" max="6653" width="6.7109375" style="65" bestFit="1" customWidth="1"/>
    <col min="6654" max="6654" width="2.42578125" style="65" bestFit="1" customWidth="1"/>
    <col min="6655" max="6655" width="33.28515625" style="65" bestFit="1" customWidth="1"/>
    <col min="6656" max="6660" width="9.140625" style="65"/>
    <col min="6661" max="6661" width="6.7109375" style="65" bestFit="1" customWidth="1"/>
    <col min="6662" max="6662" width="2.42578125" style="65" bestFit="1" customWidth="1"/>
    <col min="6663" max="6663" width="33.28515625" style="65" bestFit="1" customWidth="1"/>
    <col min="6664" max="6668" width="9.140625" style="65"/>
    <col min="6669" max="6669" width="6.7109375" style="65" bestFit="1" customWidth="1"/>
    <col min="6670" max="6670" width="2.42578125" style="65" bestFit="1" customWidth="1"/>
    <col min="6671" max="6671" width="33.28515625" style="65" bestFit="1" customWidth="1"/>
    <col min="6672" max="6676" width="9.140625" style="65"/>
    <col min="6677" max="6677" width="6.7109375" style="65" bestFit="1" customWidth="1"/>
    <col min="6678" max="6678" width="2.42578125" style="65" bestFit="1" customWidth="1"/>
    <col min="6679" max="6679" width="33.28515625" style="65" bestFit="1" customWidth="1"/>
    <col min="6680" max="6684" width="9.140625" style="65"/>
    <col min="6685" max="6685" width="6.7109375" style="65" bestFit="1" customWidth="1"/>
    <col min="6686" max="6686" width="2.42578125" style="65" bestFit="1" customWidth="1"/>
    <col min="6687" max="6687" width="33.28515625" style="65" bestFit="1" customWidth="1"/>
    <col min="6688" max="6692" width="9.140625" style="65"/>
    <col min="6693" max="6693" width="6.7109375" style="65" bestFit="1" customWidth="1"/>
    <col min="6694" max="6694" width="2.42578125" style="65" bestFit="1" customWidth="1"/>
    <col min="6695" max="6695" width="33.28515625" style="65" bestFit="1" customWidth="1"/>
    <col min="6696" max="6700" width="9.140625" style="65"/>
    <col min="6701" max="6701" width="6.7109375" style="65" bestFit="1" customWidth="1"/>
    <col min="6702" max="6702" width="2.42578125" style="65" bestFit="1" customWidth="1"/>
    <col min="6703" max="6703" width="33.28515625" style="65" bestFit="1" customWidth="1"/>
    <col min="6704" max="6708" width="9.140625" style="65"/>
    <col min="6709" max="6709" width="6.7109375" style="65" bestFit="1" customWidth="1"/>
    <col min="6710" max="6710" width="2.42578125" style="65" bestFit="1" customWidth="1"/>
    <col min="6711" max="6711" width="33.28515625" style="65" bestFit="1" customWidth="1"/>
    <col min="6712" max="6716" width="9.140625" style="65"/>
    <col min="6717" max="6717" width="6.7109375" style="65" bestFit="1" customWidth="1"/>
    <col min="6718" max="6718" width="2.42578125" style="65" bestFit="1" customWidth="1"/>
    <col min="6719" max="6719" width="33.28515625" style="65" bestFit="1" customWidth="1"/>
    <col min="6720" max="6724" width="9.140625" style="65"/>
    <col min="6725" max="6725" width="6.7109375" style="65" bestFit="1" customWidth="1"/>
    <col min="6726" max="6726" width="2.42578125" style="65" bestFit="1" customWidth="1"/>
    <col min="6727" max="6727" width="33.28515625" style="65" bestFit="1" customWidth="1"/>
    <col min="6728" max="6732" width="9.140625" style="65"/>
    <col min="6733" max="6733" width="6.7109375" style="65" bestFit="1" customWidth="1"/>
    <col min="6734" max="6734" width="2.42578125" style="65" bestFit="1" customWidth="1"/>
    <col min="6735" max="6735" width="33.28515625" style="65" bestFit="1" customWidth="1"/>
    <col min="6736" max="6740" width="9.140625" style="65"/>
    <col min="6741" max="6741" width="6.7109375" style="65" bestFit="1" customWidth="1"/>
    <col min="6742" max="6742" width="2.42578125" style="65" bestFit="1" customWidth="1"/>
    <col min="6743" max="6743" width="33.28515625" style="65" bestFit="1" customWidth="1"/>
    <col min="6744" max="6748" width="9.140625" style="65"/>
    <col min="6749" max="6749" width="6.7109375" style="65" bestFit="1" customWidth="1"/>
    <col min="6750" max="6750" width="2.42578125" style="65" bestFit="1" customWidth="1"/>
    <col min="6751" max="6751" width="33.28515625" style="65" bestFit="1" customWidth="1"/>
    <col min="6752" max="6756" width="9.140625" style="65"/>
    <col min="6757" max="6757" width="6.7109375" style="65" bestFit="1" customWidth="1"/>
    <col min="6758" max="6758" width="2.42578125" style="65" bestFit="1" customWidth="1"/>
    <col min="6759" max="6759" width="33.28515625" style="65" bestFit="1" customWidth="1"/>
    <col min="6760" max="6764" width="9.140625" style="65"/>
    <col min="6765" max="6765" width="6.7109375" style="65" bestFit="1" customWidth="1"/>
    <col min="6766" max="6766" width="2.42578125" style="65" bestFit="1" customWidth="1"/>
    <col min="6767" max="6767" width="33.28515625" style="65" bestFit="1" customWidth="1"/>
    <col min="6768" max="6772" width="9.140625" style="65"/>
    <col min="6773" max="6773" width="6.7109375" style="65" bestFit="1" customWidth="1"/>
    <col min="6774" max="6774" width="2.42578125" style="65" bestFit="1" customWidth="1"/>
    <col min="6775" max="6775" width="33.28515625" style="65" bestFit="1" customWidth="1"/>
    <col min="6776" max="6780" width="9.140625" style="65"/>
    <col min="6781" max="6781" width="6.7109375" style="65" bestFit="1" customWidth="1"/>
    <col min="6782" max="6782" width="2.42578125" style="65" bestFit="1" customWidth="1"/>
    <col min="6783" max="6783" width="33.28515625" style="65" bestFit="1" customWidth="1"/>
    <col min="6784" max="6788" width="9.140625" style="65"/>
    <col min="6789" max="6789" width="6.7109375" style="65" bestFit="1" customWidth="1"/>
    <col min="6790" max="6790" width="2.42578125" style="65" bestFit="1" customWidth="1"/>
    <col min="6791" max="6791" width="33.28515625" style="65" bestFit="1" customWidth="1"/>
    <col min="6792" max="6796" width="9.140625" style="65"/>
    <col min="6797" max="6797" width="6.7109375" style="65" bestFit="1" customWidth="1"/>
    <col min="6798" max="6798" width="2.42578125" style="65" bestFit="1" customWidth="1"/>
    <col min="6799" max="6799" width="33.28515625" style="65" bestFit="1" customWidth="1"/>
    <col min="6800" max="6804" width="9.140625" style="65"/>
    <col min="6805" max="6805" width="6.7109375" style="65" bestFit="1" customWidth="1"/>
    <col min="6806" max="6806" width="2.42578125" style="65" bestFit="1" customWidth="1"/>
    <col min="6807" max="6807" width="33.28515625" style="65" bestFit="1" customWidth="1"/>
    <col min="6808" max="6812" width="9.140625" style="65"/>
    <col min="6813" max="6813" width="6.7109375" style="65" bestFit="1" customWidth="1"/>
    <col min="6814" max="6814" width="2.42578125" style="65" bestFit="1" customWidth="1"/>
    <col min="6815" max="6815" width="33.28515625" style="65" bestFit="1" customWidth="1"/>
    <col min="6816" max="6820" width="9.140625" style="65"/>
    <col min="6821" max="6821" width="6.7109375" style="65" bestFit="1" customWidth="1"/>
    <col min="6822" max="6822" width="2.42578125" style="65" bestFit="1" customWidth="1"/>
    <col min="6823" max="6823" width="33.28515625" style="65" bestFit="1" customWidth="1"/>
    <col min="6824" max="6828" width="9.140625" style="65"/>
    <col min="6829" max="6829" width="6.7109375" style="65" bestFit="1" customWidth="1"/>
    <col min="6830" max="6830" width="2.42578125" style="65" bestFit="1" customWidth="1"/>
    <col min="6831" max="6831" width="33.28515625" style="65" bestFit="1" customWidth="1"/>
    <col min="6832" max="6836" width="9.140625" style="65"/>
    <col min="6837" max="6837" width="6.7109375" style="65" bestFit="1" customWidth="1"/>
    <col min="6838" max="6838" width="2.42578125" style="65" bestFit="1" customWidth="1"/>
    <col min="6839" max="6839" width="33.28515625" style="65" bestFit="1" customWidth="1"/>
    <col min="6840" max="6844" width="9.140625" style="65"/>
    <col min="6845" max="6845" width="6.7109375" style="65" bestFit="1" customWidth="1"/>
    <col min="6846" max="6846" width="2.42578125" style="65" bestFit="1" customWidth="1"/>
    <col min="6847" max="6847" width="33.28515625" style="65" bestFit="1" customWidth="1"/>
    <col min="6848" max="6852" width="9.140625" style="65"/>
    <col min="6853" max="6853" width="6.7109375" style="65" bestFit="1" customWidth="1"/>
    <col min="6854" max="6854" width="2.42578125" style="65" bestFit="1" customWidth="1"/>
    <col min="6855" max="6855" width="33.28515625" style="65" bestFit="1" customWidth="1"/>
    <col min="6856" max="6860" width="9.140625" style="65"/>
    <col min="6861" max="6861" width="6.7109375" style="65" bestFit="1" customWidth="1"/>
    <col min="6862" max="6862" width="2.42578125" style="65" bestFit="1" customWidth="1"/>
    <col min="6863" max="6863" width="33.28515625" style="65" bestFit="1" customWidth="1"/>
    <col min="6864" max="6868" width="9.140625" style="65"/>
    <col min="6869" max="6869" width="6.7109375" style="65" bestFit="1" customWidth="1"/>
    <col min="6870" max="6870" width="2.42578125" style="65" bestFit="1" customWidth="1"/>
    <col min="6871" max="6871" width="33.28515625" style="65" bestFit="1" customWidth="1"/>
    <col min="6872" max="6876" width="9.140625" style="65"/>
    <col min="6877" max="6877" width="6.7109375" style="65" bestFit="1" customWidth="1"/>
    <col min="6878" max="6878" width="2.42578125" style="65" bestFit="1" customWidth="1"/>
    <col min="6879" max="6879" width="33.28515625" style="65" bestFit="1" customWidth="1"/>
    <col min="6880" max="6884" width="9.140625" style="65"/>
    <col min="6885" max="6885" width="6.7109375" style="65" bestFit="1" customWidth="1"/>
    <col min="6886" max="6886" width="2.42578125" style="65" bestFit="1" customWidth="1"/>
    <col min="6887" max="6887" width="33.28515625" style="65" bestFit="1" customWidth="1"/>
    <col min="6888" max="6892" width="9.140625" style="65"/>
    <col min="6893" max="6893" width="6.7109375" style="65" bestFit="1" customWidth="1"/>
    <col min="6894" max="6894" width="2.42578125" style="65" bestFit="1" customWidth="1"/>
    <col min="6895" max="6895" width="33.28515625" style="65" bestFit="1" customWidth="1"/>
    <col min="6896" max="6900" width="9.140625" style="65"/>
    <col min="6901" max="6901" width="6.7109375" style="65" bestFit="1" customWidth="1"/>
    <col min="6902" max="6902" width="2.42578125" style="65" bestFit="1" customWidth="1"/>
    <col min="6903" max="6903" width="33.28515625" style="65" bestFit="1" customWidth="1"/>
    <col min="6904" max="6908" width="9.140625" style="65"/>
    <col min="6909" max="6909" width="6.7109375" style="65" bestFit="1" customWidth="1"/>
    <col min="6910" max="6910" width="2.42578125" style="65" bestFit="1" customWidth="1"/>
    <col min="6911" max="6911" width="33.28515625" style="65" bestFit="1" customWidth="1"/>
    <col min="6912" max="6916" width="9.140625" style="65"/>
    <col min="6917" max="6917" width="6.7109375" style="65" bestFit="1" customWidth="1"/>
    <col min="6918" max="6918" width="2.42578125" style="65" bestFit="1" customWidth="1"/>
    <col min="6919" max="6919" width="33.28515625" style="65" bestFit="1" customWidth="1"/>
    <col min="6920" max="6924" width="9.140625" style="65"/>
    <col min="6925" max="6925" width="6.7109375" style="65" bestFit="1" customWidth="1"/>
    <col min="6926" max="6926" width="2.42578125" style="65" bestFit="1" customWidth="1"/>
    <col min="6927" max="6927" width="33.28515625" style="65" bestFit="1" customWidth="1"/>
    <col min="6928" max="6932" width="9.140625" style="65"/>
    <col min="6933" max="6933" width="6.7109375" style="65" bestFit="1" customWidth="1"/>
    <col min="6934" max="6934" width="2.42578125" style="65" bestFit="1" customWidth="1"/>
    <col min="6935" max="6935" width="33.28515625" style="65" bestFit="1" customWidth="1"/>
    <col min="6936" max="6940" width="9.140625" style="65"/>
    <col min="6941" max="6941" width="6.7109375" style="65" bestFit="1" customWidth="1"/>
    <col min="6942" max="6942" width="2.42578125" style="65" bestFit="1" customWidth="1"/>
    <col min="6943" max="6943" width="33.28515625" style="65" bestFit="1" customWidth="1"/>
    <col min="6944" max="6948" width="9.140625" style="65"/>
    <col min="6949" max="6949" width="6.7109375" style="65" bestFit="1" customWidth="1"/>
    <col min="6950" max="6950" width="2.42578125" style="65" bestFit="1" customWidth="1"/>
    <col min="6951" max="6951" width="33.28515625" style="65" bestFit="1" customWidth="1"/>
    <col min="6952" max="6956" width="9.140625" style="65"/>
    <col min="6957" max="6957" width="6.7109375" style="65" bestFit="1" customWidth="1"/>
    <col min="6958" max="6958" width="2.42578125" style="65" bestFit="1" customWidth="1"/>
    <col min="6959" max="6959" width="33.28515625" style="65" bestFit="1" customWidth="1"/>
    <col min="6960" max="6964" width="9.140625" style="65"/>
    <col min="6965" max="6965" width="6.7109375" style="65" bestFit="1" customWidth="1"/>
    <col min="6966" max="6966" width="2.42578125" style="65" bestFit="1" customWidth="1"/>
    <col min="6967" max="6967" width="33.28515625" style="65" bestFit="1" customWidth="1"/>
    <col min="6968" max="6972" width="9.140625" style="65"/>
    <col min="6973" max="6973" width="6.7109375" style="65" bestFit="1" customWidth="1"/>
    <col min="6974" max="6974" width="2.42578125" style="65" bestFit="1" customWidth="1"/>
    <col min="6975" max="6975" width="33.28515625" style="65" bestFit="1" customWidth="1"/>
    <col min="6976" max="6980" width="9.140625" style="65"/>
    <col min="6981" max="6981" width="6.7109375" style="65" bestFit="1" customWidth="1"/>
    <col min="6982" max="6982" width="2.42578125" style="65" bestFit="1" customWidth="1"/>
    <col min="6983" max="6983" width="33.28515625" style="65" bestFit="1" customWidth="1"/>
    <col min="6984" max="6988" width="9.140625" style="65"/>
    <col min="6989" max="6989" width="6.7109375" style="65" bestFit="1" customWidth="1"/>
    <col min="6990" max="6990" width="2.42578125" style="65" bestFit="1" customWidth="1"/>
    <col min="6991" max="6991" width="33.28515625" style="65" bestFit="1" customWidth="1"/>
    <col min="6992" max="6996" width="9.140625" style="65"/>
    <col min="6997" max="6997" width="6.7109375" style="65" bestFit="1" customWidth="1"/>
    <col min="6998" max="6998" width="2.42578125" style="65" bestFit="1" customWidth="1"/>
    <col min="6999" max="6999" width="33.28515625" style="65" bestFit="1" customWidth="1"/>
    <col min="7000" max="7004" width="9.140625" style="65"/>
    <col min="7005" max="7005" width="6.7109375" style="65" bestFit="1" customWidth="1"/>
    <col min="7006" max="7006" width="2.42578125" style="65" bestFit="1" customWidth="1"/>
    <col min="7007" max="7007" width="33.28515625" style="65" bestFit="1" customWidth="1"/>
    <col min="7008" max="7012" width="9.140625" style="65"/>
    <col min="7013" max="7013" width="6.7109375" style="65" bestFit="1" customWidth="1"/>
    <col min="7014" max="7014" width="2.42578125" style="65" bestFit="1" customWidth="1"/>
    <col min="7015" max="7015" width="33.28515625" style="65" bestFit="1" customWidth="1"/>
    <col min="7016" max="7020" width="9.140625" style="65"/>
    <col min="7021" max="7021" width="6.7109375" style="65" bestFit="1" customWidth="1"/>
    <col min="7022" max="7022" width="2.42578125" style="65" bestFit="1" customWidth="1"/>
    <col min="7023" max="7023" width="33.28515625" style="65" bestFit="1" customWidth="1"/>
    <col min="7024" max="7028" width="9.140625" style="65"/>
    <col min="7029" max="7029" width="6.7109375" style="65" bestFit="1" customWidth="1"/>
    <col min="7030" max="7030" width="2.42578125" style="65" bestFit="1" customWidth="1"/>
    <col min="7031" max="7031" width="33.28515625" style="65" bestFit="1" customWidth="1"/>
    <col min="7032" max="7036" width="9.140625" style="65"/>
    <col min="7037" max="7037" width="6.7109375" style="65" bestFit="1" customWidth="1"/>
    <col min="7038" max="7038" width="2.42578125" style="65" bestFit="1" customWidth="1"/>
    <col min="7039" max="7039" width="33.28515625" style="65" bestFit="1" customWidth="1"/>
    <col min="7040" max="7044" width="9.140625" style="65"/>
    <col min="7045" max="7045" width="6.7109375" style="65" bestFit="1" customWidth="1"/>
    <col min="7046" max="7046" width="2.42578125" style="65" bestFit="1" customWidth="1"/>
    <col min="7047" max="7047" width="33.28515625" style="65" bestFit="1" customWidth="1"/>
    <col min="7048" max="7052" width="9.140625" style="65"/>
    <col min="7053" max="7053" width="6.7109375" style="65" bestFit="1" customWidth="1"/>
    <col min="7054" max="7054" width="2.42578125" style="65" bestFit="1" customWidth="1"/>
    <col min="7055" max="7055" width="33.28515625" style="65" bestFit="1" customWidth="1"/>
    <col min="7056" max="7060" width="9.140625" style="65"/>
    <col min="7061" max="7061" width="6.7109375" style="65" bestFit="1" customWidth="1"/>
    <col min="7062" max="7062" width="2.42578125" style="65" bestFit="1" customWidth="1"/>
    <col min="7063" max="7063" width="33.28515625" style="65" bestFit="1" customWidth="1"/>
    <col min="7064" max="7068" width="9.140625" style="65"/>
    <col min="7069" max="7069" width="6.7109375" style="65" bestFit="1" customWidth="1"/>
    <col min="7070" max="7070" width="2.42578125" style="65" bestFit="1" customWidth="1"/>
    <col min="7071" max="7071" width="33.28515625" style="65" bestFit="1" customWidth="1"/>
    <col min="7072" max="7076" width="9.140625" style="65"/>
    <col min="7077" max="7077" width="6.7109375" style="65" bestFit="1" customWidth="1"/>
    <col min="7078" max="7078" width="2.42578125" style="65" bestFit="1" customWidth="1"/>
    <col min="7079" max="7079" width="33.28515625" style="65" bestFit="1" customWidth="1"/>
    <col min="7080" max="7084" width="9.140625" style="65"/>
    <col min="7085" max="7085" width="6.7109375" style="65" bestFit="1" customWidth="1"/>
    <col min="7086" max="7086" width="2.42578125" style="65" bestFit="1" customWidth="1"/>
    <col min="7087" max="7087" width="33.28515625" style="65" bestFit="1" customWidth="1"/>
    <col min="7088" max="7092" width="9.140625" style="65"/>
    <col min="7093" max="7093" width="6.7109375" style="65" bestFit="1" customWidth="1"/>
    <col min="7094" max="7094" width="2.42578125" style="65" bestFit="1" customWidth="1"/>
    <col min="7095" max="7095" width="33.28515625" style="65" bestFit="1" customWidth="1"/>
    <col min="7096" max="7100" width="9.140625" style="65"/>
    <col min="7101" max="7101" width="6.7109375" style="65" bestFit="1" customWidth="1"/>
    <col min="7102" max="7102" width="2.42578125" style="65" bestFit="1" customWidth="1"/>
    <col min="7103" max="7103" width="33.28515625" style="65" bestFit="1" customWidth="1"/>
    <col min="7104" max="7108" width="9.140625" style="65"/>
    <col min="7109" max="7109" width="6.7109375" style="65" bestFit="1" customWidth="1"/>
    <col min="7110" max="7110" width="2.42578125" style="65" bestFit="1" customWidth="1"/>
    <col min="7111" max="7111" width="33.28515625" style="65" bestFit="1" customWidth="1"/>
    <col min="7112" max="7116" width="9.140625" style="65"/>
    <col min="7117" max="7117" width="6.7109375" style="65" bestFit="1" customWidth="1"/>
    <col min="7118" max="7118" width="2.42578125" style="65" bestFit="1" customWidth="1"/>
    <col min="7119" max="7119" width="33.28515625" style="65" bestFit="1" customWidth="1"/>
    <col min="7120" max="7124" width="9.140625" style="65"/>
    <col min="7125" max="7125" width="6.7109375" style="65" bestFit="1" customWidth="1"/>
    <col min="7126" max="7126" width="2.42578125" style="65" bestFit="1" customWidth="1"/>
    <col min="7127" max="7127" width="33.28515625" style="65" bestFit="1" customWidth="1"/>
    <col min="7128" max="7132" width="9.140625" style="65"/>
    <col min="7133" max="7133" width="6.7109375" style="65" bestFit="1" customWidth="1"/>
    <col min="7134" max="7134" width="2.42578125" style="65" bestFit="1" customWidth="1"/>
    <col min="7135" max="7135" width="33.28515625" style="65" bestFit="1" customWidth="1"/>
    <col min="7136" max="7140" width="9.140625" style="65"/>
    <col min="7141" max="7141" width="6.7109375" style="65" bestFit="1" customWidth="1"/>
    <col min="7142" max="7142" width="2.42578125" style="65" bestFit="1" customWidth="1"/>
    <col min="7143" max="7143" width="33.28515625" style="65" bestFit="1" customWidth="1"/>
    <col min="7144" max="7148" width="9.140625" style="65"/>
    <col min="7149" max="7149" width="6.7109375" style="65" bestFit="1" customWidth="1"/>
    <col min="7150" max="7150" width="2.42578125" style="65" bestFit="1" customWidth="1"/>
    <col min="7151" max="7151" width="33.28515625" style="65" bestFit="1" customWidth="1"/>
    <col min="7152" max="7156" width="9.140625" style="65"/>
    <col min="7157" max="7157" width="6.7109375" style="65" bestFit="1" customWidth="1"/>
    <col min="7158" max="7158" width="2.42578125" style="65" bestFit="1" customWidth="1"/>
    <col min="7159" max="7159" width="33.28515625" style="65" bestFit="1" customWidth="1"/>
    <col min="7160" max="7164" width="9.140625" style="65"/>
    <col min="7165" max="7165" width="6.7109375" style="65" bestFit="1" customWidth="1"/>
    <col min="7166" max="7166" width="2.42578125" style="65" bestFit="1" customWidth="1"/>
    <col min="7167" max="7167" width="33.28515625" style="65" bestFit="1" customWidth="1"/>
    <col min="7168" max="7172" width="9.140625" style="65"/>
    <col min="7173" max="7173" width="6.7109375" style="65" bestFit="1" customWidth="1"/>
    <col min="7174" max="7174" width="2.42578125" style="65" bestFit="1" customWidth="1"/>
    <col min="7175" max="7175" width="33.28515625" style="65" bestFit="1" customWidth="1"/>
    <col min="7176" max="7180" width="9.140625" style="65"/>
    <col min="7181" max="7181" width="6.7109375" style="65" bestFit="1" customWidth="1"/>
    <col min="7182" max="7182" width="2.42578125" style="65" bestFit="1" customWidth="1"/>
    <col min="7183" max="7183" width="33.28515625" style="65" bestFit="1" customWidth="1"/>
    <col min="7184" max="7188" width="9.140625" style="65"/>
    <col min="7189" max="7189" width="6.7109375" style="65" bestFit="1" customWidth="1"/>
    <col min="7190" max="7190" width="2.42578125" style="65" bestFit="1" customWidth="1"/>
    <col min="7191" max="7191" width="33.28515625" style="65" bestFit="1" customWidth="1"/>
    <col min="7192" max="7196" width="9.140625" style="65"/>
    <col min="7197" max="7197" width="6.7109375" style="65" bestFit="1" customWidth="1"/>
    <col min="7198" max="7198" width="2.42578125" style="65" bestFit="1" customWidth="1"/>
    <col min="7199" max="7199" width="33.28515625" style="65" bestFit="1" customWidth="1"/>
    <col min="7200" max="7204" width="9.140625" style="65"/>
    <col min="7205" max="7205" width="6.7109375" style="65" bestFit="1" customWidth="1"/>
    <col min="7206" max="7206" width="2.42578125" style="65" bestFit="1" customWidth="1"/>
    <col min="7207" max="7207" width="33.28515625" style="65" bestFit="1" customWidth="1"/>
    <col min="7208" max="7212" width="9.140625" style="65"/>
    <col min="7213" max="7213" width="6.7109375" style="65" bestFit="1" customWidth="1"/>
    <col min="7214" max="7214" width="2.42578125" style="65" bestFit="1" customWidth="1"/>
    <col min="7215" max="7215" width="33.28515625" style="65" bestFit="1" customWidth="1"/>
    <col min="7216" max="7220" width="9.140625" style="65"/>
    <col min="7221" max="7221" width="6.7109375" style="65" bestFit="1" customWidth="1"/>
    <col min="7222" max="7222" width="2.42578125" style="65" bestFit="1" customWidth="1"/>
    <col min="7223" max="7223" width="33.28515625" style="65" bestFit="1" customWidth="1"/>
    <col min="7224" max="7228" width="9.140625" style="65"/>
    <col min="7229" max="7229" width="6.7109375" style="65" bestFit="1" customWidth="1"/>
    <col min="7230" max="7230" width="2.42578125" style="65" bestFit="1" customWidth="1"/>
    <col min="7231" max="7231" width="33.28515625" style="65" bestFit="1" customWidth="1"/>
    <col min="7232" max="7236" width="9.140625" style="65"/>
    <col min="7237" max="7237" width="6.7109375" style="65" bestFit="1" customWidth="1"/>
    <col min="7238" max="7238" width="2.42578125" style="65" bestFit="1" customWidth="1"/>
    <col min="7239" max="7239" width="33.28515625" style="65" bestFit="1" customWidth="1"/>
    <col min="7240" max="7244" width="9.140625" style="65"/>
    <col min="7245" max="7245" width="6.7109375" style="65" bestFit="1" customWidth="1"/>
    <col min="7246" max="7246" width="2.42578125" style="65" bestFit="1" customWidth="1"/>
    <col min="7247" max="7247" width="33.28515625" style="65" bestFit="1" customWidth="1"/>
    <col min="7248" max="7252" width="9.140625" style="65"/>
    <col min="7253" max="7253" width="6.7109375" style="65" bestFit="1" customWidth="1"/>
    <col min="7254" max="7254" width="2.42578125" style="65" bestFit="1" customWidth="1"/>
    <col min="7255" max="7255" width="33.28515625" style="65" bestFit="1" customWidth="1"/>
    <col min="7256" max="7260" width="9.140625" style="65"/>
    <col min="7261" max="7261" width="6.7109375" style="65" bestFit="1" customWidth="1"/>
    <col min="7262" max="7262" width="2.42578125" style="65" bestFit="1" customWidth="1"/>
    <col min="7263" max="7263" width="33.28515625" style="65" bestFit="1" customWidth="1"/>
    <col min="7264" max="7268" width="9.140625" style="65"/>
    <col min="7269" max="7269" width="6.7109375" style="65" bestFit="1" customWidth="1"/>
    <col min="7270" max="7270" width="2.42578125" style="65" bestFit="1" customWidth="1"/>
    <col min="7271" max="7271" width="33.28515625" style="65" bestFit="1" customWidth="1"/>
    <col min="7272" max="7276" width="9.140625" style="65"/>
    <col min="7277" max="7277" width="6.7109375" style="65" bestFit="1" customWidth="1"/>
    <col min="7278" max="7278" width="2.42578125" style="65" bestFit="1" customWidth="1"/>
    <col min="7279" max="7279" width="33.28515625" style="65" bestFit="1" customWidth="1"/>
    <col min="7280" max="7284" width="9.140625" style="65"/>
    <col min="7285" max="7285" width="6.7109375" style="65" bestFit="1" customWidth="1"/>
    <col min="7286" max="7286" width="2.42578125" style="65" bestFit="1" customWidth="1"/>
    <col min="7287" max="7287" width="33.28515625" style="65" bestFit="1" customWidth="1"/>
    <col min="7288" max="7292" width="9.140625" style="65"/>
    <col min="7293" max="7293" width="6.7109375" style="65" bestFit="1" customWidth="1"/>
    <col min="7294" max="7294" width="2.42578125" style="65" bestFit="1" customWidth="1"/>
    <col min="7295" max="7295" width="33.28515625" style="65" bestFit="1" customWidth="1"/>
    <col min="7296" max="7300" width="9.140625" style="65"/>
    <col min="7301" max="7301" width="6.7109375" style="65" bestFit="1" customWidth="1"/>
    <col min="7302" max="7302" width="2.42578125" style="65" bestFit="1" customWidth="1"/>
    <col min="7303" max="7303" width="33.28515625" style="65" bestFit="1" customWidth="1"/>
    <col min="7304" max="7308" width="9.140625" style="65"/>
    <col min="7309" max="7309" width="6.7109375" style="65" bestFit="1" customWidth="1"/>
    <col min="7310" max="7310" width="2.42578125" style="65" bestFit="1" customWidth="1"/>
    <col min="7311" max="7311" width="33.28515625" style="65" bestFit="1" customWidth="1"/>
    <col min="7312" max="7316" width="9.140625" style="65"/>
    <col min="7317" max="7317" width="6.7109375" style="65" bestFit="1" customWidth="1"/>
    <col min="7318" max="7318" width="2.42578125" style="65" bestFit="1" customWidth="1"/>
    <col min="7319" max="7319" width="33.28515625" style="65" bestFit="1" customWidth="1"/>
    <col min="7320" max="7324" width="9.140625" style="65"/>
    <col min="7325" max="7325" width="6.7109375" style="65" bestFit="1" customWidth="1"/>
    <col min="7326" max="7326" width="2.42578125" style="65" bestFit="1" customWidth="1"/>
    <col min="7327" max="7327" width="33.28515625" style="65" bestFit="1" customWidth="1"/>
    <col min="7328" max="7332" width="9.140625" style="65"/>
    <col min="7333" max="7333" width="6.7109375" style="65" bestFit="1" customWidth="1"/>
    <col min="7334" max="7334" width="2.42578125" style="65" bestFit="1" customWidth="1"/>
    <col min="7335" max="7335" width="33.28515625" style="65" bestFit="1" customWidth="1"/>
    <col min="7336" max="7340" width="9.140625" style="65"/>
    <col min="7341" max="7341" width="6.7109375" style="65" bestFit="1" customWidth="1"/>
    <col min="7342" max="7342" width="2.42578125" style="65" bestFit="1" customWidth="1"/>
    <col min="7343" max="7343" width="33.28515625" style="65" bestFit="1" customWidth="1"/>
    <col min="7344" max="7348" width="9.140625" style="65"/>
    <col min="7349" max="7349" width="6.7109375" style="65" bestFit="1" customWidth="1"/>
    <col min="7350" max="7350" width="2.42578125" style="65" bestFit="1" customWidth="1"/>
    <col min="7351" max="7351" width="33.28515625" style="65" bestFit="1" customWidth="1"/>
    <col min="7352" max="7356" width="9.140625" style="65"/>
    <col min="7357" max="7357" width="6.7109375" style="65" bestFit="1" customWidth="1"/>
    <col min="7358" max="7358" width="2.42578125" style="65" bestFit="1" customWidth="1"/>
    <col min="7359" max="7359" width="33.28515625" style="65" bestFit="1" customWidth="1"/>
    <col min="7360" max="7364" width="9.140625" style="65"/>
    <col min="7365" max="7365" width="6.7109375" style="65" bestFit="1" customWidth="1"/>
    <col min="7366" max="7366" width="2.42578125" style="65" bestFit="1" customWidth="1"/>
    <col min="7367" max="7367" width="33.28515625" style="65" bestFit="1" customWidth="1"/>
    <col min="7368" max="7372" width="9.140625" style="65"/>
    <col min="7373" max="7373" width="6.7109375" style="65" bestFit="1" customWidth="1"/>
    <col min="7374" max="7374" width="2.42578125" style="65" bestFit="1" customWidth="1"/>
    <col min="7375" max="7375" width="33.28515625" style="65" bestFit="1" customWidth="1"/>
    <col min="7376" max="7380" width="9.140625" style="65"/>
    <col min="7381" max="7381" width="6.7109375" style="65" bestFit="1" customWidth="1"/>
    <col min="7382" max="7382" width="2.42578125" style="65" bestFit="1" customWidth="1"/>
    <col min="7383" max="7383" width="33.28515625" style="65" bestFit="1" customWidth="1"/>
    <col min="7384" max="7388" width="9.140625" style="65"/>
    <col min="7389" max="7389" width="6.7109375" style="65" bestFit="1" customWidth="1"/>
    <col min="7390" max="7390" width="2.42578125" style="65" bestFit="1" customWidth="1"/>
    <col min="7391" max="7391" width="33.28515625" style="65" bestFit="1" customWidth="1"/>
    <col min="7392" max="7396" width="9.140625" style="65"/>
    <col min="7397" max="7397" width="6.7109375" style="65" bestFit="1" customWidth="1"/>
    <col min="7398" max="7398" width="2.42578125" style="65" bestFit="1" customWidth="1"/>
    <col min="7399" max="7399" width="33.28515625" style="65" bestFit="1" customWidth="1"/>
    <col min="7400" max="7404" width="9.140625" style="65"/>
    <col min="7405" max="7405" width="6.7109375" style="65" bestFit="1" customWidth="1"/>
    <col min="7406" max="7406" width="2.42578125" style="65" bestFit="1" customWidth="1"/>
    <col min="7407" max="7407" width="33.28515625" style="65" bestFit="1" customWidth="1"/>
    <col min="7408" max="7412" width="9.140625" style="65"/>
    <col min="7413" max="7413" width="6.7109375" style="65" bestFit="1" customWidth="1"/>
    <col min="7414" max="7414" width="2.42578125" style="65" bestFit="1" customWidth="1"/>
    <col min="7415" max="7415" width="33.28515625" style="65" bestFit="1" customWidth="1"/>
    <col min="7416" max="7420" width="9.140625" style="65"/>
    <col min="7421" max="7421" width="6.7109375" style="65" bestFit="1" customWidth="1"/>
    <col min="7422" max="7422" width="2.42578125" style="65" bestFit="1" customWidth="1"/>
    <col min="7423" max="7423" width="33.28515625" style="65" bestFit="1" customWidth="1"/>
    <col min="7424" max="7428" width="9.140625" style="65"/>
    <col min="7429" max="7429" width="6.7109375" style="65" bestFit="1" customWidth="1"/>
    <col min="7430" max="7430" width="2.42578125" style="65" bestFit="1" customWidth="1"/>
    <col min="7431" max="7431" width="33.28515625" style="65" bestFit="1" customWidth="1"/>
    <col min="7432" max="7436" width="9.140625" style="65"/>
    <col min="7437" max="7437" width="6.7109375" style="65" bestFit="1" customWidth="1"/>
    <col min="7438" max="7438" width="2.42578125" style="65" bestFit="1" customWidth="1"/>
    <col min="7439" max="7439" width="33.28515625" style="65" bestFit="1" customWidth="1"/>
    <col min="7440" max="7444" width="9.140625" style="65"/>
    <col min="7445" max="7445" width="6.7109375" style="65" bestFit="1" customWidth="1"/>
    <col min="7446" max="7446" width="2.42578125" style="65" bestFit="1" customWidth="1"/>
    <col min="7447" max="7447" width="33.28515625" style="65" bestFit="1" customWidth="1"/>
    <col min="7448" max="7452" width="9.140625" style="65"/>
    <col min="7453" max="7453" width="6.7109375" style="65" bestFit="1" customWidth="1"/>
    <col min="7454" max="7454" width="2.42578125" style="65" bestFit="1" customWidth="1"/>
    <col min="7455" max="7455" width="33.28515625" style="65" bestFit="1" customWidth="1"/>
    <col min="7456" max="7460" width="9.140625" style="65"/>
    <col min="7461" max="7461" width="6.7109375" style="65" bestFit="1" customWidth="1"/>
    <col min="7462" max="7462" width="2.42578125" style="65" bestFit="1" customWidth="1"/>
    <col min="7463" max="7463" width="33.28515625" style="65" bestFit="1" customWidth="1"/>
    <col min="7464" max="7468" width="9.140625" style="65"/>
    <col min="7469" max="7469" width="6.7109375" style="65" bestFit="1" customWidth="1"/>
    <col min="7470" max="7470" width="2.42578125" style="65" bestFit="1" customWidth="1"/>
    <col min="7471" max="7471" width="33.28515625" style="65" bestFit="1" customWidth="1"/>
    <col min="7472" max="7476" width="9.140625" style="65"/>
    <col min="7477" max="7477" width="6.7109375" style="65" bestFit="1" customWidth="1"/>
    <col min="7478" max="7478" width="2.42578125" style="65" bestFit="1" customWidth="1"/>
    <col min="7479" max="7479" width="33.28515625" style="65" bestFit="1" customWidth="1"/>
    <col min="7480" max="7484" width="9.140625" style="65"/>
    <col min="7485" max="7485" width="6.7109375" style="65" bestFit="1" customWidth="1"/>
    <col min="7486" max="7486" width="2.42578125" style="65" bestFit="1" customWidth="1"/>
    <col min="7487" max="7487" width="33.28515625" style="65" bestFit="1" customWidth="1"/>
    <col min="7488" max="7492" width="9.140625" style="65"/>
    <col min="7493" max="7493" width="6.7109375" style="65" bestFit="1" customWidth="1"/>
    <col min="7494" max="7494" width="2.42578125" style="65" bestFit="1" customWidth="1"/>
    <col min="7495" max="7495" width="33.28515625" style="65" bestFit="1" customWidth="1"/>
    <col min="7496" max="7500" width="9.140625" style="65"/>
    <col min="7501" max="7501" width="6.7109375" style="65" bestFit="1" customWidth="1"/>
    <col min="7502" max="7502" width="2.42578125" style="65" bestFit="1" customWidth="1"/>
    <col min="7503" max="7503" width="33.28515625" style="65" bestFit="1" customWidth="1"/>
    <col min="7504" max="7508" width="9.140625" style="65"/>
    <col min="7509" max="7509" width="6.7109375" style="65" bestFit="1" customWidth="1"/>
    <col min="7510" max="7510" width="2.42578125" style="65" bestFit="1" customWidth="1"/>
    <col min="7511" max="7511" width="33.28515625" style="65" bestFit="1" customWidth="1"/>
    <col min="7512" max="7516" width="9.140625" style="65"/>
    <col min="7517" max="7517" width="6.7109375" style="65" bestFit="1" customWidth="1"/>
    <col min="7518" max="7518" width="2.42578125" style="65" bestFit="1" customWidth="1"/>
    <col min="7519" max="7519" width="33.28515625" style="65" bestFit="1" customWidth="1"/>
    <col min="7520" max="7524" width="9.140625" style="65"/>
    <col min="7525" max="7525" width="6.7109375" style="65" bestFit="1" customWidth="1"/>
    <col min="7526" max="7526" width="2.42578125" style="65" bestFit="1" customWidth="1"/>
    <col min="7527" max="7527" width="33.28515625" style="65" bestFit="1" customWidth="1"/>
    <col min="7528" max="7532" width="9.140625" style="65"/>
    <col min="7533" max="7533" width="6.7109375" style="65" bestFit="1" customWidth="1"/>
    <col min="7534" max="7534" width="2.42578125" style="65" bestFit="1" customWidth="1"/>
    <col min="7535" max="7535" width="33.28515625" style="65" bestFit="1" customWidth="1"/>
    <col min="7536" max="7540" width="9.140625" style="65"/>
    <col min="7541" max="7541" width="6.7109375" style="65" bestFit="1" customWidth="1"/>
    <col min="7542" max="7542" width="2.42578125" style="65" bestFit="1" customWidth="1"/>
    <col min="7543" max="7543" width="33.28515625" style="65" bestFit="1" customWidth="1"/>
    <col min="7544" max="7548" width="9.140625" style="65"/>
    <col min="7549" max="7549" width="6.7109375" style="65" bestFit="1" customWidth="1"/>
    <col min="7550" max="7550" width="2.42578125" style="65" bestFit="1" customWidth="1"/>
    <col min="7551" max="7551" width="33.28515625" style="65" bestFit="1" customWidth="1"/>
    <col min="7552" max="7556" width="9.140625" style="65"/>
    <col min="7557" max="7557" width="6.7109375" style="65" bestFit="1" customWidth="1"/>
    <col min="7558" max="7558" width="2.42578125" style="65" bestFit="1" customWidth="1"/>
    <col min="7559" max="7559" width="33.28515625" style="65" bestFit="1" customWidth="1"/>
    <col min="7560" max="7564" width="9.140625" style="65"/>
    <col min="7565" max="7565" width="6.7109375" style="65" bestFit="1" customWidth="1"/>
    <col min="7566" max="7566" width="2.42578125" style="65" bestFit="1" customWidth="1"/>
    <col min="7567" max="7567" width="33.28515625" style="65" bestFit="1" customWidth="1"/>
    <col min="7568" max="7572" width="9.140625" style="65"/>
    <col min="7573" max="7573" width="6.7109375" style="65" bestFit="1" customWidth="1"/>
    <col min="7574" max="7574" width="2.42578125" style="65" bestFit="1" customWidth="1"/>
    <col min="7575" max="7575" width="33.28515625" style="65" bestFit="1" customWidth="1"/>
    <col min="7576" max="7580" width="9.140625" style="65"/>
    <col min="7581" max="7581" width="6.7109375" style="65" bestFit="1" customWidth="1"/>
    <col min="7582" max="7582" width="2.42578125" style="65" bestFit="1" customWidth="1"/>
    <col min="7583" max="7583" width="33.28515625" style="65" bestFit="1" customWidth="1"/>
    <col min="7584" max="7588" width="9.140625" style="65"/>
    <col min="7589" max="7589" width="6.7109375" style="65" bestFit="1" customWidth="1"/>
    <col min="7590" max="7590" width="2.42578125" style="65" bestFit="1" customWidth="1"/>
    <col min="7591" max="7591" width="33.28515625" style="65" bestFit="1" customWidth="1"/>
    <col min="7592" max="7596" width="9.140625" style="65"/>
    <col min="7597" max="7597" width="6.7109375" style="65" bestFit="1" customWidth="1"/>
    <col min="7598" max="7598" width="2.42578125" style="65" bestFit="1" customWidth="1"/>
    <col min="7599" max="7599" width="33.28515625" style="65" bestFit="1" customWidth="1"/>
    <col min="7600" max="7604" width="9.140625" style="65"/>
    <col min="7605" max="7605" width="6.7109375" style="65" bestFit="1" customWidth="1"/>
    <col min="7606" max="7606" width="2.42578125" style="65" bestFit="1" customWidth="1"/>
    <col min="7607" max="7607" width="33.28515625" style="65" bestFit="1" customWidth="1"/>
    <col min="7608" max="7612" width="9.140625" style="65"/>
    <col min="7613" max="7613" width="6.7109375" style="65" bestFit="1" customWidth="1"/>
    <col min="7614" max="7614" width="2.42578125" style="65" bestFit="1" customWidth="1"/>
    <col min="7615" max="7615" width="33.28515625" style="65" bestFit="1" customWidth="1"/>
    <col min="7616" max="7620" width="9.140625" style="65"/>
    <col min="7621" max="7621" width="6.7109375" style="65" bestFit="1" customWidth="1"/>
    <col min="7622" max="7622" width="2.42578125" style="65" bestFit="1" customWidth="1"/>
    <col min="7623" max="7623" width="33.28515625" style="65" bestFit="1" customWidth="1"/>
    <col min="7624" max="7628" width="9.140625" style="65"/>
    <col min="7629" max="7629" width="6.7109375" style="65" bestFit="1" customWidth="1"/>
    <col min="7630" max="7630" width="2.42578125" style="65" bestFit="1" customWidth="1"/>
    <col min="7631" max="7631" width="33.28515625" style="65" bestFit="1" customWidth="1"/>
    <col min="7632" max="7636" width="9.140625" style="65"/>
    <col min="7637" max="7637" width="6.7109375" style="65" bestFit="1" customWidth="1"/>
    <col min="7638" max="7638" width="2.42578125" style="65" bestFit="1" customWidth="1"/>
    <col min="7639" max="7639" width="33.28515625" style="65" bestFit="1" customWidth="1"/>
    <col min="7640" max="7644" width="9.140625" style="65"/>
    <col min="7645" max="7645" width="6.7109375" style="65" bestFit="1" customWidth="1"/>
    <col min="7646" max="7646" width="2.42578125" style="65" bestFit="1" customWidth="1"/>
    <col min="7647" max="7647" width="33.28515625" style="65" bestFit="1" customWidth="1"/>
    <col min="7648" max="7652" width="9.140625" style="65"/>
    <col min="7653" max="7653" width="6.7109375" style="65" bestFit="1" customWidth="1"/>
    <col min="7654" max="7654" width="2.42578125" style="65" bestFit="1" customWidth="1"/>
    <col min="7655" max="7655" width="33.28515625" style="65" bestFit="1" customWidth="1"/>
    <col min="7656" max="7660" width="9.140625" style="65"/>
    <col min="7661" max="7661" width="6.7109375" style="65" bestFit="1" customWidth="1"/>
    <col min="7662" max="7662" width="2.42578125" style="65" bestFit="1" customWidth="1"/>
    <col min="7663" max="7663" width="33.28515625" style="65" bestFit="1" customWidth="1"/>
    <col min="7664" max="7668" width="9.140625" style="65"/>
    <col min="7669" max="7669" width="6.7109375" style="65" bestFit="1" customWidth="1"/>
    <col min="7670" max="7670" width="2.42578125" style="65" bestFit="1" customWidth="1"/>
    <col min="7671" max="7671" width="33.28515625" style="65" bestFit="1" customWidth="1"/>
    <col min="7672" max="7676" width="9.140625" style="65"/>
    <col min="7677" max="7677" width="6.7109375" style="65" bestFit="1" customWidth="1"/>
    <col min="7678" max="7678" width="2.42578125" style="65" bestFit="1" customWidth="1"/>
    <col min="7679" max="7679" width="33.28515625" style="65" bestFit="1" customWidth="1"/>
    <col min="7680" max="7684" width="9.140625" style="65"/>
    <col min="7685" max="7685" width="6.7109375" style="65" bestFit="1" customWidth="1"/>
    <col min="7686" max="7686" width="2.42578125" style="65" bestFit="1" customWidth="1"/>
    <col min="7687" max="7687" width="33.28515625" style="65" bestFit="1" customWidth="1"/>
    <col min="7688" max="7692" width="9.140625" style="65"/>
    <col min="7693" max="7693" width="6.7109375" style="65" bestFit="1" customWidth="1"/>
    <col min="7694" max="7694" width="2.42578125" style="65" bestFit="1" customWidth="1"/>
    <col min="7695" max="7695" width="33.28515625" style="65" bestFit="1" customWidth="1"/>
    <col min="7696" max="7700" width="9.140625" style="65"/>
    <col min="7701" max="7701" width="6.7109375" style="65" bestFit="1" customWidth="1"/>
    <col min="7702" max="7702" width="2.42578125" style="65" bestFit="1" customWidth="1"/>
    <col min="7703" max="7703" width="33.28515625" style="65" bestFit="1" customWidth="1"/>
    <col min="7704" max="7708" width="9.140625" style="65"/>
    <col min="7709" max="7709" width="6.7109375" style="65" bestFit="1" customWidth="1"/>
    <col min="7710" max="7710" width="2.42578125" style="65" bestFit="1" customWidth="1"/>
    <col min="7711" max="7711" width="33.28515625" style="65" bestFit="1" customWidth="1"/>
    <col min="7712" max="7716" width="9.140625" style="65"/>
    <col min="7717" max="7717" width="6.7109375" style="65" bestFit="1" customWidth="1"/>
    <col min="7718" max="7718" width="2.42578125" style="65" bestFit="1" customWidth="1"/>
    <col min="7719" max="7719" width="33.28515625" style="65" bestFit="1" customWidth="1"/>
    <col min="7720" max="7724" width="9.140625" style="65"/>
    <col min="7725" max="7725" width="6.7109375" style="65" bestFit="1" customWidth="1"/>
    <col min="7726" max="7726" width="2.42578125" style="65" bestFit="1" customWidth="1"/>
    <col min="7727" max="7727" width="33.28515625" style="65" bestFit="1" customWidth="1"/>
    <col min="7728" max="7732" width="9.140625" style="65"/>
    <col min="7733" max="7733" width="6.7109375" style="65" bestFit="1" customWidth="1"/>
    <col min="7734" max="7734" width="2.42578125" style="65" bestFit="1" customWidth="1"/>
    <col min="7735" max="7735" width="33.28515625" style="65" bestFit="1" customWidth="1"/>
    <col min="7736" max="7740" width="9.140625" style="65"/>
    <col min="7741" max="7741" width="6.7109375" style="65" bestFit="1" customWidth="1"/>
    <col min="7742" max="7742" width="2.42578125" style="65" bestFit="1" customWidth="1"/>
    <col min="7743" max="7743" width="33.28515625" style="65" bestFit="1" customWidth="1"/>
    <col min="7744" max="7748" width="9.140625" style="65"/>
    <col min="7749" max="7749" width="6.7109375" style="65" bestFit="1" customWidth="1"/>
    <col min="7750" max="7750" width="2.42578125" style="65" bestFit="1" customWidth="1"/>
    <col min="7751" max="7751" width="33.28515625" style="65" bestFit="1" customWidth="1"/>
    <col min="7752" max="7756" width="9.140625" style="65"/>
    <col min="7757" max="7757" width="6.7109375" style="65" bestFit="1" customWidth="1"/>
    <col min="7758" max="7758" width="2.42578125" style="65" bestFit="1" customWidth="1"/>
    <col min="7759" max="7759" width="33.28515625" style="65" bestFit="1" customWidth="1"/>
    <col min="7760" max="7764" width="9.140625" style="65"/>
    <col min="7765" max="7765" width="6.7109375" style="65" bestFit="1" customWidth="1"/>
    <col min="7766" max="7766" width="2.42578125" style="65" bestFit="1" customWidth="1"/>
    <col min="7767" max="7767" width="33.28515625" style="65" bestFit="1" customWidth="1"/>
    <col min="7768" max="7772" width="9.140625" style="65"/>
    <col min="7773" max="7773" width="6.7109375" style="65" bestFit="1" customWidth="1"/>
    <col min="7774" max="7774" width="2.42578125" style="65" bestFit="1" customWidth="1"/>
    <col min="7775" max="7775" width="33.28515625" style="65" bestFit="1" customWidth="1"/>
    <col min="7776" max="7780" width="9.140625" style="65"/>
    <col min="7781" max="7781" width="6.7109375" style="65" bestFit="1" customWidth="1"/>
    <col min="7782" max="7782" width="2.42578125" style="65" bestFit="1" customWidth="1"/>
    <col min="7783" max="7783" width="33.28515625" style="65" bestFit="1" customWidth="1"/>
    <col min="7784" max="7788" width="9.140625" style="65"/>
    <col min="7789" max="7789" width="6.7109375" style="65" bestFit="1" customWidth="1"/>
    <col min="7790" max="7790" width="2.42578125" style="65" bestFit="1" customWidth="1"/>
    <col min="7791" max="7791" width="33.28515625" style="65" bestFit="1" customWidth="1"/>
    <col min="7792" max="7796" width="9.140625" style="65"/>
    <col min="7797" max="7797" width="6.7109375" style="65" bestFit="1" customWidth="1"/>
    <col min="7798" max="7798" width="2.42578125" style="65" bestFit="1" customWidth="1"/>
    <col min="7799" max="7799" width="33.28515625" style="65" bestFit="1" customWidth="1"/>
    <col min="7800" max="7804" width="9.140625" style="65"/>
    <col min="7805" max="7805" width="6.7109375" style="65" bestFit="1" customWidth="1"/>
    <col min="7806" max="7806" width="2.42578125" style="65" bestFit="1" customWidth="1"/>
    <col min="7807" max="7807" width="33.28515625" style="65" bestFit="1" customWidth="1"/>
    <col min="7808" max="7812" width="9.140625" style="65"/>
    <col min="7813" max="7813" width="6.7109375" style="65" bestFit="1" customWidth="1"/>
    <col min="7814" max="7814" width="2.42578125" style="65" bestFit="1" customWidth="1"/>
    <col min="7815" max="7815" width="33.28515625" style="65" bestFit="1" customWidth="1"/>
    <col min="7816" max="7820" width="9.140625" style="65"/>
    <col min="7821" max="7821" width="6.7109375" style="65" bestFit="1" customWidth="1"/>
    <col min="7822" max="7822" width="2.42578125" style="65" bestFit="1" customWidth="1"/>
    <col min="7823" max="7823" width="33.28515625" style="65" bestFit="1" customWidth="1"/>
    <col min="7824" max="7828" width="9.140625" style="65"/>
    <col min="7829" max="7829" width="6.7109375" style="65" bestFit="1" customWidth="1"/>
    <col min="7830" max="7830" width="2.42578125" style="65" bestFit="1" customWidth="1"/>
    <col min="7831" max="7831" width="33.28515625" style="65" bestFit="1" customWidth="1"/>
    <col min="7832" max="7836" width="9.140625" style="65"/>
    <col min="7837" max="7837" width="6.7109375" style="65" bestFit="1" customWidth="1"/>
    <col min="7838" max="7838" width="2.42578125" style="65" bestFit="1" customWidth="1"/>
    <col min="7839" max="7839" width="33.28515625" style="65" bestFit="1" customWidth="1"/>
    <col min="7840" max="7844" width="9.140625" style="65"/>
    <col min="7845" max="7845" width="6.7109375" style="65" bestFit="1" customWidth="1"/>
    <col min="7846" max="7846" width="2.42578125" style="65" bestFit="1" customWidth="1"/>
    <col min="7847" max="7847" width="33.28515625" style="65" bestFit="1" customWidth="1"/>
    <col min="7848" max="7852" width="9.140625" style="65"/>
    <col min="7853" max="7853" width="6.7109375" style="65" bestFit="1" customWidth="1"/>
    <col min="7854" max="7854" width="2.42578125" style="65" bestFit="1" customWidth="1"/>
    <col min="7855" max="7855" width="33.28515625" style="65" bestFit="1" customWidth="1"/>
    <col min="7856" max="7860" width="9.140625" style="65"/>
    <col min="7861" max="7861" width="6.7109375" style="65" bestFit="1" customWidth="1"/>
    <col min="7862" max="7862" width="2.42578125" style="65" bestFit="1" customWidth="1"/>
    <col min="7863" max="7863" width="33.28515625" style="65" bestFit="1" customWidth="1"/>
    <col min="7864" max="7868" width="9.140625" style="65"/>
    <col min="7869" max="7869" width="6.7109375" style="65" bestFit="1" customWidth="1"/>
    <col min="7870" max="7870" width="2.42578125" style="65" bestFit="1" customWidth="1"/>
    <col min="7871" max="7871" width="33.28515625" style="65" bestFit="1" customWidth="1"/>
    <col min="7872" max="7876" width="9.140625" style="65"/>
    <col min="7877" max="7877" width="6.7109375" style="65" bestFit="1" customWidth="1"/>
    <col min="7878" max="7878" width="2.42578125" style="65" bestFit="1" customWidth="1"/>
    <col min="7879" max="7879" width="33.28515625" style="65" bestFit="1" customWidth="1"/>
    <col min="7880" max="7884" width="9.140625" style="65"/>
    <col min="7885" max="7885" width="6.7109375" style="65" bestFit="1" customWidth="1"/>
    <col min="7886" max="7886" width="2.42578125" style="65" bestFit="1" customWidth="1"/>
    <col min="7887" max="7887" width="33.28515625" style="65" bestFit="1" customWidth="1"/>
    <col min="7888" max="7892" width="9.140625" style="65"/>
    <col min="7893" max="7893" width="6.7109375" style="65" bestFit="1" customWidth="1"/>
    <col min="7894" max="7894" width="2.42578125" style="65" bestFit="1" customWidth="1"/>
    <col min="7895" max="7895" width="33.28515625" style="65" bestFit="1" customWidth="1"/>
    <col min="7896" max="7900" width="9.140625" style="65"/>
    <col min="7901" max="7901" width="6.7109375" style="65" bestFit="1" customWidth="1"/>
    <col min="7902" max="7902" width="2.42578125" style="65" bestFit="1" customWidth="1"/>
    <col min="7903" max="7903" width="33.28515625" style="65" bestFit="1" customWidth="1"/>
    <col min="7904" max="7908" width="9.140625" style="65"/>
    <col min="7909" max="7909" width="6.7109375" style="65" bestFit="1" customWidth="1"/>
    <col min="7910" max="7910" width="2.42578125" style="65" bestFit="1" customWidth="1"/>
    <col min="7911" max="7911" width="33.28515625" style="65" bestFit="1" customWidth="1"/>
    <col min="7912" max="7916" width="9.140625" style="65"/>
    <col min="7917" max="7917" width="6.7109375" style="65" bestFit="1" customWidth="1"/>
    <col min="7918" max="7918" width="2.42578125" style="65" bestFit="1" customWidth="1"/>
    <col min="7919" max="7919" width="33.28515625" style="65" bestFit="1" customWidth="1"/>
    <col min="7920" max="7924" width="9.140625" style="65"/>
    <col min="7925" max="7925" width="6.7109375" style="65" bestFit="1" customWidth="1"/>
    <col min="7926" max="7926" width="2.42578125" style="65" bestFit="1" customWidth="1"/>
    <col min="7927" max="7927" width="33.28515625" style="65" bestFit="1" customWidth="1"/>
    <col min="7928" max="7932" width="9.140625" style="65"/>
    <col min="7933" max="7933" width="6.7109375" style="65" bestFit="1" customWidth="1"/>
    <col min="7934" max="7934" width="2.42578125" style="65" bestFit="1" customWidth="1"/>
    <col min="7935" max="7935" width="33.28515625" style="65" bestFit="1" customWidth="1"/>
    <col min="7936" max="7940" width="9.140625" style="65"/>
    <col min="7941" max="7941" width="6.7109375" style="65" bestFit="1" customWidth="1"/>
    <col min="7942" max="7942" width="2.42578125" style="65" bestFit="1" customWidth="1"/>
    <col min="7943" max="7943" width="33.28515625" style="65" bestFit="1" customWidth="1"/>
    <col min="7944" max="7948" width="9.140625" style="65"/>
    <col min="7949" max="7949" width="6.7109375" style="65" bestFit="1" customWidth="1"/>
    <col min="7950" max="7950" width="2.42578125" style="65" bestFit="1" customWidth="1"/>
    <col min="7951" max="7951" width="33.28515625" style="65" bestFit="1" customWidth="1"/>
    <col min="7952" max="7956" width="9.140625" style="65"/>
    <col min="7957" max="7957" width="6.7109375" style="65" bestFit="1" customWidth="1"/>
    <col min="7958" max="7958" width="2.42578125" style="65" bestFit="1" customWidth="1"/>
    <col min="7959" max="7959" width="33.28515625" style="65" bestFit="1" customWidth="1"/>
    <col min="7960" max="7964" width="9.140625" style="65"/>
    <col min="7965" max="7965" width="6.7109375" style="65" bestFit="1" customWidth="1"/>
    <col min="7966" max="7966" width="2.42578125" style="65" bestFit="1" customWidth="1"/>
    <col min="7967" max="7967" width="33.28515625" style="65" bestFit="1" customWidth="1"/>
    <col min="7968" max="7972" width="9.140625" style="65"/>
    <col min="7973" max="7973" width="6.7109375" style="65" bestFit="1" customWidth="1"/>
    <col min="7974" max="7974" width="2.42578125" style="65" bestFit="1" customWidth="1"/>
    <col min="7975" max="7975" width="33.28515625" style="65" bestFit="1" customWidth="1"/>
    <col min="7976" max="7980" width="9.140625" style="65"/>
    <col min="7981" max="7981" width="6.7109375" style="65" bestFit="1" customWidth="1"/>
    <col min="7982" max="7982" width="2.42578125" style="65" bestFit="1" customWidth="1"/>
    <col min="7983" max="7983" width="33.28515625" style="65" bestFit="1" customWidth="1"/>
    <col min="7984" max="7988" width="9.140625" style="65"/>
    <col min="7989" max="7989" width="6.7109375" style="65" bestFit="1" customWidth="1"/>
    <col min="7990" max="7990" width="2.42578125" style="65" bestFit="1" customWidth="1"/>
    <col min="7991" max="7991" width="33.28515625" style="65" bestFit="1" customWidth="1"/>
    <col min="7992" max="7996" width="9.140625" style="65"/>
    <col min="7997" max="7997" width="6.7109375" style="65" bestFit="1" customWidth="1"/>
    <col min="7998" max="7998" width="2.42578125" style="65" bestFit="1" customWidth="1"/>
    <col min="7999" max="7999" width="33.28515625" style="65" bestFit="1" customWidth="1"/>
    <col min="8000" max="8004" width="9.140625" style="65"/>
    <col min="8005" max="8005" width="6.7109375" style="65" bestFit="1" customWidth="1"/>
    <col min="8006" max="8006" width="2.42578125" style="65" bestFit="1" customWidth="1"/>
    <col min="8007" max="8007" width="33.28515625" style="65" bestFit="1" customWidth="1"/>
    <col min="8008" max="8012" width="9.140625" style="65"/>
    <col min="8013" max="8013" width="6.7109375" style="65" bestFit="1" customWidth="1"/>
    <col min="8014" max="8014" width="2.42578125" style="65" bestFit="1" customWidth="1"/>
    <col min="8015" max="8015" width="33.28515625" style="65" bestFit="1" customWidth="1"/>
    <col min="8016" max="8020" width="9.140625" style="65"/>
    <col min="8021" max="8021" width="6.7109375" style="65" bestFit="1" customWidth="1"/>
    <col min="8022" max="8022" width="2.42578125" style="65" bestFit="1" customWidth="1"/>
    <col min="8023" max="8023" width="33.28515625" style="65" bestFit="1" customWidth="1"/>
    <col min="8024" max="8028" width="9.140625" style="65"/>
    <col min="8029" max="8029" width="6.7109375" style="65" bestFit="1" customWidth="1"/>
    <col min="8030" max="8030" width="2.42578125" style="65" bestFit="1" customWidth="1"/>
    <col min="8031" max="8031" width="33.28515625" style="65" bestFit="1" customWidth="1"/>
    <col min="8032" max="8036" width="9.140625" style="65"/>
    <col min="8037" max="8037" width="6.7109375" style="65" bestFit="1" customWidth="1"/>
    <col min="8038" max="8038" width="2.42578125" style="65" bestFit="1" customWidth="1"/>
    <col min="8039" max="8039" width="33.28515625" style="65" bestFit="1" customWidth="1"/>
    <col min="8040" max="8044" width="9.140625" style="65"/>
    <col min="8045" max="8045" width="6.7109375" style="65" bestFit="1" customWidth="1"/>
    <col min="8046" max="8046" width="2.42578125" style="65" bestFit="1" customWidth="1"/>
    <col min="8047" max="8047" width="33.28515625" style="65" bestFit="1" customWidth="1"/>
    <col min="8048" max="8052" width="9.140625" style="65"/>
    <col min="8053" max="8053" width="6.7109375" style="65" bestFit="1" customWidth="1"/>
    <col min="8054" max="8054" width="2.42578125" style="65" bestFit="1" customWidth="1"/>
    <col min="8055" max="8055" width="33.28515625" style="65" bestFit="1" customWidth="1"/>
    <col min="8056" max="8060" width="9.140625" style="65"/>
    <col min="8061" max="8061" width="6.7109375" style="65" bestFit="1" customWidth="1"/>
    <col min="8062" max="8062" width="2.42578125" style="65" bestFit="1" customWidth="1"/>
    <col min="8063" max="8063" width="33.28515625" style="65" bestFit="1" customWidth="1"/>
    <col min="8064" max="8068" width="9.140625" style="65"/>
    <col min="8069" max="8069" width="6.7109375" style="65" bestFit="1" customWidth="1"/>
    <col min="8070" max="8070" width="2.42578125" style="65" bestFit="1" customWidth="1"/>
    <col min="8071" max="8071" width="33.28515625" style="65" bestFit="1" customWidth="1"/>
    <col min="8072" max="8076" width="9.140625" style="65"/>
    <col min="8077" max="8077" width="6.7109375" style="65" bestFit="1" customWidth="1"/>
    <col min="8078" max="8078" width="2.42578125" style="65" bestFit="1" customWidth="1"/>
    <col min="8079" max="8079" width="33.28515625" style="65" bestFit="1" customWidth="1"/>
    <col min="8080" max="8084" width="9.140625" style="65"/>
    <col min="8085" max="8085" width="6.7109375" style="65" bestFit="1" customWidth="1"/>
    <col min="8086" max="8086" width="2.42578125" style="65" bestFit="1" customWidth="1"/>
    <col min="8087" max="8087" width="33.28515625" style="65" bestFit="1" customWidth="1"/>
    <col min="8088" max="8092" width="9.140625" style="65"/>
    <col min="8093" max="8093" width="6.7109375" style="65" bestFit="1" customWidth="1"/>
    <col min="8094" max="8094" width="2.42578125" style="65" bestFit="1" customWidth="1"/>
    <col min="8095" max="8095" width="33.28515625" style="65" bestFit="1" customWidth="1"/>
    <col min="8096" max="8100" width="9.140625" style="65"/>
    <col min="8101" max="8101" width="6.7109375" style="65" bestFit="1" customWidth="1"/>
    <col min="8102" max="8102" width="2.42578125" style="65" bestFit="1" customWidth="1"/>
    <col min="8103" max="8103" width="33.28515625" style="65" bestFit="1" customWidth="1"/>
    <col min="8104" max="8108" width="9.140625" style="65"/>
    <col min="8109" max="8109" width="6.7109375" style="65" bestFit="1" customWidth="1"/>
    <col min="8110" max="8110" width="2.42578125" style="65" bestFit="1" customWidth="1"/>
    <col min="8111" max="8111" width="33.28515625" style="65" bestFit="1" customWidth="1"/>
    <col min="8112" max="8116" width="9.140625" style="65"/>
    <col min="8117" max="8117" width="6.7109375" style="65" bestFit="1" customWidth="1"/>
    <col min="8118" max="8118" width="2.42578125" style="65" bestFit="1" customWidth="1"/>
    <col min="8119" max="8119" width="33.28515625" style="65" bestFit="1" customWidth="1"/>
    <col min="8120" max="8124" width="9.140625" style="65"/>
    <col min="8125" max="8125" width="6.7109375" style="65" bestFit="1" customWidth="1"/>
    <col min="8126" max="8126" width="2.42578125" style="65" bestFit="1" customWidth="1"/>
    <col min="8127" max="8127" width="33.28515625" style="65" bestFit="1" customWidth="1"/>
    <col min="8128" max="8132" width="9.140625" style="65"/>
    <col min="8133" max="8133" width="6.7109375" style="65" bestFit="1" customWidth="1"/>
    <col min="8134" max="8134" width="2.42578125" style="65" bestFit="1" customWidth="1"/>
    <col min="8135" max="8135" width="33.28515625" style="65" bestFit="1" customWidth="1"/>
    <col min="8136" max="8140" width="9.140625" style="65"/>
    <col min="8141" max="8141" width="6.7109375" style="65" bestFit="1" customWidth="1"/>
    <col min="8142" max="8142" width="2.42578125" style="65" bestFit="1" customWidth="1"/>
    <col min="8143" max="8143" width="33.28515625" style="65" bestFit="1" customWidth="1"/>
    <col min="8144" max="8148" width="9.140625" style="65"/>
    <col min="8149" max="8149" width="6.7109375" style="65" bestFit="1" customWidth="1"/>
    <col min="8150" max="8150" width="2.42578125" style="65" bestFit="1" customWidth="1"/>
    <col min="8151" max="8151" width="33.28515625" style="65" bestFit="1" customWidth="1"/>
    <col min="8152" max="8156" width="9.140625" style="65"/>
    <col min="8157" max="8157" width="6.7109375" style="65" bestFit="1" customWidth="1"/>
    <col min="8158" max="8158" width="2.42578125" style="65" bestFit="1" customWidth="1"/>
    <col min="8159" max="8159" width="33.28515625" style="65" bestFit="1" customWidth="1"/>
    <col min="8160" max="8164" width="9.140625" style="65"/>
    <col min="8165" max="8165" width="6.7109375" style="65" bestFit="1" customWidth="1"/>
    <col min="8166" max="8166" width="2.42578125" style="65" bestFit="1" customWidth="1"/>
    <col min="8167" max="8167" width="33.28515625" style="65" bestFit="1" customWidth="1"/>
    <col min="8168" max="8172" width="9.140625" style="65"/>
    <col min="8173" max="8173" width="6.7109375" style="65" bestFit="1" customWidth="1"/>
    <col min="8174" max="8174" width="2.42578125" style="65" bestFit="1" customWidth="1"/>
    <col min="8175" max="8175" width="33.28515625" style="65" bestFit="1" customWidth="1"/>
    <col min="8176" max="8180" width="9.140625" style="65"/>
    <col min="8181" max="8181" width="6.7109375" style="65" bestFit="1" customWidth="1"/>
    <col min="8182" max="8182" width="2.42578125" style="65" bestFit="1" customWidth="1"/>
    <col min="8183" max="8183" width="33.28515625" style="65" bestFit="1" customWidth="1"/>
    <col min="8184" max="8188" width="9.140625" style="65"/>
    <col min="8189" max="8189" width="6.7109375" style="65" bestFit="1" customWidth="1"/>
    <col min="8190" max="8190" width="2.42578125" style="65" bestFit="1" customWidth="1"/>
    <col min="8191" max="8191" width="33.28515625" style="65" bestFit="1" customWidth="1"/>
    <col min="8192" max="8196" width="9.140625" style="65"/>
    <col min="8197" max="8197" width="6.7109375" style="65" bestFit="1" customWidth="1"/>
    <col min="8198" max="8198" width="2.42578125" style="65" bestFit="1" customWidth="1"/>
    <col min="8199" max="8199" width="33.28515625" style="65" bestFit="1" customWidth="1"/>
    <col min="8200" max="8204" width="9.140625" style="65"/>
    <col min="8205" max="8205" width="6.7109375" style="65" bestFit="1" customWidth="1"/>
    <col min="8206" max="8206" width="2.42578125" style="65" bestFit="1" customWidth="1"/>
    <col min="8207" max="8207" width="33.28515625" style="65" bestFit="1" customWidth="1"/>
    <col min="8208" max="8212" width="9.140625" style="65"/>
    <col min="8213" max="8213" width="6.7109375" style="65" bestFit="1" customWidth="1"/>
    <col min="8214" max="8214" width="2.42578125" style="65" bestFit="1" customWidth="1"/>
    <col min="8215" max="8215" width="33.28515625" style="65" bestFit="1" customWidth="1"/>
    <col min="8216" max="8220" width="9.140625" style="65"/>
    <col min="8221" max="8221" width="6.7109375" style="65" bestFit="1" customWidth="1"/>
    <col min="8222" max="8222" width="2.42578125" style="65" bestFit="1" customWidth="1"/>
    <col min="8223" max="8223" width="33.28515625" style="65" bestFit="1" customWidth="1"/>
    <col min="8224" max="8228" width="9.140625" style="65"/>
    <col min="8229" max="8229" width="6.7109375" style="65" bestFit="1" customWidth="1"/>
    <col min="8230" max="8230" width="2.42578125" style="65" bestFit="1" customWidth="1"/>
    <col min="8231" max="8231" width="33.28515625" style="65" bestFit="1" customWidth="1"/>
    <col min="8232" max="8236" width="9.140625" style="65"/>
    <col min="8237" max="8237" width="6.7109375" style="65" bestFit="1" customWidth="1"/>
    <col min="8238" max="8238" width="2.42578125" style="65" bestFit="1" customWidth="1"/>
    <col min="8239" max="8239" width="33.28515625" style="65" bestFit="1" customWidth="1"/>
    <col min="8240" max="8244" width="9.140625" style="65"/>
    <col min="8245" max="8245" width="6.7109375" style="65" bestFit="1" customWidth="1"/>
    <col min="8246" max="8246" width="2.42578125" style="65" bestFit="1" customWidth="1"/>
    <col min="8247" max="8247" width="33.28515625" style="65" bestFit="1" customWidth="1"/>
    <col min="8248" max="8252" width="9.140625" style="65"/>
    <col min="8253" max="8253" width="6.7109375" style="65" bestFit="1" customWidth="1"/>
    <col min="8254" max="8254" width="2.42578125" style="65" bestFit="1" customWidth="1"/>
    <col min="8255" max="8255" width="33.28515625" style="65" bestFit="1" customWidth="1"/>
    <col min="8256" max="8260" width="9.140625" style="65"/>
    <col min="8261" max="8261" width="6.7109375" style="65" bestFit="1" customWidth="1"/>
    <col min="8262" max="8262" width="2.42578125" style="65" bestFit="1" customWidth="1"/>
    <col min="8263" max="8263" width="33.28515625" style="65" bestFit="1" customWidth="1"/>
    <col min="8264" max="8268" width="9.140625" style="65"/>
    <col min="8269" max="8269" width="6.7109375" style="65" bestFit="1" customWidth="1"/>
    <col min="8270" max="8270" width="2.42578125" style="65" bestFit="1" customWidth="1"/>
    <col min="8271" max="8271" width="33.28515625" style="65" bestFit="1" customWidth="1"/>
    <col min="8272" max="8276" width="9.140625" style="65"/>
    <col min="8277" max="8277" width="6.7109375" style="65" bestFit="1" customWidth="1"/>
    <col min="8278" max="8278" width="2.42578125" style="65" bestFit="1" customWidth="1"/>
    <col min="8279" max="8279" width="33.28515625" style="65" bestFit="1" customWidth="1"/>
    <col min="8280" max="8284" width="9.140625" style="65"/>
    <col min="8285" max="8285" width="6.7109375" style="65" bestFit="1" customWidth="1"/>
    <col min="8286" max="8286" width="2.42578125" style="65" bestFit="1" customWidth="1"/>
    <col min="8287" max="8287" width="33.28515625" style="65" bestFit="1" customWidth="1"/>
    <col min="8288" max="8292" width="9.140625" style="65"/>
    <col min="8293" max="8293" width="6.7109375" style="65" bestFit="1" customWidth="1"/>
    <col min="8294" max="8294" width="2.42578125" style="65" bestFit="1" customWidth="1"/>
    <col min="8295" max="8295" width="33.28515625" style="65" bestFit="1" customWidth="1"/>
    <col min="8296" max="8300" width="9.140625" style="65"/>
    <col min="8301" max="8301" width="6.7109375" style="65" bestFit="1" customWidth="1"/>
    <col min="8302" max="8302" width="2.42578125" style="65" bestFit="1" customWidth="1"/>
    <col min="8303" max="8303" width="33.28515625" style="65" bestFit="1" customWidth="1"/>
    <col min="8304" max="8308" width="9.140625" style="65"/>
    <col min="8309" max="8309" width="6.7109375" style="65" bestFit="1" customWidth="1"/>
    <col min="8310" max="8310" width="2.42578125" style="65" bestFit="1" customWidth="1"/>
    <col min="8311" max="8311" width="33.28515625" style="65" bestFit="1" customWidth="1"/>
    <col min="8312" max="8316" width="9.140625" style="65"/>
    <col min="8317" max="8317" width="6.7109375" style="65" bestFit="1" customWidth="1"/>
    <col min="8318" max="8318" width="2.42578125" style="65" bestFit="1" customWidth="1"/>
    <col min="8319" max="8319" width="33.28515625" style="65" bestFit="1" customWidth="1"/>
    <col min="8320" max="8324" width="9.140625" style="65"/>
    <col min="8325" max="8325" width="6.7109375" style="65" bestFit="1" customWidth="1"/>
    <col min="8326" max="8326" width="2.42578125" style="65" bestFit="1" customWidth="1"/>
    <col min="8327" max="8327" width="33.28515625" style="65" bestFit="1" customWidth="1"/>
    <col min="8328" max="8332" width="9.140625" style="65"/>
    <col min="8333" max="8333" width="6.7109375" style="65" bestFit="1" customWidth="1"/>
    <col min="8334" max="8334" width="2.42578125" style="65" bestFit="1" customWidth="1"/>
    <col min="8335" max="8335" width="33.28515625" style="65" bestFit="1" customWidth="1"/>
    <col min="8336" max="8340" width="9.140625" style="65"/>
    <col min="8341" max="8341" width="6.7109375" style="65" bestFit="1" customWidth="1"/>
    <col min="8342" max="8342" width="2.42578125" style="65" bestFit="1" customWidth="1"/>
    <col min="8343" max="8343" width="33.28515625" style="65" bestFit="1" customWidth="1"/>
    <col min="8344" max="8348" width="9.140625" style="65"/>
    <col min="8349" max="8349" width="6.7109375" style="65" bestFit="1" customWidth="1"/>
    <col min="8350" max="8350" width="2.42578125" style="65" bestFit="1" customWidth="1"/>
    <col min="8351" max="8351" width="33.28515625" style="65" bestFit="1" customWidth="1"/>
    <col min="8352" max="8356" width="9.140625" style="65"/>
    <col min="8357" max="8357" width="6.7109375" style="65" bestFit="1" customWidth="1"/>
    <col min="8358" max="8358" width="2.42578125" style="65" bestFit="1" customWidth="1"/>
    <col min="8359" max="8359" width="33.28515625" style="65" bestFit="1" customWidth="1"/>
    <col min="8360" max="8364" width="9.140625" style="65"/>
    <col min="8365" max="8365" width="6.7109375" style="65" bestFit="1" customWidth="1"/>
    <col min="8366" max="8366" width="2.42578125" style="65" bestFit="1" customWidth="1"/>
    <col min="8367" max="8367" width="33.28515625" style="65" bestFit="1" customWidth="1"/>
    <col min="8368" max="8372" width="9.140625" style="65"/>
    <col min="8373" max="8373" width="6.7109375" style="65" bestFit="1" customWidth="1"/>
    <col min="8374" max="8374" width="2.42578125" style="65" bestFit="1" customWidth="1"/>
    <col min="8375" max="8375" width="33.28515625" style="65" bestFit="1" customWidth="1"/>
    <col min="8376" max="8380" width="9.140625" style="65"/>
    <col min="8381" max="8381" width="6.7109375" style="65" bestFit="1" customWidth="1"/>
    <col min="8382" max="8382" width="2.42578125" style="65" bestFit="1" customWidth="1"/>
    <col min="8383" max="8383" width="33.28515625" style="65" bestFit="1" customWidth="1"/>
    <col min="8384" max="8388" width="9.140625" style="65"/>
    <col min="8389" max="8389" width="6.7109375" style="65" bestFit="1" customWidth="1"/>
    <col min="8390" max="8390" width="2.42578125" style="65" bestFit="1" customWidth="1"/>
    <col min="8391" max="8391" width="33.28515625" style="65" bestFit="1" customWidth="1"/>
    <col min="8392" max="8396" width="9.140625" style="65"/>
    <col min="8397" max="8397" width="6.7109375" style="65" bestFit="1" customWidth="1"/>
    <col min="8398" max="8398" width="2.42578125" style="65" bestFit="1" customWidth="1"/>
    <col min="8399" max="8399" width="33.28515625" style="65" bestFit="1" customWidth="1"/>
    <col min="8400" max="8404" width="9.140625" style="65"/>
    <col min="8405" max="8405" width="6.7109375" style="65" bestFit="1" customWidth="1"/>
    <col min="8406" max="8406" width="2.42578125" style="65" bestFit="1" customWidth="1"/>
    <col min="8407" max="8407" width="33.28515625" style="65" bestFit="1" customWidth="1"/>
    <col min="8408" max="8412" width="9.140625" style="65"/>
    <col min="8413" max="8413" width="6.7109375" style="65" bestFit="1" customWidth="1"/>
    <col min="8414" max="8414" width="2.42578125" style="65" bestFit="1" customWidth="1"/>
    <col min="8415" max="8415" width="33.28515625" style="65" bestFit="1" customWidth="1"/>
    <col min="8416" max="8420" width="9.140625" style="65"/>
    <col min="8421" max="8421" width="6.7109375" style="65" bestFit="1" customWidth="1"/>
    <col min="8422" max="8422" width="2.42578125" style="65" bestFit="1" customWidth="1"/>
    <col min="8423" max="8423" width="33.28515625" style="65" bestFit="1" customWidth="1"/>
    <col min="8424" max="8428" width="9.140625" style="65"/>
    <col min="8429" max="8429" width="6.7109375" style="65" bestFit="1" customWidth="1"/>
    <col min="8430" max="8430" width="2.42578125" style="65" bestFit="1" customWidth="1"/>
    <col min="8431" max="8431" width="33.28515625" style="65" bestFit="1" customWidth="1"/>
    <col min="8432" max="8436" width="9.140625" style="65"/>
    <col min="8437" max="8437" width="6.7109375" style="65" bestFit="1" customWidth="1"/>
    <col min="8438" max="8438" width="2.42578125" style="65" bestFit="1" customWidth="1"/>
    <col min="8439" max="8439" width="33.28515625" style="65" bestFit="1" customWidth="1"/>
    <col min="8440" max="8444" width="9.140625" style="65"/>
    <col min="8445" max="8445" width="6.7109375" style="65" bestFit="1" customWidth="1"/>
    <col min="8446" max="8446" width="2.42578125" style="65" bestFit="1" customWidth="1"/>
    <col min="8447" max="8447" width="33.28515625" style="65" bestFit="1" customWidth="1"/>
    <col min="8448" max="8452" width="9.140625" style="65"/>
    <col min="8453" max="8453" width="6.7109375" style="65" bestFit="1" customWidth="1"/>
    <col min="8454" max="8454" width="2.42578125" style="65" bestFit="1" customWidth="1"/>
    <col min="8455" max="8455" width="33.28515625" style="65" bestFit="1" customWidth="1"/>
    <col min="8456" max="8460" width="9.140625" style="65"/>
    <col min="8461" max="8461" width="6.7109375" style="65" bestFit="1" customWidth="1"/>
    <col min="8462" max="8462" width="2.42578125" style="65" bestFit="1" customWidth="1"/>
    <col min="8463" max="8463" width="33.28515625" style="65" bestFit="1" customWidth="1"/>
    <col min="8464" max="8468" width="9.140625" style="65"/>
    <col min="8469" max="8469" width="6.7109375" style="65" bestFit="1" customWidth="1"/>
    <col min="8470" max="8470" width="2.42578125" style="65" bestFit="1" customWidth="1"/>
    <col min="8471" max="8471" width="33.28515625" style="65" bestFit="1" customWidth="1"/>
    <col min="8472" max="8476" width="9.140625" style="65"/>
    <col min="8477" max="8477" width="6.7109375" style="65" bestFit="1" customWidth="1"/>
    <col min="8478" max="8478" width="2.42578125" style="65" bestFit="1" customWidth="1"/>
    <col min="8479" max="8479" width="33.28515625" style="65" bestFit="1" customWidth="1"/>
    <col min="8480" max="8484" width="9.140625" style="65"/>
    <col min="8485" max="8485" width="6.7109375" style="65" bestFit="1" customWidth="1"/>
    <col min="8486" max="8486" width="2.42578125" style="65" bestFit="1" customWidth="1"/>
    <col min="8487" max="8487" width="33.28515625" style="65" bestFit="1" customWidth="1"/>
    <col min="8488" max="8492" width="9.140625" style="65"/>
    <col min="8493" max="8493" width="6.7109375" style="65" bestFit="1" customWidth="1"/>
    <col min="8494" max="8494" width="2.42578125" style="65" bestFit="1" customWidth="1"/>
    <col min="8495" max="8495" width="33.28515625" style="65" bestFit="1" customWidth="1"/>
    <col min="8496" max="8500" width="9.140625" style="65"/>
    <col min="8501" max="8501" width="6.7109375" style="65" bestFit="1" customWidth="1"/>
    <col min="8502" max="8502" width="2.42578125" style="65" bestFit="1" customWidth="1"/>
    <col min="8503" max="8503" width="33.28515625" style="65" bestFit="1" customWidth="1"/>
    <col min="8504" max="8508" width="9.140625" style="65"/>
    <col min="8509" max="8509" width="6.7109375" style="65" bestFit="1" customWidth="1"/>
    <col min="8510" max="8510" width="2.42578125" style="65" bestFit="1" customWidth="1"/>
    <col min="8511" max="8511" width="33.28515625" style="65" bestFit="1" customWidth="1"/>
    <col min="8512" max="8516" width="9.140625" style="65"/>
    <col min="8517" max="8517" width="6.7109375" style="65" bestFit="1" customWidth="1"/>
    <col min="8518" max="8518" width="2.42578125" style="65" bestFit="1" customWidth="1"/>
    <col min="8519" max="8519" width="33.28515625" style="65" bestFit="1" customWidth="1"/>
    <col min="8520" max="8524" width="9.140625" style="65"/>
    <col min="8525" max="8525" width="6.7109375" style="65" bestFit="1" customWidth="1"/>
    <col min="8526" max="8526" width="2.42578125" style="65" bestFit="1" customWidth="1"/>
    <col min="8527" max="8527" width="33.28515625" style="65" bestFit="1" customWidth="1"/>
    <col min="8528" max="8532" width="9.140625" style="65"/>
    <col min="8533" max="8533" width="6.7109375" style="65" bestFit="1" customWidth="1"/>
    <col min="8534" max="8534" width="2.42578125" style="65" bestFit="1" customWidth="1"/>
    <col min="8535" max="8535" width="33.28515625" style="65" bestFit="1" customWidth="1"/>
    <col min="8536" max="8540" width="9.140625" style="65"/>
    <col min="8541" max="8541" width="6.7109375" style="65" bestFit="1" customWidth="1"/>
    <col min="8542" max="8542" width="2.42578125" style="65" bestFit="1" customWidth="1"/>
    <col min="8543" max="8543" width="33.28515625" style="65" bestFit="1" customWidth="1"/>
    <col min="8544" max="8548" width="9.140625" style="65"/>
    <col min="8549" max="8549" width="6.7109375" style="65" bestFit="1" customWidth="1"/>
    <col min="8550" max="8550" width="2.42578125" style="65" bestFit="1" customWidth="1"/>
    <col min="8551" max="8551" width="33.28515625" style="65" bestFit="1" customWidth="1"/>
    <col min="8552" max="8556" width="9.140625" style="65"/>
    <col min="8557" max="8557" width="6.7109375" style="65" bestFit="1" customWidth="1"/>
    <col min="8558" max="8558" width="2.42578125" style="65" bestFit="1" customWidth="1"/>
    <col min="8559" max="8559" width="33.28515625" style="65" bestFit="1" customWidth="1"/>
    <col min="8560" max="8564" width="9.140625" style="65"/>
    <col min="8565" max="8565" width="6.7109375" style="65" bestFit="1" customWidth="1"/>
    <col min="8566" max="8566" width="2.42578125" style="65" bestFit="1" customWidth="1"/>
    <col min="8567" max="8567" width="33.28515625" style="65" bestFit="1" customWidth="1"/>
    <col min="8568" max="8572" width="9.140625" style="65"/>
    <col min="8573" max="8573" width="6.7109375" style="65" bestFit="1" customWidth="1"/>
    <col min="8574" max="8574" width="2.42578125" style="65" bestFit="1" customWidth="1"/>
    <col min="8575" max="8575" width="33.28515625" style="65" bestFit="1" customWidth="1"/>
    <col min="8576" max="8580" width="9.140625" style="65"/>
    <col min="8581" max="8581" width="6.7109375" style="65" bestFit="1" customWidth="1"/>
    <col min="8582" max="8582" width="2.42578125" style="65" bestFit="1" customWidth="1"/>
    <col min="8583" max="8583" width="33.28515625" style="65" bestFit="1" customWidth="1"/>
    <col min="8584" max="8588" width="9.140625" style="65"/>
    <col min="8589" max="8589" width="6.7109375" style="65" bestFit="1" customWidth="1"/>
    <col min="8590" max="8590" width="2.42578125" style="65" bestFit="1" customWidth="1"/>
    <col min="8591" max="8591" width="33.28515625" style="65" bestFit="1" customWidth="1"/>
    <col min="8592" max="8596" width="9.140625" style="65"/>
    <col min="8597" max="8597" width="6.7109375" style="65" bestFit="1" customWidth="1"/>
    <col min="8598" max="8598" width="2.42578125" style="65" bestFit="1" customWidth="1"/>
    <col min="8599" max="8599" width="33.28515625" style="65" bestFit="1" customWidth="1"/>
    <col min="8600" max="8604" width="9.140625" style="65"/>
    <col min="8605" max="8605" width="6.7109375" style="65" bestFit="1" customWidth="1"/>
    <col min="8606" max="8606" width="2.42578125" style="65" bestFit="1" customWidth="1"/>
    <col min="8607" max="8607" width="33.28515625" style="65" bestFit="1" customWidth="1"/>
    <col min="8608" max="8612" width="9.140625" style="65"/>
    <col min="8613" max="8613" width="6.7109375" style="65" bestFit="1" customWidth="1"/>
    <col min="8614" max="8614" width="2.42578125" style="65" bestFit="1" customWidth="1"/>
    <col min="8615" max="8615" width="33.28515625" style="65" bestFit="1" customWidth="1"/>
    <col min="8616" max="8620" width="9.140625" style="65"/>
    <col min="8621" max="8621" width="6.7109375" style="65" bestFit="1" customWidth="1"/>
    <col min="8622" max="8622" width="2.42578125" style="65" bestFit="1" customWidth="1"/>
    <col min="8623" max="8623" width="33.28515625" style="65" bestFit="1" customWidth="1"/>
    <col min="8624" max="8628" width="9.140625" style="65"/>
    <col min="8629" max="8629" width="6.7109375" style="65" bestFit="1" customWidth="1"/>
    <col min="8630" max="8630" width="2.42578125" style="65" bestFit="1" customWidth="1"/>
    <col min="8631" max="8631" width="33.28515625" style="65" bestFit="1" customWidth="1"/>
    <col min="8632" max="8636" width="9.140625" style="65"/>
    <col min="8637" max="8637" width="6.7109375" style="65" bestFit="1" customWidth="1"/>
    <col min="8638" max="8638" width="2.42578125" style="65" bestFit="1" customWidth="1"/>
    <col min="8639" max="8639" width="33.28515625" style="65" bestFit="1" customWidth="1"/>
    <col min="8640" max="8644" width="9.140625" style="65"/>
    <col min="8645" max="8645" width="6.7109375" style="65" bestFit="1" customWidth="1"/>
    <col min="8646" max="8646" width="2.42578125" style="65" bestFit="1" customWidth="1"/>
    <col min="8647" max="8647" width="33.28515625" style="65" bestFit="1" customWidth="1"/>
    <col min="8648" max="8652" width="9.140625" style="65"/>
    <col min="8653" max="8653" width="6.7109375" style="65" bestFit="1" customWidth="1"/>
    <col min="8654" max="8654" width="2.42578125" style="65" bestFit="1" customWidth="1"/>
    <col min="8655" max="8655" width="33.28515625" style="65" bestFit="1" customWidth="1"/>
    <col min="8656" max="8660" width="9.140625" style="65"/>
    <col min="8661" max="8661" width="6.7109375" style="65" bestFit="1" customWidth="1"/>
    <col min="8662" max="8662" width="2.42578125" style="65" bestFit="1" customWidth="1"/>
    <col min="8663" max="8663" width="33.28515625" style="65" bestFit="1" customWidth="1"/>
    <col min="8664" max="8668" width="9.140625" style="65"/>
    <col min="8669" max="8669" width="6.7109375" style="65" bestFit="1" customWidth="1"/>
    <col min="8670" max="8670" width="2.42578125" style="65" bestFit="1" customWidth="1"/>
    <col min="8671" max="8671" width="33.28515625" style="65" bestFit="1" customWidth="1"/>
    <col min="8672" max="8676" width="9.140625" style="65"/>
    <col min="8677" max="8677" width="6.7109375" style="65" bestFit="1" customWidth="1"/>
    <col min="8678" max="8678" width="2.42578125" style="65" bestFit="1" customWidth="1"/>
    <col min="8679" max="8679" width="33.28515625" style="65" bestFit="1" customWidth="1"/>
    <col min="8680" max="8684" width="9.140625" style="65"/>
    <col min="8685" max="8685" width="6.7109375" style="65" bestFit="1" customWidth="1"/>
    <col min="8686" max="8686" width="2.42578125" style="65" bestFit="1" customWidth="1"/>
    <col min="8687" max="8687" width="33.28515625" style="65" bestFit="1" customWidth="1"/>
    <col min="8688" max="8692" width="9.140625" style="65"/>
    <col min="8693" max="8693" width="6.7109375" style="65" bestFit="1" customWidth="1"/>
    <col min="8694" max="8694" width="2.42578125" style="65" bestFit="1" customWidth="1"/>
    <col min="8695" max="8695" width="33.28515625" style="65" bestFit="1" customWidth="1"/>
    <col min="8696" max="8700" width="9.140625" style="65"/>
    <col min="8701" max="8701" width="6.7109375" style="65" bestFit="1" customWidth="1"/>
    <col min="8702" max="8702" width="2.42578125" style="65" bestFit="1" customWidth="1"/>
    <col min="8703" max="8703" width="33.28515625" style="65" bestFit="1" customWidth="1"/>
    <col min="8704" max="8708" width="9.140625" style="65"/>
    <col min="8709" max="8709" width="6.7109375" style="65" bestFit="1" customWidth="1"/>
    <col min="8710" max="8710" width="2.42578125" style="65" bestFit="1" customWidth="1"/>
    <col min="8711" max="8711" width="33.28515625" style="65" bestFit="1" customWidth="1"/>
    <col min="8712" max="8716" width="9.140625" style="65"/>
    <col min="8717" max="8717" width="6.7109375" style="65" bestFit="1" customWidth="1"/>
    <col min="8718" max="8718" width="2.42578125" style="65" bestFit="1" customWidth="1"/>
    <col min="8719" max="8719" width="33.28515625" style="65" bestFit="1" customWidth="1"/>
    <col min="8720" max="8724" width="9.140625" style="65"/>
    <col min="8725" max="8725" width="6.7109375" style="65" bestFit="1" customWidth="1"/>
    <col min="8726" max="8726" width="2.42578125" style="65" bestFit="1" customWidth="1"/>
    <col min="8727" max="8727" width="33.28515625" style="65" bestFit="1" customWidth="1"/>
    <col min="8728" max="8732" width="9.140625" style="65"/>
    <col min="8733" max="8733" width="6.7109375" style="65" bestFit="1" customWidth="1"/>
    <col min="8734" max="8734" width="2.42578125" style="65" bestFit="1" customWidth="1"/>
    <col min="8735" max="8735" width="33.28515625" style="65" bestFit="1" customWidth="1"/>
    <col min="8736" max="8740" width="9.140625" style="65"/>
    <col min="8741" max="8741" width="6.7109375" style="65" bestFit="1" customWidth="1"/>
    <col min="8742" max="8742" width="2.42578125" style="65" bestFit="1" customWidth="1"/>
    <col min="8743" max="8743" width="33.28515625" style="65" bestFit="1" customWidth="1"/>
    <col min="8744" max="8748" width="9.140625" style="65"/>
    <col min="8749" max="8749" width="6.7109375" style="65" bestFit="1" customWidth="1"/>
    <col min="8750" max="8750" width="2.42578125" style="65" bestFit="1" customWidth="1"/>
    <col min="8751" max="8751" width="33.28515625" style="65" bestFit="1" customWidth="1"/>
    <col min="8752" max="8756" width="9.140625" style="65"/>
    <col min="8757" max="8757" width="6.7109375" style="65" bestFit="1" customWidth="1"/>
    <col min="8758" max="8758" width="2.42578125" style="65" bestFit="1" customWidth="1"/>
    <col min="8759" max="8759" width="33.28515625" style="65" bestFit="1" customWidth="1"/>
    <col min="8760" max="8764" width="9.140625" style="65"/>
    <col min="8765" max="8765" width="6.7109375" style="65" bestFit="1" customWidth="1"/>
    <col min="8766" max="8766" width="2.42578125" style="65" bestFit="1" customWidth="1"/>
    <col min="8767" max="8767" width="33.28515625" style="65" bestFit="1" customWidth="1"/>
    <col min="8768" max="8772" width="9.140625" style="65"/>
    <col min="8773" max="8773" width="6.7109375" style="65" bestFit="1" customWidth="1"/>
    <col min="8774" max="8774" width="2.42578125" style="65" bestFit="1" customWidth="1"/>
    <col min="8775" max="8775" width="33.28515625" style="65" bestFit="1" customWidth="1"/>
    <col min="8776" max="8780" width="9.140625" style="65"/>
    <col min="8781" max="8781" width="6.7109375" style="65" bestFit="1" customWidth="1"/>
    <col min="8782" max="8782" width="2.42578125" style="65" bestFit="1" customWidth="1"/>
    <col min="8783" max="8783" width="33.28515625" style="65" bestFit="1" customWidth="1"/>
    <col min="8784" max="8788" width="9.140625" style="65"/>
    <col min="8789" max="8789" width="6.7109375" style="65" bestFit="1" customWidth="1"/>
    <col min="8790" max="8790" width="2.42578125" style="65" bestFit="1" customWidth="1"/>
    <col min="8791" max="8791" width="33.28515625" style="65" bestFit="1" customWidth="1"/>
    <col min="8792" max="8796" width="9.140625" style="65"/>
    <col min="8797" max="8797" width="6.7109375" style="65" bestFit="1" customWidth="1"/>
    <col min="8798" max="8798" width="2.42578125" style="65" bestFit="1" customWidth="1"/>
    <col min="8799" max="8799" width="33.28515625" style="65" bestFit="1" customWidth="1"/>
    <col min="8800" max="8804" width="9.140625" style="65"/>
    <col min="8805" max="8805" width="6.7109375" style="65" bestFit="1" customWidth="1"/>
    <col min="8806" max="8806" width="2.42578125" style="65" bestFit="1" customWidth="1"/>
    <col min="8807" max="8807" width="33.28515625" style="65" bestFit="1" customWidth="1"/>
    <col min="8808" max="8812" width="9.140625" style="65"/>
    <col min="8813" max="8813" width="6.7109375" style="65" bestFit="1" customWidth="1"/>
    <col min="8814" max="8814" width="2.42578125" style="65" bestFit="1" customWidth="1"/>
    <col min="8815" max="8815" width="33.28515625" style="65" bestFit="1" customWidth="1"/>
    <col min="8816" max="8820" width="9.140625" style="65"/>
    <col min="8821" max="8821" width="6.7109375" style="65" bestFit="1" customWidth="1"/>
    <col min="8822" max="8822" width="2.42578125" style="65" bestFit="1" customWidth="1"/>
    <col min="8823" max="8823" width="33.28515625" style="65" bestFit="1" customWidth="1"/>
    <col min="8824" max="8828" width="9.140625" style="65"/>
    <col min="8829" max="8829" width="6.7109375" style="65" bestFit="1" customWidth="1"/>
    <col min="8830" max="8830" width="2.42578125" style="65" bestFit="1" customWidth="1"/>
    <col min="8831" max="8831" width="33.28515625" style="65" bestFit="1" customWidth="1"/>
    <col min="8832" max="8836" width="9.140625" style="65"/>
    <col min="8837" max="8837" width="6.7109375" style="65" bestFit="1" customWidth="1"/>
    <col min="8838" max="8838" width="2.42578125" style="65" bestFit="1" customWidth="1"/>
    <col min="8839" max="8839" width="33.28515625" style="65" bestFit="1" customWidth="1"/>
    <col min="8840" max="8844" width="9.140625" style="65"/>
    <col min="8845" max="8845" width="6.7109375" style="65" bestFit="1" customWidth="1"/>
    <col min="8846" max="8846" width="2.42578125" style="65" bestFit="1" customWidth="1"/>
    <col min="8847" max="8847" width="33.28515625" style="65" bestFit="1" customWidth="1"/>
    <col min="8848" max="8852" width="9.140625" style="65"/>
    <col min="8853" max="8853" width="6.7109375" style="65" bestFit="1" customWidth="1"/>
    <col min="8854" max="8854" width="2.42578125" style="65" bestFit="1" customWidth="1"/>
    <col min="8855" max="8855" width="33.28515625" style="65" bestFit="1" customWidth="1"/>
    <col min="8856" max="8860" width="9.140625" style="65"/>
    <col min="8861" max="8861" width="6.7109375" style="65" bestFit="1" customWidth="1"/>
    <col min="8862" max="8862" width="2.42578125" style="65" bestFit="1" customWidth="1"/>
    <col min="8863" max="8863" width="33.28515625" style="65" bestFit="1" customWidth="1"/>
    <col min="8864" max="8868" width="9.140625" style="65"/>
    <col min="8869" max="8869" width="6.7109375" style="65" bestFit="1" customWidth="1"/>
    <col min="8870" max="8870" width="2.42578125" style="65" bestFit="1" customWidth="1"/>
    <col min="8871" max="8871" width="33.28515625" style="65" bestFit="1" customWidth="1"/>
    <col min="8872" max="8876" width="9.140625" style="65"/>
    <col min="8877" max="8877" width="6.7109375" style="65" bestFit="1" customWidth="1"/>
    <col min="8878" max="8878" width="2.42578125" style="65" bestFit="1" customWidth="1"/>
    <col min="8879" max="8879" width="33.28515625" style="65" bestFit="1" customWidth="1"/>
    <col min="8880" max="8884" width="9.140625" style="65"/>
    <col min="8885" max="8885" width="6.7109375" style="65" bestFit="1" customWidth="1"/>
    <col min="8886" max="8886" width="2.42578125" style="65" bestFit="1" customWidth="1"/>
    <col min="8887" max="8887" width="33.28515625" style="65" bestFit="1" customWidth="1"/>
    <col min="8888" max="8892" width="9.140625" style="65"/>
    <col min="8893" max="8893" width="6.7109375" style="65" bestFit="1" customWidth="1"/>
    <col min="8894" max="8894" width="2.42578125" style="65" bestFit="1" customWidth="1"/>
    <col min="8895" max="8895" width="33.28515625" style="65" bestFit="1" customWidth="1"/>
    <col min="8896" max="8900" width="9.140625" style="65"/>
    <col min="8901" max="8901" width="6.7109375" style="65" bestFit="1" customWidth="1"/>
    <col min="8902" max="8902" width="2.42578125" style="65" bestFit="1" customWidth="1"/>
    <col min="8903" max="8903" width="33.28515625" style="65" bestFit="1" customWidth="1"/>
    <col min="8904" max="8908" width="9.140625" style="65"/>
    <col min="8909" max="8909" width="6.7109375" style="65" bestFit="1" customWidth="1"/>
    <col min="8910" max="8910" width="2.42578125" style="65" bestFit="1" customWidth="1"/>
    <col min="8911" max="8911" width="33.28515625" style="65" bestFit="1" customWidth="1"/>
    <col min="8912" max="8916" width="9.140625" style="65"/>
    <col min="8917" max="8917" width="6.7109375" style="65" bestFit="1" customWidth="1"/>
    <col min="8918" max="8918" width="2.42578125" style="65" bestFit="1" customWidth="1"/>
    <col min="8919" max="8919" width="33.28515625" style="65" bestFit="1" customWidth="1"/>
    <col min="8920" max="8924" width="9.140625" style="65"/>
    <col min="8925" max="8925" width="6.7109375" style="65" bestFit="1" customWidth="1"/>
    <col min="8926" max="8926" width="2.42578125" style="65" bestFit="1" customWidth="1"/>
    <col min="8927" max="8927" width="33.28515625" style="65" bestFit="1" customWidth="1"/>
    <col min="8928" max="8932" width="9.140625" style="65"/>
    <col min="8933" max="8933" width="6.7109375" style="65" bestFit="1" customWidth="1"/>
    <col min="8934" max="8934" width="2.42578125" style="65" bestFit="1" customWidth="1"/>
    <col min="8935" max="8935" width="33.28515625" style="65" bestFit="1" customWidth="1"/>
    <col min="8936" max="8940" width="9.140625" style="65"/>
    <col min="8941" max="8941" width="6.7109375" style="65" bestFit="1" customWidth="1"/>
    <col min="8942" max="8942" width="2.42578125" style="65" bestFit="1" customWidth="1"/>
    <col min="8943" max="8943" width="33.28515625" style="65" bestFit="1" customWidth="1"/>
    <col min="8944" max="8948" width="9.140625" style="65"/>
    <col min="8949" max="8949" width="6.7109375" style="65" bestFit="1" customWidth="1"/>
    <col min="8950" max="8950" width="2.42578125" style="65" bestFit="1" customWidth="1"/>
    <col min="8951" max="8951" width="33.28515625" style="65" bestFit="1" customWidth="1"/>
    <col min="8952" max="8956" width="9.140625" style="65"/>
    <col min="8957" max="8957" width="6.7109375" style="65" bestFit="1" customWidth="1"/>
    <col min="8958" max="8958" width="2.42578125" style="65" bestFit="1" customWidth="1"/>
    <col min="8959" max="8959" width="33.28515625" style="65" bestFit="1" customWidth="1"/>
    <col min="8960" max="8964" width="9.140625" style="65"/>
    <col min="8965" max="8965" width="6.7109375" style="65" bestFit="1" customWidth="1"/>
    <col min="8966" max="8966" width="2.42578125" style="65" bestFit="1" customWidth="1"/>
    <col min="8967" max="8967" width="33.28515625" style="65" bestFit="1" customWidth="1"/>
    <col min="8968" max="8972" width="9.140625" style="65"/>
    <col min="8973" max="8973" width="6.7109375" style="65" bestFit="1" customWidth="1"/>
    <col min="8974" max="8974" width="2.42578125" style="65" bestFit="1" customWidth="1"/>
    <col min="8975" max="8975" width="33.28515625" style="65" bestFit="1" customWidth="1"/>
    <col min="8976" max="8980" width="9.140625" style="65"/>
    <col min="8981" max="8981" width="6.7109375" style="65" bestFit="1" customWidth="1"/>
    <col min="8982" max="8982" width="2.42578125" style="65" bestFit="1" customWidth="1"/>
    <col min="8983" max="8983" width="33.28515625" style="65" bestFit="1" customWidth="1"/>
    <col min="8984" max="8988" width="9.140625" style="65"/>
    <col min="8989" max="8989" width="6.7109375" style="65" bestFit="1" customWidth="1"/>
    <col min="8990" max="8990" width="2.42578125" style="65" bestFit="1" customWidth="1"/>
    <col min="8991" max="8991" width="33.28515625" style="65" bestFit="1" customWidth="1"/>
    <col min="8992" max="8996" width="9.140625" style="65"/>
    <col min="8997" max="8997" width="6.7109375" style="65" bestFit="1" customWidth="1"/>
    <col min="8998" max="8998" width="2.42578125" style="65" bestFit="1" customWidth="1"/>
    <col min="8999" max="8999" width="33.28515625" style="65" bestFit="1" customWidth="1"/>
    <col min="9000" max="9004" width="9.140625" style="65"/>
    <col min="9005" max="9005" width="6.7109375" style="65" bestFit="1" customWidth="1"/>
    <col min="9006" max="9006" width="2.42578125" style="65" bestFit="1" customWidth="1"/>
    <col min="9007" max="9007" width="33.28515625" style="65" bestFit="1" customWidth="1"/>
    <col min="9008" max="9012" width="9.140625" style="65"/>
    <col min="9013" max="9013" width="6.7109375" style="65" bestFit="1" customWidth="1"/>
    <col min="9014" max="9014" width="2.42578125" style="65" bestFit="1" customWidth="1"/>
    <col min="9015" max="9015" width="33.28515625" style="65" bestFit="1" customWidth="1"/>
    <col min="9016" max="9020" width="9.140625" style="65"/>
    <col min="9021" max="9021" width="6.7109375" style="65" bestFit="1" customWidth="1"/>
    <col min="9022" max="9022" width="2.42578125" style="65" bestFit="1" customWidth="1"/>
    <col min="9023" max="9023" width="33.28515625" style="65" bestFit="1" customWidth="1"/>
    <col min="9024" max="9028" width="9.140625" style="65"/>
    <col min="9029" max="9029" width="6.7109375" style="65" bestFit="1" customWidth="1"/>
    <col min="9030" max="9030" width="2.42578125" style="65" bestFit="1" customWidth="1"/>
    <col min="9031" max="9031" width="33.28515625" style="65" bestFit="1" customWidth="1"/>
    <col min="9032" max="9036" width="9.140625" style="65"/>
    <col min="9037" max="9037" width="6.7109375" style="65" bestFit="1" customWidth="1"/>
    <col min="9038" max="9038" width="2.42578125" style="65" bestFit="1" customWidth="1"/>
    <col min="9039" max="9039" width="33.28515625" style="65" bestFit="1" customWidth="1"/>
    <col min="9040" max="9044" width="9.140625" style="65"/>
    <col min="9045" max="9045" width="6.7109375" style="65" bestFit="1" customWidth="1"/>
    <col min="9046" max="9046" width="2.42578125" style="65" bestFit="1" customWidth="1"/>
    <col min="9047" max="9047" width="33.28515625" style="65" bestFit="1" customWidth="1"/>
    <col min="9048" max="9052" width="9.140625" style="65"/>
    <col min="9053" max="9053" width="6.7109375" style="65" bestFit="1" customWidth="1"/>
    <col min="9054" max="9054" width="2.42578125" style="65" bestFit="1" customWidth="1"/>
    <col min="9055" max="9055" width="33.28515625" style="65" bestFit="1" customWidth="1"/>
    <col min="9056" max="9060" width="9.140625" style="65"/>
    <col min="9061" max="9061" width="6.7109375" style="65" bestFit="1" customWidth="1"/>
    <col min="9062" max="9062" width="2.42578125" style="65" bestFit="1" customWidth="1"/>
    <col min="9063" max="9063" width="33.28515625" style="65" bestFit="1" customWidth="1"/>
    <col min="9064" max="9068" width="9.140625" style="65"/>
    <col min="9069" max="9069" width="6.7109375" style="65" bestFit="1" customWidth="1"/>
    <col min="9070" max="9070" width="2.42578125" style="65" bestFit="1" customWidth="1"/>
    <col min="9071" max="9071" width="33.28515625" style="65" bestFit="1" customWidth="1"/>
    <col min="9072" max="9076" width="9.140625" style="65"/>
    <col min="9077" max="9077" width="6.7109375" style="65" bestFit="1" customWidth="1"/>
    <col min="9078" max="9078" width="2.42578125" style="65" bestFit="1" customWidth="1"/>
    <col min="9079" max="9079" width="33.28515625" style="65" bestFit="1" customWidth="1"/>
    <col min="9080" max="9084" width="9.140625" style="65"/>
    <col min="9085" max="9085" width="6.7109375" style="65" bestFit="1" customWidth="1"/>
    <col min="9086" max="9086" width="2.42578125" style="65" bestFit="1" customWidth="1"/>
    <col min="9087" max="9087" width="33.28515625" style="65" bestFit="1" customWidth="1"/>
    <col min="9088" max="9092" width="9.140625" style="65"/>
    <col min="9093" max="9093" width="6.7109375" style="65" bestFit="1" customWidth="1"/>
    <col min="9094" max="9094" width="2.42578125" style="65" bestFit="1" customWidth="1"/>
    <col min="9095" max="9095" width="33.28515625" style="65" bestFit="1" customWidth="1"/>
    <col min="9096" max="9100" width="9.140625" style="65"/>
    <col min="9101" max="9101" width="6.7109375" style="65" bestFit="1" customWidth="1"/>
    <col min="9102" max="9102" width="2.42578125" style="65" bestFit="1" customWidth="1"/>
    <col min="9103" max="9103" width="33.28515625" style="65" bestFit="1" customWidth="1"/>
    <col min="9104" max="9108" width="9.140625" style="65"/>
    <col min="9109" max="9109" width="6.7109375" style="65" bestFit="1" customWidth="1"/>
    <col min="9110" max="9110" width="2.42578125" style="65" bestFit="1" customWidth="1"/>
    <col min="9111" max="9111" width="33.28515625" style="65" bestFit="1" customWidth="1"/>
    <col min="9112" max="9116" width="9.140625" style="65"/>
    <col min="9117" max="9117" width="6.7109375" style="65" bestFit="1" customWidth="1"/>
    <col min="9118" max="9118" width="2.42578125" style="65" bestFit="1" customWidth="1"/>
    <col min="9119" max="9119" width="33.28515625" style="65" bestFit="1" customWidth="1"/>
    <col min="9120" max="9124" width="9.140625" style="65"/>
    <col min="9125" max="9125" width="6.7109375" style="65" bestFit="1" customWidth="1"/>
    <col min="9126" max="9126" width="2.42578125" style="65" bestFit="1" customWidth="1"/>
    <col min="9127" max="9127" width="33.28515625" style="65" bestFit="1" customWidth="1"/>
    <col min="9128" max="9132" width="9.140625" style="65"/>
    <col min="9133" max="9133" width="6.7109375" style="65" bestFit="1" customWidth="1"/>
    <col min="9134" max="9134" width="2.42578125" style="65" bestFit="1" customWidth="1"/>
    <col min="9135" max="9135" width="33.28515625" style="65" bestFit="1" customWidth="1"/>
    <col min="9136" max="9140" width="9.140625" style="65"/>
    <col min="9141" max="9141" width="6.7109375" style="65" bestFit="1" customWidth="1"/>
    <col min="9142" max="9142" width="2.42578125" style="65" bestFit="1" customWidth="1"/>
    <col min="9143" max="9143" width="33.28515625" style="65" bestFit="1" customWidth="1"/>
    <col min="9144" max="9148" width="9.140625" style="65"/>
    <col min="9149" max="9149" width="6.7109375" style="65" bestFit="1" customWidth="1"/>
    <col min="9150" max="9150" width="2.42578125" style="65" bestFit="1" customWidth="1"/>
    <col min="9151" max="9151" width="33.28515625" style="65" bestFit="1" customWidth="1"/>
    <col min="9152" max="9156" width="9.140625" style="65"/>
    <col min="9157" max="9157" width="6.7109375" style="65" bestFit="1" customWidth="1"/>
    <col min="9158" max="9158" width="2.42578125" style="65" bestFit="1" customWidth="1"/>
    <col min="9159" max="9159" width="33.28515625" style="65" bestFit="1" customWidth="1"/>
    <col min="9160" max="9164" width="9.140625" style="65"/>
    <col min="9165" max="9165" width="6.7109375" style="65" bestFit="1" customWidth="1"/>
    <col min="9166" max="9166" width="2.42578125" style="65" bestFit="1" customWidth="1"/>
    <col min="9167" max="9167" width="33.28515625" style="65" bestFit="1" customWidth="1"/>
    <col min="9168" max="9172" width="9.140625" style="65"/>
    <col min="9173" max="9173" width="6.7109375" style="65" bestFit="1" customWidth="1"/>
    <col min="9174" max="9174" width="2.42578125" style="65" bestFit="1" customWidth="1"/>
    <col min="9175" max="9175" width="33.28515625" style="65" bestFit="1" customWidth="1"/>
    <col min="9176" max="9180" width="9.140625" style="65"/>
    <col min="9181" max="9181" width="6.7109375" style="65" bestFit="1" customWidth="1"/>
    <col min="9182" max="9182" width="2.42578125" style="65" bestFit="1" customWidth="1"/>
    <col min="9183" max="9183" width="33.28515625" style="65" bestFit="1" customWidth="1"/>
    <col min="9184" max="9188" width="9.140625" style="65"/>
    <col min="9189" max="9189" width="6.7109375" style="65" bestFit="1" customWidth="1"/>
    <col min="9190" max="9190" width="2.42578125" style="65" bestFit="1" customWidth="1"/>
    <col min="9191" max="9191" width="33.28515625" style="65" bestFit="1" customWidth="1"/>
    <col min="9192" max="9196" width="9.140625" style="65"/>
    <col min="9197" max="9197" width="6.7109375" style="65" bestFit="1" customWidth="1"/>
    <col min="9198" max="9198" width="2.42578125" style="65" bestFit="1" customWidth="1"/>
    <col min="9199" max="9199" width="33.28515625" style="65" bestFit="1" customWidth="1"/>
    <col min="9200" max="9204" width="9.140625" style="65"/>
    <col min="9205" max="9205" width="6.7109375" style="65" bestFit="1" customWidth="1"/>
    <col min="9206" max="9206" width="2.42578125" style="65" bestFit="1" customWidth="1"/>
    <col min="9207" max="9207" width="33.28515625" style="65" bestFit="1" customWidth="1"/>
    <col min="9208" max="9212" width="9.140625" style="65"/>
    <col min="9213" max="9213" width="6.7109375" style="65" bestFit="1" customWidth="1"/>
    <col min="9214" max="9214" width="2.42578125" style="65" bestFit="1" customWidth="1"/>
    <col min="9215" max="9215" width="33.28515625" style="65" bestFit="1" customWidth="1"/>
    <col min="9216" max="9220" width="9.140625" style="65"/>
    <col min="9221" max="9221" width="6.7109375" style="65" bestFit="1" customWidth="1"/>
    <col min="9222" max="9222" width="2.42578125" style="65" bestFit="1" customWidth="1"/>
    <col min="9223" max="9223" width="33.28515625" style="65" bestFit="1" customWidth="1"/>
    <col min="9224" max="9228" width="9.140625" style="65"/>
    <col min="9229" max="9229" width="6.7109375" style="65" bestFit="1" customWidth="1"/>
    <col min="9230" max="9230" width="2.42578125" style="65" bestFit="1" customWidth="1"/>
    <col min="9231" max="9231" width="33.28515625" style="65" bestFit="1" customWidth="1"/>
    <col min="9232" max="9236" width="9.140625" style="65"/>
    <col min="9237" max="9237" width="6.7109375" style="65" bestFit="1" customWidth="1"/>
    <col min="9238" max="9238" width="2.42578125" style="65" bestFit="1" customWidth="1"/>
    <col min="9239" max="9239" width="33.28515625" style="65" bestFit="1" customWidth="1"/>
    <col min="9240" max="9244" width="9.140625" style="65"/>
    <col min="9245" max="9245" width="6.7109375" style="65" bestFit="1" customWidth="1"/>
    <col min="9246" max="9246" width="2.42578125" style="65" bestFit="1" customWidth="1"/>
    <col min="9247" max="9247" width="33.28515625" style="65" bestFit="1" customWidth="1"/>
    <col min="9248" max="9252" width="9.140625" style="65"/>
    <col min="9253" max="9253" width="6.7109375" style="65" bestFit="1" customWidth="1"/>
    <col min="9254" max="9254" width="2.42578125" style="65" bestFit="1" customWidth="1"/>
    <col min="9255" max="9255" width="33.28515625" style="65" bestFit="1" customWidth="1"/>
    <col min="9256" max="9260" width="9.140625" style="65"/>
    <col min="9261" max="9261" width="6.7109375" style="65" bestFit="1" customWidth="1"/>
    <col min="9262" max="9262" width="2.42578125" style="65" bestFit="1" customWidth="1"/>
    <col min="9263" max="9263" width="33.28515625" style="65" bestFit="1" customWidth="1"/>
    <col min="9264" max="9268" width="9.140625" style="65"/>
    <col min="9269" max="9269" width="6.7109375" style="65" bestFit="1" customWidth="1"/>
    <col min="9270" max="9270" width="2.42578125" style="65" bestFit="1" customWidth="1"/>
    <col min="9271" max="9271" width="33.28515625" style="65" bestFit="1" customWidth="1"/>
    <col min="9272" max="9276" width="9.140625" style="65"/>
    <col min="9277" max="9277" width="6.7109375" style="65" bestFit="1" customWidth="1"/>
    <col min="9278" max="9278" width="2.42578125" style="65" bestFit="1" customWidth="1"/>
    <col min="9279" max="9279" width="33.28515625" style="65" bestFit="1" customWidth="1"/>
    <col min="9280" max="9284" width="9.140625" style="65"/>
    <col min="9285" max="9285" width="6.7109375" style="65" bestFit="1" customWidth="1"/>
    <col min="9286" max="9286" width="2.42578125" style="65" bestFit="1" customWidth="1"/>
    <col min="9287" max="9287" width="33.28515625" style="65" bestFit="1" customWidth="1"/>
    <col min="9288" max="9292" width="9.140625" style="65"/>
    <col min="9293" max="9293" width="6.7109375" style="65" bestFit="1" customWidth="1"/>
    <col min="9294" max="9294" width="2.42578125" style="65" bestFit="1" customWidth="1"/>
    <col min="9295" max="9295" width="33.28515625" style="65" bestFit="1" customWidth="1"/>
    <col min="9296" max="9300" width="9.140625" style="65"/>
    <col min="9301" max="9301" width="6.7109375" style="65" bestFit="1" customWidth="1"/>
    <col min="9302" max="9302" width="2.42578125" style="65" bestFit="1" customWidth="1"/>
    <col min="9303" max="9303" width="33.28515625" style="65" bestFit="1" customWidth="1"/>
    <col min="9304" max="9308" width="9.140625" style="65"/>
    <col min="9309" max="9309" width="6.7109375" style="65" bestFit="1" customWidth="1"/>
    <col min="9310" max="9310" width="2.42578125" style="65" bestFit="1" customWidth="1"/>
    <col min="9311" max="9311" width="33.28515625" style="65" bestFit="1" customWidth="1"/>
    <col min="9312" max="9316" width="9.140625" style="65"/>
    <col min="9317" max="9317" width="6.7109375" style="65" bestFit="1" customWidth="1"/>
    <col min="9318" max="9318" width="2.42578125" style="65" bestFit="1" customWidth="1"/>
    <col min="9319" max="9319" width="33.28515625" style="65" bestFit="1" customWidth="1"/>
    <col min="9320" max="9324" width="9.140625" style="65"/>
    <col min="9325" max="9325" width="6.7109375" style="65" bestFit="1" customWidth="1"/>
    <col min="9326" max="9326" width="2.42578125" style="65" bestFit="1" customWidth="1"/>
    <col min="9327" max="9327" width="33.28515625" style="65" bestFit="1" customWidth="1"/>
    <col min="9328" max="9332" width="9.140625" style="65"/>
    <col min="9333" max="9333" width="6.7109375" style="65" bestFit="1" customWidth="1"/>
    <col min="9334" max="9334" width="2.42578125" style="65" bestFit="1" customWidth="1"/>
    <col min="9335" max="9335" width="33.28515625" style="65" bestFit="1" customWidth="1"/>
    <col min="9336" max="9340" width="9.140625" style="65"/>
    <col min="9341" max="9341" width="6.7109375" style="65" bestFit="1" customWidth="1"/>
    <col min="9342" max="9342" width="2.42578125" style="65" bestFit="1" customWidth="1"/>
    <col min="9343" max="9343" width="33.28515625" style="65" bestFit="1" customWidth="1"/>
    <col min="9344" max="9348" width="9.140625" style="65"/>
    <col min="9349" max="9349" width="6.7109375" style="65" bestFit="1" customWidth="1"/>
    <col min="9350" max="9350" width="2.42578125" style="65" bestFit="1" customWidth="1"/>
    <col min="9351" max="9351" width="33.28515625" style="65" bestFit="1" customWidth="1"/>
    <col min="9352" max="9356" width="9.140625" style="65"/>
    <col min="9357" max="9357" width="6.7109375" style="65" bestFit="1" customWidth="1"/>
    <col min="9358" max="9358" width="2.42578125" style="65" bestFit="1" customWidth="1"/>
    <col min="9359" max="9359" width="33.28515625" style="65" bestFit="1" customWidth="1"/>
    <col min="9360" max="9364" width="9.140625" style="65"/>
    <col min="9365" max="9365" width="6.7109375" style="65" bestFit="1" customWidth="1"/>
    <col min="9366" max="9366" width="2.42578125" style="65" bestFit="1" customWidth="1"/>
    <col min="9367" max="9367" width="33.28515625" style="65" bestFit="1" customWidth="1"/>
    <col min="9368" max="9372" width="9.140625" style="65"/>
    <col min="9373" max="9373" width="6.7109375" style="65" bestFit="1" customWidth="1"/>
    <col min="9374" max="9374" width="2.42578125" style="65" bestFit="1" customWidth="1"/>
    <col min="9375" max="9375" width="33.28515625" style="65" bestFit="1" customWidth="1"/>
    <col min="9376" max="9380" width="9.140625" style="65"/>
    <col min="9381" max="9381" width="6.7109375" style="65" bestFit="1" customWidth="1"/>
    <col min="9382" max="9382" width="2.42578125" style="65" bestFit="1" customWidth="1"/>
    <col min="9383" max="9383" width="33.28515625" style="65" bestFit="1" customWidth="1"/>
    <col min="9384" max="9388" width="9.140625" style="65"/>
    <col min="9389" max="9389" width="6.7109375" style="65" bestFit="1" customWidth="1"/>
    <col min="9390" max="9390" width="2.42578125" style="65" bestFit="1" customWidth="1"/>
    <col min="9391" max="9391" width="33.28515625" style="65" bestFit="1" customWidth="1"/>
    <col min="9392" max="9396" width="9.140625" style="65"/>
    <col min="9397" max="9397" width="6.7109375" style="65" bestFit="1" customWidth="1"/>
    <col min="9398" max="9398" width="2.42578125" style="65" bestFit="1" customWidth="1"/>
    <col min="9399" max="9399" width="33.28515625" style="65" bestFit="1" customWidth="1"/>
    <col min="9400" max="9404" width="9.140625" style="65"/>
    <col min="9405" max="9405" width="6.7109375" style="65" bestFit="1" customWidth="1"/>
    <col min="9406" max="9406" width="2.42578125" style="65" bestFit="1" customWidth="1"/>
    <col min="9407" max="9407" width="33.28515625" style="65" bestFit="1" customWidth="1"/>
    <col min="9408" max="9412" width="9.140625" style="65"/>
    <col min="9413" max="9413" width="6.7109375" style="65" bestFit="1" customWidth="1"/>
    <col min="9414" max="9414" width="2.42578125" style="65" bestFit="1" customWidth="1"/>
    <col min="9415" max="9415" width="33.28515625" style="65" bestFit="1" customWidth="1"/>
    <col min="9416" max="9420" width="9.140625" style="65"/>
    <col min="9421" max="9421" width="6.7109375" style="65" bestFit="1" customWidth="1"/>
    <col min="9422" max="9422" width="2.42578125" style="65" bestFit="1" customWidth="1"/>
    <col min="9423" max="9423" width="33.28515625" style="65" bestFit="1" customWidth="1"/>
    <col min="9424" max="9428" width="9.140625" style="65"/>
    <col min="9429" max="9429" width="6.7109375" style="65" bestFit="1" customWidth="1"/>
    <col min="9430" max="9430" width="2.42578125" style="65" bestFit="1" customWidth="1"/>
    <col min="9431" max="9431" width="33.28515625" style="65" bestFit="1" customWidth="1"/>
    <col min="9432" max="9436" width="9.140625" style="65"/>
    <col min="9437" max="9437" width="6.7109375" style="65" bestFit="1" customWidth="1"/>
    <col min="9438" max="9438" width="2.42578125" style="65" bestFit="1" customWidth="1"/>
    <col min="9439" max="9439" width="33.28515625" style="65" bestFit="1" customWidth="1"/>
    <col min="9440" max="9444" width="9.140625" style="65"/>
    <col min="9445" max="9445" width="6.7109375" style="65" bestFit="1" customWidth="1"/>
    <col min="9446" max="9446" width="2.42578125" style="65" bestFit="1" customWidth="1"/>
    <col min="9447" max="9447" width="33.28515625" style="65" bestFit="1" customWidth="1"/>
    <col min="9448" max="9452" width="9.140625" style="65"/>
    <col min="9453" max="9453" width="6.7109375" style="65" bestFit="1" customWidth="1"/>
    <col min="9454" max="9454" width="2.42578125" style="65" bestFit="1" customWidth="1"/>
    <col min="9455" max="9455" width="33.28515625" style="65" bestFit="1" customWidth="1"/>
    <col min="9456" max="9460" width="9.140625" style="65"/>
    <col min="9461" max="9461" width="6.7109375" style="65" bestFit="1" customWidth="1"/>
    <col min="9462" max="9462" width="2.42578125" style="65" bestFit="1" customWidth="1"/>
    <col min="9463" max="9463" width="33.28515625" style="65" bestFit="1" customWidth="1"/>
    <col min="9464" max="9468" width="9.140625" style="65"/>
    <col min="9469" max="9469" width="6.7109375" style="65" bestFit="1" customWidth="1"/>
    <col min="9470" max="9470" width="2.42578125" style="65" bestFit="1" customWidth="1"/>
    <col min="9471" max="9471" width="33.28515625" style="65" bestFit="1" customWidth="1"/>
    <col min="9472" max="9476" width="9.140625" style="65"/>
    <col min="9477" max="9477" width="6.7109375" style="65" bestFit="1" customWidth="1"/>
    <col min="9478" max="9478" width="2.42578125" style="65" bestFit="1" customWidth="1"/>
    <col min="9479" max="9479" width="33.28515625" style="65" bestFit="1" customWidth="1"/>
    <col min="9480" max="9484" width="9.140625" style="65"/>
    <col min="9485" max="9485" width="6.7109375" style="65" bestFit="1" customWidth="1"/>
    <col min="9486" max="9486" width="2.42578125" style="65" bestFit="1" customWidth="1"/>
    <col min="9487" max="9487" width="33.28515625" style="65" bestFit="1" customWidth="1"/>
    <col min="9488" max="9492" width="9.140625" style="65"/>
    <col min="9493" max="9493" width="6.7109375" style="65" bestFit="1" customWidth="1"/>
    <col min="9494" max="9494" width="2.42578125" style="65" bestFit="1" customWidth="1"/>
    <col min="9495" max="9495" width="33.28515625" style="65" bestFit="1" customWidth="1"/>
    <col min="9496" max="9500" width="9.140625" style="65"/>
    <col min="9501" max="9501" width="6.7109375" style="65" bestFit="1" customWidth="1"/>
    <col min="9502" max="9502" width="2.42578125" style="65" bestFit="1" customWidth="1"/>
    <col min="9503" max="9503" width="33.28515625" style="65" bestFit="1" customWidth="1"/>
    <col min="9504" max="9508" width="9.140625" style="65"/>
    <col min="9509" max="9509" width="6.7109375" style="65" bestFit="1" customWidth="1"/>
    <col min="9510" max="9510" width="2.42578125" style="65" bestFit="1" customWidth="1"/>
    <col min="9511" max="9511" width="33.28515625" style="65" bestFit="1" customWidth="1"/>
    <col min="9512" max="9516" width="9.140625" style="65"/>
    <col min="9517" max="9517" width="6.7109375" style="65" bestFit="1" customWidth="1"/>
    <col min="9518" max="9518" width="2.42578125" style="65" bestFit="1" customWidth="1"/>
    <col min="9519" max="9519" width="33.28515625" style="65" bestFit="1" customWidth="1"/>
    <col min="9520" max="9524" width="9.140625" style="65"/>
    <col min="9525" max="9525" width="6.7109375" style="65" bestFit="1" customWidth="1"/>
    <col min="9526" max="9526" width="2.42578125" style="65" bestFit="1" customWidth="1"/>
    <col min="9527" max="9527" width="33.28515625" style="65" bestFit="1" customWidth="1"/>
    <col min="9528" max="9532" width="9.140625" style="65"/>
    <col min="9533" max="9533" width="6.7109375" style="65" bestFit="1" customWidth="1"/>
    <col min="9534" max="9534" width="2.42578125" style="65" bestFit="1" customWidth="1"/>
    <col min="9535" max="9535" width="33.28515625" style="65" bestFit="1" customWidth="1"/>
    <col min="9536" max="9540" width="9.140625" style="65"/>
    <col min="9541" max="9541" width="6.7109375" style="65" bestFit="1" customWidth="1"/>
    <col min="9542" max="9542" width="2.42578125" style="65" bestFit="1" customWidth="1"/>
    <col min="9543" max="9543" width="33.28515625" style="65" bestFit="1" customWidth="1"/>
    <col min="9544" max="9548" width="9.140625" style="65"/>
    <col min="9549" max="9549" width="6.7109375" style="65" bestFit="1" customWidth="1"/>
    <col min="9550" max="9550" width="2.42578125" style="65" bestFit="1" customWidth="1"/>
    <col min="9551" max="9551" width="33.28515625" style="65" bestFit="1" customWidth="1"/>
    <col min="9552" max="9556" width="9.140625" style="65"/>
    <col min="9557" max="9557" width="6.7109375" style="65" bestFit="1" customWidth="1"/>
    <col min="9558" max="9558" width="2.42578125" style="65" bestFit="1" customWidth="1"/>
    <col min="9559" max="9559" width="33.28515625" style="65" bestFit="1" customWidth="1"/>
    <col min="9560" max="9564" width="9.140625" style="65"/>
    <col min="9565" max="9565" width="6.7109375" style="65" bestFit="1" customWidth="1"/>
    <col min="9566" max="9566" width="2.42578125" style="65" bestFit="1" customWidth="1"/>
    <col min="9567" max="9567" width="33.28515625" style="65" bestFit="1" customWidth="1"/>
    <col min="9568" max="9572" width="9.140625" style="65"/>
    <col min="9573" max="9573" width="6.7109375" style="65" bestFit="1" customWidth="1"/>
    <col min="9574" max="9574" width="2.42578125" style="65" bestFit="1" customWidth="1"/>
    <col min="9575" max="9575" width="33.28515625" style="65" bestFit="1" customWidth="1"/>
    <col min="9576" max="9580" width="9.140625" style="65"/>
    <col min="9581" max="9581" width="6.7109375" style="65" bestFit="1" customWidth="1"/>
    <col min="9582" max="9582" width="2.42578125" style="65" bestFit="1" customWidth="1"/>
    <col min="9583" max="9583" width="33.28515625" style="65" bestFit="1" customWidth="1"/>
    <col min="9584" max="9588" width="9.140625" style="65"/>
    <col min="9589" max="9589" width="6.7109375" style="65" bestFit="1" customWidth="1"/>
    <col min="9590" max="9590" width="2.42578125" style="65" bestFit="1" customWidth="1"/>
    <col min="9591" max="9591" width="33.28515625" style="65" bestFit="1" customWidth="1"/>
    <col min="9592" max="9596" width="9.140625" style="65"/>
    <col min="9597" max="9597" width="6.7109375" style="65" bestFit="1" customWidth="1"/>
    <col min="9598" max="9598" width="2.42578125" style="65" bestFit="1" customWidth="1"/>
    <col min="9599" max="9599" width="33.28515625" style="65" bestFit="1" customWidth="1"/>
    <col min="9600" max="9604" width="9.140625" style="65"/>
    <col min="9605" max="9605" width="6.7109375" style="65" bestFit="1" customWidth="1"/>
    <col min="9606" max="9606" width="2.42578125" style="65" bestFit="1" customWidth="1"/>
    <col min="9607" max="9607" width="33.28515625" style="65" bestFit="1" customWidth="1"/>
    <col min="9608" max="9612" width="9.140625" style="65"/>
    <col min="9613" max="9613" width="6.7109375" style="65" bestFit="1" customWidth="1"/>
    <col min="9614" max="9614" width="2.42578125" style="65" bestFit="1" customWidth="1"/>
    <col min="9615" max="9615" width="33.28515625" style="65" bestFit="1" customWidth="1"/>
    <col min="9616" max="9620" width="9.140625" style="65"/>
    <col min="9621" max="9621" width="6.7109375" style="65" bestFit="1" customWidth="1"/>
    <col min="9622" max="9622" width="2.42578125" style="65" bestFit="1" customWidth="1"/>
    <col min="9623" max="9623" width="33.28515625" style="65" bestFit="1" customWidth="1"/>
    <col min="9624" max="9628" width="9.140625" style="65"/>
    <col min="9629" max="9629" width="6.7109375" style="65" bestFit="1" customWidth="1"/>
    <col min="9630" max="9630" width="2.42578125" style="65" bestFit="1" customWidth="1"/>
    <col min="9631" max="9631" width="33.28515625" style="65" bestFit="1" customWidth="1"/>
    <col min="9632" max="9636" width="9.140625" style="65"/>
    <col min="9637" max="9637" width="6.7109375" style="65" bestFit="1" customWidth="1"/>
    <col min="9638" max="9638" width="2.42578125" style="65" bestFit="1" customWidth="1"/>
    <col min="9639" max="9639" width="33.28515625" style="65" bestFit="1" customWidth="1"/>
    <col min="9640" max="9644" width="9.140625" style="65"/>
    <col min="9645" max="9645" width="6.7109375" style="65" bestFit="1" customWidth="1"/>
    <col min="9646" max="9646" width="2.42578125" style="65" bestFit="1" customWidth="1"/>
    <col min="9647" max="9647" width="33.28515625" style="65" bestFit="1" customWidth="1"/>
    <col min="9648" max="9652" width="9.140625" style="65"/>
    <col min="9653" max="9653" width="6.7109375" style="65" bestFit="1" customWidth="1"/>
    <col min="9654" max="9654" width="2.42578125" style="65" bestFit="1" customWidth="1"/>
    <col min="9655" max="9655" width="33.28515625" style="65" bestFit="1" customWidth="1"/>
    <col min="9656" max="9660" width="9.140625" style="65"/>
    <col min="9661" max="9661" width="6.7109375" style="65" bestFit="1" customWidth="1"/>
    <col min="9662" max="9662" width="2.42578125" style="65" bestFit="1" customWidth="1"/>
    <col min="9663" max="9663" width="33.28515625" style="65" bestFit="1" customWidth="1"/>
    <col min="9664" max="9668" width="9.140625" style="65"/>
    <col min="9669" max="9669" width="6.7109375" style="65" bestFit="1" customWidth="1"/>
    <col min="9670" max="9670" width="2.42578125" style="65" bestFit="1" customWidth="1"/>
    <col min="9671" max="9671" width="33.28515625" style="65" bestFit="1" customWidth="1"/>
    <col min="9672" max="9676" width="9.140625" style="65"/>
    <col min="9677" max="9677" width="6.7109375" style="65" bestFit="1" customWidth="1"/>
    <col min="9678" max="9678" width="2.42578125" style="65" bestFit="1" customWidth="1"/>
    <col min="9679" max="9679" width="33.28515625" style="65" bestFit="1" customWidth="1"/>
    <col min="9680" max="9684" width="9.140625" style="65"/>
    <col min="9685" max="9685" width="6.7109375" style="65" bestFit="1" customWidth="1"/>
    <col min="9686" max="9686" width="2.42578125" style="65" bestFit="1" customWidth="1"/>
    <col min="9687" max="9687" width="33.28515625" style="65" bestFit="1" customWidth="1"/>
    <col min="9688" max="9692" width="9.140625" style="65"/>
    <col min="9693" max="9693" width="6.7109375" style="65" bestFit="1" customWidth="1"/>
    <col min="9694" max="9694" width="2.42578125" style="65" bestFit="1" customWidth="1"/>
    <col min="9695" max="9695" width="33.28515625" style="65" bestFit="1" customWidth="1"/>
    <col min="9696" max="9700" width="9.140625" style="65"/>
    <col min="9701" max="9701" width="6.7109375" style="65" bestFit="1" customWidth="1"/>
    <col min="9702" max="9702" width="2.42578125" style="65" bestFit="1" customWidth="1"/>
    <col min="9703" max="9703" width="33.28515625" style="65" bestFit="1" customWidth="1"/>
    <col min="9704" max="9708" width="9.140625" style="65"/>
    <col min="9709" max="9709" width="6.7109375" style="65" bestFit="1" customWidth="1"/>
    <col min="9710" max="9710" width="2.42578125" style="65" bestFit="1" customWidth="1"/>
    <col min="9711" max="9711" width="33.28515625" style="65" bestFit="1" customWidth="1"/>
    <col min="9712" max="9716" width="9.140625" style="65"/>
    <col min="9717" max="9717" width="6.7109375" style="65" bestFit="1" customWidth="1"/>
    <col min="9718" max="9718" width="2.42578125" style="65" bestFit="1" customWidth="1"/>
    <col min="9719" max="9719" width="33.28515625" style="65" bestFit="1" customWidth="1"/>
    <col min="9720" max="9724" width="9.140625" style="65"/>
    <col min="9725" max="9725" width="6.7109375" style="65" bestFit="1" customWidth="1"/>
    <col min="9726" max="9726" width="2.42578125" style="65" bestFit="1" customWidth="1"/>
    <col min="9727" max="9727" width="33.28515625" style="65" bestFit="1" customWidth="1"/>
    <col min="9728" max="9732" width="9.140625" style="65"/>
    <col min="9733" max="9733" width="6.7109375" style="65" bestFit="1" customWidth="1"/>
    <col min="9734" max="9734" width="2.42578125" style="65" bestFit="1" customWidth="1"/>
    <col min="9735" max="9735" width="33.28515625" style="65" bestFit="1" customWidth="1"/>
    <col min="9736" max="9740" width="9.140625" style="65"/>
    <col min="9741" max="9741" width="6.7109375" style="65" bestFit="1" customWidth="1"/>
    <col min="9742" max="9742" width="2.42578125" style="65" bestFit="1" customWidth="1"/>
    <col min="9743" max="9743" width="33.28515625" style="65" bestFit="1" customWidth="1"/>
    <col min="9744" max="9748" width="9.140625" style="65"/>
    <col min="9749" max="9749" width="6.7109375" style="65" bestFit="1" customWidth="1"/>
    <col min="9750" max="9750" width="2.42578125" style="65" bestFit="1" customWidth="1"/>
    <col min="9751" max="9751" width="33.28515625" style="65" bestFit="1" customWidth="1"/>
    <col min="9752" max="9756" width="9.140625" style="65"/>
    <col min="9757" max="9757" width="6.7109375" style="65" bestFit="1" customWidth="1"/>
    <col min="9758" max="9758" width="2.42578125" style="65" bestFit="1" customWidth="1"/>
    <col min="9759" max="9759" width="33.28515625" style="65" bestFit="1" customWidth="1"/>
    <col min="9760" max="9764" width="9.140625" style="65"/>
    <col min="9765" max="9765" width="6.7109375" style="65" bestFit="1" customWidth="1"/>
    <col min="9766" max="9766" width="2.42578125" style="65" bestFit="1" customWidth="1"/>
    <col min="9767" max="9767" width="33.28515625" style="65" bestFit="1" customWidth="1"/>
    <col min="9768" max="9772" width="9.140625" style="65"/>
    <col min="9773" max="9773" width="6.7109375" style="65" bestFit="1" customWidth="1"/>
    <col min="9774" max="9774" width="2.42578125" style="65" bestFit="1" customWidth="1"/>
    <col min="9775" max="9775" width="33.28515625" style="65" bestFit="1" customWidth="1"/>
    <col min="9776" max="9780" width="9.140625" style="65"/>
    <col min="9781" max="9781" width="6.7109375" style="65" bestFit="1" customWidth="1"/>
    <col min="9782" max="9782" width="2.42578125" style="65" bestFit="1" customWidth="1"/>
    <col min="9783" max="9783" width="33.28515625" style="65" bestFit="1" customWidth="1"/>
    <col min="9784" max="9788" width="9.140625" style="65"/>
    <col min="9789" max="9789" width="6.7109375" style="65" bestFit="1" customWidth="1"/>
    <col min="9790" max="9790" width="2.42578125" style="65" bestFit="1" customWidth="1"/>
    <col min="9791" max="9791" width="33.28515625" style="65" bestFit="1" customWidth="1"/>
    <col min="9792" max="9796" width="9.140625" style="65"/>
    <col min="9797" max="9797" width="6.7109375" style="65" bestFit="1" customWidth="1"/>
    <col min="9798" max="9798" width="2.42578125" style="65" bestFit="1" customWidth="1"/>
    <col min="9799" max="9799" width="33.28515625" style="65" bestFit="1" customWidth="1"/>
    <col min="9800" max="9804" width="9.140625" style="65"/>
    <col min="9805" max="9805" width="6.7109375" style="65" bestFit="1" customWidth="1"/>
    <col min="9806" max="9806" width="2.42578125" style="65" bestFit="1" customWidth="1"/>
    <col min="9807" max="9807" width="33.28515625" style="65" bestFit="1" customWidth="1"/>
    <col min="9808" max="9812" width="9.140625" style="65"/>
    <col min="9813" max="9813" width="6.7109375" style="65" bestFit="1" customWidth="1"/>
    <col min="9814" max="9814" width="2.42578125" style="65" bestFit="1" customWidth="1"/>
    <col min="9815" max="9815" width="33.28515625" style="65" bestFit="1" customWidth="1"/>
    <col min="9816" max="9820" width="9.140625" style="65"/>
    <col min="9821" max="9821" width="6.7109375" style="65" bestFit="1" customWidth="1"/>
    <col min="9822" max="9822" width="2.42578125" style="65" bestFit="1" customWidth="1"/>
    <col min="9823" max="9823" width="33.28515625" style="65" bestFit="1" customWidth="1"/>
    <col min="9824" max="9828" width="9.140625" style="65"/>
    <col min="9829" max="9829" width="6.7109375" style="65" bestFit="1" customWidth="1"/>
    <col min="9830" max="9830" width="2.42578125" style="65" bestFit="1" customWidth="1"/>
    <col min="9831" max="9831" width="33.28515625" style="65" bestFit="1" customWidth="1"/>
    <col min="9832" max="9836" width="9.140625" style="65"/>
    <col min="9837" max="9837" width="6.7109375" style="65" bestFit="1" customWidth="1"/>
    <col min="9838" max="9838" width="2.42578125" style="65" bestFit="1" customWidth="1"/>
    <col min="9839" max="9839" width="33.28515625" style="65" bestFit="1" customWidth="1"/>
    <col min="9840" max="9844" width="9.140625" style="65"/>
    <col min="9845" max="9845" width="6.7109375" style="65" bestFit="1" customWidth="1"/>
    <col min="9846" max="9846" width="2.42578125" style="65" bestFit="1" customWidth="1"/>
    <col min="9847" max="9847" width="33.28515625" style="65" bestFit="1" customWidth="1"/>
    <col min="9848" max="9852" width="9.140625" style="65"/>
    <col min="9853" max="9853" width="6.7109375" style="65" bestFit="1" customWidth="1"/>
    <col min="9854" max="9854" width="2.42578125" style="65" bestFit="1" customWidth="1"/>
    <col min="9855" max="9855" width="33.28515625" style="65" bestFit="1" customWidth="1"/>
    <col min="9856" max="9860" width="9.140625" style="65"/>
    <col min="9861" max="9861" width="6.7109375" style="65" bestFit="1" customWidth="1"/>
    <col min="9862" max="9862" width="2.42578125" style="65" bestFit="1" customWidth="1"/>
    <col min="9863" max="9863" width="33.28515625" style="65" bestFit="1" customWidth="1"/>
    <col min="9864" max="9868" width="9.140625" style="65"/>
    <col min="9869" max="9869" width="6.7109375" style="65" bestFit="1" customWidth="1"/>
    <col min="9870" max="9870" width="2.42578125" style="65" bestFit="1" customWidth="1"/>
    <col min="9871" max="9871" width="33.28515625" style="65" bestFit="1" customWidth="1"/>
    <col min="9872" max="9876" width="9.140625" style="65"/>
    <col min="9877" max="9877" width="6.7109375" style="65" bestFit="1" customWidth="1"/>
    <col min="9878" max="9878" width="2.42578125" style="65" bestFit="1" customWidth="1"/>
    <col min="9879" max="9879" width="33.28515625" style="65" bestFit="1" customWidth="1"/>
    <col min="9880" max="9884" width="9.140625" style="65"/>
    <col min="9885" max="9885" width="6.7109375" style="65" bestFit="1" customWidth="1"/>
    <col min="9886" max="9886" width="2.42578125" style="65" bestFit="1" customWidth="1"/>
    <col min="9887" max="9887" width="33.28515625" style="65" bestFit="1" customWidth="1"/>
    <col min="9888" max="9892" width="9.140625" style="65"/>
    <col min="9893" max="9893" width="6.7109375" style="65" bestFit="1" customWidth="1"/>
    <col min="9894" max="9894" width="2.42578125" style="65" bestFit="1" customWidth="1"/>
    <col min="9895" max="9895" width="33.28515625" style="65" bestFit="1" customWidth="1"/>
    <col min="9896" max="9900" width="9.140625" style="65"/>
    <col min="9901" max="9901" width="6.7109375" style="65" bestFit="1" customWidth="1"/>
    <col min="9902" max="9902" width="2.42578125" style="65" bestFit="1" customWidth="1"/>
    <col min="9903" max="9903" width="33.28515625" style="65" bestFit="1" customWidth="1"/>
    <col min="9904" max="9908" width="9.140625" style="65"/>
    <col min="9909" max="9909" width="6.7109375" style="65" bestFit="1" customWidth="1"/>
    <col min="9910" max="9910" width="2.42578125" style="65" bestFit="1" customWidth="1"/>
    <col min="9911" max="9911" width="33.28515625" style="65" bestFit="1" customWidth="1"/>
    <col min="9912" max="9916" width="9.140625" style="65"/>
    <col min="9917" max="9917" width="6.7109375" style="65" bestFit="1" customWidth="1"/>
    <col min="9918" max="9918" width="2.42578125" style="65" bestFit="1" customWidth="1"/>
    <col min="9919" max="9919" width="33.28515625" style="65" bestFit="1" customWidth="1"/>
    <col min="9920" max="9924" width="9.140625" style="65"/>
    <col min="9925" max="9925" width="6.7109375" style="65" bestFit="1" customWidth="1"/>
    <col min="9926" max="9926" width="2.42578125" style="65" bestFit="1" customWidth="1"/>
    <col min="9927" max="9927" width="33.28515625" style="65" bestFit="1" customWidth="1"/>
    <col min="9928" max="9932" width="9.140625" style="65"/>
    <col min="9933" max="9933" width="6.7109375" style="65" bestFit="1" customWidth="1"/>
    <col min="9934" max="9934" width="2.42578125" style="65" bestFit="1" customWidth="1"/>
    <col min="9935" max="9935" width="33.28515625" style="65" bestFit="1" customWidth="1"/>
    <col min="9936" max="9940" width="9.140625" style="65"/>
    <col min="9941" max="9941" width="6.7109375" style="65" bestFit="1" customWidth="1"/>
    <col min="9942" max="9942" width="2.42578125" style="65" bestFit="1" customWidth="1"/>
    <col min="9943" max="9943" width="33.28515625" style="65" bestFit="1" customWidth="1"/>
    <col min="9944" max="9948" width="9.140625" style="65"/>
    <col min="9949" max="9949" width="6.7109375" style="65" bestFit="1" customWidth="1"/>
    <col min="9950" max="9950" width="2.42578125" style="65" bestFit="1" customWidth="1"/>
    <col min="9951" max="9951" width="33.28515625" style="65" bestFit="1" customWidth="1"/>
    <col min="9952" max="9956" width="9.140625" style="65"/>
    <col min="9957" max="9957" width="6.7109375" style="65" bestFit="1" customWidth="1"/>
    <col min="9958" max="9958" width="2.42578125" style="65" bestFit="1" customWidth="1"/>
    <col min="9959" max="9959" width="33.28515625" style="65" bestFit="1" customWidth="1"/>
    <col min="9960" max="9964" width="9.140625" style="65"/>
    <col min="9965" max="9965" width="6.7109375" style="65" bestFit="1" customWidth="1"/>
    <col min="9966" max="9966" width="2.42578125" style="65" bestFit="1" customWidth="1"/>
    <col min="9967" max="9967" width="33.28515625" style="65" bestFit="1" customWidth="1"/>
    <col min="9968" max="9972" width="9.140625" style="65"/>
    <col min="9973" max="9973" width="6.7109375" style="65" bestFit="1" customWidth="1"/>
    <col min="9974" max="9974" width="2.42578125" style="65" bestFit="1" customWidth="1"/>
    <col min="9975" max="9975" width="33.28515625" style="65" bestFit="1" customWidth="1"/>
    <col min="9976" max="9980" width="9.140625" style="65"/>
    <col min="9981" max="9981" width="6.7109375" style="65" bestFit="1" customWidth="1"/>
    <col min="9982" max="9982" width="2.42578125" style="65" bestFit="1" customWidth="1"/>
    <col min="9983" max="9983" width="33.28515625" style="65" bestFit="1" customWidth="1"/>
    <col min="9984" max="9988" width="9.140625" style="65"/>
    <col min="9989" max="9989" width="6.7109375" style="65" bestFit="1" customWidth="1"/>
    <col min="9990" max="9990" width="2.42578125" style="65" bestFit="1" customWidth="1"/>
    <col min="9991" max="9991" width="33.28515625" style="65" bestFit="1" customWidth="1"/>
    <col min="9992" max="9996" width="9.140625" style="65"/>
    <col min="9997" max="9997" width="6.7109375" style="65" bestFit="1" customWidth="1"/>
    <col min="9998" max="9998" width="2.42578125" style="65" bestFit="1" customWidth="1"/>
    <col min="9999" max="9999" width="33.28515625" style="65" bestFit="1" customWidth="1"/>
    <col min="10000" max="10004" width="9.140625" style="65"/>
    <col min="10005" max="10005" width="6.7109375" style="65" bestFit="1" customWidth="1"/>
    <col min="10006" max="10006" width="2.42578125" style="65" bestFit="1" customWidth="1"/>
    <col min="10007" max="10007" width="33.28515625" style="65" bestFit="1" customWidth="1"/>
    <col min="10008" max="10012" width="9.140625" style="65"/>
    <col min="10013" max="10013" width="6.7109375" style="65" bestFit="1" customWidth="1"/>
    <col min="10014" max="10014" width="2.42578125" style="65" bestFit="1" customWidth="1"/>
    <col min="10015" max="10015" width="33.28515625" style="65" bestFit="1" customWidth="1"/>
    <col min="10016" max="10020" width="9.140625" style="65"/>
    <col min="10021" max="10021" width="6.7109375" style="65" bestFit="1" customWidth="1"/>
    <col min="10022" max="10022" width="2.42578125" style="65" bestFit="1" customWidth="1"/>
    <col min="10023" max="10023" width="33.28515625" style="65" bestFit="1" customWidth="1"/>
    <col min="10024" max="10028" width="9.140625" style="65"/>
    <col min="10029" max="10029" width="6.7109375" style="65" bestFit="1" customWidth="1"/>
    <col min="10030" max="10030" width="2.42578125" style="65" bestFit="1" customWidth="1"/>
    <col min="10031" max="10031" width="33.28515625" style="65" bestFit="1" customWidth="1"/>
    <col min="10032" max="10036" width="9.140625" style="65"/>
    <col min="10037" max="10037" width="6.7109375" style="65" bestFit="1" customWidth="1"/>
    <col min="10038" max="10038" width="2.42578125" style="65" bestFit="1" customWidth="1"/>
    <col min="10039" max="10039" width="33.28515625" style="65" bestFit="1" customWidth="1"/>
    <col min="10040" max="10044" width="9.140625" style="65"/>
    <col min="10045" max="10045" width="6.7109375" style="65" bestFit="1" customWidth="1"/>
    <col min="10046" max="10046" width="2.42578125" style="65" bestFit="1" customWidth="1"/>
    <col min="10047" max="10047" width="33.28515625" style="65" bestFit="1" customWidth="1"/>
    <col min="10048" max="10052" width="9.140625" style="65"/>
    <col min="10053" max="10053" width="6.7109375" style="65" bestFit="1" customWidth="1"/>
    <col min="10054" max="10054" width="2.42578125" style="65" bestFit="1" customWidth="1"/>
    <col min="10055" max="10055" width="33.28515625" style="65" bestFit="1" customWidth="1"/>
    <col min="10056" max="10060" width="9.140625" style="65"/>
    <col min="10061" max="10061" width="6.7109375" style="65" bestFit="1" customWidth="1"/>
    <col min="10062" max="10062" width="2.42578125" style="65" bestFit="1" customWidth="1"/>
    <col min="10063" max="10063" width="33.28515625" style="65" bestFit="1" customWidth="1"/>
    <col min="10064" max="10068" width="9.140625" style="65"/>
    <col min="10069" max="10069" width="6.7109375" style="65" bestFit="1" customWidth="1"/>
    <col min="10070" max="10070" width="2.42578125" style="65" bestFit="1" customWidth="1"/>
    <col min="10071" max="10071" width="33.28515625" style="65" bestFit="1" customWidth="1"/>
    <col min="10072" max="10076" width="9.140625" style="65"/>
    <col min="10077" max="10077" width="6.7109375" style="65" bestFit="1" customWidth="1"/>
    <col min="10078" max="10078" width="2.42578125" style="65" bestFit="1" customWidth="1"/>
    <col min="10079" max="10079" width="33.28515625" style="65" bestFit="1" customWidth="1"/>
    <col min="10080" max="10084" width="9.140625" style="65"/>
    <col min="10085" max="10085" width="6.7109375" style="65" bestFit="1" customWidth="1"/>
    <col min="10086" max="10086" width="2.42578125" style="65" bestFit="1" customWidth="1"/>
    <col min="10087" max="10087" width="33.28515625" style="65" bestFit="1" customWidth="1"/>
    <col min="10088" max="10092" width="9.140625" style="65"/>
    <col min="10093" max="10093" width="6.7109375" style="65" bestFit="1" customWidth="1"/>
    <col min="10094" max="10094" width="2.42578125" style="65" bestFit="1" customWidth="1"/>
    <col min="10095" max="10095" width="33.28515625" style="65" bestFit="1" customWidth="1"/>
    <col min="10096" max="10100" width="9.140625" style="65"/>
    <col min="10101" max="10101" width="6.7109375" style="65" bestFit="1" customWidth="1"/>
    <col min="10102" max="10102" width="2.42578125" style="65" bestFit="1" customWidth="1"/>
    <col min="10103" max="10103" width="33.28515625" style="65" bestFit="1" customWidth="1"/>
    <col min="10104" max="10108" width="9.140625" style="65"/>
    <col min="10109" max="10109" width="6.7109375" style="65" bestFit="1" customWidth="1"/>
    <col min="10110" max="10110" width="2.42578125" style="65" bestFit="1" customWidth="1"/>
    <col min="10111" max="10111" width="33.28515625" style="65" bestFit="1" customWidth="1"/>
    <col min="10112" max="10116" width="9.140625" style="65"/>
    <col min="10117" max="10117" width="6.7109375" style="65" bestFit="1" customWidth="1"/>
    <col min="10118" max="10118" width="2.42578125" style="65" bestFit="1" customWidth="1"/>
    <col min="10119" max="10119" width="33.28515625" style="65" bestFit="1" customWidth="1"/>
    <col min="10120" max="10124" width="9.140625" style="65"/>
    <col min="10125" max="10125" width="6.7109375" style="65" bestFit="1" customWidth="1"/>
    <col min="10126" max="10126" width="2.42578125" style="65" bestFit="1" customWidth="1"/>
    <col min="10127" max="10127" width="33.28515625" style="65" bestFit="1" customWidth="1"/>
    <col min="10128" max="10132" width="9.140625" style="65"/>
    <col min="10133" max="10133" width="6.7109375" style="65" bestFit="1" customWidth="1"/>
    <col min="10134" max="10134" width="2.42578125" style="65" bestFit="1" customWidth="1"/>
    <col min="10135" max="10135" width="33.28515625" style="65" bestFit="1" customWidth="1"/>
    <col min="10136" max="10140" width="9.140625" style="65"/>
    <col min="10141" max="10141" width="6.7109375" style="65" bestFit="1" customWidth="1"/>
    <col min="10142" max="10142" width="2.42578125" style="65" bestFit="1" customWidth="1"/>
    <col min="10143" max="10143" width="33.28515625" style="65" bestFit="1" customWidth="1"/>
    <col min="10144" max="10148" width="9.140625" style="65"/>
    <col min="10149" max="10149" width="6.7109375" style="65" bestFit="1" customWidth="1"/>
    <col min="10150" max="10150" width="2.42578125" style="65" bestFit="1" customWidth="1"/>
    <col min="10151" max="10151" width="33.28515625" style="65" bestFit="1" customWidth="1"/>
    <col min="10152" max="10156" width="9.140625" style="65"/>
    <col min="10157" max="10157" width="6.7109375" style="65" bestFit="1" customWidth="1"/>
    <col min="10158" max="10158" width="2.42578125" style="65" bestFit="1" customWidth="1"/>
    <col min="10159" max="10159" width="33.28515625" style="65" bestFit="1" customWidth="1"/>
    <col min="10160" max="10164" width="9.140625" style="65"/>
    <col min="10165" max="10165" width="6.7109375" style="65" bestFit="1" customWidth="1"/>
    <col min="10166" max="10166" width="2.42578125" style="65" bestFit="1" customWidth="1"/>
    <col min="10167" max="10167" width="33.28515625" style="65" bestFit="1" customWidth="1"/>
    <col min="10168" max="10172" width="9.140625" style="65"/>
    <col min="10173" max="10173" width="6.7109375" style="65" bestFit="1" customWidth="1"/>
    <col min="10174" max="10174" width="2.42578125" style="65" bestFit="1" customWidth="1"/>
    <col min="10175" max="10175" width="33.28515625" style="65" bestFit="1" customWidth="1"/>
    <col min="10176" max="10180" width="9.140625" style="65"/>
    <col min="10181" max="10181" width="6.7109375" style="65" bestFit="1" customWidth="1"/>
    <col min="10182" max="10182" width="2.42578125" style="65" bestFit="1" customWidth="1"/>
    <col min="10183" max="10183" width="33.28515625" style="65" bestFit="1" customWidth="1"/>
    <col min="10184" max="10188" width="9.140625" style="65"/>
    <col min="10189" max="10189" width="6.7109375" style="65" bestFit="1" customWidth="1"/>
    <col min="10190" max="10190" width="2.42578125" style="65" bestFit="1" customWidth="1"/>
    <col min="10191" max="10191" width="33.28515625" style="65" bestFit="1" customWidth="1"/>
    <col min="10192" max="10196" width="9.140625" style="65"/>
    <col min="10197" max="10197" width="6.7109375" style="65" bestFit="1" customWidth="1"/>
    <col min="10198" max="10198" width="2.42578125" style="65" bestFit="1" customWidth="1"/>
    <col min="10199" max="10199" width="33.28515625" style="65" bestFit="1" customWidth="1"/>
    <col min="10200" max="10204" width="9.140625" style="65"/>
    <col min="10205" max="10205" width="6.7109375" style="65" bestFit="1" customWidth="1"/>
    <col min="10206" max="10206" width="2.42578125" style="65" bestFit="1" customWidth="1"/>
    <col min="10207" max="10207" width="33.28515625" style="65" bestFit="1" customWidth="1"/>
    <col min="10208" max="10212" width="9.140625" style="65"/>
    <col min="10213" max="10213" width="6.7109375" style="65" bestFit="1" customWidth="1"/>
    <col min="10214" max="10214" width="2.42578125" style="65" bestFit="1" customWidth="1"/>
    <col min="10215" max="10215" width="33.28515625" style="65" bestFit="1" customWidth="1"/>
    <col min="10216" max="10220" width="9.140625" style="65"/>
    <col min="10221" max="10221" width="6.7109375" style="65" bestFit="1" customWidth="1"/>
    <col min="10222" max="10222" width="2.42578125" style="65" bestFit="1" customWidth="1"/>
    <col min="10223" max="10223" width="33.28515625" style="65" bestFit="1" customWidth="1"/>
    <col min="10224" max="10228" width="9.140625" style="65"/>
    <col min="10229" max="10229" width="6.7109375" style="65" bestFit="1" customWidth="1"/>
    <col min="10230" max="10230" width="2.42578125" style="65" bestFit="1" customWidth="1"/>
    <col min="10231" max="10231" width="33.28515625" style="65" bestFit="1" customWidth="1"/>
    <col min="10232" max="10236" width="9.140625" style="65"/>
    <col min="10237" max="10237" width="6.7109375" style="65" bestFit="1" customWidth="1"/>
    <col min="10238" max="10238" width="2.42578125" style="65" bestFit="1" customWidth="1"/>
    <col min="10239" max="10239" width="33.28515625" style="65" bestFit="1" customWidth="1"/>
    <col min="10240" max="10244" width="9.140625" style="65"/>
    <col min="10245" max="10245" width="6.7109375" style="65" bestFit="1" customWidth="1"/>
    <col min="10246" max="10246" width="2.42578125" style="65" bestFit="1" customWidth="1"/>
    <col min="10247" max="10247" width="33.28515625" style="65" bestFit="1" customWidth="1"/>
    <col min="10248" max="10252" width="9.140625" style="65"/>
    <col min="10253" max="10253" width="6.7109375" style="65" bestFit="1" customWidth="1"/>
    <col min="10254" max="10254" width="2.42578125" style="65" bestFit="1" customWidth="1"/>
    <col min="10255" max="10255" width="33.28515625" style="65" bestFit="1" customWidth="1"/>
    <col min="10256" max="10260" width="9.140625" style="65"/>
    <col min="10261" max="10261" width="6.7109375" style="65" bestFit="1" customWidth="1"/>
    <col min="10262" max="10262" width="2.42578125" style="65" bestFit="1" customWidth="1"/>
    <col min="10263" max="10263" width="33.28515625" style="65" bestFit="1" customWidth="1"/>
    <col min="10264" max="10268" width="9.140625" style="65"/>
    <col min="10269" max="10269" width="6.7109375" style="65" bestFit="1" customWidth="1"/>
    <col min="10270" max="10270" width="2.42578125" style="65" bestFit="1" customWidth="1"/>
    <col min="10271" max="10271" width="33.28515625" style="65" bestFit="1" customWidth="1"/>
    <col min="10272" max="10276" width="9.140625" style="65"/>
    <col min="10277" max="10277" width="6.7109375" style="65" bestFit="1" customWidth="1"/>
    <col min="10278" max="10278" width="2.42578125" style="65" bestFit="1" customWidth="1"/>
    <col min="10279" max="10279" width="33.28515625" style="65" bestFit="1" customWidth="1"/>
    <col min="10280" max="10284" width="9.140625" style="65"/>
    <col min="10285" max="10285" width="6.7109375" style="65" bestFit="1" customWidth="1"/>
    <col min="10286" max="10286" width="2.42578125" style="65" bestFit="1" customWidth="1"/>
    <col min="10287" max="10287" width="33.28515625" style="65" bestFit="1" customWidth="1"/>
    <col min="10288" max="10292" width="9.140625" style="65"/>
    <col min="10293" max="10293" width="6.7109375" style="65" bestFit="1" customWidth="1"/>
    <col min="10294" max="10294" width="2.42578125" style="65" bestFit="1" customWidth="1"/>
    <col min="10295" max="10295" width="33.28515625" style="65" bestFit="1" customWidth="1"/>
    <col min="10296" max="10300" width="9.140625" style="65"/>
    <col min="10301" max="10301" width="6.7109375" style="65" bestFit="1" customWidth="1"/>
    <col min="10302" max="10302" width="2.42578125" style="65" bestFit="1" customWidth="1"/>
    <col min="10303" max="10303" width="33.28515625" style="65" bestFit="1" customWidth="1"/>
    <col min="10304" max="10308" width="9.140625" style="65"/>
    <col min="10309" max="10309" width="6.7109375" style="65" bestFit="1" customWidth="1"/>
    <col min="10310" max="10310" width="2.42578125" style="65" bestFit="1" customWidth="1"/>
    <col min="10311" max="10311" width="33.28515625" style="65" bestFit="1" customWidth="1"/>
    <col min="10312" max="10316" width="9.140625" style="65"/>
    <col min="10317" max="10317" width="6.7109375" style="65" bestFit="1" customWidth="1"/>
    <col min="10318" max="10318" width="2.42578125" style="65" bestFit="1" customWidth="1"/>
    <col min="10319" max="10319" width="33.28515625" style="65" bestFit="1" customWidth="1"/>
    <col min="10320" max="10324" width="9.140625" style="65"/>
    <col min="10325" max="10325" width="6.7109375" style="65" bestFit="1" customWidth="1"/>
    <col min="10326" max="10326" width="2.42578125" style="65" bestFit="1" customWidth="1"/>
    <col min="10327" max="10327" width="33.28515625" style="65" bestFit="1" customWidth="1"/>
    <col min="10328" max="10332" width="9.140625" style="65"/>
    <col min="10333" max="10333" width="6.7109375" style="65" bestFit="1" customWidth="1"/>
    <col min="10334" max="10334" width="2.42578125" style="65" bestFit="1" customWidth="1"/>
    <col min="10335" max="10335" width="33.28515625" style="65" bestFit="1" customWidth="1"/>
    <col min="10336" max="10340" width="9.140625" style="65"/>
    <col min="10341" max="10341" width="6.7109375" style="65" bestFit="1" customWidth="1"/>
    <col min="10342" max="10342" width="2.42578125" style="65" bestFit="1" customWidth="1"/>
    <col min="10343" max="10343" width="33.28515625" style="65" bestFit="1" customWidth="1"/>
    <col min="10344" max="10348" width="9.140625" style="65"/>
    <col min="10349" max="10349" width="6.7109375" style="65" bestFit="1" customWidth="1"/>
    <col min="10350" max="10350" width="2.42578125" style="65" bestFit="1" customWidth="1"/>
    <col min="10351" max="10351" width="33.28515625" style="65" bestFit="1" customWidth="1"/>
    <col min="10352" max="10356" width="9.140625" style="65"/>
    <col min="10357" max="10357" width="6.7109375" style="65" bestFit="1" customWidth="1"/>
    <col min="10358" max="10358" width="2.42578125" style="65" bestFit="1" customWidth="1"/>
    <col min="10359" max="10359" width="33.28515625" style="65" bestFit="1" customWidth="1"/>
    <col min="10360" max="10364" width="9.140625" style="65"/>
    <col min="10365" max="10365" width="6.7109375" style="65" bestFit="1" customWidth="1"/>
    <col min="10366" max="10366" width="2.42578125" style="65" bestFit="1" customWidth="1"/>
    <col min="10367" max="10367" width="33.28515625" style="65" bestFit="1" customWidth="1"/>
    <col min="10368" max="10372" width="9.140625" style="65"/>
    <col min="10373" max="10373" width="6.7109375" style="65" bestFit="1" customWidth="1"/>
    <col min="10374" max="10374" width="2.42578125" style="65" bestFit="1" customWidth="1"/>
    <col min="10375" max="10375" width="33.28515625" style="65" bestFit="1" customWidth="1"/>
    <col min="10376" max="10380" width="9.140625" style="65"/>
    <col min="10381" max="10381" width="6.7109375" style="65" bestFit="1" customWidth="1"/>
    <col min="10382" max="10382" width="2.42578125" style="65" bestFit="1" customWidth="1"/>
    <col min="10383" max="10383" width="33.28515625" style="65" bestFit="1" customWidth="1"/>
    <col min="10384" max="10388" width="9.140625" style="65"/>
    <col min="10389" max="10389" width="6.7109375" style="65" bestFit="1" customWidth="1"/>
    <col min="10390" max="10390" width="2.42578125" style="65" bestFit="1" customWidth="1"/>
    <col min="10391" max="10391" width="33.28515625" style="65" bestFit="1" customWidth="1"/>
    <col min="10392" max="10396" width="9.140625" style="65"/>
    <col min="10397" max="10397" width="6.7109375" style="65" bestFit="1" customWidth="1"/>
    <col min="10398" max="10398" width="2.42578125" style="65" bestFit="1" customWidth="1"/>
    <col min="10399" max="10399" width="33.28515625" style="65" bestFit="1" customWidth="1"/>
    <col min="10400" max="10404" width="9.140625" style="65"/>
    <col min="10405" max="10405" width="6.7109375" style="65" bestFit="1" customWidth="1"/>
    <col min="10406" max="10406" width="2.42578125" style="65" bestFit="1" customWidth="1"/>
    <col min="10407" max="10407" width="33.28515625" style="65" bestFit="1" customWidth="1"/>
    <col min="10408" max="10412" width="9.140625" style="65"/>
    <col min="10413" max="10413" width="6.7109375" style="65" bestFit="1" customWidth="1"/>
    <col min="10414" max="10414" width="2.42578125" style="65" bestFit="1" customWidth="1"/>
    <col min="10415" max="10415" width="33.28515625" style="65" bestFit="1" customWidth="1"/>
    <col min="10416" max="10420" width="9.140625" style="65"/>
    <col min="10421" max="10421" width="6.7109375" style="65" bestFit="1" customWidth="1"/>
    <col min="10422" max="10422" width="2.42578125" style="65" bestFit="1" customWidth="1"/>
    <col min="10423" max="10423" width="33.28515625" style="65" bestFit="1" customWidth="1"/>
    <col min="10424" max="10428" width="9.140625" style="65"/>
    <col min="10429" max="10429" width="6.7109375" style="65" bestFit="1" customWidth="1"/>
    <col min="10430" max="10430" width="2.42578125" style="65" bestFit="1" customWidth="1"/>
    <col min="10431" max="10431" width="33.28515625" style="65" bestFit="1" customWidth="1"/>
    <col min="10432" max="10436" width="9.140625" style="65"/>
    <col min="10437" max="10437" width="6.7109375" style="65" bestFit="1" customWidth="1"/>
    <col min="10438" max="10438" width="2.42578125" style="65" bestFit="1" customWidth="1"/>
    <col min="10439" max="10439" width="33.28515625" style="65" bestFit="1" customWidth="1"/>
    <col min="10440" max="10444" width="9.140625" style="65"/>
    <col min="10445" max="10445" width="6.7109375" style="65" bestFit="1" customWidth="1"/>
    <col min="10446" max="10446" width="2.42578125" style="65" bestFit="1" customWidth="1"/>
    <col min="10447" max="10447" width="33.28515625" style="65" bestFit="1" customWidth="1"/>
    <col min="10448" max="10452" width="9.140625" style="65"/>
    <col min="10453" max="10453" width="6.7109375" style="65" bestFit="1" customWidth="1"/>
    <col min="10454" max="10454" width="2.42578125" style="65" bestFit="1" customWidth="1"/>
    <col min="10455" max="10455" width="33.28515625" style="65" bestFit="1" customWidth="1"/>
    <col min="10456" max="10460" width="9.140625" style="65"/>
    <col min="10461" max="10461" width="6.7109375" style="65" bestFit="1" customWidth="1"/>
    <col min="10462" max="10462" width="2.42578125" style="65" bestFit="1" customWidth="1"/>
    <col min="10463" max="10463" width="33.28515625" style="65" bestFit="1" customWidth="1"/>
    <col min="10464" max="10468" width="9.140625" style="65"/>
    <col min="10469" max="10469" width="6.7109375" style="65" bestFit="1" customWidth="1"/>
    <col min="10470" max="10470" width="2.42578125" style="65" bestFit="1" customWidth="1"/>
    <col min="10471" max="10471" width="33.28515625" style="65" bestFit="1" customWidth="1"/>
    <col min="10472" max="10476" width="9.140625" style="65"/>
    <col min="10477" max="10477" width="6.7109375" style="65" bestFit="1" customWidth="1"/>
    <col min="10478" max="10478" width="2.42578125" style="65" bestFit="1" customWidth="1"/>
    <col min="10479" max="10479" width="33.28515625" style="65" bestFit="1" customWidth="1"/>
    <col min="10480" max="10484" width="9.140625" style="65"/>
    <col min="10485" max="10485" width="6.7109375" style="65" bestFit="1" customWidth="1"/>
    <col min="10486" max="10486" width="2.42578125" style="65" bestFit="1" customWidth="1"/>
    <col min="10487" max="10487" width="33.28515625" style="65" bestFit="1" customWidth="1"/>
    <col min="10488" max="10492" width="9.140625" style="65"/>
    <col min="10493" max="10493" width="6.7109375" style="65" bestFit="1" customWidth="1"/>
    <col min="10494" max="10494" width="2.42578125" style="65" bestFit="1" customWidth="1"/>
    <col min="10495" max="10495" width="33.28515625" style="65" bestFit="1" customWidth="1"/>
    <col min="10496" max="10500" width="9.140625" style="65"/>
    <col min="10501" max="10501" width="6.7109375" style="65" bestFit="1" customWidth="1"/>
    <col min="10502" max="10502" width="2.42578125" style="65" bestFit="1" customWidth="1"/>
    <col min="10503" max="10503" width="33.28515625" style="65" bestFit="1" customWidth="1"/>
    <col min="10504" max="10508" width="9.140625" style="65"/>
    <col min="10509" max="10509" width="6.7109375" style="65" bestFit="1" customWidth="1"/>
    <col min="10510" max="10510" width="2.42578125" style="65" bestFit="1" customWidth="1"/>
    <col min="10511" max="10511" width="33.28515625" style="65" bestFit="1" customWidth="1"/>
    <col min="10512" max="10516" width="9.140625" style="65"/>
    <col min="10517" max="10517" width="6.7109375" style="65" bestFit="1" customWidth="1"/>
    <col min="10518" max="10518" width="2.42578125" style="65" bestFit="1" customWidth="1"/>
    <col min="10519" max="10519" width="33.28515625" style="65" bestFit="1" customWidth="1"/>
    <col min="10520" max="10524" width="9.140625" style="65"/>
    <col min="10525" max="10525" width="6.7109375" style="65" bestFit="1" customWidth="1"/>
    <col min="10526" max="10526" width="2.42578125" style="65" bestFit="1" customWidth="1"/>
    <col min="10527" max="10527" width="33.28515625" style="65" bestFit="1" customWidth="1"/>
    <col min="10528" max="10532" width="9.140625" style="65"/>
    <col min="10533" max="10533" width="6.7109375" style="65" bestFit="1" customWidth="1"/>
    <col min="10534" max="10534" width="2.42578125" style="65" bestFit="1" customWidth="1"/>
    <col min="10535" max="10535" width="33.28515625" style="65" bestFit="1" customWidth="1"/>
    <col min="10536" max="10540" width="9.140625" style="65"/>
    <col min="10541" max="10541" width="6.7109375" style="65" bestFit="1" customWidth="1"/>
    <col min="10542" max="10542" width="2.42578125" style="65" bestFit="1" customWidth="1"/>
    <col min="10543" max="10543" width="33.28515625" style="65" bestFit="1" customWidth="1"/>
    <col min="10544" max="10548" width="9.140625" style="65"/>
    <col min="10549" max="10549" width="6.7109375" style="65" bestFit="1" customWidth="1"/>
    <col min="10550" max="10550" width="2.42578125" style="65" bestFit="1" customWidth="1"/>
    <col min="10551" max="10551" width="33.28515625" style="65" bestFit="1" customWidth="1"/>
    <col min="10552" max="10556" width="9.140625" style="65"/>
    <col min="10557" max="10557" width="6.7109375" style="65" bestFit="1" customWidth="1"/>
    <col min="10558" max="10558" width="2.42578125" style="65" bestFit="1" customWidth="1"/>
    <col min="10559" max="10559" width="33.28515625" style="65" bestFit="1" customWidth="1"/>
    <col min="10560" max="10564" width="9.140625" style="65"/>
    <col min="10565" max="10565" width="6.7109375" style="65" bestFit="1" customWidth="1"/>
    <col min="10566" max="10566" width="2.42578125" style="65" bestFit="1" customWidth="1"/>
    <col min="10567" max="10567" width="33.28515625" style="65" bestFit="1" customWidth="1"/>
    <col min="10568" max="10572" width="9.140625" style="65"/>
    <col min="10573" max="10573" width="6.7109375" style="65" bestFit="1" customWidth="1"/>
    <col min="10574" max="10574" width="2.42578125" style="65" bestFit="1" customWidth="1"/>
    <col min="10575" max="10575" width="33.28515625" style="65" bestFit="1" customWidth="1"/>
    <col min="10576" max="10580" width="9.140625" style="65"/>
    <col min="10581" max="10581" width="6.7109375" style="65" bestFit="1" customWidth="1"/>
    <col min="10582" max="10582" width="2.42578125" style="65" bestFit="1" customWidth="1"/>
    <col min="10583" max="10583" width="33.28515625" style="65" bestFit="1" customWidth="1"/>
    <col min="10584" max="10588" width="9.140625" style="65"/>
    <col min="10589" max="10589" width="6.7109375" style="65" bestFit="1" customWidth="1"/>
    <col min="10590" max="10590" width="2.42578125" style="65" bestFit="1" customWidth="1"/>
    <col min="10591" max="10591" width="33.28515625" style="65" bestFit="1" customWidth="1"/>
    <col min="10592" max="10596" width="9.140625" style="65"/>
    <col min="10597" max="10597" width="6.7109375" style="65" bestFit="1" customWidth="1"/>
    <col min="10598" max="10598" width="2.42578125" style="65" bestFit="1" customWidth="1"/>
    <col min="10599" max="10599" width="33.28515625" style="65" bestFit="1" customWidth="1"/>
    <col min="10600" max="10604" width="9.140625" style="65"/>
    <col min="10605" max="10605" width="6.7109375" style="65" bestFit="1" customWidth="1"/>
    <col min="10606" max="10606" width="2.42578125" style="65" bestFit="1" customWidth="1"/>
    <col min="10607" max="10607" width="33.28515625" style="65" bestFit="1" customWidth="1"/>
    <col min="10608" max="10612" width="9.140625" style="65"/>
    <col min="10613" max="10613" width="6.7109375" style="65" bestFit="1" customWidth="1"/>
    <col min="10614" max="10614" width="2.42578125" style="65" bestFit="1" customWidth="1"/>
    <col min="10615" max="10615" width="33.28515625" style="65" bestFit="1" customWidth="1"/>
    <col min="10616" max="10620" width="9.140625" style="65"/>
    <col min="10621" max="10621" width="6.7109375" style="65" bestFit="1" customWidth="1"/>
    <col min="10622" max="10622" width="2.42578125" style="65" bestFit="1" customWidth="1"/>
    <col min="10623" max="10623" width="33.28515625" style="65" bestFit="1" customWidth="1"/>
    <col min="10624" max="10628" width="9.140625" style="65"/>
    <col min="10629" max="10629" width="6.7109375" style="65" bestFit="1" customWidth="1"/>
    <col min="10630" max="10630" width="2.42578125" style="65" bestFit="1" customWidth="1"/>
    <col min="10631" max="10631" width="33.28515625" style="65" bestFit="1" customWidth="1"/>
    <col min="10632" max="10636" width="9.140625" style="65"/>
    <col min="10637" max="10637" width="6.7109375" style="65" bestFit="1" customWidth="1"/>
    <col min="10638" max="10638" width="2.42578125" style="65" bestFit="1" customWidth="1"/>
    <col min="10639" max="10639" width="33.28515625" style="65" bestFit="1" customWidth="1"/>
    <col min="10640" max="10644" width="9.140625" style="65"/>
    <col min="10645" max="10645" width="6.7109375" style="65" bestFit="1" customWidth="1"/>
    <col min="10646" max="10646" width="2.42578125" style="65" bestFit="1" customWidth="1"/>
    <col min="10647" max="10647" width="33.28515625" style="65" bestFit="1" customWidth="1"/>
    <col min="10648" max="10652" width="9.140625" style="65"/>
    <col min="10653" max="10653" width="6.7109375" style="65" bestFit="1" customWidth="1"/>
    <col min="10654" max="10654" width="2.42578125" style="65" bestFit="1" customWidth="1"/>
    <col min="10655" max="10655" width="33.28515625" style="65" bestFit="1" customWidth="1"/>
    <col min="10656" max="10660" width="9.140625" style="65"/>
    <col min="10661" max="10661" width="6.7109375" style="65" bestFit="1" customWidth="1"/>
    <col min="10662" max="10662" width="2.42578125" style="65" bestFit="1" customWidth="1"/>
    <col min="10663" max="10663" width="33.28515625" style="65" bestFit="1" customWidth="1"/>
    <col min="10664" max="10668" width="9.140625" style="65"/>
    <col min="10669" max="10669" width="6.7109375" style="65" bestFit="1" customWidth="1"/>
    <col min="10670" max="10670" width="2.42578125" style="65" bestFit="1" customWidth="1"/>
    <col min="10671" max="10671" width="33.28515625" style="65" bestFit="1" customWidth="1"/>
    <col min="10672" max="10676" width="9.140625" style="65"/>
    <col min="10677" max="10677" width="6.7109375" style="65" bestFit="1" customWidth="1"/>
    <col min="10678" max="10678" width="2.42578125" style="65" bestFit="1" customWidth="1"/>
    <col min="10679" max="10679" width="33.28515625" style="65" bestFit="1" customWidth="1"/>
    <col min="10680" max="10684" width="9.140625" style="65"/>
    <col min="10685" max="10685" width="6.7109375" style="65" bestFit="1" customWidth="1"/>
    <col min="10686" max="10686" width="2.42578125" style="65" bestFit="1" customWidth="1"/>
    <col min="10687" max="10687" width="33.28515625" style="65" bestFit="1" customWidth="1"/>
    <col min="10688" max="10692" width="9.140625" style="65"/>
    <col min="10693" max="10693" width="6.7109375" style="65" bestFit="1" customWidth="1"/>
    <col min="10694" max="10694" width="2.42578125" style="65" bestFit="1" customWidth="1"/>
    <col min="10695" max="10695" width="33.28515625" style="65" bestFit="1" customWidth="1"/>
    <col min="10696" max="10700" width="9.140625" style="65"/>
    <col min="10701" max="10701" width="6.7109375" style="65" bestFit="1" customWidth="1"/>
    <col min="10702" max="10702" width="2.42578125" style="65" bestFit="1" customWidth="1"/>
    <col min="10703" max="10703" width="33.28515625" style="65" bestFit="1" customWidth="1"/>
    <col min="10704" max="10708" width="9.140625" style="65"/>
    <col min="10709" max="10709" width="6.7109375" style="65" bestFit="1" customWidth="1"/>
    <col min="10710" max="10710" width="2.42578125" style="65" bestFit="1" customWidth="1"/>
    <col min="10711" max="10711" width="33.28515625" style="65" bestFit="1" customWidth="1"/>
    <col min="10712" max="10716" width="9.140625" style="65"/>
    <col min="10717" max="10717" width="6.7109375" style="65" bestFit="1" customWidth="1"/>
    <col min="10718" max="10718" width="2.42578125" style="65" bestFit="1" customWidth="1"/>
    <col min="10719" max="10719" width="33.28515625" style="65" bestFit="1" customWidth="1"/>
    <col min="10720" max="10724" width="9.140625" style="65"/>
    <col min="10725" max="10725" width="6.7109375" style="65" bestFit="1" customWidth="1"/>
    <col min="10726" max="10726" width="2.42578125" style="65" bestFit="1" customWidth="1"/>
    <col min="10727" max="10727" width="33.28515625" style="65" bestFit="1" customWidth="1"/>
    <col min="10728" max="10732" width="9.140625" style="65"/>
    <col min="10733" max="10733" width="6.7109375" style="65" bestFit="1" customWidth="1"/>
    <col min="10734" max="10734" width="2.42578125" style="65" bestFit="1" customWidth="1"/>
    <col min="10735" max="10735" width="33.28515625" style="65" bestFit="1" customWidth="1"/>
    <col min="10736" max="10740" width="9.140625" style="65"/>
    <col min="10741" max="10741" width="6.7109375" style="65" bestFit="1" customWidth="1"/>
    <col min="10742" max="10742" width="2.42578125" style="65" bestFit="1" customWidth="1"/>
    <col min="10743" max="10743" width="33.28515625" style="65" bestFit="1" customWidth="1"/>
    <col min="10744" max="10748" width="9.140625" style="65"/>
    <col min="10749" max="10749" width="6.7109375" style="65" bestFit="1" customWidth="1"/>
    <col min="10750" max="10750" width="2.42578125" style="65" bestFit="1" customWidth="1"/>
    <col min="10751" max="10751" width="33.28515625" style="65" bestFit="1" customWidth="1"/>
    <col min="10752" max="10756" width="9.140625" style="65"/>
    <col min="10757" max="10757" width="6.7109375" style="65" bestFit="1" customWidth="1"/>
    <col min="10758" max="10758" width="2.42578125" style="65" bestFit="1" customWidth="1"/>
    <col min="10759" max="10759" width="33.28515625" style="65" bestFit="1" customWidth="1"/>
    <col min="10760" max="10764" width="9.140625" style="65"/>
    <col min="10765" max="10765" width="6.7109375" style="65" bestFit="1" customWidth="1"/>
    <col min="10766" max="10766" width="2.42578125" style="65" bestFit="1" customWidth="1"/>
    <col min="10767" max="10767" width="33.28515625" style="65" bestFit="1" customWidth="1"/>
    <col min="10768" max="10772" width="9.140625" style="65"/>
    <col min="10773" max="10773" width="6.7109375" style="65" bestFit="1" customWidth="1"/>
    <col min="10774" max="10774" width="2.42578125" style="65" bestFit="1" customWidth="1"/>
    <col min="10775" max="10775" width="33.28515625" style="65" bestFit="1" customWidth="1"/>
    <col min="10776" max="10780" width="9.140625" style="65"/>
    <col min="10781" max="10781" width="6.7109375" style="65" bestFit="1" customWidth="1"/>
    <col min="10782" max="10782" width="2.42578125" style="65" bestFit="1" customWidth="1"/>
    <col min="10783" max="10783" width="33.28515625" style="65" bestFit="1" customWidth="1"/>
    <col min="10784" max="10788" width="9.140625" style="65"/>
    <col min="10789" max="10789" width="6.7109375" style="65" bestFit="1" customWidth="1"/>
    <col min="10790" max="10790" width="2.42578125" style="65" bestFit="1" customWidth="1"/>
    <col min="10791" max="10791" width="33.28515625" style="65" bestFit="1" customWidth="1"/>
    <col min="10792" max="10796" width="9.140625" style="65"/>
    <col min="10797" max="10797" width="6.7109375" style="65" bestFit="1" customWidth="1"/>
    <col min="10798" max="10798" width="2.42578125" style="65" bestFit="1" customWidth="1"/>
    <col min="10799" max="10799" width="33.28515625" style="65" bestFit="1" customWidth="1"/>
    <col min="10800" max="10804" width="9.140625" style="65"/>
    <col min="10805" max="10805" width="6.7109375" style="65" bestFit="1" customWidth="1"/>
    <col min="10806" max="10806" width="2.42578125" style="65" bestFit="1" customWidth="1"/>
    <col min="10807" max="10807" width="33.28515625" style="65" bestFit="1" customWidth="1"/>
    <col min="10808" max="10812" width="9.140625" style="65"/>
    <col min="10813" max="10813" width="6.7109375" style="65" bestFit="1" customWidth="1"/>
    <col min="10814" max="10814" width="2.42578125" style="65" bestFit="1" customWidth="1"/>
    <col min="10815" max="10815" width="33.28515625" style="65" bestFit="1" customWidth="1"/>
    <col min="10816" max="10820" width="9.140625" style="65"/>
    <col min="10821" max="10821" width="6.7109375" style="65" bestFit="1" customWidth="1"/>
    <col min="10822" max="10822" width="2.42578125" style="65" bestFit="1" customWidth="1"/>
    <col min="10823" max="10823" width="33.28515625" style="65" bestFit="1" customWidth="1"/>
    <col min="10824" max="10828" width="9.140625" style="65"/>
    <col min="10829" max="10829" width="6.7109375" style="65" bestFit="1" customWidth="1"/>
    <col min="10830" max="10830" width="2.42578125" style="65" bestFit="1" customWidth="1"/>
    <col min="10831" max="10831" width="33.28515625" style="65" bestFit="1" customWidth="1"/>
    <col min="10832" max="10836" width="9.140625" style="65"/>
    <col min="10837" max="10837" width="6.7109375" style="65" bestFit="1" customWidth="1"/>
    <col min="10838" max="10838" width="2.42578125" style="65" bestFit="1" customWidth="1"/>
    <col min="10839" max="10839" width="33.28515625" style="65" bestFit="1" customWidth="1"/>
    <col min="10840" max="10844" width="9.140625" style="65"/>
    <col min="10845" max="10845" width="6.7109375" style="65" bestFit="1" customWidth="1"/>
    <col min="10846" max="10846" width="2.42578125" style="65" bestFit="1" customWidth="1"/>
    <col min="10847" max="10847" width="33.28515625" style="65" bestFit="1" customWidth="1"/>
    <col min="10848" max="10852" width="9.140625" style="65"/>
    <col min="10853" max="10853" width="6.7109375" style="65" bestFit="1" customWidth="1"/>
    <col min="10854" max="10854" width="2.42578125" style="65" bestFit="1" customWidth="1"/>
    <col min="10855" max="10855" width="33.28515625" style="65" bestFit="1" customWidth="1"/>
    <col min="10856" max="10860" width="9.140625" style="65"/>
    <col min="10861" max="10861" width="6.7109375" style="65" bestFit="1" customWidth="1"/>
    <col min="10862" max="10862" width="2.42578125" style="65" bestFit="1" customWidth="1"/>
    <col min="10863" max="10863" width="33.28515625" style="65" bestFit="1" customWidth="1"/>
    <col min="10864" max="10868" width="9.140625" style="65"/>
    <col min="10869" max="10869" width="6.7109375" style="65" bestFit="1" customWidth="1"/>
    <col min="10870" max="10870" width="2.42578125" style="65" bestFit="1" customWidth="1"/>
    <col min="10871" max="10871" width="33.28515625" style="65" bestFit="1" customWidth="1"/>
    <col min="10872" max="10876" width="9.140625" style="65"/>
    <col min="10877" max="10877" width="6.7109375" style="65" bestFit="1" customWidth="1"/>
    <col min="10878" max="10878" width="2.42578125" style="65" bestFit="1" customWidth="1"/>
    <col min="10879" max="10879" width="33.28515625" style="65" bestFit="1" customWidth="1"/>
    <col min="10880" max="10884" width="9.140625" style="65"/>
    <col min="10885" max="10885" width="6.7109375" style="65" bestFit="1" customWidth="1"/>
    <col min="10886" max="10886" width="2.42578125" style="65" bestFit="1" customWidth="1"/>
    <col min="10887" max="10887" width="33.28515625" style="65" bestFit="1" customWidth="1"/>
    <col min="10888" max="10892" width="9.140625" style="65"/>
    <col min="10893" max="10893" width="6.7109375" style="65" bestFit="1" customWidth="1"/>
    <col min="10894" max="10894" width="2.42578125" style="65" bestFit="1" customWidth="1"/>
    <col min="10895" max="10895" width="33.28515625" style="65" bestFit="1" customWidth="1"/>
    <col min="10896" max="10900" width="9.140625" style="65"/>
    <col min="10901" max="10901" width="6.7109375" style="65" bestFit="1" customWidth="1"/>
    <col min="10902" max="10902" width="2.42578125" style="65" bestFit="1" customWidth="1"/>
    <col min="10903" max="10903" width="33.28515625" style="65" bestFit="1" customWidth="1"/>
    <col min="10904" max="10908" width="9.140625" style="65"/>
    <col min="10909" max="10909" width="6.7109375" style="65" bestFit="1" customWidth="1"/>
    <col min="10910" max="10910" width="2.42578125" style="65" bestFit="1" customWidth="1"/>
    <col min="10911" max="10911" width="33.28515625" style="65" bestFit="1" customWidth="1"/>
    <col min="10912" max="10916" width="9.140625" style="65"/>
    <col min="10917" max="10917" width="6.7109375" style="65" bestFit="1" customWidth="1"/>
    <col min="10918" max="10918" width="2.42578125" style="65" bestFit="1" customWidth="1"/>
    <col min="10919" max="10919" width="33.28515625" style="65" bestFit="1" customWidth="1"/>
    <col min="10920" max="10924" width="9.140625" style="65"/>
    <col min="10925" max="10925" width="6.7109375" style="65" bestFit="1" customWidth="1"/>
    <col min="10926" max="10926" width="2.42578125" style="65" bestFit="1" customWidth="1"/>
    <col min="10927" max="10927" width="33.28515625" style="65" bestFit="1" customWidth="1"/>
    <col min="10928" max="10932" width="9.140625" style="65"/>
    <col min="10933" max="10933" width="6.7109375" style="65" bestFit="1" customWidth="1"/>
    <col min="10934" max="10934" width="2.42578125" style="65" bestFit="1" customWidth="1"/>
    <col min="10935" max="10935" width="33.28515625" style="65" bestFit="1" customWidth="1"/>
    <col min="10936" max="10940" width="9.140625" style="65"/>
    <col min="10941" max="10941" width="6.7109375" style="65" bestFit="1" customWidth="1"/>
    <col min="10942" max="10942" width="2.42578125" style="65" bestFit="1" customWidth="1"/>
    <col min="10943" max="10943" width="33.28515625" style="65" bestFit="1" customWidth="1"/>
    <col min="10944" max="10948" width="9.140625" style="65"/>
    <col min="10949" max="10949" width="6.7109375" style="65" bestFit="1" customWidth="1"/>
    <col min="10950" max="10950" width="2.42578125" style="65" bestFit="1" customWidth="1"/>
    <col min="10951" max="10951" width="33.28515625" style="65" bestFit="1" customWidth="1"/>
    <col min="10952" max="10956" width="9.140625" style="65"/>
    <col min="10957" max="10957" width="6.7109375" style="65" bestFit="1" customWidth="1"/>
    <col min="10958" max="10958" width="2.42578125" style="65" bestFit="1" customWidth="1"/>
    <col min="10959" max="10959" width="33.28515625" style="65" bestFit="1" customWidth="1"/>
    <col min="10960" max="10964" width="9.140625" style="65"/>
    <col min="10965" max="10965" width="6.7109375" style="65" bestFit="1" customWidth="1"/>
    <col min="10966" max="10966" width="2.42578125" style="65" bestFit="1" customWidth="1"/>
    <col min="10967" max="10967" width="33.28515625" style="65" bestFit="1" customWidth="1"/>
    <col min="10968" max="10972" width="9.140625" style="65"/>
    <col min="10973" max="10973" width="6.7109375" style="65" bestFit="1" customWidth="1"/>
    <col min="10974" max="10974" width="2.42578125" style="65" bestFit="1" customWidth="1"/>
    <col min="10975" max="10975" width="33.28515625" style="65" bestFit="1" customWidth="1"/>
    <col min="10976" max="10980" width="9.140625" style="65"/>
    <col min="10981" max="10981" width="6.7109375" style="65" bestFit="1" customWidth="1"/>
    <col min="10982" max="10982" width="2.42578125" style="65" bestFit="1" customWidth="1"/>
    <col min="10983" max="10983" width="33.28515625" style="65" bestFit="1" customWidth="1"/>
    <col min="10984" max="10988" width="9.140625" style="65"/>
    <col min="10989" max="10989" width="6.7109375" style="65" bestFit="1" customWidth="1"/>
    <col min="10990" max="10990" width="2.42578125" style="65" bestFit="1" customWidth="1"/>
    <col min="10991" max="10991" width="33.28515625" style="65" bestFit="1" customWidth="1"/>
    <col min="10992" max="10996" width="9.140625" style="65"/>
    <col min="10997" max="10997" width="6.7109375" style="65" bestFit="1" customWidth="1"/>
    <col min="10998" max="10998" width="2.42578125" style="65" bestFit="1" customWidth="1"/>
    <col min="10999" max="10999" width="33.28515625" style="65" bestFit="1" customWidth="1"/>
    <col min="11000" max="11004" width="9.140625" style="65"/>
    <col min="11005" max="11005" width="6.7109375" style="65" bestFit="1" customWidth="1"/>
    <col min="11006" max="11006" width="2.42578125" style="65" bestFit="1" customWidth="1"/>
    <col min="11007" max="11007" width="33.28515625" style="65" bestFit="1" customWidth="1"/>
    <col min="11008" max="11012" width="9.140625" style="65"/>
    <col min="11013" max="11013" width="6.7109375" style="65" bestFit="1" customWidth="1"/>
    <col min="11014" max="11014" width="2.42578125" style="65" bestFit="1" customWidth="1"/>
    <col min="11015" max="11015" width="33.28515625" style="65" bestFit="1" customWidth="1"/>
    <col min="11016" max="11020" width="9.140625" style="65"/>
    <col min="11021" max="11021" width="6.7109375" style="65" bestFit="1" customWidth="1"/>
    <col min="11022" max="11022" width="2.42578125" style="65" bestFit="1" customWidth="1"/>
    <col min="11023" max="11023" width="33.28515625" style="65" bestFit="1" customWidth="1"/>
    <col min="11024" max="11028" width="9.140625" style="65"/>
    <col min="11029" max="11029" width="6.7109375" style="65" bestFit="1" customWidth="1"/>
    <col min="11030" max="11030" width="2.42578125" style="65" bestFit="1" customWidth="1"/>
    <col min="11031" max="11031" width="33.28515625" style="65" bestFit="1" customWidth="1"/>
    <col min="11032" max="11036" width="9.140625" style="65"/>
    <col min="11037" max="11037" width="6.7109375" style="65" bestFit="1" customWidth="1"/>
    <col min="11038" max="11038" width="2.42578125" style="65" bestFit="1" customWidth="1"/>
    <col min="11039" max="11039" width="33.28515625" style="65" bestFit="1" customWidth="1"/>
    <col min="11040" max="11044" width="9.140625" style="65"/>
    <col min="11045" max="11045" width="6.7109375" style="65" bestFit="1" customWidth="1"/>
    <col min="11046" max="11046" width="2.42578125" style="65" bestFit="1" customWidth="1"/>
    <col min="11047" max="11047" width="33.28515625" style="65" bestFit="1" customWidth="1"/>
    <col min="11048" max="11052" width="9.140625" style="65"/>
    <col min="11053" max="11053" width="6.7109375" style="65" bestFit="1" customWidth="1"/>
    <col min="11054" max="11054" width="2.42578125" style="65" bestFit="1" customWidth="1"/>
    <col min="11055" max="11055" width="33.28515625" style="65" bestFit="1" customWidth="1"/>
    <col min="11056" max="11060" width="9.140625" style="65"/>
    <col min="11061" max="11061" width="6.7109375" style="65" bestFit="1" customWidth="1"/>
    <col min="11062" max="11062" width="2.42578125" style="65" bestFit="1" customWidth="1"/>
    <col min="11063" max="11063" width="33.28515625" style="65" bestFit="1" customWidth="1"/>
    <col min="11064" max="11068" width="9.140625" style="65"/>
    <col min="11069" max="11069" width="6.7109375" style="65" bestFit="1" customWidth="1"/>
    <col min="11070" max="11070" width="2.42578125" style="65" bestFit="1" customWidth="1"/>
    <col min="11071" max="11071" width="33.28515625" style="65" bestFit="1" customWidth="1"/>
    <col min="11072" max="11076" width="9.140625" style="65"/>
    <col min="11077" max="11077" width="6.7109375" style="65" bestFit="1" customWidth="1"/>
    <col min="11078" max="11078" width="2.42578125" style="65" bestFit="1" customWidth="1"/>
    <col min="11079" max="11079" width="33.28515625" style="65" bestFit="1" customWidth="1"/>
    <col min="11080" max="11084" width="9.140625" style="65"/>
    <col min="11085" max="11085" width="6.7109375" style="65" bestFit="1" customWidth="1"/>
    <col min="11086" max="11086" width="2.42578125" style="65" bestFit="1" customWidth="1"/>
    <col min="11087" max="11087" width="33.28515625" style="65" bestFit="1" customWidth="1"/>
    <col min="11088" max="11092" width="9.140625" style="65"/>
    <col min="11093" max="11093" width="6.7109375" style="65" bestFit="1" customWidth="1"/>
    <col min="11094" max="11094" width="2.42578125" style="65" bestFit="1" customWidth="1"/>
    <col min="11095" max="11095" width="33.28515625" style="65" bestFit="1" customWidth="1"/>
    <col min="11096" max="11100" width="9.140625" style="65"/>
    <col min="11101" max="11101" width="6.7109375" style="65" bestFit="1" customWidth="1"/>
    <col min="11102" max="11102" width="2.42578125" style="65" bestFit="1" customWidth="1"/>
    <col min="11103" max="11103" width="33.28515625" style="65" bestFit="1" customWidth="1"/>
    <col min="11104" max="11108" width="9.140625" style="65"/>
    <col min="11109" max="11109" width="6.7109375" style="65" bestFit="1" customWidth="1"/>
    <col min="11110" max="11110" width="2.42578125" style="65" bestFit="1" customWidth="1"/>
    <col min="11111" max="11111" width="33.28515625" style="65" bestFit="1" customWidth="1"/>
    <col min="11112" max="11116" width="9.140625" style="65"/>
    <col min="11117" max="11117" width="6.7109375" style="65" bestFit="1" customWidth="1"/>
    <col min="11118" max="11118" width="2.42578125" style="65" bestFit="1" customWidth="1"/>
    <col min="11119" max="11119" width="33.28515625" style="65" bestFit="1" customWidth="1"/>
    <col min="11120" max="11124" width="9.140625" style="65"/>
    <col min="11125" max="11125" width="6.7109375" style="65" bestFit="1" customWidth="1"/>
    <col min="11126" max="11126" width="2.42578125" style="65" bestFit="1" customWidth="1"/>
    <col min="11127" max="11127" width="33.28515625" style="65" bestFit="1" customWidth="1"/>
    <col min="11128" max="11132" width="9.140625" style="65"/>
    <col min="11133" max="11133" width="6.7109375" style="65" bestFit="1" customWidth="1"/>
    <col min="11134" max="11134" width="2.42578125" style="65" bestFit="1" customWidth="1"/>
    <col min="11135" max="11135" width="33.28515625" style="65" bestFit="1" customWidth="1"/>
    <col min="11136" max="11140" width="9.140625" style="65"/>
    <col min="11141" max="11141" width="6.7109375" style="65" bestFit="1" customWidth="1"/>
    <col min="11142" max="11142" width="2.42578125" style="65" bestFit="1" customWidth="1"/>
    <col min="11143" max="11143" width="33.28515625" style="65" bestFit="1" customWidth="1"/>
    <col min="11144" max="11148" width="9.140625" style="65"/>
    <col min="11149" max="11149" width="6.7109375" style="65" bestFit="1" customWidth="1"/>
    <col min="11150" max="11150" width="2.42578125" style="65" bestFit="1" customWidth="1"/>
    <col min="11151" max="11151" width="33.28515625" style="65" bestFit="1" customWidth="1"/>
    <col min="11152" max="11156" width="9.140625" style="65"/>
    <col min="11157" max="11157" width="6.7109375" style="65" bestFit="1" customWidth="1"/>
    <col min="11158" max="11158" width="2.42578125" style="65" bestFit="1" customWidth="1"/>
    <col min="11159" max="11159" width="33.28515625" style="65" bestFit="1" customWidth="1"/>
    <col min="11160" max="11164" width="9.140625" style="65"/>
    <col min="11165" max="11165" width="6.7109375" style="65" bestFit="1" customWidth="1"/>
    <col min="11166" max="11166" width="2.42578125" style="65" bestFit="1" customWidth="1"/>
    <col min="11167" max="11167" width="33.28515625" style="65" bestFit="1" customWidth="1"/>
    <col min="11168" max="11172" width="9.140625" style="65"/>
    <col min="11173" max="11173" width="6.7109375" style="65" bestFit="1" customWidth="1"/>
    <col min="11174" max="11174" width="2.42578125" style="65" bestFit="1" customWidth="1"/>
    <col min="11175" max="11175" width="33.28515625" style="65" bestFit="1" customWidth="1"/>
    <col min="11176" max="11180" width="9.140625" style="65"/>
    <col min="11181" max="11181" width="6.7109375" style="65" bestFit="1" customWidth="1"/>
    <col min="11182" max="11182" width="2.42578125" style="65" bestFit="1" customWidth="1"/>
    <col min="11183" max="11183" width="33.28515625" style="65" bestFit="1" customWidth="1"/>
    <col min="11184" max="11188" width="9.140625" style="65"/>
    <col min="11189" max="11189" width="6.7109375" style="65" bestFit="1" customWidth="1"/>
    <col min="11190" max="11190" width="2.42578125" style="65" bestFit="1" customWidth="1"/>
    <col min="11191" max="11191" width="33.28515625" style="65" bestFit="1" customWidth="1"/>
    <col min="11192" max="11196" width="9.140625" style="65"/>
    <col min="11197" max="11197" width="6.7109375" style="65" bestFit="1" customWidth="1"/>
    <col min="11198" max="11198" width="2.42578125" style="65" bestFit="1" customWidth="1"/>
    <col min="11199" max="11199" width="33.28515625" style="65" bestFit="1" customWidth="1"/>
    <col min="11200" max="11204" width="9.140625" style="65"/>
    <col min="11205" max="11205" width="6.7109375" style="65" bestFit="1" customWidth="1"/>
    <col min="11206" max="11206" width="2.42578125" style="65" bestFit="1" customWidth="1"/>
    <col min="11207" max="11207" width="33.28515625" style="65" bestFit="1" customWidth="1"/>
    <col min="11208" max="11212" width="9.140625" style="65"/>
    <col min="11213" max="11213" width="6.7109375" style="65" bestFit="1" customWidth="1"/>
    <col min="11214" max="11214" width="2.42578125" style="65" bestFit="1" customWidth="1"/>
    <col min="11215" max="11215" width="33.28515625" style="65" bestFit="1" customWidth="1"/>
    <col min="11216" max="11220" width="9.140625" style="65"/>
    <col min="11221" max="11221" width="6.7109375" style="65" bestFit="1" customWidth="1"/>
    <col min="11222" max="11222" width="2.42578125" style="65" bestFit="1" customWidth="1"/>
    <col min="11223" max="11223" width="33.28515625" style="65" bestFit="1" customWidth="1"/>
    <col min="11224" max="11228" width="9.140625" style="65"/>
    <col min="11229" max="11229" width="6.7109375" style="65" bestFit="1" customWidth="1"/>
    <col min="11230" max="11230" width="2.42578125" style="65" bestFit="1" customWidth="1"/>
    <col min="11231" max="11231" width="33.28515625" style="65" bestFit="1" customWidth="1"/>
    <col min="11232" max="11236" width="9.140625" style="65"/>
    <col min="11237" max="11237" width="6.7109375" style="65" bestFit="1" customWidth="1"/>
    <col min="11238" max="11238" width="2.42578125" style="65" bestFit="1" customWidth="1"/>
    <col min="11239" max="11239" width="33.28515625" style="65" bestFit="1" customWidth="1"/>
    <col min="11240" max="11244" width="9.140625" style="65"/>
    <col min="11245" max="11245" width="6.7109375" style="65" bestFit="1" customWidth="1"/>
    <col min="11246" max="11246" width="2.42578125" style="65" bestFit="1" customWidth="1"/>
    <col min="11247" max="11247" width="33.28515625" style="65" bestFit="1" customWidth="1"/>
    <col min="11248" max="11252" width="9.140625" style="65"/>
    <col min="11253" max="11253" width="6.7109375" style="65" bestFit="1" customWidth="1"/>
    <col min="11254" max="11254" width="2.42578125" style="65" bestFit="1" customWidth="1"/>
    <col min="11255" max="11255" width="33.28515625" style="65" bestFit="1" customWidth="1"/>
    <col min="11256" max="11260" width="9.140625" style="65"/>
    <col min="11261" max="11261" width="6.7109375" style="65" bestFit="1" customWidth="1"/>
    <col min="11262" max="11262" width="2.42578125" style="65" bestFit="1" customWidth="1"/>
    <col min="11263" max="11263" width="33.28515625" style="65" bestFit="1" customWidth="1"/>
    <col min="11264" max="11268" width="9.140625" style="65"/>
    <col min="11269" max="11269" width="6.7109375" style="65" bestFit="1" customWidth="1"/>
    <col min="11270" max="11270" width="2.42578125" style="65" bestFit="1" customWidth="1"/>
    <col min="11271" max="11271" width="33.28515625" style="65" bestFit="1" customWidth="1"/>
    <col min="11272" max="11276" width="9.140625" style="65"/>
    <col min="11277" max="11277" width="6.7109375" style="65" bestFit="1" customWidth="1"/>
    <col min="11278" max="11278" width="2.42578125" style="65" bestFit="1" customWidth="1"/>
    <col min="11279" max="11279" width="33.28515625" style="65" bestFit="1" customWidth="1"/>
    <col min="11280" max="11284" width="9.140625" style="65"/>
    <col min="11285" max="11285" width="6.7109375" style="65" bestFit="1" customWidth="1"/>
    <col min="11286" max="11286" width="2.42578125" style="65" bestFit="1" customWidth="1"/>
    <col min="11287" max="11287" width="33.28515625" style="65" bestFit="1" customWidth="1"/>
    <col min="11288" max="11292" width="9.140625" style="65"/>
    <col min="11293" max="11293" width="6.7109375" style="65" bestFit="1" customWidth="1"/>
    <col min="11294" max="11294" width="2.42578125" style="65" bestFit="1" customWidth="1"/>
    <col min="11295" max="11295" width="33.28515625" style="65" bestFit="1" customWidth="1"/>
    <col min="11296" max="11300" width="9.140625" style="65"/>
    <col min="11301" max="11301" width="6.7109375" style="65" bestFit="1" customWidth="1"/>
    <col min="11302" max="11302" width="2.42578125" style="65" bestFit="1" customWidth="1"/>
    <col min="11303" max="11303" width="33.28515625" style="65" bestFit="1" customWidth="1"/>
    <col min="11304" max="11308" width="9.140625" style="65"/>
    <col min="11309" max="11309" width="6.7109375" style="65" bestFit="1" customWidth="1"/>
    <col min="11310" max="11310" width="2.42578125" style="65" bestFit="1" customWidth="1"/>
    <col min="11311" max="11311" width="33.28515625" style="65" bestFit="1" customWidth="1"/>
    <col min="11312" max="11316" width="9.140625" style="65"/>
    <col min="11317" max="11317" width="6.7109375" style="65" bestFit="1" customWidth="1"/>
    <col min="11318" max="11318" width="2.42578125" style="65" bestFit="1" customWidth="1"/>
    <col min="11319" max="11319" width="33.28515625" style="65" bestFit="1" customWidth="1"/>
    <col min="11320" max="11324" width="9.140625" style="65"/>
    <col min="11325" max="11325" width="6.7109375" style="65" bestFit="1" customWidth="1"/>
    <col min="11326" max="11326" width="2.42578125" style="65" bestFit="1" customWidth="1"/>
    <col min="11327" max="11327" width="33.28515625" style="65" bestFit="1" customWidth="1"/>
    <col min="11328" max="11332" width="9.140625" style="65"/>
    <col min="11333" max="11333" width="6.7109375" style="65" bestFit="1" customWidth="1"/>
    <col min="11334" max="11334" width="2.42578125" style="65" bestFit="1" customWidth="1"/>
    <col min="11335" max="11335" width="33.28515625" style="65" bestFit="1" customWidth="1"/>
    <col min="11336" max="11340" width="9.140625" style="65"/>
    <col min="11341" max="11341" width="6.7109375" style="65" bestFit="1" customWidth="1"/>
    <col min="11342" max="11342" width="2.42578125" style="65" bestFit="1" customWidth="1"/>
    <col min="11343" max="11343" width="33.28515625" style="65" bestFit="1" customWidth="1"/>
    <col min="11344" max="11348" width="9.140625" style="65"/>
    <col min="11349" max="11349" width="6.7109375" style="65" bestFit="1" customWidth="1"/>
    <col min="11350" max="11350" width="2.42578125" style="65" bestFit="1" customWidth="1"/>
    <col min="11351" max="11351" width="33.28515625" style="65" bestFit="1" customWidth="1"/>
    <col min="11352" max="11356" width="9.140625" style="65"/>
    <col min="11357" max="11357" width="6.7109375" style="65" bestFit="1" customWidth="1"/>
    <col min="11358" max="11358" width="2.42578125" style="65" bestFit="1" customWidth="1"/>
    <col min="11359" max="11359" width="33.28515625" style="65" bestFit="1" customWidth="1"/>
    <col min="11360" max="11364" width="9.140625" style="65"/>
    <col min="11365" max="11365" width="6.7109375" style="65" bestFit="1" customWidth="1"/>
    <col min="11366" max="11366" width="2.42578125" style="65" bestFit="1" customWidth="1"/>
    <col min="11367" max="11367" width="33.28515625" style="65" bestFit="1" customWidth="1"/>
    <col min="11368" max="11372" width="9.140625" style="65"/>
    <col min="11373" max="11373" width="6.7109375" style="65" bestFit="1" customWidth="1"/>
    <col min="11374" max="11374" width="2.42578125" style="65" bestFit="1" customWidth="1"/>
    <col min="11375" max="11375" width="33.28515625" style="65" bestFit="1" customWidth="1"/>
    <col min="11376" max="11380" width="9.140625" style="65"/>
    <col min="11381" max="11381" width="6.7109375" style="65" bestFit="1" customWidth="1"/>
    <col min="11382" max="11382" width="2.42578125" style="65" bestFit="1" customWidth="1"/>
    <col min="11383" max="11383" width="33.28515625" style="65" bestFit="1" customWidth="1"/>
    <col min="11384" max="11388" width="9.140625" style="65"/>
    <col min="11389" max="11389" width="6.7109375" style="65" bestFit="1" customWidth="1"/>
    <col min="11390" max="11390" width="2.42578125" style="65" bestFit="1" customWidth="1"/>
    <col min="11391" max="11391" width="33.28515625" style="65" bestFit="1" customWidth="1"/>
    <col min="11392" max="11396" width="9.140625" style="65"/>
    <col min="11397" max="11397" width="6.7109375" style="65" bestFit="1" customWidth="1"/>
    <col min="11398" max="11398" width="2.42578125" style="65" bestFit="1" customWidth="1"/>
    <col min="11399" max="11399" width="33.28515625" style="65" bestFit="1" customWidth="1"/>
    <col min="11400" max="11404" width="9.140625" style="65"/>
    <col min="11405" max="11405" width="6.7109375" style="65" bestFit="1" customWidth="1"/>
    <col min="11406" max="11406" width="2.42578125" style="65" bestFit="1" customWidth="1"/>
    <col min="11407" max="11407" width="33.28515625" style="65" bestFit="1" customWidth="1"/>
    <col min="11408" max="11412" width="9.140625" style="65"/>
    <col min="11413" max="11413" width="6.7109375" style="65" bestFit="1" customWidth="1"/>
    <col min="11414" max="11414" width="2.42578125" style="65" bestFit="1" customWidth="1"/>
    <col min="11415" max="11415" width="33.28515625" style="65" bestFit="1" customWidth="1"/>
    <col min="11416" max="11420" width="9.140625" style="65"/>
    <col min="11421" max="11421" width="6.7109375" style="65" bestFit="1" customWidth="1"/>
    <col min="11422" max="11422" width="2.42578125" style="65" bestFit="1" customWidth="1"/>
    <col min="11423" max="11423" width="33.28515625" style="65" bestFit="1" customWidth="1"/>
    <col min="11424" max="11428" width="9.140625" style="65"/>
    <col min="11429" max="11429" width="6.7109375" style="65" bestFit="1" customWidth="1"/>
    <col min="11430" max="11430" width="2.42578125" style="65" bestFit="1" customWidth="1"/>
    <col min="11431" max="11431" width="33.28515625" style="65" bestFit="1" customWidth="1"/>
    <col min="11432" max="11436" width="9.140625" style="65"/>
    <col min="11437" max="11437" width="6.7109375" style="65" bestFit="1" customWidth="1"/>
    <col min="11438" max="11438" width="2.42578125" style="65" bestFit="1" customWidth="1"/>
    <col min="11439" max="11439" width="33.28515625" style="65" bestFit="1" customWidth="1"/>
    <col min="11440" max="11444" width="9.140625" style="65"/>
    <col min="11445" max="11445" width="6.7109375" style="65" bestFit="1" customWidth="1"/>
    <col min="11446" max="11446" width="2.42578125" style="65" bestFit="1" customWidth="1"/>
    <col min="11447" max="11447" width="33.28515625" style="65" bestFit="1" customWidth="1"/>
    <col min="11448" max="11452" width="9.140625" style="65"/>
    <col min="11453" max="11453" width="6.7109375" style="65" bestFit="1" customWidth="1"/>
    <col min="11454" max="11454" width="2.42578125" style="65" bestFit="1" customWidth="1"/>
    <col min="11455" max="11455" width="33.28515625" style="65" bestFit="1" customWidth="1"/>
    <col min="11456" max="11460" width="9.140625" style="65"/>
    <col min="11461" max="11461" width="6.7109375" style="65" bestFit="1" customWidth="1"/>
    <col min="11462" max="11462" width="2.42578125" style="65" bestFit="1" customWidth="1"/>
    <col min="11463" max="11463" width="33.28515625" style="65" bestFit="1" customWidth="1"/>
    <col min="11464" max="11468" width="9.140625" style="65"/>
    <col min="11469" max="11469" width="6.7109375" style="65" bestFit="1" customWidth="1"/>
    <col min="11470" max="11470" width="2.42578125" style="65" bestFit="1" customWidth="1"/>
    <col min="11471" max="11471" width="33.28515625" style="65" bestFit="1" customWidth="1"/>
    <col min="11472" max="11476" width="9.140625" style="65"/>
    <col min="11477" max="11477" width="6.7109375" style="65" bestFit="1" customWidth="1"/>
    <col min="11478" max="11478" width="2.42578125" style="65" bestFit="1" customWidth="1"/>
    <col min="11479" max="11479" width="33.28515625" style="65" bestFit="1" customWidth="1"/>
    <col min="11480" max="11484" width="9.140625" style="65"/>
    <col min="11485" max="11485" width="6.7109375" style="65" bestFit="1" customWidth="1"/>
    <col min="11486" max="11486" width="2.42578125" style="65" bestFit="1" customWidth="1"/>
    <col min="11487" max="11487" width="33.28515625" style="65" bestFit="1" customWidth="1"/>
    <col min="11488" max="11492" width="9.140625" style="65"/>
    <col min="11493" max="11493" width="6.7109375" style="65" bestFit="1" customWidth="1"/>
    <col min="11494" max="11494" width="2.42578125" style="65" bestFit="1" customWidth="1"/>
    <col min="11495" max="11495" width="33.28515625" style="65" bestFit="1" customWidth="1"/>
    <col min="11496" max="11500" width="9.140625" style="65"/>
    <col min="11501" max="11501" width="6.7109375" style="65" bestFit="1" customWidth="1"/>
    <col min="11502" max="11502" width="2.42578125" style="65" bestFit="1" customWidth="1"/>
    <col min="11503" max="11503" width="33.28515625" style="65" bestFit="1" customWidth="1"/>
    <col min="11504" max="11508" width="9.140625" style="65"/>
    <col min="11509" max="11509" width="6.7109375" style="65" bestFit="1" customWidth="1"/>
    <col min="11510" max="11510" width="2.42578125" style="65" bestFit="1" customWidth="1"/>
    <col min="11511" max="11511" width="33.28515625" style="65" bestFit="1" customWidth="1"/>
    <col min="11512" max="11516" width="9.140625" style="65"/>
    <col min="11517" max="11517" width="6.7109375" style="65" bestFit="1" customWidth="1"/>
    <col min="11518" max="11518" width="2.42578125" style="65" bestFit="1" customWidth="1"/>
    <col min="11519" max="11519" width="33.28515625" style="65" bestFit="1" customWidth="1"/>
    <col min="11520" max="11524" width="9.140625" style="65"/>
    <col min="11525" max="11525" width="6.7109375" style="65" bestFit="1" customWidth="1"/>
    <col min="11526" max="11526" width="2.42578125" style="65" bestFit="1" customWidth="1"/>
    <col min="11527" max="11527" width="33.28515625" style="65" bestFit="1" customWidth="1"/>
    <col min="11528" max="11532" width="9.140625" style="65"/>
    <col min="11533" max="11533" width="6.7109375" style="65" bestFit="1" customWidth="1"/>
    <col min="11534" max="11534" width="2.42578125" style="65" bestFit="1" customWidth="1"/>
    <col min="11535" max="11535" width="33.28515625" style="65" bestFit="1" customWidth="1"/>
    <col min="11536" max="11540" width="9.140625" style="65"/>
    <col min="11541" max="11541" width="6.7109375" style="65" bestFit="1" customWidth="1"/>
    <col min="11542" max="11542" width="2.42578125" style="65" bestFit="1" customWidth="1"/>
    <col min="11543" max="11543" width="33.28515625" style="65" bestFit="1" customWidth="1"/>
    <col min="11544" max="11548" width="9.140625" style="65"/>
    <col min="11549" max="11549" width="6.7109375" style="65" bestFit="1" customWidth="1"/>
    <col min="11550" max="11550" width="2.42578125" style="65" bestFit="1" customWidth="1"/>
    <col min="11551" max="11551" width="33.28515625" style="65" bestFit="1" customWidth="1"/>
    <col min="11552" max="11556" width="9.140625" style="65"/>
    <col min="11557" max="11557" width="6.7109375" style="65" bestFit="1" customWidth="1"/>
    <col min="11558" max="11558" width="2.42578125" style="65" bestFit="1" customWidth="1"/>
    <col min="11559" max="11559" width="33.28515625" style="65" bestFit="1" customWidth="1"/>
    <col min="11560" max="11564" width="9.140625" style="65"/>
    <col min="11565" max="11565" width="6.7109375" style="65" bestFit="1" customWidth="1"/>
    <col min="11566" max="11566" width="2.42578125" style="65" bestFit="1" customWidth="1"/>
    <col min="11567" max="11567" width="33.28515625" style="65" bestFit="1" customWidth="1"/>
    <col min="11568" max="11572" width="9.140625" style="65"/>
    <col min="11573" max="11573" width="6.7109375" style="65" bestFit="1" customWidth="1"/>
    <col min="11574" max="11574" width="2.42578125" style="65" bestFit="1" customWidth="1"/>
    <col min="11575" max="11575" width="33.28515625" style="65" bestFit="1" customWidth="1"/>
    <col min="11576" max="11580" width="9.140625" style="65"/>
    <col min="11581" max="11581" width="6.7109375" style="65" bestFit="1" customWidth="1"/>
    <col min="11582" max="11582" width="2.42578125" style="65" bestFit="1" customWidth="1"/>
    <col min="11583" max="11583" width="33.28515625" style="65" bestFit="1" customWidth="1"/>
    <col min="11584" max="11588" width="9.140625" style="65"/>
    <col min="11589" max="11589" width="6.7109375" style="65" bestFit="1" customWidth="1"/>
    <col min="11590" max="11590" width="2.42578125" style="65" bestFit="1" customWidth="1"/>
    <col min="11591" max="11591" width="33.28515625" style="65" bestFit="1" customWidth="1"/>
    <col min="11592" max="11596" width="9.140625" style="65"/>
    <col min="11597" max="11597" width="6.7109375" style="65" bestFit="1" customWidth="1"/>
    <col min="11598" max="11598" width="2.42578125" style="65" bestFit="1" customWidth="1"/>
    <col min="11599" max="11599" width="33.28515625" style="65" bestFit="1" customWidth="1"/>
    <col min="11600" max="11604" width="9.140625" style="65"/>
    <col min="11605" max="11605" width="6.7109375" style="65" bestFit="1" customWidth="1"/>
    <col min="11606" max="11606" width="2.42578125" style="65" bestFit="1" customWidth="1"/>
    <col min="11607" max="11607" width="33.28515625" style="65" bestFit="1" customWidth="1"/>
    <col min="11608" max="11612" width="9.140625" style="65"/>
    <col min="11613" max="11613" width="6.7109375" style="65" bestFit="1" customWidth="1"/>
    <col min="11614" max="11614" width="2.42578125" style="65" bestFit="1" customWidth="1"/>
    <col min="11615" max="11615" width="33.28515625" style="65" bestFit="1" customWidth="1"/>
    <col min="11616" max="11620" width="9.140625" style="65"/>
    <col min="11621" max="11621" width="6.7109375" style="65" bestFit="1" customWidth="1"/>
    <col min="11622" max="11622" width="2.42578125" style="65" bestFit="1" customWidth="1"/>
    <col min="11623" max="11623" width="33.28515625" style="65" bestFit="1" customWidth="1"/>
    <col min="11624" max="11628" width="9.140625" style="65"/>
    <col min="11629" max="11629" width="6.7109375" style="65" bestFit="1" customWidth="1"/>
    <col min="11630" max="11630" width="2.42578125" style="65" bestFit="1" customWidth="1"/>
    <col min="11631" max="11631" width="33.28515625" style="65" bestFit="1" customWidth="1"/>
    <col min="11632" max="11636" width="9.140625" style="65"/>
    <col min="11637" max="11637" width="6.7109375" style="65" bestFit="1" customWidth="1"/>
    <col min="11638" max="11638" width="2.42578125" style="65" bestFit="1" customWidth="1"/>
    <col min="11639" max="11639" width="33.28515625" style="65" bestFit="1" customWidth="1"/>
    <col min="11640" max="11644" width="9.140625" style="65"/>
    <col min="11645" max="11645" width="6.7109375" style="65" bestFit="1" customWidth="1"/>
    <col min="11646" max="11646" width="2.42578125" style="65" bestFit="1" customWidth="1"/>
    <col min="11647" max="11647" width="33.28515625" style="65" bestFit="1" customWidth="1"/>
    <col min="11648" max="11652" width="9.140625" style="65"/>
    <col min="11653" max="11653" width="6.7109375" style="65" bestFit="1" customWidth="1"/>
    <col min="11654" max="11654" width="2.42578125" style="65" bestFit="1" customWidth="1"/>
    <col min="11655" max="11655" width="33.28515625" style="65" bestFit="1" customWidth="1"/>
    <col min="11656" max="11660" width="9.140625" style="65"/>
    <col min="11661" max="11661" width="6.7109375" style="65" bestFit="1" customWidth="1"/>
    <col min="11662" max="11662" width="2.42578125" style="65" bestFit="1" customWidth="1"/>
    <col min="11663" max="11663" width="33.28515625" style="65" bestFit="1" customWidth="1"/>
    <col min="11664" max="11668" width="9.140625" style="65"/>
    <col min="11669" max="11669" width="6.7109375" style="65" bestFit="1" customWidth="1"/>
    <col min="11670" max="11670" width="2.42578125" style="65" bestFit="1" customWidth="1"/>
    <col min="11671" max="11671" width="33.28515625" style="65" bestFit="1" customWidth="1"/>
    <col min="11672" max="11676" width="9.140625" style="65"/>
    <col min="11677" max="11677" width="6.7109375" style="65" bestFit="1" customWidth="1"/>
    <col min="11678" max="11678" width="2.42578125" style="65" bestFit="1" customWidth="1"/>
    <col min="11679" max="11679" width="33.28515625" style="65" bestFit="1" customWidth="1"/>
    <col min="11680" max="11684" width="9.140625" style="65"/>
    <col min="11685" max="11685" width="6.7109375" style="65" bestFit="1" customWidth="1"/>
    <col min="11686" max="11686" width="2.42578125" style="65" bestFit="1" customWidth="1"/>
    <col min="11687" max="11687" width="33.28515625" style="65" bestFit="1" customWidth="1"/>
    <col min="11688" max="11692" width="9.140625" style="65"/>
    <col min="11693" max="11693" width="6.7109375" style="65" bestFit="1" customWidth="1"/>
    <col min="11694" max="11694" width="2.42578125" style="65" bestFit="1" customWidth="1"/>
    <col min="11695" max="11695" width="33.28515625" style="65" bestFit="1" customWidth="1"/>
    <col min="11696" max="11700" width="9.140625" style="65"/>
    <col min="11701" max="11701" width="6.7109375" style="65" bestFit="1" customWidth="1"/>
    <col min="11702" max="11702" width="2.42578125" style="65" bestFit="1" customWidth="1"/>
    <col min="11703" max="11703" width="33.28515625" style="65" bestFit="1" customWidth="1"/>
    <col min="11704" max="11708" width="9.140625" style="65"/>
    <col min="11709" max="11709" width="6.7109375" style="65" bestFit="1" customWidth="1"/>
    <col min="11710" max="11710" width="2.42578125" style="65" bestFit="1" customWidth="1"/>
    <col min="11711" max="11711" width="33.28515625" style="65" bestFit="1" customWidth="1"/>
    <col min="11712" max="11716" width="9.140625" style="65"/>
    <col min="11717" max="11717" width="6.7109375" style="65" bestFit="1" customWidth="1"/>
    <col min="11718" max="11718" width="2.42578125" style="65" bestFit="1" customWidth="1"/>
    <col min="11719" max="11719" width="33.28515625" style="65" bestFit="1" customWidth="1"/>
    <col min="11720" max="11724" width="9.140625" style="65"/>
    <col min="11725" max="11725" width="6.7109375" style="65" bestFit="1" customWidth="1"/>
    <col min="11726" max="11726" width="2.42578125" style="65" bestFit="1" customWidth="1"/>
    <col min="11727" max="11727" width="33.28515625" style="65" bestFit="1" customWidth="1"/>
    <col min="11728" max="11732" width="9.140625" style="65"/>
    <col min="11733" max="11733" width="6.7109375" style="65" bestFit="1" customWidth="1"/>
    <col min="11734" max="11734" width="2.42578125" style="65" bestFit="1" customWidth="1"/>
    <col min="11735" max="11735" width="33.28515625" style="65" bestFit="1" customWidth="1"/>
    <col min="11736" max="11740" width="9.140625" style="65"/>
    <col min="11741" max="11741" width="6.7109375" style="65" bestFit="1" customWidth="1"/>
    <col min="11742" max="11742" width="2.42578125" style="65" bestFit="1" customWidth="1"/>
    <col min="11743" max="11743" width="33.28515625" style="65" bestFit="1" customWidth="1"/>
    <col min="11744" max="11748" width="9.140625" style="65"/>
    <col min="11749" max="11749" width="6.7109375" style="65" bestFit="1" customWidth="1"/>
    <col min="11750" max="11750" width="2.42578125" style="65" bestFit="1" customWidth="1"/>
    <col min="11751" max="11751" width="33.28515625" style="65" bestFit="1" customWidth="1"/>
    <col min="11752" max="11756" width="9.140625" style="65"/>
    <col min="11757" max="11757" width="6.7109375" style="65" bestFit="1" customWidth="1"/>
    <col min="11758" max="11758" width="2.42578125" style="65" bestFit="1" customWidth="1"/>
    <col min="11759" max="11759" width="33.28515625" style="65" bestFit="1" customWidth="1"/>
    <col min="11760" max="11764" width="9.140625" style="65"/>
    <col min="11765" max="11765" width="6.7109375" style="65" bestFit="1" customWidth="1"/>
    <col min="11766" max="11766" width="2.42578125" style="65" bestFit="1" customWidth="1"/>
    <col min="11767" max="11767" width="33.28515625" style="65" bestFit="1" customWidth="1"/>
    <col min="11768" max="11772" width="9.140625" style="65"/>
    <col min="11773" max="11773" width="6.7109375" style="65" bestFit="1" customWidth="1"/>
    <col min="11774" max="11774" width="2.42578125" style="65" bestFit="1" customWidth="1"/>
    <col min="11775" max="11775" width="33.28515625" style="65" bestFit="1" customWidth="1"/>
    <col min="11776" max="11780" width="9.140625" style="65"/>
    <col min="11781" max="11781" width="6.7109375" style="65" bestFit="1" customWidth="1"/>
    <col min="11782" max="11782" width="2.42578125" style="65" bestFit="1" customWidth="1"/>
    <col min="11783" max="11783" width="33.28515625" style="65" bestFit="1" customWidth="1"/>
    <col min="11784" max="11788" width="9.140625" style="65"/>
    <col min="11789" max="11789" width="6.7109375" style="65" bestFit="1" customWidth="1"/>
    <col min="11790" max="11790" width="2.42578125" style="65" bestFit="1" customWidth="1"/>
    <col min="11791" max="11791" width="33.28515625" style="65" bestFit="1" customWidth="1"/>
    <col min="11792" max="11796" width="9.140625" style="65"/>
    <col min="11797" max="11797" width="6.7109375" style="65" bestFit="1" customWidth="1"/>
    <col min="11798" max="11798" width="2.42578125" style="65" bestFit="1" customWidth="1"/>
    <col min="11799" max="11799" width="33.28515625" style="65" bestFit="1" customWidth="1"/>
    <col min="11800" max="11804" width="9.140625" style="65"/>
    <col min="11805" max="11805" width="6.7109375" style="65" bestFit="1" customWidth="1"/>
    <col min="11806" max="11806" width="2.42578125" style="65" bestFit="1" customWidth="1"/>
    <col min="11807" max="11807" width="33.28515625" style="65" bestFit="1" customWidth="1"/>
    <col min="11808" max="11812" width="9.140625" style="65"/>
    <col min="11813" max="11813" width="6.7109375" style="65" bestFit="1" customWidth="1"/>
    <col min="11814" max="11814" width="2.42578125" style="65" bestFit="1" customWidth="1"/>
    <col min="11815" max="11815" width="33.28515625" style="65" bestFit="1" customWidth="1"/>
    <col min="11816" max="11820" width="9.140625" style="65"/>
    <col min="11821" max="11821" width="6.7109375" style="65" bestFit="1" customWidth="1"/>
    <col min="11822" max="11822" width="2.42578125" style="65" bestFit="1" customWidth="1"/>
    <col min="11823" max="11823" width="33.28515625" style="65" bestFit="1" customWidth="1"/>
    <col min="11824" max="11828" width="9.140625" style="65"/>
    <col min="11829" max="11829" width="6.7109375" style="65" bestFit="1" customWidth="1"/>
    <col min="11830" max="11830" width="2.42578125" style="65" bestFit="1" customWidth="1"/>
    <col min="11831" max="11831" width="33.28515625" style="65" bestFit="1" customWidth="1"/>
    <col min="11832" max="11836" width="9.140625" style="65"/>
    <col min="11837" max="11837" width="6.7109375" style="65" bestFit="1" customWidth="1"/>
    <col min="11838" max="11838" width="2.42578125" style="65" bestFit="1" customWidth="1"/>
    <col min="11839" max="11839" width="33.28515625" style="65" bestFit="1" customWidth="1"/>
    <col min="11840" max="11844" width="9.140625" style="65"/>
    <col min="11845" max="11845" width="6.7109375" style="65" bestFit="1" customWidth="1"/>
    <col min="11846" max="11846" width="2.42578125" style="65" bestFit="1" customWidth="1"/>
    <col min="11847" max="11847" width="33.28515625" style="65" bestFit="1" customWidth="1"/>
    <col min="11848" max="11852" width="9.140625" style="65"/>
    <col min="11853" max="11853" width="6.7109375" style="65" bestFit="1" customWidth="1"/>
    <col min="11854" max="11854" width="2.42578125" style="65" bestFit="1" customWidth="1"/>
    <col min="11855" max="11855" width="33.28515625" style="65" bestFit="1" customWidth="1"/>
    <col min="11856" max="11860" width="9.140625" style="65"/>
    <col min="11861" max="11861" width="6.7109375" style="65" bestFit="1" customWidth="1"/>
    <col min="11862" max="11862" width="2.42578125" style="65" bestFit="1" customWidth="1"/>
    <col min="11863" max="11863" width="33.28515625" style="65" bestFit="1" customWidth="1"/>
    <col min="11864" max="11868" width="9.140625" style="65"/>
    <col min="11869" max="11869" width="6.7109375" style="65" bestFit="1" customWidth="1"/>
    <col min="11870" max="11870" width="2.42578125" style="65" bestFit="1" customWidth="1"/>
    <col min="11871" max="11871" width="33.28515625" style="65" bestFit="1" customWidth="1"/>
    <col min="11872" max="11876" width="9.140625" style="65"/>
    <col min="11877" max="11877" width="6.7109375" style="65" bestFit="1" customWidth="1"/>
    <col min="11878" max="11878" width="2.42578125" style="65" bestFit="1" customWidth="1"/>
    <col min="11879" max="11879" width="33.28515625" style="65" bestFit="1" customWidth="1"/>
    <col min="11880" max="11884" width="9.140625" style="65"/>
    <col min="11885" max="11885" width="6.7109375" style="65" bestFit="1" customWidth="1"/>
    <col min="11886" max="11886" width="2.42578125" style="65" bestFit="1" customWidth="1"/>
    <col min="11887" max="11887" width="33.28515625" style="65" bestFit="1" customWidth="1"/>
    <col min="11888" max="11892" width="9.140625" style="65"/>
    <col min="11893" max="11893" width="6.7109375" style="65" bestFit="1" customWidth="1"/>
    <col min="11894" max="11894" width="2.42578125" style="65" bestFit="1" customWidth="1"/>
    <col min="11895" max="11895" width="33.28515625" style="65" bestFit="1" customWidth="1"/>
    <col min="11896" max="11900" width="9.140625" style="65"/>
    <col min="11901" max="11901" width="6.7109375" style="65" bestFit="1" customWidth="1"/>
    <col min="11902" max="11902" width="2.42578125" style="65" bestFit="1" customWidth="1"/>
    <col min="11903" max="11903" width="33.28515625" style="65" bestFit="1" customWidth="1"/>
    <col min="11904" max="11908" width="9.140625" style="65"/>
    <col min="11909" max="11909" width="6.7109375" style="65" bestFit="1" customWidth="1"/>
    <col min="11910" max="11910" width="2.42578125" style="65" bestFit="1" customWidth="1"/>
    <col min="11911" max="11911" width="33.28515625" style="65" bestFit="1" customWidth="1"/>
    <col min="11912" max="11916" width="9.140625" style="65"/>
    <col min="11917" max="11917" width="6.7109375" style="65" bestFit="1" customWidth="1"/>
    <col min="11918" max="11918" width="2.42578125" style="65" bestFit="1" customWidth="1"/>
    <col min="11919" max="11919" width="33.28515625" style="65" bestFit="1" customWidth="1"/>
    <col min="11920" max="11924" width="9.140625" style="65"/>
    <col min="11925" max="11925" width="6.7109375" style="65" bestFit="1" customWidth="1"/>
    <col min="11926" max="11926" width="2.42578125" style="65" bestFit="1" customWidth="1"/>
    <col min="11927" max="11927" width="33.28515625" style="65" bestFit="1" customWidth="1"/>
    <col min="11928" max="11932" width="9.140625" style="65"/>
    <col min="11933" max="11933" width="6.7109375" style="65" bestFit="1" customWidth="1"/>
    <col min="11934" max="11934" width="2.42578125" style="65" bestFit="1" customWidth="1"/>
    <col min="11935" max="11935" width="33.28515625" style="65" bestFit="1" customWidth="1"/>
    <col min="11936" max="11940" width="9.140625" style="65"/>
    <col min="11941" max="11941" width="6.7109375" style="65" bestFit="1" customWidth="1"/>
    <col min="11942" max="11942" width="2.42578125" style="65" bestFit="1" customWidth="1"/>
    <col min="11943" max="11943" width="33.28515625" style="65" bestFit="1" customWidth="1"/>
    <col min="11944" max="11948" width="9.140625" style="65"/>
    <col min="11949" max="11949" width="6.7109375" style="65" bestFit="1" customWidth="1"/>
    <col min="11950" max="11950" width="2.42578125" style="65" bestFit="1" customWidth="1"/>
    <col min="11951" max="11951" width="33.28515625" style="65" bestFit="1" customWidth="1"/>
    <col min="11952" max="11956" width="9.140625" style="65"/>
    <col min="11957" max="11957" width="6.7109375" style="65" bestFit="1" customWidth="1"/>
    <col min="11958" max="11958" width="2.42578125" style="65" bestFit="1" customWidth="1"/>
    <col min="11959" max="11959" width="33.28515625" style="65" bestFit="1" customWidth="1"/>
    <col min="11960" max="11964" width="9.140625" style="65"/>
    <col min="11965" max="11965" width="6.7109375" style="65" bestFit="1" customWidth="1"/>
    <col min="11966" max="11966" width="2.42578125" style="65" bestFit="1" customWidth="1"/>
    <col min="11967" max="11967" width="33.28515625" style="65" bestFit="1" customWidth="1"/>
    <col min="11968" max="11972" width="9.140625" style="65"/>
    <col min="11973" max="11973" width="6.7109375" style="65" bestFit="1" customWidth="1"/>
    <col min="11974" max="11974" width="2.42578125" style="65" bestFit="1" customWidth="1"/>
    <col min="11975" max="11975" width="33.28515625" style="65" bestFit="1" customWidth="1"/>
    <col min="11976" max="11980" width="9.140625" style="65"/>
    <col min="11981" max="11981" width="6.7109375" style="65" bestFit="1" customWidth="1"/>
    <col min="11982" max="11982" width="2.42578125" style="65" bestFit="1" customWidth="1"/>
    <col min="11983" max="11983" width="33.28515625" style="65" bestFit="1" customWidth="1"/>
    <col min="11984" max="11988" width="9.140625" style="65"/>
    <col min="11989" max="11989" width="6.7109375" style="65" bestFit="1" customWidth="1"/>
    <col min="11990" max="11990" width="2.42578125" style="65" bestFit="1" customWidth="1"/>
    <col min="11991" max="11991" width="33.28515625" style="65" bestFit="1" customWidth="1"/>
    <col min="11992" max="11996" width="9.140625" style="65"/>
    <col min="11997" max="11997" width="6.7109375" style="65" bestFit="1" customWidth="1"/>
    <col min="11998" max="11998" width="2.42578125" style="65" bestFit="1" customWidth="1"/>
    <col min="11999" max="11999" width="33.28515625" style="65" bestFit="1" customWidth="1"/>
    <col min="12000" max="12004" width="9.140625" style="65"/>
    <col min="12005" max="12005" width="6.7109375" style="65" bestFit="1" customWidth="1"/>
    <col min="12006" max="12006" width="2.42578125" style="65" bestFit="1" customWidth="1"/>
    <col min="12007" max="12007" width="33.28515625" style="65" bestFit="1" customWidth="1"/>
    <col min="12008" max="12012" width="9.140625" style="65"/>
    <col min="12013" max="12013" width="6.7109375" style="65" bestFit="1" customWidth="1"/>
    <col min="12014" max="12014" width="2.42578125" style="65" bestFit="1" customWidth="1"/>
    <col min="12015" max="12015" width="33.28515625" style="65" bestFit="1" customWidth="1"/>
    <col min="12016" max="12020" width="9.140625" style="65"/>
    <col min="12021" max="12021" width="6.7109375" style="65" bestFit="1" customWidth="1"/>
    <col min="12022" max="12022" width="2.42578125" style="65" bestFit="1" customWidth="1"/>
    <col min="12023" max="12023" width="33.28515625" style="65" bestFit="1" customWidth="1"/>
    <col min="12024" max="12028" width="9.140625" style="65"/>
    <col min="12029" max="12029" width="6.7109375" style="65" bestFit="1" customWidth="1"/>
    <col min="12030" max="12030" width="2.42578125" style="65" bestFit="1" customWidth="1"/>
    <col min="12031" max="12031" width="33.28515625" style="65" bestFit="1" customWidth="1"/>
    <col min="12032" max="12036" width="9.140625" style="65"/>
    <col min="12037" max="12037" width="6.7109375" style="65" bestFit="1" customWidth="1"/>
    <col min="12038" max="12038" width="2.42578125" style="65" bestFit="1" customWidth="1"/>
    <col min="12039" max="12039" width="33.28515625" style="65" bestFit="1" customWidth="1"/>
    <col min="12040" max="12044" width="9.140625" style="65"/>
    <col min="12045" max="12045" width="6.7109375" style="65" bestFit="1" customWidth="1"/>
    <col min="12046" max="12046" width="2.42578125" style="65" bestFit="1" customWidth="1"/>
    <col min="12047" max="12047" width="33.28515625" style="65" bestFit="1" customWidth="1"/>
    <col min="12048" max="12052" width="9.140625" style="65"/>
    <col min="12053" max="12053" width="6.7109375" style="65" bestFit="1" customWidth="1"/>
    <col min="12054" max="12054" width="2.42578125" style="65" bestFit="1" customWidth="1"/>
    <col min="12055" max="12055" width="33.28515625" style="65" bestFit="1" customWidth="1"/>
    <col min="12056" max="12060" width="9.140625" style="65"/>
    <col min="12061" max="12061" width="6.7109375" style="65" bestFit="1" customWidth="1"/>
    <col min="12062" max="12062" width="2.42578125" style="65" bestFit="1" customWidth="1"/>
    <col min="12063" max="12063" width="33.28515625" style="65" bestFit="1" customWidth="1"/>
    <col min="12064" max="12068" width="9.140625" style="65"/>
    <col min="12069" max="12069" width="6.7109375" style="65" bestFit="1" customWidth="1"/>
    <col min="12070" max="12070" width="2.42578125" style="65" bestFit="1" customWidth="1"/>
    <col min="12071" max="12071" width="33.28515625" style="65" bestFit="1" customWidth="1"/>
    <col min="12072" max="12076" width="9.140625" style="65"/>
    <col min="12077" max="12077" width="6.7109375" style="65" bestFit="1" customWidth="1"/>
    <col min="12078" max="12078" width="2.42578125" style="65" bestFit="1" customWidth="1"/>
    <col min="12079" max="12079" width="33.28515625" style="65" bestFit="1" customWidth="1"/>
    <col min="12080" max="12084" width="9.140625" style="65"/>
    <col min="12085" max="12085" width="6.7109375" style="65" bestFit="1" customWidth="1"/>
    <col min="12086" max="12086" width="2.42578125" style="65" bestFit="1" customWidth="1"/>
    <col min="12087" max="12087" width="33.28515625" style="65" bestFit="1" customWidth="1"/>
    <col min="12088" max="12092" width="9.140625" style="65"/>
    <col min="12093" max="12093" width="6.7109375" style="65" bestFit="1" customWidth="1"/>
    <col min="12094" max="12094" width="2.42578125" style="65" bestFit="1" customWidth="1"/>
    <col min="12095" max="12095" width="33.28515625" style="65" bestFit="1" customWidth="1"/>
    <col min="12096" max="12100" width="9.140625" style="65"/>
    <col min="12101" max="12101" width="6.7109375" style="65" bestFit="1" customWidth="1"/>
    <col min="12102" max="12102" width="2.42578125" style="65" bestFit="1" customWidth="1"/>
    <col min="12103" max="12103" width="33.28515625" style="65" bestFit="1" customWidth="1"/>
    <col min="12104" max="12108" width="9.140625" style="65"/>
    <col min="12109" max="12109" width="6.7109375" style="65" bestFit="1" customWidth="1"/>
    <col min="12110" max="12110" width="2.42578125" style="65" bestFit="1" customWidth="1"/>
    <col min="12111" max="12111" width="33.28515625" style="65" bestFit="1" customWidth="1"/>
    <col min="12112" max="12116" width="9.140625" style="65"/>
    <col min="12117" max="12117" width="6.7109375" style="65" bestFit="1" customWidth="1"/>
    <col min="12118" max="12118" width="2.42578125" style="65" bestFit="1" customWidth="1"/>
    <col min="12119" max="12119" width="33.28515625" style="65" bestFit="1" customWidth="1"/>
    <col min="12120" max="12124" width="9.140625" style="65"/>
    <col min="12125" max="12125" width="6.7109375" style="65" bestFit="1" customWidth="1"/>
    <col min="12126" max="12126" width="2.42578125" style="65" bestFit="1" customWidth="1"/>
    <col min="12127" max="12127" width="33.28515625" style="65" bestFit="1" customWidth="1"/>
    <col min="12128" max="12132" width="9.140625" style="65"/>
    <col min="12133" max="12133" width="6.7109375" style="65" bestFit="1" customWidth="1"/>
    <col min="12134" max="12134" width="2.42578125" style="65" bestFit="1" customWidth="1"/>
    <col min="12135" max="12135" width="33.28515625" style="65" bestFit="1" customWidth="1"/>
    <col min="12136" max="12140" width="9.140625" style="65"/>
    <col min="12141" max="12141" width="6.7109375" style="65" bestFit="1" customWidth="1"/>
    <col min="12142" max="12142" width="2.42578125" style="65" bestFit="1" customWidth="1"/>
    <col min="12143" max="12143" width="33.28515625" style="65" bestFit="1" customWidth="1"/>
    <col min="12144" max="12148" width="9.140625" style="65"/>
    <col min="12149" max="12149" width="6.7109375" style="65" bestFit="1" customWidth="1"/>
    <col min="12150" max="12150" width="2.42578125" style="65" bestFit="1" customWidth="1"/>
    <col min="12151" max="12151" width="33.28515625" style="65" bestFit="1" customWidth="1"/>
    <col min="12152" max="12156" width="9.140625" style="65"/>
    <col min="12157" max="12157" width="6.7109375" style="65" bestFit="1" customWidth="1"/>
    <col min="12158" max="12158" width="2.42578125" style="65" bestFit="1" customWidth="1"/>
    <col min="12159" max="12159" width="33.28515625" style="65" bestFit="1" customWidth="1"/>
    <col min="12160" max="12164" width="9.140625" style="65"/>
    <col min="12165" max="12165" width="6.7109375" style="65" bestFit="1" customWidth="1"/>
    <col min="12166" max="12166" width="2.42578125" style="65" bestFit="1" customWidth="1"/>
    <col min="12167" max="12167" width="33.28515625" style="65" bestFit="1" customWidth="1"/>
    <col min="12168" max="12172" width="9.140625" style="65"/>
    <col min="12173" max="12173" width="6.7109375" style="65" bestFit="1" customWidth="1"/>
    <col min="12174" max="12174" width="2.42578125" style="65" bestFit="1" customWidth="1"/>
    <col min="12175" max="12175" width="33.28515625" style="65" bestFit="1" customWidth="1"/>
    <col min="12176" max="12180" width="9.140625" style="65"/>
    <col min="12181" max="12181" width="6.7109375" style="65" bestFit="1" customWidth="1"/>
    <col min="12182" max="12182" width="2.42578125" style="65" bestFit="1" customWidth="1"/>
    <col min="12183" max="12183" width="33.28515625" style="65" bestFit="1" customWidth="1"/>
    <col min="12184" max="12188" width="9.140625" style="65"/>
    <col min="12189" max="12189" width="6.7109375" style="65" bestFit="1" customWidth="1"/>
    <col min="12190" max="12190" width="2.42578125" style="65" bestFit="1" customWidth="1"/>
    <col min="12191" max="12191" width="33.28515625" style="65" bestFit="1" customWidth="1"/>
    <col min="12192" max="12196" width="9.140625" style="65"/>
    <col min="12197" max="12197" width="6.7109375" style="65" bestFit="1" customWidth="1"/>
    <col min="12198" max="12198" width="2.42578125" style="65" bestFit="1" customWidth="1"/>
    <col min="12199" max="12199" width="33.28515625" style="65" bestFit="1" customWidth="1"/>
    <col min="12200" max="12204" width="9.140625" style="65"/>
    <col min="12205" max="12205" width="6.7109375" style="65" bestFit="1" customWidth="1"/>
    <col min="12206" max="12206" width="2.42578125" style="65" bestFit="1" customWidth="1"/>
    <col min="12207" max="12207" width="33.28515625" style="65" bestFit="1" customWidth="1"/>
    <col min="12208" max="12212" width="9.140625" style="65"/>
    <col min="12213" max="12213" width="6.7109375" style="65" bestFit="1" customWidth="1"/>
    <col min="12214" max="12214" width="2.42578125" style="65" bestFit="1" customWidth="1"/>
    <col min="12215" max="12215" width="33.28515625" style="65" bestFit="1" customWidth="1"/>
    <col min="12216" max="12220" width="9.140625" style="65"/>
    <col min="12221" max="12221" width="6.7109375" style="65" bestFit="1" customWidth="1"/>
    <col min="12222" max="12222" width="2.42578125" style="65" bestFit="1" customWidth="1"/>
    <col min="12223" max="12223" width="33.28515625" style="65" bestFit="1" customWidth="1"/>
    <col min="12224" max="12228" width="9.140625" style="65"/>
    <col min="12229" max="12229" width="6.7109375" style="65" bestFit="1" customWidth="1"/>
    <col min="12230" max="12230" width="2.42578125" style="65" bestFit="1" customWidth="1"/>
    <col min="12231" max="12231" width="33.28515625" style="65" bestFit="1" customWidth="1"/>
    <col min="12232" max="12236" width="9.140625" style="65"/>
    <col min="12237" max="12237" width="6.7109375" style="65" bestFit="1" customWidth="1"/>
    <col min="12238" max="12238" width="2.42578125" style="65" bestFit="1" customWidth="1"/>
    <col min="12239" max="12239" width="33.28515625" style="65" bestFit="1" customWidth="1"/>
    <col min="12240" max="12244" width="9.140625" style="65"/>
    <col min="12245" max="12245" width="6.7109375" style="65" bestFit="1" customWidth="1"/>
    <col min="12246" max="12246" width="2.42578125" style="65" bestFit="1" customWidth="1"/>
    <col min="12247" max="12247" width="33.28515625" style="65" bestFit="1" customWidth="1"/>
    <col min="12248" max="12252" width="9.140625" style="65"/>
    <col min="12253" max="12253" width="6.7109375" style="65" bestFit="1" customWidth="1"/>
    <col min="12254" max="12254" width="2.42578125" style="65" bestFit="1" customWidth="1"/>
    <col min="12255" max="12255" width="33.28515625" style="65" bestFit="1" customWidth="1"/>
    <col min="12256" max="12260" width="9.140625" style="65"/>
    <col min="12261" max="12261" width="6.7109375" style="65" bestFit="1" customWidth="1"/>
    <col min="12262" max="12262" width="2.42578125" style="65" bestFit="1" customWidth="1"/>
    <col min="12263" max="12263" width="33.28515625" style="65" bestFit="1" customWidth="1"/>
    <col min="12264" max="12268" width="9.140625" style="65"/>
    <col min="12269" max="12269" width="6.7109375" style="65" bestFit="1" customWidth="1"/>
    <col min="12270" max="12270" width="2.42578125" style="65" bestFit="1" customWidth="1"/>
    <col min="12271" max="12271" width="33.28515625" style="65" bestFit="1" customWidth="1"/>
    <col min="12272" max="12276" width="9.140625" style="65"/>
    <col min="12277" max="12277" width="6.7109375" style="65" bestFit="1" customWidth="1"/>
    <col min="12278" max="12278" width="2.42578125" style="65" bestFit="1" customWidth="1"/>
    <col min="12279" max="12279" width="33.28515625" style="65" bestFit="1" customWidth="1"/>
    <col min="12280" max="12284" width="9.140625" style="65"/>
    <col min="12285" max="12285" width="6.7109375" style="65" bestFit="1" customWidth="1"/>
    <col min="12286" max="12286" width="2.42578125" style="65" bestFit="1" customWidth="1"/>
    <col min="12287" max="12287" width="33.28515625" style="65" bestFit="1" customWidth="1"/>
    <col min="12288" max="12292" width="9.140625" style="65"/>
    <col min="12293" max="12293" width="6.7109375" style="65" bestFit="1" customWidth="1"/>
    <col min="12294" max="12294" width="2.42578125" style="65" bestFit="1" customWidth="1"/>
    <col min="12295" max="12295" width="33.28515625" style="65" bestFit="1" customWidth="1"/>
    <col min="12296" max="12300" width="9.140625" style="65"/>
    <col min="12301" max="12301" width="6.7109375" style="65" bestFit="1" customWidth="1"/>
    <col min="12302" max="12302" width="2.42578125" style="65" bestFit="1" customWidth="1"/>
    <col min="12303" max="12303" width="33.28515625" style="65" bestFit="1" customWidth="1"/>
    <col min="12304" max="12308" width="9.140625" style="65"/>
    <col min="12309" max="12309" width="6.7109375" style="65" bestFit="1" customWidth="1"/>
    <col min="12310" max="12310" width="2.42578125" style="65" bestFit="1" customWidth="1"/>
    <col min="12311" max="12311" width="33.28515625" style="65" bestFit="1" customWidth="1"/>
    <col min="12312" max="12316" width="9.140625" style="65"/>
    <col min="12317" max="12317" width="6.7109375" style="65" bestFit="1" customWidth="1"/>
    <col min="12318" max="12318" width="2.42578125" style="65" bestFit="1" customWidth="1"/>
    <col min="12319" max="12319" width="33.28515625" style="65" bestFit="1" customWidth="1"/>
    <col min="12320" max="12324" width="9.140625" style="65"/>
    <col min="12325" max="12325" width="6.7109375" style="65" bestFit="1" customWidth="1"/>
    <col min="12326" max="12326" width="2.42578125" style="65" bestFit="1" customWidth="1"/>
    <col min="12327" max="12327" width="33.28515625" style="65" bestFit="1" customWidth="1"/>
    <col min="12328" max="12332" width="9.140625" style="65"/>
    <col min="12333" max="12333" width="6.7109375" style="65" bestFit="1" customWidth="1"/>
    <col min="12334" max="12334" width="2.42578125" style="65" bestFit="1" customWidth="1"/>
    <col min="12335" max="12335" width="33.28515625" style="65" bestFit="1" customWidth="1"/>
    <col min="12336" max="12340" width="9.140625" style="65"/>
    <col min="12341" max="12341" width="6.7109375" style="65" bestFit="1" customWidth="1"/>
    <col min="12342" max="12342" width="2.42578125" style="65" bestFit="1" customWidth="1"/>
    <col min="12343" max="12343" width="33.28515625" style="65" bestFit="1" customWidth="1"/>
    <col min="12344" max="12348" width="9.140625" style="65"/>
    <col min="12349" max="12349" width="6.7109375" style="65" bestFit="1" customWidth="1"/>
    <col min="12350" max="12350" width="2.42578125" style="65" bestFit="1" customWidth="1"/>
    <col min="12351" max="12351" width="33.28515625" style="65" bestFit="1" customWidth="1"/>
    <col min="12352" max="12356" width="9.140625" style="65"/>
    <col min="12357" max="12357" width="6.7109375" style="65" bestFit="1" customWidth="1"/>
    <col min="12358" max="12358" width="2.42578125" style="65" bestFit="1" customWidth="1"/>
    <col min="12359" max="12359" width="33.28515625" style="65" bestFit="1" customWidth="1"/>
    <col min="12360" max="12364" width="9.140625" style="65"/>
    <col min="12365" max="12365" width="6.7109375" style="65" bestFit="1" customWidth="1"/>
    <col min="12366" max="12366" width="2.42578125" style="65" bestFit="1" customWidth="1"/>
    <col min="12367" max="12367" width="33.28515625" style="65" bestFit="1" customWidth="1"/>
    <col min="12368" max="12372" width="9.140625" style="65"/>
    <col min="12373" max="12373" width="6.7109375" style="65" bestFit="1" customWidth="1"/>
    <col min="12374" max="12374" width="2.42578125" style="65" bestFit="1" customWidth="1"/>
    <col min="12375" max="12375" width="33.28515625" style="65" bestFit="1" customWidth="1"/>
    <col min="12376" max="12380" width="9.140625" style="65"/>
    <col min="12381" max="12381" width="6.7109375" style="65" bestFit="1" customWidth="1"/>
    <col min="12382" max="12382" width="2.42578125" style="65" bestFit="1" customWidth="1"/>
    <col min="12383" max="12383" width="33.28515625" style="65" bestFit="1" customWidth="1"/>
    <col min="12384" max="12388" width="9.140625" style="65"/>
    <col min="12389" max="12389" width="6.7109375" style="65" bestFit="1" customWidth="1"/>
    <col min="12390" max="12390" width="2.42578125" style="65" bestFit="1" customWidth="1"/>
    <col min="12391" max="12391" width="33.28515625" style="65" bestFit="1" customWidth="1"/>
    <col min="12392" max="12396" width="9.140625" style="65"/>
    <col min="12397" max="12397" width="6.7109375" style="65" bestFit="1" customWidth="1"/>
    <col min="12398" max="12398" width="2.42578125" style="65" bestFit="1" customWidth="1"/>
    <col min="12399" max="12399" width="33.28515625" style="65" bestFit="1" customWidth="1"/>
    <col min="12400" max="12404" width="9.140625" style="65"/>
    <col min="12405" max="12405" width="6.7109375" style="65" bestFit="1" customWidth="1"/>
    <col min="12406" max="12406" width="2.42578125" style="65" bestFit="1" customWidth="1"/>
    <col min="12407" max="12407" width="33.28515625" style="65" bestFit="1" customWidth="1"/>
    <col min="12408" max="12412" width="9.140625" style="65"/>
    <col min="12413" max="12413" width="6.7109375" style="65" bestFit="1" customWidth="1"/>
    <col min="12414" max="12414" width="2.42578125" style="65" bestFit="1" customWidth="1"/>
    <col min="12415" max="12415" width="33.28515625" style="65" bestFit="1" customWidth="1"/>
    <col min="12416" max="12420" width="9.140625" style="65"/>
    <col min="12421" max="12421" width="6.7109375" style="65" bestFit="1" customWidth="1"/>
    <col min="12422" max="12422" width="2.42578125" style="65" bestFit="1" customWidth="1"/>
    <col min="12423" max="12423" width="33.28515625" style="65" bestFit="1" customWidth="1"/>
    <col min="12424" max="12428" width="9.140625" style="65"/>
    <col min="12429" max="12429" width="6.7109375" style="65" bestFit="1" customWidth="1"/>
    <col min="12430" max="12430" width="2.42578125" style="65" bestFit="1" customWidth="1"/>
    <col min="12431" max="12431" width="33.28515625" style="65" bestFit="1" customWidth="1"/>
    <col min="12432" max="12436" width="9.140625" style="65"/>
    <col min="12437" max="12437" width="6.7109375" style="65" bestFit="1" customWidth="1"/>
    <col min="12438" max="12438" width="2.42578125" style="65" bestFit="1" customWidth="1"/>
    <col min="12439" max="12439" width="33.28515625" style="65" bestFit="1" customWidth="1"/>
    <col min="12440" max="12444" width="9.140625" style="65"/>
    <col min="12445" max="12445" width="6.7109375" style="65" bestFit="1" customWidth="1"/>
    <col min="12446" max="12446" width="2.42578125" style="65" bestFit="1" customWidth="1"/>
    <col min="12447" max="12447" width="33.28515625" style="65" bestFit="1" customWidth="1"/>
    <col min="12448" max="12452" width="9.140625" style="65"/>
    <col min="12453" max="12453" width="6.7109375" style="65" bestFit="1" customWidth="1"/>
    <col min="12454" max="12454" width="2.42578125" style="65" bestFit="1" customWidth="1"/>
    <col min="12455" max="12455" width="33.28515625" style="65" bestFit="1" customWidth="1"/>
    <col min="12456" max="12460" width="9.140625" style="65"/>
    <col min="12461" max="12461" width="6.7109375" style="65" bestFit="1" customWidth="1"/>
    <col min="12462" max="12462" width="2.42578125" style="65" bestFit="1" customWidth="1"/>
    <col min="12463" max="12463" width="33.28515625" style="65" bestFit="1" customWidth="1"/>
    <col min="12464" max="12468" width="9.140625" style="65"/>
    <col min="12469" max="12469" width="6.7109375" style="65" bestFit="1" customWidth="1"/>
    <col min="12470" max="12470" width="2.42578125" style="65" bestFit="1" customWidth="1"/>
    <col min="12471" max="12471" width="33.28515625" style="65" bestFit="1" customWidth="1"/>
    <col min="12472" max="12476" width="9.140625" style="65"/>
    <col min="12477" max="12477" width="6.7109375" style="65" bestFit="1" customWidth="1"/>
    <col min="12478" max="12478" width="2.42578125" style="65" bestFit="1" customWidth="1"/>
    <col min="12479" max="12479" width="33.28515625" style="65" bestFit="1" customWidth="1"/>
    <col min="12480" max="12484" width="9.140625" style="65"/>
    <col min="12485" max="12485" width="6.7109375" style="65" bestFit="1" customWidth="1"/>
    <col min="12486" max="12486" width="2.42578125" style="65" bestFit="1" customWidth="1"/>
    <col min="12487" max="12487" width="33.28515625" style="65" bestFit="1" customWidth="1"/>
    <col min="12488" max="12492" width="9.140625" style="65"/>
    <col min="12493" max="12493" width="6.7109375" style="65" bestFit="1" customWidth="1"/>
    <col min="12494" max="12494" width="2.42578125" style="65" bestFit="1" customWidth="1"/>
    <col min="12495" max="12495" width="33.28515625" style="65" bestFit="1" customWidth="1"/>
    <col min="12496" max="12500" width="9.140625" style="65"/>
    <col min="12501" max="12501" width="6.7109375" style="65" bestFit="1" customWidth="1"/>
    <col min="12502" max="12502" width="2.42578125" style="65" bestFit="1" customWidth="1"/>
    <col min="12503" max="12503" width="33.28515625" style="65" bestFit="1" customWidth="1"/>
    <col min="12504" max="12508" width="9.140625" style="65"/>
    <col min="12509" max="12509" width="6.7109375" style="65" bestFit="1" customWidth="1"/>
    <col min="12510" max="12510" width="2.42578125" style="65" bestFit="1" customWidth="1"/>
    <col min="12511" max="12511" width="33.28515625" style="65" bestFit="1" customWidth="1"/>
    <col min="12512" max="12516" width="9.140625" style="65"/>
    <col min="12517" max="12517" width="6.7109375" style="65" bestFit="1" customWidth="1"/>
    <col min="12518" max="12518" width="2.42578125" style="65" bestFit="1" customWidth="1"/>
    <col min="12519" max="12519" width="33.28515625" style="65" bestFit="1" customWidth="1"/>
    <col min="12520" max="12524" width="9.140625" style="65"/>
    <col min="12525" max="12525" width="6.7109375" style="65" bestFit="1" customWidth="1"/>
    <col min="12526" max="12526" width="2.42578125" style="65" bestFit="1" customWidth="1"/>
    <col min="12527" max="12527" width="33.28515625" style="65" bestFit="1" customWidth="1"/>
    <col min="12528" max="12532" width="9.140625" style="65"/>
    <col min="12533" max="12533" width="6.7109375" style="65" bestFit="1" customWidth="1"/>
    <col min="12534" max="12534" width="2.42578125" style="65" bestFit="1" customWidth="1"/>
    <col min="12535" max="12535" width="33.28515625" style="65" bestFit="1" customWidth="1"/>
    <col min="12536" max="12540" width="9.140625" style="65"/>
    <col min="12541" max="12541" width="6.7109375" style="65" bestFit="1" customWidth="1"/>
    <col min="12542" max="12542" width="2.42578125" style="65" bestFit="1" customWidth="1"/>
    <col min="12543" max="12543" width="33.28515625" style="65" bestFit="1" customWidth="1"/>
    <col min="12544" max="12548" width="9.140625" style="65"/>
    <col min="12549" max="12549" width="6.7109375" style="65" bestFit="1" customWidth="1"/>
    <col min="12550" max="12550" width="2.42578125" style="65" bestFit="1" customWidth="1"/>
    <col min="12551" max="12551" width="33.28515625" style="65" bestFit="1" customWidth="1"/>
    <col min="12552" max="12556" width="9.140625" style="65"/>
    <col min="12557" max="12557" width="6.7109375" style="65" bestFit="1" customWidth="1"/>
    <col min="12558" max="12558" width="2.42578125" style="65" bestFit="1" customWidth="1"/>
    <col min="12559" max="12559" width="33.28515625" style="65" bestFit="1" customWidth="1"/>
    <col min="12560" max="12564" width="9.140625" style="65"/>
    <col min="12565" max="12565" width="6.7109375" style="65" bestFit="1" customWidth="1"/>
    <col min="12566" max="12566" width="2.42578125" style="65" bestFit="1" customWidth="1"/>
    <col min="12567" max="12567" width="33.28515625" style="65" bestFit="1" customWidth="1"/>
    <col min="12568" max="12572" width="9.140625" style="65"/>
    <col min="12573" max="12573" width="6.7109375" style="65" bestFit="1" customWidth="1"/>
    <col min="12574" max="12574" width="2.42578125" style="65" bestFit="1" customWidth="1"/>
    <col min="12575" max="12575" width="33.28515625" style="65" bestFit="1" customWidth="1"/>
    <col min="12576" max="12580" width="9.140625" style="65"/>
    <col min="12581" max="12581" width="6.7109375" style="65" bestFit="1" customWidth="1"/>
    <col min="12582" max="12582" width="2.42578125" style="65" bestFit="1" customWidth="1"/>
    <col min="12583" max="12583" width="33.28515625" style="65" bestFit="1" customWidth="1"/>
    <col min="12584" max="12588" width="9.140625" style="65"/>
    <col min="12589" max="12589" width="6.7109375" style="65" bestFit="1" customWidth="1"/>
    <col min="12590" max="12590" width="2.42578125" style="65" bestFit="1" customWidth="1"/>
    <col min="12591" max="12591" width="33.28515625" style="65" bestFit="1" customWidth="1"/>
    <col min="12592" max="12596" width="9.140625" style="65"/>
    <col min="12597" max="12597" width="6.7109375" style="65" bestFit="1" customWidth="1"/>
    <col min="12598" max="12598" width="2.42578125" style="65" bestFit="1" customWidth="1"/>
    <col min="12599" max="12599" width="33.28515625" style="65" bestFit="1" customWidth="1"/>
    <col min="12600" max="12604" width="9.140625" style="65"/>
    <col min="12605" max="12605" width="6.7109375" style="65" bestFit="1" customWidth="1"/>
    <col min="12606" max="12606" width="2.42578125" style="65" bestFit="1" customWidth="1"/>
    <col min="12607" max="12607" width="33.28515625" style="65" bestFit="1" customWidth="1"/>
    <col min="12608" max="12612" width="9.140625" style="65"/>
    <col min="12613" max="12613" width="6.7109375" style="65" bestFit="1" customWidth="1"/>
    <col min="12614" max="12614" width="2.42578125" style="65" bestFit="1" customWidth="1"/>
    <col min="12615" max="12615" width="33.28515625" style="65" bestFit="1" customWidth="1"/>
    <col min="12616" max="12620" width="9.140625" style="65"/>
    <col min="12621" max="12621" width="6.7109375" style="65" bestFit="1" customWidth="1"/>
    <col min="12622" max="12622" width="2.42578125" style="65" bestFit="1" customWidth="1"/>
    <col min="12623" max="12623" width="33.28515625" style="65" bestFit="1" customWidth="1"/>
    <col min="12624" max="12628" width="9.140625" style="65"/>
    <col min="12629" max="12629" width="6.7109375" style="65" bestFit="1" customWidth="1"/>
    <col min="12630" max="12630" width="2.42578125" style="65" bestFit="1" customWidth="1"/>
    <col min="12631" max="12631" width="33.28515625" style="65" bestFit="1" customWidth="1"/>
    <col min="12632" max="12636" width="9.140625" style="65"/>
    <col min="12637" max="12637" width="6.7109375" style="65" bestFit="1" customWidth="1"/>
    <col min="12638" max="12638" width="2.42578125" style="65" bestFit="1" customWidth="1"/>
    <col min="12639" max="12639" width="33.28515625" style="65" bestFit="1" customWidth="1"/>
    <col min="12640" max="12644" width="9.140625" style="65"/>
    <col min="12645" max="12645" width="6.7109375" style="65" bestFit="1" customWidth="1"/>
    <col min="12646" max="12646" width="2.42578125" style="65" bestFit="1" customWidth="1"/>
    <col min="12647" max="12647" width="33.28515625" style="65" bestFit="1" customWidth="1"/>
    <col min="12648" max="12652" width="9.140625" style="65"/>
    <col min="12653" max="12653" width="6.7109375" style="65" bestFit="1" customWidth="1"/>
    <col min="12654" max="12654" width="2.42578125" style="65" bestFit="1" customWidth="1"/>
    <col min="12655" max="12655" width="33.28515625" style="65" bestFit="1" customWidth="1"/>
    <col min="12656" max="12660" width="9.140625" style="65"/>
    <col min="12661" max="12661" width="6.7109375" style="65" bestFit="1" customWidth="1"/>
    <col min="12662" max="12662" width="2.42578125" style="65" bestFit="1" customWidth="1"/>
    <col min="12663" max="12663" width="33.28515625" style="65" bestFit="1" customWidth="1"/>
    <col min="12664" max="12668" width="9.140625" style="65"/>
    <col min="12669" max="12669" width="6.7109375" style="65" bestFit="1" customWidth="1"/>
    <col min="12670" max="12670" width="2.42578125" style="65" bestFit="1" customWidth="1"/>
    <col min="12671" max="12671" width="33.28515625" style="65" bestFit="1" customWidth="1"/>
    <col min="12672" max="12676" width="9.140625" style="65"/>
    <col min="12677" max="12677" width="6.7109375" style="65" bestFit="1" customWidth="1"/>
    <col min="12678" max="12678" width="2.42578125" style="65" bestFit="1" customWidth="1"/>
    <col min="12679" max="12679" width="33.28515625" style="65" bestFit="1" customWidth="1"/>
    <col min="12680" max="12684" width="9.140625" style="65"/>
    <col min="12685" max="12685" width="6.7109375" style="65" bestFit="1" customWidth="1"/>
    <col min="12686" max="12686" width="2.42578125" style="65" bestFit="1" customWidth="1"/>
    <col min="12687" max="12687" width="33.28515625" style="65" bestFit="1" customWidth="1"/>
    <col min="12688" max="12692" width="9.140625" style="65"/>
    <col min="12693" max="12693" width="6.7109375" style="65" bestFit="1" customWidth="1"/>
    <col min="12694" max="12694" width="2.42578125" style="65" bestFit="1" customWidth="1"/>
    <col min="12695" max="12695" width="33.28515625" style="65" bestFit="1" customWidth="1"/>
    <col min="12696" max="12700" width="9.140625" style="65"/>
    <col min="12701" max="12701" width="6.7109375" style="65" bestFit="1" customWidth="1"/>
    <col min="12702" max="12702" width="2.42578125" style="65" bestFit="1" customWidth="1"/>
    <col min="12703" max="12703" width="33.28515625" style="65" bestFit="1" customWidth="1"/>
    <col min="12704" max="12708" width="9.140625" style="65"/>
    <col min="12709" max="12709" width="6.7109375" style="65" bestFit="1" customWidth="1"/>
    <col min="12710" max="12710" width="2.42578125" style="65" bestFit="1" customWidth="1"/>
    <col min="12711" max="12711" width="33.28515625" style="65" bestFit="1" customWidth="1"/>
    <col min="12712" max="12716" width="9.140625" style="65"/>
    <col min="12717" max="12717" width="6.7109375" style="65" bestFit="1" customWidth="1"/>
    <col min="12718" max="12718" width="2.42578125" style="65" bestFit="1" customWidth="1"/>
    <col min="12719" max="12719" width="33.28515625" style="65" bestFit="1" customWidth="1"/>
    <col min="12720" max="12724" width="9.140625" style="65"/>
    <col min="12725" max="12725" width="6.7109375" style="65" bestFit="1" customWidth="1"/>
    <col min="12726" max="12726" width="2.42578125" style="65" bestFit="1" customWidth="1"/>
    <col min="12727" max="12727" width="33.28515625" style="65" bestFit="1" customWidth="1"/>
    <col min="12728" max="12732" width="9.140625" style="65"/>
    <col min="12733" max="12733" width="6.7109375" style="65" bestFit="1" customWidth="1"/>
    <col min="12734" max="12734" width="2.42578125" style="65" bestFit="1" customWidth="1"/>
    <col min="12735" max="12735" width="33.28515625" style="65" bestFit="1" customWidth="1"/>
    <col min="12736" max="12740" width="9.140625" style="65"/>
    <col min="12741" max="12741" width="6.7109375" style="65" bestFit="1" customWidth="1"/>
    <col min="12742" max="12742" width="2.42578125" style="65" bestFit="1" customWidth="1"/>
    <col min="12743" max="12743" width="33.28515625" style="65" bestFit="1" customWidth="1"/>
    <col min="12744" max="12748" width="9.140625" style="65"/>
    <col min="12749" max="12749" width="6.7109375" style="65" bestFit="1" customWidth="1"/>
    <col min="12750" max="12750" width="2.42578125" style="65" bestFit="1" customWidth="1"/>
    <col min="12751" max="12751" width="33.28515625" style="65" bestFit="1" customWidth="1"/>
    <col min="12752" max="12756" width="9.140625" style="65"/>
    <col min="12757" max="12757" width="6.7109375" style="65" bestFit="1" customWidth="1"/>
    <col min="12758" max="12758" width="2.42578125" style="65" bestFit="1" customWidth="1"/>
    <col min="12759" max="12759" width="33.28515625" style="65" bestFit="1" customWidth="1"/>
    <col min="12760" max="12764" width="9.140625" style="65"/>
    <col min="12765" max="12765" width="6.7109375" style="65" bestFit="1" customWidth="1"/>
    <col min="12766" max="12766" width="2.42578125" style="65" bestFit="1" customWidth="1"/>
    <col min="12767" max="12767" width="33.28515625" style="65" bestFit="1" customWidth="1"/>
    <col min="12768" max="12772" width="9.140625" style="65"/>
    <col min="12773" max="12773" width="6.7109375" style="65" bestFit="1" customWidth="1"/>
    <col min="12774" max="12774" width="2.42578125" style="65" bestFit="1" customWidth="1"/>
    <col min="12775" max="12775" width="33.28515625" style="65" bestFit="1" customWidth="1"/>
    <col min="12776" max="12780" width="9.140625" style="65"/>
    <col min="12781" max="12781" width="6.7109375" style="65" bestFit="1" customWidth="1"/>
    <col min="12782" max="12782" width="2.42578125" style="65" bestFit="1" customWidth="1"/>
    <col min="12783" max="12783" width="33.28515625" style="65" bestFit="1" customWidth="1"/>
    <col min="12784" max="12788" width="9.140625" style="65"/>
    <col min="12789" max="12789" width="6.7109375" style="65" bestFit="1" customWidth="1"/>
    <col min="12790" max="12790" width="2.42578125" style="65" bestFit="1" customWidth="1"/>
    <col min="12791" max="12791" width="33.28515625" style="65" bestFit="1" customWidth="1"/>
    <col min="12792" max="12796" width="9.140625" style="65"/>
    <col min="12797" max="12797" width="6.7109375" style="65" bestFit="1" customWidth="1"/>
    <col min="12798" max="12798" width="2.42578125" style="65" bestFit="1" customWidth="1"/>
    <col min="12799" max="12799" width="33.28515625" style="65" bestFit="1" customWidth="1"/>
    <col min="12800" max="12804" width="9.140625" style="65"/>
    <col min="12805" max="12805" width="6.7109375" style="65" bestFit="1" customWidth="1"/>
    <col min="12806" max="12806" width="2.42578125" style="65" bestFit="1" customWidth="1"/>
    <col min="12807" max="12807" width="33.28515625" style="65" bestFit="1" customWidth="1"/>
    <col min="12808" max="12812" width="9.140625" style="65"/>
    <col min="12813" max="12813" width="6.7109375" style="65" bestFit="1" customWidth="1"/>
    <col min="12814" max="12814" width="2.42578125" style="65" bestFit="1" customWidth="1"/>
    <col min="12815" max="12815" width="33.28515625" style="65" bestFit="1" customWidth="1"/>
    <col min="12816" max="12820" width="9.140625" style="65"/>
    <col min="12821" max="12821" width="6.7109375" style="65" bestFit="1" customWidth="1"/>
    <col min="12822" max="12822" width="2.42578125" style="65" bestFit="1" customWidth="1"/>
    <col min="12823" max="12823" width="33.28515625" style="65" bestFit="1" customWidth="1"/>
    <col min="12824" max="12828" width="9.140625" style="65"/>
    <col min="12829" max="12829" width="6.7109375" style="65" bestFit="1" customWidth="1"/>
    <col min="12830" max="12830" width="2.42578125" style="65" bestFit="1" customWidth="1"/>
    <col min="12831" max="12831" width="33.28515625" style="65" bestFit="1" customWidth="1"/>
    <col min="12832" max="12836" width="9.140625" style="65"/>
    <col min="12837" max="12837" width="6.7109375" style="65" bestFit="1" customWidth="1"/>
    <col min="12838" max="12838" width="2.42578125" style="65" bestFit="1" customWidth="1"/>
    <col min="12839" max="12839" width="33.28515625" style="65" bestFit="1" customWidth="1"/>
    <col min="12840" max="12844" width="9.140625" style="65"/>
    <col min="12845" max="12845" width="6.7109375" style="65" bestFit="1" customWidth="1"/>
    <col min="12846" max="12846" width="2.42578125" style="65" bestFit="1" customWidth="1"/>
    <col min="12847" max="12847" width="33.28515625" style="65" bestFit="1" customWidth="1"/>
    <col min="12848" max="12852" width="9.140625" style="65"/>
    <col min="12853" max="12853" width="6.7109375" style="65" bestFit="1" customWidth="1"/>
    <col min="12854" max="12854" width="2.42578125" style="65" bestFit="1" customWidth="1"/>
    <col min="12855" max="12855" width="33.28515625" style="65" bestFit="1" customWidth="1"/>
    <col min="12856" max="12860" width="9.140625" style="65"/>
    <col min="12861" max="12861" width="6.7109375" style="65" bestFit="1" customWidth="1"/>
    <col min="12862" max="12862" width="2.42578125" style="65" bestFit="1" customWidth="1"/>
    <col min="12863" max="12863" width="33.28515625" style="65" bestFit="1" customWidth="1"/>
    <col min="12864" max="12868" width="9.140625" style="65"/>
    <col min="12869" max="12869" width="6.7109375" style="65" bestFit="1" customWidth="1"/>
    <col min="12870" max="12870" width="2.42578125" style="65" bestFit="1" customWidth="1"/>
    <col min="12871" max="12871" width="33.28515625" style="65" bestFit="1" customWidth="1"/>
    <col min="12872" max="12876" width="9.140625" style="65"/>
    <col min="12877" max="12877" width="6.7109375" style="65" bestFit="1" customWidth="1"/>
    <col min="12878" max="12878" width="2.42578125" style="65" bestFit="1" customWidth="1"/>
    <col min="12879" max="12879" width="33.28515625" style="65" bestFit="1" customWidth="1"/>
    <col min="12880" max="12884" width="9.140625" style="65"/>
    <col min="12885" max="12885" width="6.7109375" style="65" bestFit="1" customWidth="1"/>
    <col min="12886" max="12886" width="2.42578125" style="65" bestFit="1" customWidth="1"/>
    <col min="12887" max="12887" width="33.28515625" style="65" bestFit="1" customWidth="1"/>
    <col min="12888" max="12892" width="9.140625" style="65"/>
    <col min="12893" max="12893" width="6.7109375" style="65" bestFit="1" customWidth="1"/>
    <col min="12894" max="12894" width="2.42578125" style="65" bestFit="1" customWidth="1"/>
    <col min="12895" max="12895" width="33.28515625" style="65" bestFit="1" customWidth="1"/>
    <col min="12896" max="12900" width="9.140625" style="65"/>
    <col min="12901" max="12901" width="6.7109375" style="65" bestFit="1" customWidth="1"/>
    <col min="12902" max="12902" width="2.42578125" style="65" bestFit="1" customWidth="1"/>
    <col min="12903" max="12903" width="33.28515625" style="65" bestFit="1" customWidth="1"/>
    <col min="12904" max="12908" width="9.140625" style="65"/>
    <col min="12909" max="12909" width="6.7109375" style="65" bestFit="1" customWidth="1"/>
    <col min="12910" max="12910" width="2.42578125" style="65" bestFit="1" customWidth="1"/>
    <col min="12911" max="12911" width="33.28515625" style="65" bestFit="1" customWidth="1"/>
    <col min="12912" max="12916" width="9.140625" style="65"/>
    <col min="12917" max="12917" width="6.7109375" style="65" bestFit="1" customWidth="1"/>
    <col min="12918" max="12918" width="2.42578125" style="65" bestFit="1" customWidth="1"/>
    <col min="12919" max="12919" width="33.28515625" style="65" bestFit="1" customWidth="1"/>
    <col min="12920" max="12924" width="9.140625" style="65"/>
    <col min="12925" max="12925" width="6.7109375" style="65" bestFit="1" customWidth="1"/>
    <col min="12926" max="12926" width="2.42578125" style="65" bestFit="1" customWidth="1"/>
    <col min="12927" max="12927" width="33.28515625" style="65" bestFit="1" customWidth="1"/>
    <col min="12928" max="12932" width="9.140625" style="65"/>
    <col min="12933" max="12933" width="6.7109375" style="65" bestFit="1" customWidth="1"/>
    <col min="12934" max="12934" width="2.42578125" style="65" bestFit="1" customWidth="1"/>
    <col min="12935" max="12935" width="33.28515625" style="65" bestFit="1" customWidth="1"/>
    <col min="12936" max="12940" width="9.140625" style="65"/>
    <col min="12941" max="12941" width="6.7109375" style="65" bestFit="1" customWidth="1"/>
    <col min="12942" max="12942" width="2.42578125" style="65" bestFit="1" customWidth="1"/>
    <col min="12943" max="12943" width="33.28515625" style="65" bestFit="1" customWidth="1"/>
    <col min="12944" max="12948" width="9.140625" style="65"/>
    <col min="12949" max="12949" width="6.7109375" style="65" bestFit="1" customWidth="1"/>
    <col min="12950" max="12950" width="2.42578125" style="65" bestFit="1" customWidth="1"/>
    <col min="12951" max="12951" width="33.28515625" style="65" bestFit="1" customWidth="1"/>
    <col min="12952" max="12956" width="9.140625" style="65"/>
    <col min="12957" max="12957" width="6.7109375" style="65" bestFit="1" customWidth="1"/>
    <col min="12958" max="12958" width="2.42578125" style="65" bestFit="1" customWidth="1"/>
    <col min="12959" max="12959" width="33.28515625" style="65" bestFit="1" customWidth="1"/>
    <col min="12960" max="12964" width="9.140625" style="65"/>
    <col min="12965" max="12965" width="6.7109375" style="65" bestFit="1" customWidth="1"/>
    <col min="12966" max="12966" width="2.42578125" style="65" bestFit="1" customWidth="1"/>
    <col min="12967" max="12967" width="33.28515625" style="65" bestFit="1" customWidth="1"/>
    <col min="12968" max="12972" width="9.140625" style="65"/>
    <col min="12973" max="12973" width="6.7109375" style="65" bestFit="1" customWidth="1"/>
    <col min="12974" max="12974" width="2.42578125" style="65" bestFit="1" customWidth="1"/>
    <col min="12975" max="12975" width="33.28515625" style="65" bestFit="1" customWidth="1"/>
    <col min="12976" max="12980" width="9.140625" style="65"/>
    <col min="12981" max="12981" width="6.7109375" style="65" bestFit="1" customWidth="1"/>
    <col min="12982" max="12982" width="2.42578125" style="65" bestFit="1" customWidth="1"/>
    <col min="12983" max="12983" width="33.28515625" style="65" bestFit="1" customWidth="1"/>
    <col min="12984" max="12988" width="9.140625" style="65"/>
    <col min="12989" max="12989" width="6.7109375" style="65" bestFit="1" customWidth="1"/>
    <col min="12990" max="12990" width="2.42578125" style="65" bestFit="1" customWidth="1"/>
    <col min="12991" max="12991" width="33.28515625" style="65" bestFit="1" customWidth="1"/>
    <col min="12992" max="12996" width="9.140625" style="65"/>
    <col min="12997" max="12997" width="6.7109375" style="65" bestFit="1" customWidth="1"/>
    <col min="12998" max="12998" width="2.42578125" style="65" bestFit="1" customWidth="1"/>
    <col min="12999" max="12999" width="33.28515625" style="65" bestFit="1" customWidth="1"/>
    <col min="13000" max="13004" width="9.140625" style="65"/>
    <col min="13005" max="13005" width="6.7109375" style="65" bestFit="1" customWidth="1"/>
    <col min="13006" max="13006" width="2.42578125" style="65" bestFit="1" customWidth="1"/>
    <col min="13007" max="13007" width="33.28515625" style="65" bestFit="1" customWidth="1"/>
    <col min="13008" max="13012" width="9.140625" style="65"/>
    <col min="13013" max="13013" width="6.7109375" style="65" bestFit="1" customWidth="1"/>
    <col min="13014" max="13014" width="2.42578125" style="65" bestFit="1" customWidth="1"/>
    <col min="13015" max="13015" width="33.28515625" style="65" bestFit="1" customWidth="1"/>
    <col min="13016" max="13020" width="9.140625" style="65"/>
    <col min="13021" max="13021" width="6.7109375" style="65" bestFit="1" customWidth="1"/>
    <col min="13022" max="13022" width="2.42578125" style="65" bestFit="1" customWidth="1"/>
    <col min="13023" max="13023" width="33.28515625" style="65" bestFit="1" customWidth="1"/>
    <col min="13024" max="13028" width="9.140625" style="65"/>
    <col min="13029" max="13029" width="6.7109375" style="65" bestFit="1" customWidth="1"/>
    <col min="13030" max="13030" width="2.42578125" style="65" bestFit="1" customWidth="1"/>
    <col min="13031" max="13031" width="33.28515625" style="65" bestFit="1" customWidth="1"/>
    <col min="13032" max="13036" width="9.140625" style="65"/>
    <col min="13037" max="13037" width="6.7109375" style="65" bestFit="1" customWidth="1"/>
    <col min="13038" max="13038" width="2.42578125" style="65" bestFit="1" customWidth="1"/>
    <col min="13039" max="13039" width="33.28515625" style="65" bestFit="1" customWidth="1"/>
    <col min="13040" max="13044" width="9.140625" style="65"/>
    <col min="13045" max="13045" width="6.7109375" style="65" bestFit="1" customWidth="1"/>
    <col min="13046" max="13046" width="2.42578125" style="65" bestFit="1" customWidth="1"/>
    <col min="13047" max="13047" width="33.28515625" style="65" bestFit="1" customWidth="1"/>
    <col min="13048" max="13052" width="9.140625" style="65"/>
    <col min="13053" max="13053" width="6.7109375" style="65" bestFit="1" customWidth="1"/>
    <col min="13054" max="13054" width="2.42578125" style="65" bestFit="1" customWidth="1"/>
    <col min="13055" max="13055" width="33.28515625" style="65" bestFit="1" customWidth="1"/>
    <col min="13056" max="13060" width="9.140625" style="65"/>
    <col min="13061" max="13061" width="6.7109375" style="65" bestFit="1" customWidth="1"/>
    <col min="13062" max="13062" width="2.42578125" style="65" bestFit="1" customWidth="1"/>
    <col min="13063" max="13063" width="33.28515625" style="65" bestFit="1" customWidth="1"/>
    <col min="13064" max="13068" width="9.140625" style="65"/>
    <col min="13069" max="13069" width="6.7109375" style="65" bestFit="1" customWidth="1"/>
    <col min="13070" max="13070" width="2.42578125" style="65" bestFit="1" customWidth="1"/>
    <col min="13071" max="13071" width="33.28515625" style="65" bestFit="1" customWidth="1"/>
    <col min="13072" max="13076" width="9.140625" style="65"/>
    <col min="13077" max="13077" width="6.7109375" style="65" bestFit="1" customWidth="1"/>
    <col min="13078" max="13078" width="2.42578125" style="65" bestFit="1" customWidth="1"/>
    <col min="13079" max="13079" width="33.28515625" style="65" bestFit="1" customWidth="1"/>
    <col min="13080" max="13084" width="9.140625" style="65"/>
    <col min="13085" max="13085" width="6.7109375" style="65" bestFit="1" customWidth="1"/>
    <col min="13086" max="13086" width="2.42578125" style="65" bestFit="1" customWidth="1"/>
    <col min="13087" max="13087" width="33.28515625" style="65" bestFit="1" customWidth="1"/>
    <col min="13088" max="13092" width="9.140625" style="65"/>
    <col min="13093" max="13093" width="6.7109375" style="65" bestFit="1" customWidth="1"/>
    <col min="13094" max="13094" width="2.42578125" style="65" bestFit="1" customWidth="1"/>
    <col min="13095" max="13095" width="33.28515625" style="65" bestFit="1" customWidth="1"/>
    <col min="13096" max="13100" width="9.140625" style="65"/>
    <col min="13101" max="13101" width="6.7109375" style="65" bestFit="1" customWidth="1"/>
    <col min="13102" max="13102" width="2.42578125" style="65" bestFit="1" customWidth="1"/>
    <col min="13103" max="13103" width="33.28515625" style="65" bestFit="1" customWidth="1"/>
    <col min="13104" max="13108" width="9.140625" style="65"/>
    <col min="13109" max="13109" width="6.7109375" style="65" bestFit="1" customWidth="1"/>
    <col min="13110" max="13110" width="2.42578125" style="65" bestFit="1" customWidth="1"/>
    <col min="13111" max="13111" width="33.28515625" style="65" bestFit="1" customWidth="1"/>
    <col min="13112" max="13116" width="9.140625" style="65"/>
    <col min="13117" max="13117" width="6.7109375" style="65" bestFit="1" customWidth="1"/>
    <col min="13118" max="13118" width="2.42578125" style="65" bestFit="1" customWidth="1"/>
    <col min="13119" max="13119" width="33.28515625" style="65" bestFit="1" customWidth="1"/>
    <col min="13120" max="13124" width="9.140625" style="65"/>
    <col min="13125" max="13125" width="6.7109375" style="65" bestFit="1" customWidth="1"/>
    <col min="13126" max="13126" width="2.42578125" style="65" bestFit="1" customWidth="1"/>
    <col min="13127" max="13127" width="33.28515625" style="65" bestFit="1" customWidth="1"/>
    <col min="13128" max="13132" width="9.140625" style="65"/>
    <col min="13133" max="13133" width="6.7109375" style="65" bestFit="1" customWidth="1"/>
    <col min="13134" max="13134" width="2.42578125" style="65" bestFit="1" customWidth="1"/>
    <col min="13135" max="13135" width="33.28515625" style="65" bestFit="1" customWidth="1"/>
    <col min="13136" max="13140" width="9.140625" style="65"/>
    <col min="13141" max="13141" width="6.7109375" style="65" bestFit="1" customWidth="1"/>
    <col min="13142" max="13142" width="2.42578125" style="65" bestFit="1" customWidth="1"/>
    <col min="13143" max="13143" width="33.28515625" style="65" bestFit="1" customWidth="1"/>
    <col min="13144" max="13148" width="9.140625" style="65"/>
    <col min="13149" max="13149" width="6.7109375" style="65" bestFit="1" customWidth="1"/>
    <col min="13150" max="13150" width="2.42578125" style="65" bestFit="1" customWidth="1"/>
    <col min="13151" max="13151" width="33.28515625" style="65" bestFit="1" customWidth="1"/>
    <col min="13152" max="13156" width="9.140625" style="65"/>
    <col min="13157" max="13157" width="6.7109375" style="65" bestFit="1" customWidth="1"/>
    <col min="13158" max="13158" width="2.42578125" style="65" bestFit="1" customWidth="1"/>
    <col min="13159" max="13159" width="33.28515625" style="65" bestFit="1" customWidth="1"/>
    <col min="13160" max="13164" width="9.140625" style="65"/>
    <col min="13165" max="13165" width="6.7109375" style="65" bestFit="1" customWidth="1"/>
    <col min="13166" max="13166" width="2.42578125" style="65" bestFit="1" customWidth="1"/>
    <col min="13167" max="13167" width="33.28515625" style="65" bestFit="1" customWidth="1"/>
    <col min="13168" max="13172" width="9.140625" style="65"/>
    <col min="13173" max="13173" width="6.7109375" style="65" bestFit="1" customWidth="1"/>
    <col min="13174" max="13174" width="2.42578125" style="65" bestFit="1" customWidth="1"/>
    <col min="13175" max="13175" width="33.28515625" style="65" bestFit="1" customWidth="1"/>
    <col min="13176" max="13180" width="9.140625" style="65"/>
    <col min="13181" max="13181" width="6.7109375" style="65" bestFit="1" customWidth="1"/>
    <col min="13182" max="13182" width="2.42578125" style="65" bestFit="1" customWidth="1"/>
    <col min="13183" max="13183" width="33.28515625" style="65" bestFit="1" customWidth="1"/>
    <col min="13184" max="13188" width="9.140625" style="65"/>
    <col min="13189" max="13189" width="6.7109375" style="65" bestFit="1" customWidth="1"/>
    <col min="13190" max="13190" width="2.42578125" style="65" bestFit="1" customWidth="1"/>
    <col min="13191" max="13191" width="33.28515625" style="65" bestFit="1" customWidth="1"/>
    <col min="13192" max="13196" width="9.140625" style="65"/>
    <col min="13197" max="13197" width="6.7109375" style="65" bestFit="1" customWidth="1"/>
    <col min="13198" max="13198" width="2.42578125" style="65" bestFit="1" customWidth="1"/>
    <col min="13199" max="13199" width="33.28515625" style="65" bestFit="1" customWidth="1"/>
    <col min="13200" max="13204" width="9.140625" style="65"/>
    <col min="13205" max="13205" width="6.7109375" style="65" bestFit="1" customWidth="1"/>
    <col min="13206" max="13206" width="2.42578125" style="65" bestFit="1" customWidth="1"/>
    <col min="13207" max="13207" width="33.28515625" style="65" bestFit="1" customWidth="1"/>
    <col min="13208" max="13212" width="9.140625" style="65"/>
    <col min="13213" max="13213" width="6.7109375" style="65" bestFit="1" customWidth="1"/>
    <col min="13214" max="13214" width="2.42578125" style="65" bestFit="1" customWidth="1"/>
    <col min="13215" max="13215" width="33.28515625" style="65" bestFit="1" customWidth="1"/>
    <col min="13216" max="13220" width="9.140625" style="65"/>
    <col min="13221" max="13221" width="6.7109375" style="65" bestFit="1" customWidth="1"/>
    <col min="13222" max="13222" width="2.42578125" style="65" bestFit="1" customWidth="1"/>
    <col min="13223" max="13223" width="33.28515625" style="65" bestFit="1" customWidth="1"/>
    <col min="13224" max="13228" width="9.140625" style="65"/>
    <col min="13229" max="13229" width="6.7109375" style="65" bestFit="1" customWidth="1"/>
    <col min="13230" max="13230" width="2.42578125" style="65" bestFit="1" customWidth="1"/>
    <col min="13231" max="13231" width="33.28515625" style="65" bestFit="1" customWidth="1"/>
    <col min="13232" max="13236" width="9.140625" style="65"/>
    <col min="13237" max="13237" width="6.7109375" style="65" bestFit="1" customWidth="1"/>
    <col min="13238" max="13238" width="2.42578125" style="65" bestFit="1" customWidth="1"/>
    <col min="13239" max="13239" width="33.28515625" style="65" bestFit="1" customWidth="1"/>
    <col min="13240" max="13244" width="9.140625" style="65"/>
    <col min="13245" max="13245" width="6.7109375" style="65" bestFit="1" customWidth="1"/>
    <col min="13246" max="13246" width="2.42578125" style="65" bestFit="1" customWidth="1"/>
    <col min="13247" max="13247" width="33.28515625" style="65" bestFit="1" customWidth="1"/>
    <col min="13248" max="13252" width="9.140625" style="65"/>
    <col min="13253" max="13253" width="6.7109375" style="65" bestFit="1" customWidth="1"/>
    <col min="13254" max="13254" width="2.42578125" style="65" bestFit="1" customWidth="1"/>
    <col min="13255" max="13255" width="33.28515625" style="65" bestFit="1" customWidth="1"/>
    <col min="13256" max="13260" width="9.140625" style="65"/>
    <col min="13261" max="13261" width="6.7109375" style="65" bestFit="1" customWidth="1"/>
    <col min="13262" max="13262" width="2.42578125" style="65" bestFit="1" customWidth="1"/>
    <col min="13263" max="13263" width="33.28515625" style="65" bestFit="1" customWidth="1"/>
    <col min="13264" max="13268" width="9.140625" style="65"/>
    <col min="13269" max="13269" width="6.7109375" style="65" bestFit="1" customWidth="1"/>
    <col min="13270" max="13270" width="2.42578125" style="65" bestFit="1" customWidth="1"/>
    <col min="13271" max="13271" width="33.28515625" style="65" bestFit="1" customWidth="1"/>
    <col min="13272" max="13276" width="9.140625" style="65"/>
    <col min="13277" max="13277" width="6.7109375" style="65" bestFit="1" customWidth="1"/>
    <col min="13278" max="13278" width="2.42578125" style="65" bestFit="1" customWidth="1"/>
    <col min="13279" max="13279" width="33.28515625" style="65" bestFit="1" customWidth="1"/>
    <col min="13280" max="13284" width="9.140625" style="65"/>
    <col min="13285" max="13285" width="6.7109375" style="65" bestFit="1" customWidth="1"/>
    <col min="13286" max="13286" width="2.42578125" style="65" bestFit="1" customWidth="1"/>
    <col min="13287" max="13287" width="33.28515625" style="65" bestFit="1" customWidth="1"/>
    <col min="13288" max="13292" width="9.140625" style="65"/>
    <col min="13293" max="13293" width="6.7109375" style="65" bestFit="1" customWidth="1"/>
    <col min="13294" max="13294" width="2.42578125" style="65" bestFit="1" customWidth="1"/>
    <col min="13295" max="13295" width="33.28515625" style="65" bestFit="1" customWidth="1"/>
    <col min="13296" max="13300" width="9.140625" style="65"/>
    <col min="13301" max="13301" width="6.7109375" style="65" bestFit="1" customWidth="1"/>
    <col min="13302" max="13302" width="2.42578125" style="65" bestFit="1" customWidth="1"/>
    <col min="13303" max="13303" width="33.28515625" style="65" bestFit="1" customWidth="1"/>
    <col min="13304" max="13308" width="9.140625" style="65"/>
    <col min="13309" max="13309" width="6.7109375" style="65" bestFit="1" customWidth="1"/>
    <col min="13310" max="13310" width="2.42578125" style="65" bestFit="1" customWidth="1"/>
    <col min="13311" max="13311" width="33.28515625" style="65" bestFit="1" customWidth="1"/>
    <col min="13312" max="13316" width="9.140625" style="65"/>
    <col min="13317" max="13317" width="6.7109375" style="65" bestFit="1" customWidth="1"/>
    <col min="13318" max="13318" width="2.42578125" style="65" bestFit="1" customWidth="1"/>
    <col min="13319" max="13319" width="33.28515625" style="65" bestFit="1" customWidth="1"/>
    <col min="13320" max="13324" width="9.140625" style="65"/>
    <col min="13325" max="13325" width="6.7109375" style="65" bestFit="1" customWidth="1"/>
    <col min="13326" max="13326" width="2.42578125" style="65" bestFit="1" customWidth="1"/>
    <col min="13327" max="13327" width="33.28515625" style="65" bestFit="1" customWidth="1"/>
    <col min="13328" max="13332" width="9.140625" style="65"/>
    <col min="13333" max="13333" width="6.7109375" style="65" bestFit="1" customWidth="1"/>
    <col min="13334" max="13334" width="2.42578125" style="65" bestFit="1" customWidth="1"/>
    <col min="13335" max="13335" width="33.28515625" style="65" bestFit="1" customWidth="1"/>
    <col min="13336" max="13340" width="9.140625" style="65"/>
    <col min="13341" max="13341" width="6.7109375" style="65" bestFit="1" customWidth="1"/>
    <col min="13342" max="13342" width="2.42578125" style="65" bestFit="1" customWidth="1"/>
    <col min="13343" max="13343" width="33.28515625" style="65" bestFit="1" customWidth="1"/>
    <col min="13344" max="13348" width="9.140625" style="65"/>
    <col min="13349" max="13349" width="6.7109375" style="65" bestFit="1" customWidth="1"/>
    <col min="13350" max="13350" width="2.42578125" style="65" bestFit="1" customWidth="1"/>
    <col min="13351" max="13351" width="33.28515625" style="65" bestFit="1" customWidth="1"/>
    <col min="13352" max="13356" width="9.140625" style="65"/>
    <col min="13357" max="13357" width="6.7109375" style="65" bestFit="1" customWidth="1"/>
    <col min="13358" max="13358" width="2.42578125" style="65" bestFit="1" customWidth="1"/>
    <col min="13359" max="13359" width="33.28515625" style="65" bestFit="1" customWidth="1"/>
    <col min="13360" max="13364" width="9.140625" style="65"/>
    <col min="13365" max="13365" width="6.7109375" style="65" bestFit="1" customWidth="1"/>
    <col min="13366" max="13366" width="2.42578125" style="65" bestFit="1" customWidth="1"/>
    <col min="13367" max="13367" width="33.28515625" style="65" bestFit="1" customWidth="1"/>
    <col min="13368" max="13372" width="9.140625" style="65"/>
    <col min="13373" max="13373" width="6.7109375" style="65" bestFit="1" customWidth="1"/>
    <col min="13374" max="13374" width="2.42578125" style="65" bestFit="1" customWidth="1"/>
    <col min="13375" max="13375" width="33.28515625" style="65" bestFit="1" customWidth="1"/>
    <col min="13376" max="13380" width="9.140625" style="65"/>
    <col min="13381" max="13381" width="6.7109375" style="65" bestFit="1" customWidth="1"/>
    <col min="13382" max="13382" width="2.42578125" style="65" bestFit="1" customWidth="1"/>
    <col min="13383" max="13383" width="33.28515625" style="65" bestFit="1" customWidth="1"/>
    <col min="13384" max="13388" width="9.140625" style="65"/>
    <col min="13389" max="13389" width="6.7109375" style="65" bestFit="1" customWidth="1"/>
    <col min="13390" max="13390" width="2.42578125" style="65" bestFit="1" customWidth="1"/>
    <col min="13391" max="13391" width="33.28515625" style="65" bestFit="1" customWidth="1"/>
    <col min="13392" max="13396" width="9.140625" style="65"/>
    <col min="13397" max="13397" width="6.7109375" style="65" bestFit="1" customWidth="1"/>
    <col min="13398" max="13398" width="2.42578125" style="65" bestFit="1" customWidth="1"/>
    <col min="13399" max="13399" width="33.28515625" style="65" bestFit="1" customWidth="1"/>
    <col min="13400" max="13404" width="9.140625" style="65"/>
    <col min="13405" max="13405" width="6.7109375" style="65" bestFit="1" customWidth="1"/>
    <col min="13406" max="13406" width="2.42578125" style="65" bestFit="1" customWidth="1"/>
    <col min="13407" max="13407" width="33.28515625" style="65" bestFit="1" customWidth="1"/>
    <col min="13408" max="13412" width="9.140625" style="65"/>
    <col min="13413" max="13413" width="6.7109375" style="65" bestFit="1" customWidth="1"/>
    <col min="13414" max="13414" width="2.42578125" style="65" bestFit="1" customWidth="1"/>
    <col min="13415" max="13415" width="33.28515625" style="65" bestFit="1" customWidth="1"/>
    <col min="13416" max="13420" width="9.140625" style="65"/>
    <col min="13421" max="13421" width="6.7109375" style="65" bestFit="1" customWidth="1"/>
    <col min="13422" max="13422" width="2.42578125" style="65" bestFit="1" customWidth="1"/>
    <col min="13423" max="13423" width="33.28515625" style="65" bestFit="1" customWidth="1"/>
    <col min="13424" max="13428" width="9.140625" style="65"/>
    <col min="13429" max="13429" width="6.7109375" style="65" bestFit="1" customWidth="1"/>
    <col min="13430" max="13430" width="2.42578125" style="65" bestFit="1" customWidth="1"/>
    <col min="13431" max="13431" width="33.28515625" style="65" bestFit="1" customWidth="1"/>
    <col min="13432" max="13436" width="9.140625" style="65"/>
    <col min="13437" max="13437" width="6.7109375" style="65" bestFit="1" customWidth="1"/>
    <col min="13438" max="13438" width="2.42578125" style="65" bestFit="1" customWidth="1"/>
    <col min="13439" max="13439" width="33.28515625" style="65" bestFit="1" customWidth="1"/>
    <col min="13440" max="13444" width="9.140625" style="65"/>
    <col min="13445" max="13445" width="6.7109375" style="65" bestFit="1" customWidth="1"/>
    <col min="13446" max="13446" width="2.42578125" style="65" bestFit="1" customWidth="1"/>
    <col min="13447" max="13447" width="33.28515625" style="65" bestFit="1" customWidth="1"/>
    <col min="13448" max="13452" width="9.140625" style="65"/>
    <col min="13453" max="13453" width="6.7109375" style="65" bestFit="1" customWidth="1"/>
    <col min="13454" max="13454" width="2.42578125" style="65" bestFit="1" customWidth="1"/>
    <col min="13455" max="13455" width="33.28515625" style="65" bestFit="1" customWidth="1"/>
    <col min="13456" max="13460" width="9.140625" style="65"/>
    <col min="13461" max="13461" width="6.7109375" style="65" bestFit="1" customWidth="1"/>
    <col min="13462" max="13462" width="2.42578125" style="65" bestFit="1" customWidth="1"/>
    <col min="13463" max="13463" width="33.28515625" style="65" bestFit="1" customWidth="1"/>
    <col min="13464" max="13468" width="9.140625" style="65"/>
    <col min="13469" max="13469" width="6.7109375" style="65" bestFit="1" customWidth="1"/>
    <col min="13470" max="13470" width="2.42578125" style="65" bestFit="1" customWidth="1"/>
    <col min="13471" max="13471" width="33.28515625" style="65" bestFit="1" customWidth="1"/>
    <col min="13472" max="13476" width="9.140625" style="65"/>
    <col min="13477" max="13477" width="6.7109375" style="65" bestFit="1" customWidth="1"/>
    <col min="13478" max="13478" width="2.42578125" style="65" bestFit="1" customWidth="1"/>
    <col min="13479" max="13479" width="33.28515625" style="65" bestFit="1" customWidth="1"/>
    <col min="13480" max="13484" width="9.140625" style="65"/>
    <col min="13485" max="13485" width="6.7109375" style="65" bestFit="1" customWidth="1"/>
    <col min="13486" max="13486" width="2.42578125" style="65" bestFit="1" customWidth="1"/>
    <col min="13487" max="13487" width="33.28515625" style="65" bestFit="1" customWidth="1"/>
    <col min="13488" max="13492" width="9.140625" style="65"/>
    <col min="13493" max="13493" width="6.7109375" style="65" bestFit="1" customWidth="1"/>
    <col min="13494" max="13494" width="2.42578125" style="65" bestFit="1" customWidth="1"/>
    <col min="13495" max="13495" width="33.28515625" style="65" bestFit="1" customWidth="1"/>
    <col min="13496" max="13500" width="9.140625" style="65"/>
    <col min="13501" max="13501" width="6.7109375" style="65" bestFit="1" customWidth="1"/>
    <col min="13502" max="13502" width="2.42578125" style="65" bestFit="1" customWidth="1"/>
    <col min="13503" max="13503" width="33.28515625" style="65" bestFit="1" customWidth="1"/>
    <col min="13504" max="13508" width="9.140625" style="65"/>
    <col min="13509" max="13509" width="6.7109375" style="65" bestFit="1" customWidth="1"/>
    <col min="13510" max="13510" width="2.42578125" style="65" bestFit="1" customWidth="1"/>
    <col min="13511" max="13511" width="33.28515625" style="65" bestFit="1" customWidth="1"/>
    <col min="13512" max="13516" width="9.140625" style="65"/>
    <col min="13517" max="13517" width="6.7109375" style="65" bestFit="1" customWidth="1"/>
    <col min="13518" max="13518" width="2.42578125" style="65" bestFit="1" customWidth="1"/>
    <col min="13519" max="13519" width="33.28515625" style="65" bestFit="1" customWidth="1"/>
    <col min="13520" max="13524" width="9.140625" style="65"/>
    <col min="13525" max="13525" width="6.7109375" style="65" bestFit="1" customWidth="1"/>
    <col min="13526" max="13526" width="2.42578125" style="65" bestFit="1" customWidth="1"/>
    <col min="13527" max="13527" width="33.28515625" style="65" bestFit="1" customWidth="1"/>
    <col min="13528" max="13532" width="9.140625" style="65"/>
    <col min="13533" max="13533" width="6.7109375" style="65" bestFit="1" customWidth="1"/>
    <col min="13534" max="13534" width="2.42578125" style="65" bestFit="1" customWidth="1"/>
    <col min="13535" max="13535" width="33.28515625" style="65" bestFit="1" customWidth="1"/>
    <col min="13536" max="13540" width="9.140625" style="65"/>
    <col min="13541" max="13541" width="6.7109375" style="65" bestFit="1" customWidth="1"/>
    <col min="13542" max="13542" width="2.42578125" style="65" bestFit="1" customWidth="1"/>
    <col min="13543" max="13543" width="33.28515625" style="65" bestFit="1" customWidth="1"/>
    <col min="13544" max="13548" width="9.140625" style="65"/>
    <col min="13549" max="13549" width="6.7109375" style="65" bestFit="1" customWidth="1"/>
    <col min="13550" max="13550" width="2.42578125" style="65" bestFit="1" customWidth="1"/>
    <col min="13551" max="13551" width="33.28515625" style="65" bestFit="1" customWidth="1"/>
    <col min="13552" max="13556" width="9.140625" style="65"/>
    <col min="13557" max="13557" width="6.7109375" style="65" bestFit="1" customWidth="1"/>
    <col min="13558" max="13558" width="2.42578125" style="65" bestFit="1" customWidth="1"/>
    <col min="13559" max="13559" width="33.28515625" style="65" bestFit="1" customWidth="1"/>
    <col min="13560" max="13564" width="9.140625" style="65"/>
    <col min="13565" max="13565" width="6.7109375" style="65" bestFit="1" customWidth="1"/>
    <col min="13566" max="13566" width="2.42578125" style="65" bestFit="1" customWidth="1"/>
    <col min="13567" max="13567" width="33.28515625" style="65" bestFit="1" customWidth="1"/>
    <col min="13568" max="13572" width="9.140625" style="65"/>
    <col min="13573" max="13573" width="6.7109375" style="65" bestFit="1" customWidth="1"/>
    <col min="13574" max="13574" width="2.42578125" style="65" bestFit="1" customWidth="1"/>
    <col min="13575" max="13575" width="33.28515625" style="65" bestFit="1" customWidth="1"/>
    <col min="13576" max="13580" width="9.140625" style="65"/>
    <col min="13581" max="13581" width="6.7109375" style="65" bestFit="1" customWidth="1"/>
    <col min="13582" max="13582" width="2.42578125" style="65" bestFit="1" customWidth="1"/>
    <col min="13583" max="13583" width="33.28515625" style="65" bestFit="1" customWidth="1"/>
    <col min="13584" max="13588" width="9.140625" style="65"/>
    <col min="13589" max="13589" width="6.7109375" style="65" bestFit="1" customWidth="1"/>
    <col min="13590" max="13590" width="2.42578125" style="65" bestFit="1" customWidth="1"/>
    <col min="13591" max="13591" width="33.28515625" style="65" bestFit="1" customWidth="1"/>
    <col min="13592" max="13596" width="9.140625" style="65"/>
    <col min="13597" max="13597" width="6.7109375" style="65" bestFit="1" customWidth="1"/>
    <col min="13598" max="13598" width="2.42578125" style="65" bestFit="1" customWidth="1"/>
    <col min="13599" max="13599" width="33.28515625" style="65" bestFit="1" customWidth="1"/>
    <col min="13600" max="13604" width="9.140625" style="65"/>
    <col min="13605" max="13605" width="6.7109375" style="65" bestFit="1" customWidth="1"/>
    <col min="13606" max="13606" width="2.42578125" style="65" bestFit="1" customWidth="1"/>
    <col min="13607" max="13607" width="33.28515625" style="65" bestFit="1" customWidth="1"/>
    <col min="13608" max="13612" width="9.140625" style="65"/>
    <col min="13613" max="13613" width="6.7109375" style="65" bestFit="1" customWidth="1"/>
    <col min="13614" max="13614" width="2.42578125" style="65" bestFit="1" customWidth="1"/>
    <col min="13615" max="13615" width="33.28515625" style="65" bestFit="1" customWidth="1"/>
    <col min="13616" max="13620" width="9.140625" style="65"/>
    <col min="13621" max="13621" width="6.7109375" style="65" bestFit="1" customWidth="1"/>
    <col min="13622" max="13622" width="2.42578125" style="65" bestFit="1" customWidth="1"/>
    <col min="13623" max="13623" width="33.28515625" style="65" bestFit="1" customWidth="1"/>
    <col min="13624" max="13628" width="9.140625" style="65"/>
    <col min="13629" max="13629" width="6.7109375" style="65" bestFit="1" customWidth="1"/>
    <col min="13630" max="13630" width="2.42578125" style="65" bestFit="1" customWidth="1"/>
    <col min="13631" max="13631" width="33.28515625" style="65" bestFit="1" customWidth="1"/>
    <col min="13632" max="13636" width="9.140625" style="65"/>
    <col min="13637" max="13637" width="6.7109375" style="65" bestFit="1" customWidth="1"/>
    <col min="13638" max="13638" width="2.42578125" style="65" bestFit="1" customWidth="1"/>
    <col min="13639" max="13639" width="33.28515625" style="65" bestFit="1" customWidth="1"/>
    <col min="13640" max="13644" width="9.140625" style="65"/>
    <col min="13645" max="13645" width="6.7109375" style="65" bestFit="1" customWidth="1"/>
    <col min="13646" max="13646" width="2.42578125" style="65" bestFit="1" customWidth="1"/>
    <col min="13647" max="13647" width="33.28515625" style="65" bestFit="1" customWidth="1"/>
    <col min="13648" max="13652" width="9.140625" style="65"/>
    <col min="13653" max="13653" width="6.7109375" style="65" bestFit="1" customWidth="1"/>
    <col min="13654" max="13654" width="2.42578125" style="65" bestFit="1" customWidth="1"/>
    <col min="13655" max="13655" width="33.28515625" style="65" bestFit="1" customWidth="1"/>
    <col min="13656" max="13660" width="9.140625" style="65"/>
    <col min="13661" max="13661" width="6.7109375" style="65" bestFit="1" customWidth="1"/>
    <col min="13662" max="13662" width="2.42578125" style="65" bestFit="1" customWidth="1"/>
    <col min="13663" max="13663" width="33.28515625" style="65" bestFit="1" customWidth="1"/>
    <col min="13664" max="13668" width="9.140625" style="65"/>
    <col min="13669" max="13669" width="6.7109375" style="65" bestFit="1" customWidth="1"/>
    <col min="13670" max="13670" width="2.42578125" style="65" bestFit="1" customWidth="1"/>
    <col min="13671" max="13671" width="33.28515625" style="65" bestFit="1" customWidth="1"/>
    <col min="13672" max="13676" width="9.140625" style="65"/>
    <col min="13677" max="13677" width="6.7109375" style="65" bestFit="1" customWidth="1"/>
    <col min="13678" max="13678" width="2.42578125" style="65" bestFit="1" customWidth="1"/>
    <col min="13679" max="13679" width="33.28515625" style="65" bestFit="1" customWidth="1"/>
    <col min="13680" max="13684" width="9.140625" style="65"/>
    <col min="13685" max="13685" width="6.7109375" style="65" bestFit="1" customWidth="1"/>
    <col min="13686" max="13686" width="2.42578125" style="65" bestFit="1" customWidth="1"/>
    <col min="13687" max="13687" width="33.28515625" style="65" bestFit="1" customWidth="1"/>
    <col min="13688" max="13692" width="9.140625" style="65"/>
    <col min="13693" max="13693" width="6.7109375" style="65" bestFit="1" customWidth="1"/>
    <col min="13694" max="13694" width="2.42578125" style="65" bestFit="1" customWidth="1"/>
    <col min="13695" max="13695" width="33.28515625" style="65" bestFit="1" customWidth="1"/>
    <col min="13696" max="13700" width="9.140625" style="65"/>
    <col min="13701" max="13701" width="6.7109375" style="65" bestFit="1" customWidth="1"/>
    <col min="13702" max="13702" width="2.42578125" style="65" bestFit="1" customWidth="1"/>
    <col min="13703" max="13703" width="33.28515625" style="65" bestFit="1" customWidth="1"/>
    <col min="13704" max="13708" width="9.140625" style="65"/>
    <col min="13709" max="13709" width="6.7109375" style="65" bestFit="1" customWidth="1"/>
    <col min="13710" max="13710" width="2.42578125" style="65" bestFit="1" customWidth="1"/>
    <col min="13711" max="13711" width="33.28515625" style="65" bestFit="1" customWidth="1"/>
    <col min="13712" max="13716" width="9.140625" style="65"/>
    <col min="13717" max="13717" width="6.7109375" style="65" bestFit="1" customWidth="1"/>
    <col min="13718" max="13718" width="2.42578125" style="65" bestFit="1" customWidth="1"/>
    <col min="13719" max="13719" width="33.28515625" style="65" bestFit="1" customWidth="1"/>
    <col min="13720" max="13724" width="9.140625" style="65"/>
    <col min="13725" max="13725" width="6.7109375" style="65" bestFit="1" customWidth="1"/>
    <col min="13726" max="13726" width="2.42578125" style="65" bestFit="1" customWidth="1"/>
    <col min="13727" max="13727" width="33.28515625" style="65" bestFit="1" customWidth="1"/>
    <col min="13728" max="13732" width="9.140625" style="65"/>
    <col min="13733" max="13733" width="6.7109375" style="65" bestFit="1" customWidth="1"/>
    <col min="13734" max="13734" width="2.42578125" style="65" bestFit="1" customWidth="1"/>
    <col min="13735" max="13735" width="33.28515625" style="65" bestFit="1" customWidth="1"/>
    <col min="13736" max="13740" width="9.140625" style="65"/>
    <col min="13741" max="13741" width="6.7109375" style="65" bestFit="1" customWidth="1"/>
    <col min="13742" max="13742" width="2.42578125" style="65" bestFit="1" customWidth="1"/>
    <col min="13743" max="13743" width="33.28515625" style="65" bestFit="1" customWidth="1"/>
    <col min="13744" max="13748" width="9.140625" style="65"/>
    <col min="13749" max="13749" width="6.7109375" style="65" bestFit="1" customWidth="1"/>
    <col min="13750" max="13750" width="2.42578125" style="65" bestFit="1" customWidth="1"/>
    <col min="13751" max="13751" width="33.28515625" style="65" bestFit="1" customWidth="1"/>
    <col min="13752" max="13756" width="9.140625" style="65"/>
    <col min="13757" max="13757" width="6.7109375" style="65" bestFit="1" customWidth="1"/>
    <col min="13758" max="13758" width="2.42578125" style="65" bestFit="1" customWidth="1"/>
    <col min="13759" max="13759" width="33.28515625" style="65" bestFit="1" customWidth="1"/>
    <col min="13760" max="13764" width="9.140625" style="65"/>
    <col min="13765" max="13765" width="6.7109375" style="65" bestFit="1" customWidth="1"/>
    <col min="13766" max="13766" width="2.42578125" style="65" bestFit="1" customWidth="1"/>
    <col min="13767" max="13767" width="33.28515625" style="65" bestFit="1" customWidth="1"/>
    <col min="13768" max="13772" width="9.140625" style="65"/>
    <col min="13773" max="13773" width="6.7109375" style="65" bestFit="1" customWidth="1"/>
    <col min="13774" max="13774" width="2.42578125" style="65" bestFit="1" customWidth="1"/>
    <col min="13775" max="13775" width="33.28515625" style="65" bestFit="1" customWidth="1"/>
    <col min="13776" max="13780" width="9.140625" style="65"/>
    <col min="13781" max="13781" width="6.7109375" style="65" bestFit="1" customWidth="1"/>
    <col min="13782" max="13782" width="2.42578125" style="65" bestFit="1" customWidth="1"/>
    <col min="13783" max="13783" width="33.28515625" style="65" bestFit="1" customWidth="1"/>
    <col min="13784" max="13788" width="9.140625" style="65"/>
    <col min="13789" max="13789" width="6.7109375" style="65" bestFit="1" customWidth="1"/>
    <col min="13790" max="13790" width="2.42578125" style="65" bestFit="1" customWidth="1"/>
    <col min="13791" max="13791" width="33.28515625" style="65" bestFit="1" customWidth="1"/>
    <col min="13792" max="13796" width="9.140625" style="65"/>
    <col min="13797" max="13797" width="6.7109375" style="65" bestFit="1" customWidth="1"/>
    <col min="13798" max="13798" width="2.42578125" style="65" bestFit="1" customWidth="1"/>
    <col min="13799" max="13799" width="33.28515625" style="65" bestFit="1" customWidth="1"/>
    <col min="13800" max="13804" width="9.140625" style="65"/>
    <col min="13805" max="13805" width="6.7109375" style="65" bestFit="1" customWidth="1"/>
    <col min="13806" max="13806" width="2.42578125" style="65" bestFit="1" customWidth="1"/>
    <col min="13807" max="13807" width="33.28515625" style="65" bestFit="1" customWidth="1"/>
    <col min="13808" max="13812" width="9.140625" style="65"/>
    <col min="13813" max="13813" width="6.7109375" style="65" bestFit="1" customWidth="1"/>
    <col min="13814" max="13814" width="2.42578125" style="65" bestFit="1" customWidth="1"/>
    <col min="13815" max="13815" width="33.28515625" style="65" bestFit="1" customWidth="1"/>
    <col min="13816" max="13820" width="9.140625" style="65"/>
    <col min="13821" max="13821" width="6.7109375" style="65" bestFit="1" customWidth="1"/>
    <col min="13822" max="13822" width="2.42578125" style="65" bestFit="1" customWidth="1"/>
    <col min="13823" max="13823" width="33.28515625" style="65" bestFit="1" customWidth="1"/>
    <col min="13824" max="13828" width="9.140625" style="65"/>
    <col min="13829" max="13829" width="6.7109375" style="65" bestFit="1" customWidth="1"/>
    <col min="13830" max="13830" width="2.42578125" style="65" bestFit="1" customWidth="1"/>
    <col min="13831" max="13831" width="33.28515625" style="65" bestFit="1" customWidth="1"/>
    <col min="13832" max="13836" width="9.140625" style="65"/>
    <col min="13837" max="13837" width="6.7109375" style="65" bestFit="1" customWidth="1"/>
    <col min="13838" max="13838" width="2.42578125" style="65" bestFit="1" customWidth="1"/>
    <col min="13839" max="13839" width="33.28515625" style="65" bestFit="1" customWidth="1"/>
    <col min="13840" max="13844" width="9.140625" style="65"/>
    <col min="13845" max="13845" width="6.7109375" style="65" bestFit="1" customWidth="1"/>
    <col min="13846" max="13846" width="2.42578125" style="65" bestFit="1" customWidth="1"/>
    <col min="13847" max="13847" width="33.28515625" style="65" bestFit="1" customWidth="1"/>
    <col min="13848" max="13852" width="9.140625" style="65"/>
    <col min="13853" max="13853" width="6.7109375" style="65" bestFit="1" customWidth="1"/>
    <col min="13854" max="13854" width="2.42578125" style="65" bestFit="1" customWidth="1"/>
    <col min="13855" max="13855" width="33.28515625" style="65" bestFit="1" customWidth="1"/>
    <col min="13856" max="13860" width="9.140625" style="65"/>
    <col min="13861" max="13861" width="6.7109375" style="65" bestFit="1" customWidth="1"/>
    <col min="13862" max="13862" width="2.42578125" style="65" bestFit="1" customWidth="1"/>
    <col min="13863" max="13863" width="33.28515625" style="65" bestFit="1" customWidth="1"/>
    <col min="13864" max="13868" width="9.140625" style="65"/>
    <col min="13869" max="13869" width="6.7109375" style="65" bestFit="1" customWidth="1"/>
    <col min="13870" max="13870" width="2.42578125" style="65" bestFit="1" customWidth="1"/>
    <col min="13871" max="13871" width="33.28515625" style="65" bestFit="1" customWidth="1"/>
    <col min="13872" max="13876" width="9.140625" style="65"/>
    <col min="13877" max="13877" width="6.7109375" style="65" bestFit="1" customWidth="1"/>
    <col min="13878" max="13878" width="2.42578125" style="65" bestFit="1" customWidth="1"/>
    <col min="13879" max="13879" width="33.28515625" style="65" bestFit="1" customWidth="1"/>
    <col min="13880" max="13884" width="9.140625" style="65"/>
    <col min="13885" max="13885" width="6.7109375" style="65" bestFit="1" customWidth="1"/>
    <col min="13886" max="13886" width="2.42578125" style="65" bestFit="1" customWidth="1"/>
    <col min="13887" max="13887" width="33.28515625" style="65" bestFit="1" customWidth="1"/>
    <col min="13888" max="13892" width="9.140625" style="65"/>
    <col min="13893" max="13893" width="6.7109375" style="65" bestFit="1" customWidth="1"/>
    <col min="13894" max="13894" width="2.42578125" style="65" bestFit="1" customWidth="1"/>
    <col min="13895" max="13895" width="33.28515625" style="65" bestFit="1" customWidth="1"/>
    <col min="13896" max="13900" width="9.140625" style="65"/>
    <col min="13901" max="13901" width="6.7109375" style="65" bestFit="1" customWidth="1"/>
    <col min="13902" max="13902" width="2.42578125" style="65" bestFit="1" customWidth="1"/>
    <col min="13903" max="13903" width="33.28515625" style="65" bestFit="1" customWidth="1"/>
    <col min="13904" max="13908" width="9.140625" style="65"/>
    <col min="13909" max="13909" width="6.7109375" style="65" bestFit="1" customWidth="1"/>
    <col min="13910" max="13910" width="2.42578125" style="65" bestFit="1" customWidth="1"/>
    <col min="13911" max="13911" width="33.28515625" style="65" bestFit="1" customWidth="1"/>
    <col min="13912" max="13916" width="9.140625" style="65"/>
    <col min="13917" max="13917" width="6.7109375" style="65" bestFit="1" customWidth="1"/>
    <col min="13918" max="13918" width="2.42578125" style="65" bestFit="1" customWidth="1"/>
    <col min="13919" max="13919" width="33.28515625" style="65" bestFit="1" customWidth="1"/>
    <col min="13920" max="13924" width="9.140625" style="65"/>
    <col min="13925" max="13925" width="6.7109375" style="65" bestFit="1" customWidth="1"/>
    <col min="13926" max="13926" width="2.42578125" style="65" bestFit="1" customWidth="1"/>
    <col min="13927" max="13927" width="33.28515625" style="65" bestFit="1" customWidth="1"/>
    <col min="13928" max="13932" width="9.140625" style="65"/>
    <col min="13933" max="13933" width="6.7109375" style="65" bestFit="1" customWidth="1"/>
    <col min="13934" max="13934" width="2.42578125" style="65" bestFit="1" customWidth="1"/>
    <col min="13935" max="13935" width="33.28515625" style="65" bestFit="1" customWidth="1"/>
    <col min="13936" max="13940" width="9.140625" style="65"/>
    <col min="13941" max="13941" width="6.7109375" style="65" bestFit="1" customWidth="1"/>
    <col min="13942" max="13942" width="2.42578125" style="65" bestFit="1" customWidth="1"/>
    <col min="13943" max="13943" width="33.28515625" style="65" bestFit="1" customWidth="1"/>
    <col min="13944" max="13948" width="9.140625" style="65"/>
    <col min="13949" max="13949" width="6.7109375" style="65" bestFit="1" customWidth="1"/>
    <col min="13950" max="13950" width="2.42578125" style="65" bestFit="1" customWidth="1"/>
    <col min="13951" max="13951" width="33.28515625" style="65" bestFit="1" customWidth="1"/>
    <col min="13952" max="13956" width="9.140625" style="65"/>
    <col min="13957" max="13957" width="6.7109375" style="65" bestFit="1" customWidth="1"/>
    <col min="13958" max="13958" width="2.42578125" style="65" bestFit="1" customWidth="1"/>
    <col min="13959" max="13959" width="33.28515625" style="65" bestFit="1" customWidth="1"/>
    <col min="13960" max="13964" width="9.140625" style="65"/>
    <col min="13965" max="13965" width="6.7109375" style="65" bestFit="1" customWidth="1"/>
    <col min="13966" max="13966" width="2.42578125" style="65" bestFit="1" customWidth="1"/>
    <col min="13967" max="13967" width="33.28515625" style="65" bestFit="1" customWidth="1"/>
    <col min="13968" max="13972" width="9.140625" style="65"/>
    <col min="13973" max="13973" width="6.7109375" style="65" bestFit="1" customWidth="1"/>
    <col min="13974" max="13974" width="2.42578125" style="65" bestFit="1" customWidth="1"/>
    <col min="13975" max="13975" width="33.28515625" style="65" bestFit="1" customWidth="1"/>
    <col min="13976" max="13980" width="9.140625" style="65"/>
    <col min="13981" max="13981" width="6.7109375" style="65" bestFit="1" customWidth="1"/>
    <col min="13982" max="13982" width="2.42578125" style="65" bestFit="1" customWidth="1"/>
    <col min="13983" max="13983" width="33.28515625" style="65" bestFit="1" customWidth="1"/>
    <col min="13984" max="13988" width="9.140625" style="65"/>
    <col min="13989" max="13989" width="6.7109375" style="65" bestFit="1" customWidth="1"/>
    <col min="13990" max="13990" width="2.42578125" style="65" bestFit="1" customWidth="1"/>
    <col min="13991" max="13991" width="33.28515625" style="65" bestFit="1" customWidth="1"/>
    <col min="13992" max="13996" width="9.140625" style="65"/>
    <col min="13997" max="13997" width="6.7109375" style="65" bestFit="1" customWidth="1"/>
    <col min="13998" max="13998" width="2.42578125" style="65" bestFit="1" customWidth="1"/>
    <col min="13999" max="13999" width="33.28515625" style="65" bestFit="1" customWidth="1"/>
    <col min="14000" max="14004" width="9.140625" style="65"/>
    <col min="14005" max="14005" width="6.7109375" style="65" bestFit="1" customWidth="1"/>
    <col min="14006" max="14006" width="2.42578125" style="65" bestFit="1" customWidth="1"/>
    <col min="14007" max="14007" width="33.28515625" style="65" bestFit="1" customWidth="1"/>
    <col min="14008" max="14012" width="9.140625" style="65"/>
    <col min="14013" max="14013" width="6.7109375" style="65" bestFit="1" customWidth="1"/>
    <col min="14014" max="14014" width="2.42578125" style="65" bestFit="1" customWidth="1"/>
    <col min="14015" max="14015" width="33.28515625" style="65" bestFit="1" customWidth="1"/>
    <col min="14016" max="14020" width="9.140625" style="65"/>
    <col min="14021" max="14021" width="6.7109375" style="65" bestFit="1" customWidth="1"/>
    <col min="14022" max="14022" width="2.42578125" style="65" bestFit="1" customWidth="1"/>
    <col min="14023" max="14023" width="33.28515625" style="65" bestFit="1" customWidth="1"/>
    <col min="14024" max="14028" width="9.140625" style="65"/>
    <col min="14029" max="14029" width="6.7109375" style="65" bestFit="1" customWidth="1"/>
    <col min="14030" max="14030" width="2.42578125" style="65" bestFit="1" customWidth="1"/>
    <col min="14031" max="14031" width="33.28515625" style="65" bestFit="1" customWidth="1"/>
    <col min="14032" max="14036" width="9.140625" style="65"/>
    <col min="14037" max="14037" width="6.7109375" style="65" bestFit="1" customWidth="1"/>
    <col min="14038" max="14038" width="2.42578125" style="65" bestFit="1" customWidth="1"/>
    <col min="14039" max="14039" width="33.28515625" style="65" bestFit="1" customWidth="1"/>
    <col min="14040" max="14044" width="9.140625" style="65"/>
    <col min="14045" max="14045" width="6.7109375" style="65" bestFit="1" customWidth="1"/>
    <col min="14046" max="14046" width="2.42578125" style="65" bestFit="1" customWidth="1"/>
    <col min="14047" max="14047" width="33.28515625" style="65" bestFit="1" customWidth="1"/>
    <col min="14048" max="14052" width="9.140625" style="65"/>
    <col min="14053" max="14053" width="6.7109375" style="65" bestFit="1" customWidth="1"/>
    <col min="14054" max="14054" width="2.42578125" style="65" bestFit="1" customWidth="1"/>
    <col min="14055" max="14055" width="33.28515625" style="65" bestFit="1" customWidth="1"/>
    <col min="14056" max="14060" width="9.140625" style="65"/>
    <col min="14061" max="14061" width="6.7109375" style="65" bestFit="1" customWidth="1"/>
    <col min="14062" max="14062" width="2.42578125" style="65" bestFit="1" customWidth="1"/>
    <col min="14063" max="14063" width="33.28515625" style="65" bestFit="1" customWidth="1"/>
    <col min="14064" max="14068" width="9.140625" style="65"/>
    <col min="14069" max="14069" width="6.7109375" style="65" bestFit="1" customWidth="1"/>
    <col min="14070" max="14070" width="2.42578125" style="65" bestFit="1" customWidth="1"/>
    <col min="14071" max="14071" width="33.28515625" style="65" bestFit="1" customWidth="1"/>
    <col min="14072" max="14076" width="9.140625" style="65"/>
    <col min="14077" max="14077" width="6.7109375" style="65" bestFit="1" customWidth="1"/>
    <col min="14078" max="14078" width="2.42578125" style="65" bestFit="1" customWidth="1"/>
    <col min="14079" max="14079" width="33.28515625" style="65" bestFit="1" customWidth="1"/>
    <col min="14080" max="14084" width="9.140625" style="65"/>
    <col min="14085" max="14085" width="6.7109375" style="65" bestFit="1" customWidth="1"/>
    <col min="14086" max="14086" width="2.42578125" style="65" bestFit="1" customWidth="1"/>
    <col min="14087" max="14087" width="33.28515625" style="65" bestFit="1" customWidth="1"/>
    <col min="14088" max="14092" width="9.140625" style="65"/>
    <col min="14093" max="14093" width="6.7109375" style="65" bestFit="1" customWidth="1"/>
    <col min="14094" max="14094" width="2.42578125" style="65" bestFit="1" customWidth="1"/>
    <col min="14095" max="14095" width="33.28515625" style="65" bestFit="1" customWidth="1"/>
    <col min="14096" max="14100" width="9.140625" style="65"/>
    <col min="14101" max="14101" width="6.7109375" style="65" bestFit="1" customWidth="1"/>
    <col min="14102" max="14102" width="2.42578125" style="65" bestFit="1" customWidth="1"/>
    <col min="14103" max="14103" width="33.28515625" style="65" bestFit="1" customWidth="1"/>
    <col min="14104" max="14108" width="9.140625" style="65"/>
    <col min="14109" max="14109" width="6.7109375" style="65" bestFit="1" customWidth="1"/>
    <col min="14110" max="14110" width="2.42578125" style="65" bestFit="1" customWidth="1"/>
    <col min="14111" max="14111" width="33.28515625" style="65" bestFit="1" customWidth="1"/>
    <col min="14112" max="14116" width="9.140625" style="65"/>
    <col min="14117" max="14117" width="6.7109375" style="65" bestFit="1" customWidth="1"/>
    <col min="14118" max="14118" width="2.42578125" style="65" bestFit="1" customWidth="1"/>
    <col min="14119" max="14119" width="33.28515625" style="65" bestFit="1" customWidth="1"/>
    <col min="14120" max="14124" width="9.140625" style="65"/>
    <col min="14125" max="14125" width="6.7109375" style="65" bestFit="1" customWidth="1"/>
    <col min="14126" max="14126" width="2.42578125" style="65" bestFit="1" customWidth="1"/>
    <col min="14127" max="14127" width="33.28515625" style="65" bestFit="1" customWidth="1"/>
    <col min="14128" max="14132" width="9.140625" style="65"/>
    <col min="14133" max="14133" width="6.7109375" style="65" bestFit="1" customWidth="1"/>
    <col min="14134" max="14134" width="2.42578125" style="65" bestFit="1" customWidth="1"/>
    <col min="14135" max="14135" width="33.28515625" style="65" bestFit="1" customWidth="1"/>
    <col min="14136" max="14140" width="9.140625" style="65"/>
    <col min="14141" max="14141" width="6.7109375" style="65" bestFit="1" customWidth="1"/>
    <col min="14142" max="14142" width="2.42578125" style="65" bestFit="1" customWidth="1"/>
    <col min="14143" max="14143" width="33.28515625" style="65" bestFit="1" customWidth="1"/>
    <col min="14144" max="14148" width="9.140625" style="65"/>
    <col min="14149" max="14149" width="6.7109375" style="65" bestFit="1" customWidth="1"/>
    <col min="14150" max="14150" width="2.42578125" style="65" bestFit="1" customWidth="1"/>
    <col min="14151" max="14151" width="33.28515625" style="65" bestFit="1" customWidth="1"/>
    <col min="14152" max="14156" width="9.140625" style="65"/>
    <col min="14157" max="14157" width="6.7109375" style="65" bestFit="1" customWidth="1"/>
    <col min="14158" max="14158" width="2.42578125" style="65" bestFit="1" customWidth="1"/>
    <col min="14159" max="14159" width="33.28515625" style="65" bestFit="1" customWidth="1"/>
    <col min="14160" max="14164" width="9.140625" style="65"/>
    <col min="14165" max="14165" width="6.7109375" style="65" bestFit="1" customWidth="1"/>
    <col min="14166" max="14166" width="2.42578125" style="65" bestFit="1" customWidth="1"/>
    <col min="14167" max="14167" width="33.28515625" style="65" bestFit="1" customWidth="1"/>
    <col min="14168" max="14172" width="9.140625" style="65"/>
    <col min="14173" max="14173" width="6.7109375" style="65" bestFit="1" customWidth="1"/>
    <col min="14174" max="14174" width="2.42578125" style="65" bestFit="1" customWidth="1"/>
    <col min="14175" max="14175" width="33.28515625" style="65" bestFit="1" customWidth="1"/>
    <col min="14176" max="14180" width="9.140625" style="65"/>
    <col min="14181" max="14181" width="6.7109375" style="65" bestFit="1" customWidth="1"/>
    <col min="14182" max="14182" width="2.42578125" style="65" bestFit="1" customWidth="1"/>
    <col min="14183" max="14183" width="33.28515625" style="65" bestFit="1" customWidth="1"/>
    <col min="14184" max="14188" width="9.140625" style="65"/>
    <col min="14189" max="14189" width="6.7109375" style="65" bestFit="1" customWidth="1"/>
    <col min="14190" max="14190" width="2.42578125" style="65" bestFit="1" customWidth="1"/>
    <col min="14191" max="14191" width="33.28515625" style="65" bestFit="1" customWidth="1"/>
    <col min="14192" max="14196" width="9.140625" style="65"/>
    <col min="14197" max="14197" width="6.7109375" style="65" bestFit="1" customWidth="1"/>
    <col min="14198" max="14198" width="2.42578125" style="65" bestFit="1" customWidth="1"/>
    <col min="14199" max="14199" width="33.28515625" style="65" bestFit="1" customWidth="1"/>
    <col min="14200" max="14204" width="9.140625" style="65"/>
    <col min="14205" max="14205" width="6.7109375" style="65" bestFit="1" customWidth="1"/>
    <col min="14206" max="14206" width="2.42578125" style="65" bestFit="1" customWidth="1"/>
    <col min="14207" max="14207" width="33.28515625" style="65" bestFit="1" customWidth="1"/>
    <col min="14208" max="14212" width="9.140625" style="65"/>
    <col min="14213" max="14213" width="6.7109375" style="65" bestFit="1" customWidth="1"/>
    <col min="14214" max="14214" width="2.42578125" style="65" bestFit="1" customWidth="1"/>
    <col min="14215" max="14215" width="33.28515625" style="65" bestFit="1" customWidth="1"/>
    <col min="14216" max="14220" width="9.140625" style="65"/>
    <col min="14221" max="14221" width="6.7109375" style="65" bestFit="1" customWidth="1"/>
    <col min="14222" max="14222" width="2.42578125" style="65" bestFit="1" customWidth="1"/>
    <col min="14223" max="14223" width="33.28515625" style="65" bestFit="1" customWidth="1"/>
    <col min="14224" max="14228" width="9.140625" style="65"/>
    <col min="14229" max="14229" width="6.7109375" style="65" bestFit="1" customWidth="1"/>
    <col min="14230" max="14230" width="2.42578125" style="65" bestFit="1" customWidth="1"/>
    <col min="14231" max="14231" width="33.28515625" style="65" bestFit="1" customWidth="1"/>
    <col min="14232" max="14236" width="9.140625" style="65"/>
    <col min="14237" max="14237" width="6.7109375" style="65" bestFit="1" customWidth="1"/>
    <col min="14238" max="14238" width="2.42578125" style="65" bestFit="1" customWidth="1"/>
    <col min="14239" max="14239" width="33.28515625" style="65" bestFit="1" customWidth="1"/>
    <col min="14240" max="14244" width="9.140625" style="65"/>
    <col min="14245" max="14245" width="6.7109375" style="65" bestFit="1" customWidth="1"/>
    <col min="14246" max="14246" width="2.42578125" style="65" bestFit="1" customWidth="1"/>
    <col min="14247" max="14247" width="33.28515625" style="65" bestFit="1" customWidth="1"/>
    <col min="14248" max="14252" width="9.140625" style="65"/>
    <col min="14253" max="14253" width="6.7109375" style="65" bestFit="1" customWidth="1"/>
    <col min="14254" max="14254" width="2.42578125" style="65" bestFit="1" customWidth="1"/>
    <col min="14255" max="14255" width="33.28515625" style="65" bestFit="1" customWidth="1"/>
    <col min="14256" max="14260" width="9.140625" style="65"/>
    <col min="14261" max="14261" width="6.7109375" style="65" bestFit="1" customWidth="1"/>
    <col min="14262" max="14262" width="2.42578125" style="65" bestFit="1" customWidth="1"/>
    <col min="14263" max="14263" width="33.28515625" style="65" bestFit="1" customWidth="1"/>
    <col min="14264" max="14268" width="9.140625" style="65"/>
    <col min="14269" max="14269" width="6.7109375" style="65" bestFit="1" customWidth="1"/>
    <col min="14270" max="14270" width="2.42578125" style="65" bestFit="1" customWidth="1"/>
    <col min="14271" max="14271" width="33.28515625" style="65" bestFit="1" customWidth="1"/>
    <col min="14272" max="14276" width="9.140625" style="65"/>
    <col min="14277" max="14277" width="6.7109375" style="65" bestFit="1" customWidth="1"/>
    <col min="14278" max="14278" width="2.42578125" style="65" bestFit="1" customWidth="1"/>
    <col min="14279" max="14279" width="33.28515625" style="65" bestFit="1" customWidth="1"/>
    <col min="14280" max="14284" width="9.140625" style="65"/>
    <col min="14285" max="14285" width="6.7109375" style="65" bestFit="1" customWidth="1"/>
    <col min="14286" max="14286" width="2.42578125" style="65" bestFit="1" customWidth="1"/>
    <col min="14287" max="14287" width="33.28515625" style="65" bestFit="1" customWidth="1"/>
    <col min="14288" max="14292" width="9.140625" style="65"/>
    <col min="14293" max="14293" width="6.7109375" style="65" bestFit="1" customWidth="1"/>
    <col min="14294" max="14294" width="2.42578125" style="65" bestFit="1" customWidth="1"/>
    <col min="14295" max="14295" width="33.28515625" style="65" bestFit="1" customWidth="1"/>
    <col min="14296" max="14300" width="9.140625" style="65"/>
    <col min="14301" max="14301" width="6.7109375" style="65" bestFit="1" customWidth="1"/>
    <col min="14302" max="14302" width="2.42578125" style="65" bestFit="1" customWidth="1"/>
    <col min="14303" max="14303" width="33.28515625" style="65" bestFit="1" customWidth="1"/>
    <col min="14304" max="14308" width="9.140625" style="65"/>
    <col min="14309" max="14309" width="6.7109375" style="65" bestFit="1" customWidth="1"/>
    <col min="14310" max="14310" width="2.42578125" style="65" bestFit="1" customWidth="1"/>
    <col min="14311" max="14311" width="33.28515625" style="65" bestFit="1" customWidth="1"/>
    <col min="14312" max="14316" width="9.140625" style="65"/>
    <col min="14317" max="14317" width="6.7109375" style="65" bestFit="1" customWidth="1"/>
    <col min="14318" max="14318" width="2.42578125" style="65" bestFit="1" customWidth="1"/>
    <col min="14319" max="14319" width="33.28515625" style="65" bestFit="1" customWidth="1"/>
    <col min="14320" max="14324" width="9.140625" style="65"/>
    <col min="14325" max="14325" width="6.7109375" style="65" bestFit="1" customWidth="1"/>
    <col min="14326" max="14326" width="2.42578125" style="65" bestFit="1" customWidth="1"/>
    <col min="14327" max="14327" width="33.28515625" style="65" bestFit="1" customWidth="1"/>
    <col min="14328" max="14332" width="9.140625" style="65"/>
    <col min="14333" max="14333" width="6.7109375" style="65" bestFit="1" customWidth="1"/>
    <col min="14334" max="14334" width="2.42578125" style="65" bestFit="1" customWidth="1"/>
    <col min="14335" max="14335" width="33.28515625" style="65" bestFit="1" customWidth="1"/>
    <col min="14336" max="14340" width="9.140625" style="65"/>
    <col min="14341" max="14341" width="6.7109375" style="65" bestFit="1" customWidth="1"/>
    <col min="14342" max="14342" width="2.42578125" style="65" bestFit="1" customWidth="1"/>
    <col min="14343" max="14343" width="33.28515625" style="65" bestFit="1" customWidth="1"/>
    <col min="14344" max="14348" width="9.140625" style="65"/>
    <col min="14349" max="14349" width="6.7109375" style="65" bestFit="1" customWidth="1"/>
    <col min="14350" max="14350" width="2.42578125" style="65" bestFit="1" customWidth="1"/>
    <col min="14351" max="14351" width="33.28515625" style="65" bestFit="1" customWidth="1"/>
    <col min="14352" max="14356" width="9.140625" style="65"/>
    <col min="14357" max="14357" width="6.7109375" style="65" bestFit="1" customWidth="1"/>
    <col min="14358" max="14358" width="2.42578125" style="65" bestFit="1" customWidth="1"/>
    <col min="14359" max="14359" width="33.28515625" style="65" bestFit="1" customWidth="1"/>
    <col min="14360" max="14364" width="9.140625" style="65"/>
    <col min="14365" max="14365" width="6.7109375" style="65" bestFit="1" customWidth="1"/>
    <col min="14366" max="14366" width="2.42578125" style="65" bestFit="1" customWidth="1"/>
    <col min="14367" max="14367" width="33.28515625" style="65" bestFit="1" customWidth="1"/>
    <col min="14368" max="14372" width="9.140625" style="65"/>
    <col min="14373" max="14373" width="6.7109375" style="65" bestFit="1" customWidth="1"/>
    <col min="14374" max="14374" width="2.42578125" style="65" bestFit="1" customWidth="1"/>
    <col min="14375" max="14375" width="33.28515625" style="65" bestFit="1" customWidth="1"/>
    <col min="14376" max="14380" width="9.140625" style="65"/>
    <col min="14381" max="14381" width="6.7109375" style="65" bestFit="1" customWidth="1"/>
    <col min="14382" max="14382" width="2.42578125" style="65" bestFit="1" customWidth="1"/>
    <col min="14383" max="14383" width="33.28515625" style="65" bestFit="1" customWidth="1"/>
    <col min="14384" max="14388" width="9.140625" style="65"/>
    <col min="14389" max="14389" width="6.7109375" style="65" bestFit="1" customWidth="1"/>
    <col min="14390" max="14390" width="2.42578125" style="65" bestFit="1" customWidth="1"/>
    <col min="14391" max="14391" width="33.28515625" style="65" bestFit="1" customWidth="1"/>
    <col min="14392" max="14396" width="9.140625" style="65"/>
    <col min="14397" max="14397" width="6.7109375" style="65" bestFit="1" customWidth="1"/>
    <col min="14398" max="14398" width="2.42578125" style="65" bestFit="1" customWidth="1"/>
    <col min="14399" max="14399" width="33.28515625" style="65" bestFit="1" customWidth="1"/>
    <col min="14400" max="14404" width="9.140625" style="65"/>
    <col min="14405" max="14405" width="6.7109375" style="65" bestFit="1" customWidth="1"/>
    <col min="14406" max="14406" width="2.42578125" style="65" bestFit="1" customWidth="1"/>
    <col min="14407" max="14407" width="33.28515625" style="65" bestFit="1" customWidth="1"/>
    <col min="14408" max="14412" width="9.140625" style="65"/>
    <col min="14413" max="14413" width="6.7109375" style="65" bestFit="1" customWidth="1"/>
    <col min="14414" max="14414" width="2.42578125" style="65" bestFit="1" customWidth="1"/>
    <col min="14415" max="14415" width="33.28515625" style="65" bestFit="1" customWidth="1"/>
    <col min="14416" max="14420" width="9.140625" style="65"/>
    <col min="14421" max="14421" width="6.7109375" style="65" bestFit="1" customWidth="1"/>
    <col min="14422" max="14422" width="2.42578125" style="65" bestFit="1" customWidth="1"/>
    <col min="14423" max="14423" width="33.28515625" style="65" bestFit="1" customWidth="1"/>
    <col min="14424" max="14428" width="9.140625" style="65"/>
    <col min="14429" max="14429" width="6.7109375" style="65" bestFit="1" customWidth="1"/>
    <col min="14430" max="14430" width="2.42578125" style="65" bestFit="1" customWidth="1"/>
    <col min="14431" max="14431" width="33.28515625" style="65" bestFit="1" customWidth="1"/>
    <col min="14432" max="14436" width="9.140625" style="65"/>
    <col min="14437" max="14437" width="6.7109375" style="65" bestFit="1" customWidth="1"/>
    <col min="14438" max="14438" width="2.42578125" style="65" bestFit="1" customWidth="1"/>
    <col min="14439" max="14439" width="33.28515625" style="65" bestFit="1" customWidth="1"/>
    <col min="14440" max="14444" width="9.140625" style="65"/>
    <col min="14445" max="14445" width="6.7109375" style="65" bestFit="1" customWidth="1"/>
    <col min="14446" max="14446" width="2.42578125" style="65" bestFit="1" customWidth="1"/>
    <col min="14447" max="14447" width="33.28515625" style="65" bestFit="1" customWidth="1"/>
    <col min="14448" max="14452" width="9.140625" style="65"/>
    <col min="14453" max="14453" width="6.7109375" style="65" bestFit="1" customWidth="1"/>
    <col min="14454" max="14454" width="2.42578125" style="65" bestFit="1" customWidth="1"/>
    <col min="14455" max="14455" width="33.28515625" style="65" bestFit="1" customWidth="1"/>
    <col min="14456" max="14460" width="9.140625" style="65"/>
    <col min="14461" max="14461" width="6.7109375" style="65" bestFit="1" customWidth="1"/>
    <col min="14462" max="14462" width="2.42578125" style="65" bestFit="1" customWidth="1"/>
    <col min="14463" max="14463" width="33.28515625" style="65" bestFit="1" customWidth="1"/>
    <col min="14464" max="14468" width="9.140625" style="65"/>
    <col min="14469" max="14469" width="6.7109375" style="65" bestFit="1" customWidth="1"/>
    <col min="14470" max="14470" width="2.42578125" style="65" bestFit="1" customWidth="1"/>
    <col min="14471" max="14471" width="33.28515625" style="65" bestFit="1" customWidth="1"/>
    <col min="14472" max="14476" width="9.140625" style="65"/>
    <col min="14477" max="14477" width="6.7109375" style="65" bestFit="1" customWidth="1"/>
    <col min="14478" max="14478" width="2.42578125" style="65" bestFit="1" customWidth="1"/>
    <col min="14479" max="14479" width="33.28515625" style="65" bestFit="1" customWidth="1"/>
    <col min="14480" max="14484" width="9.140625" style="65"/>
    <col min="14485" max="14485" width="6.7109375" style="65" bestFit="1" customWidth="1"/>
    <col min="14486" max="14486" width="2.42578125" style="65" bestFit="1" customWidth="1"/>
    <col min="14487" max="14487" width="33.28515625" style="65" bestFit="1" customWidth="1"/>
    <col min="14488" max="14492" width="9.140625" style="65"/>
    <col min="14493" max="14493" width="6.7109375" style="65" bestFit="1" customWidth="1"/>
    <col min="14494" max="14494" width="2.42578125" style="65" bestFit="1" customWidth="1"/>
    <col min="14495" max="14495" width="33.28515625" style="65" bestFit="1" customWidth="1"/>
    <col min="14496" max="14500" width="9.140625" style="65"/>
    <col min="14501" max="14501" width="6.7109375" style="65" bestFit="1" customWidth="1"/>
    <col min="14502" max="14502" width="2.42578125" style="65" bestFit="1" customWidth="1"/>
    <col min="14503" max="14503" width="33.28515625" style="65" bestFit="1" customWidth="1"/>
    <col min="14504" max="14508" width="9.140625" style="65"/>
    <col min="14509" max="14509" width="6.7109375" style="65" bestFit="1" customWidth="1"/>
    <col min="14510" max="14510" width="2.42578125" style="65" bestFit="1" customWidth="1"/>
    <col min="14511" max="14511" width="33.28515625" style="65" bestFit="1" customWidth="1"/>
    <col min="14512" max="14516" width="9.140625" style="65"/>
    <col min="14517" max="14517" width="6.7109375" style="65" bestFit="1" customWidth="1"/>
    <col min="14518" max="14518" width="2.42578125" style="65" bestFit="1" customWidth="1"/>
    <col min="14519" max="14519" width="33.28515625" style="65" bestFit="1" customWidth="1"/>
    <col min="14520" max="14524" width="9.140625" style="65"/>
    <col min="14525" max="14525" width="6.7109375" style="65" bestFit="1" customWidth="1"/>
    <col min="14526" max="14526" width="2.42578125" style="65" bestFit="1" customWidth="1"/>
    <col min="14527" max="14527" width="33.28515625" style="65" bestFit="1" customWidth="1"/>
    <col min="14528" max="14532" width="9.140625" style="65"/>
    <col min="14533" max="14533" width="6.7109375" style="65" bestFit="1" customWidth="1"/>
    <col min="14534" max="14534" width="2.42578125" style="65" bestFit="1" customWidth="1"/>
    <col min="14535" max="14535" width="33.28515625" style="65" bestFit="1" customWidth="1"/>
    <col min="14536" max="14540" width="9.140625" style="65"/>
    <col min="14541" max="14541" width="6.7109375" style="65" bestFit="1" customWidth="1"/>
    <col min="14542" max="14542" width="2.42578125" style="65" bestFit="1" customWidth="1"/>
    <col min="14543" max="14543" width="33.28515625" style="65" bestFit="1" customWidth="1"/>
    <col min="14544" max="14548" width="9.140625" style="65"/>
    <col min="14549" max="14549" width="6.7109375" style="65" bestFit="1" customWidth="1"/>
    <col min="14550" max="14550" width="2.42578125" style="65" bestFit="1" customWidth="1"/>
    <col min="14551" max="14551" width="33.28515625" style="65" bestFit="1" customWidth="1"/>
    <col min="14552" max="14556" width="9.140625" style="65"/>
    <col min="14557" max="14557" width="6.7109375" style="65" bestFit="1" customWidth="1"/>
    <col min="14558" max="14558" width="2.42578125" style="65" bestFit="1" customWidth="1"/>
    <col min="14559" max="14559" width="33.28515625" style="65" bestFit="1" customWidth="1"/>
    <col min="14560" max="14564" width="9.140625" style="65"/>
    <col min="14565" max="14565" width="6.7109375" style="65" bestFit="1" customWidth="1"/>
    <col min="14566" max="14566" width="2.42578125" style="65" bestFit="1" customWidth="1"/>
    <col min="14567" max="14567" width="33.28515625" style="65" bestFit="1" customWidth="1"/>
    <col min="14568" max="14572" width="9.140625" style="65"/>
    <col min="14573" max="14573" width="6.7109375" style="65" bestFit="1" customWidth="1"/>
    <col min="14574" max="14574" width="2.42578125" style="65" bestFit="1" customWidth="1"/>
    <col min="14575" max="14575" width="33.28515625" style="65" bestFit="1" customWidth="1"/>
    <col min="14576" max="14580" width="9.140625" style="65"/>
    <col min="14581" max="14581" width="6.7109375" style="65" bestFit="1" customWidth="1"/>
    <col min="14582" max="14582" width="2.42578125" style="65" bestFit="1" customWidth="1"/>
    <col min="14583" max="14583" width="33.28515625" style="65" bestFit="1" customWidth="1"/>
    <col min="14584" max="14588" width="9.140625" style="65"/>
    <col min="14589" max="14589" width="6.7109375" style="65" bestFit="1" customWidth="1"/>
    <col min="14590" max="14590" width="2.42578125" style="65" bestFit="1" customWidth="1"/>
    <col min="14591" max="14591" width="33.28515625" style="65" bestFit="1" customWidth="1"/>
    <col min="14592" max="14596" width="9.140625" style="65"/>
    <col min="14597" max="14597" width="6.7109375" style="65" bestFit="1" customWidth="1"/>
    <col min="14598" max="14598" width="2.42578125" style="65" bestFit="1" customWidth="1"/>
    <col min="14599" max="14599" width="33.28515625" style="65" bestFit="1" customWidth="1"/>
    <col min="14600" max="14604" width="9.140625" style="65"/>
    <col min="14605" max="14605" width="6.7109375" style="65" bestFit="1" customWidth="1"/>
    <col min="14606" max="14606" width="2.42578125" style="65" bestFit="1" customWidth="1"/>
    <col min="14607" max="14607" width="33.28515625" style="65" bestFit="1" customWidth="1"/>
    <col min="14608" max="14612" width="9.140625" style="65"/>
    <col min="14613" max="14613" width="6.7109375" style="65" bestFit="1" customWidth="1"/>
    <col min="14614" max="14614" width="2.42578125" style="65" bestFit="1" customWidth="1"/>
    <col min="14615" max="14615" width="33.28515625" style="65" bestFit="1" customWidth="1"/>
    <col min="14616" max="14620" width="9.140625" style="65"/>
    <col min="14621" max="14621" width="6.7109375" style="65" bestFit="1" customWidth="1"/>
    <col min="14622" max="14622" width="2.42578125" style="65" bestFit="1" customWidth="1"/>
    <col min="14623" max="14623" width="33.28515625" style="65" bestFit="1" customWidth="1"/>
    <col min="14624" max="14628" width="9.140625" style="65"/>
    <col min="14629" max="14629" width="6.7109375" style="65" bestFit="1" customWidth="1"/>
    <col min="14630" max="14630" width="2.42578125" style="65" bestFit="1" customWidth="1"/>
    <col min="14631" max="14631" width="33.28515625" style="65" bestFit="1" customWidth="1"/>
    <col min="14632" max="14636" width="9.140625" style="65"/>
    <col min="14637" max="14637" width="6.7109375" style="65" bestFit="1" customWidth="1"/>
    <col min="14638" max="14638" width="2.42578125" style="65" bestFit="1" customWidth="1"/>
    <col min="14639" max="14639" width="33.28515625" style="65" bestFit="1" customWidth="1"/>
    <col min="14640" max="14644" width="9.140625" style="65"/>
    <col min="14645" max="14645" width="6.7109375" style="65" bestFit="1" customWidth="1"/>
    <col min="14646" max="14646" width="2.42578125" style="65" bestFit="1" customWidth="1"/>
    <col min="14647" max="14647" width="33.28515625" style="65" bestFit="1" customWidth="1"/>
    <col min="14648" max="14652" width="9.140625" style="65"/>
    <col min="14653" max="14653" width="6.7109375" style="65" bestFit="1" customWidth="1"/>
    <col min="14654" max="14654" width="2.42578125" style="65" bestFit="1" customWidth="1"/>
    <col min="14655" max="14655" width="33.28515625" style="65" bestFit="1" customWidth="1"/>
    <col min="14656" max="14660" width="9.140625" style="65"/>
    <col min="14661" max="14661" width="6.7109375" style="65" bestFit="1" customWidth="1"/>
    <col min="14662" max="14662" width="2.42578125" style="65" bestFit="1" customWidth="1"/>
    <col min="14663" max="14663" width="33.28515625" style="65" bestFit="1" customWidth="1"/>
    <col min="14664" max="14668" width="9.140625" style="65"/>
    <col min="14669" max="14669" width="6.7109375" style="65" bestFit="1" customWidth="1"/>
    <col min="14670" max="14670" width="2.42578125" style="65" bestFit="1" customWidth="1"/>
    <col min="14671" max="14671" width="33.28515625" style="65" bestFit="1" customWidth="1"/>
    <col min="14672" max="14676" width="9.140625" style="65"/>
    <col min="14677" max="14677" width="6.7109375" style="65" bestFit="1" customWidth="1"/>
    <col min="14678" max="14678" width="2.42578125" style="65" bestFit="1" customWidth="1"/>
    <col min="14679" max="14679" width="33.28515625" style="65" bestFit="1" customWidth="1"/>
    <col min="14680" max="14684" width="9.140625" style="65"/>
    <col min="14685" max="14685" width="6.7109375" style="65" bestFit="1" customWidth="1"/>
    <col min="14686" max="14686" width="2.42578125" style="65" bestFit="1" customWidth="1"/>
    <col min="14687" max="14687" width="33.28515625" style="65" bestFit="1" customWidth="1"/>
    <col min="14688" max="14692" width="9.140625" style="65"/>
    <col min="14693" max="14693" width="6.7109375" style="65" bestFit="1" customWidth="1"/>
    <col min="14694" max="14694" width="2.42578125" style="65" bestFit="1" customWidth="1"/>
    <col min="14695" max="14695" width="33.28515625" style="65" bestFit="1" customWidth="1"/>
    <col min="14696" max="14700" width="9.140625" style="65"/>
    <col min="14701" max="14701" width="6.7109375" style="65" bestFit="1" customWidth="1"/>
    <col min="14702" max="14702" width="2.42578125" style="65" bestFit="1" customWidth="1"/>
    <col min="14703" max="14703" width="33.28515625" style="65" bestFit="1" customWidth="1"/>
    <col min="14704" max="14708" width="9.140625" style="65"/>
    <col min="14709" max="14709" width="6.7109375" style="65" bestFit="1" customWidth="1"/>
    <col min="14710" max="14710" width="2.42578125" style="65" bestFit="1" customWidth="1"/>
    <col min="14711" max="14711" width="33.28515625" style="65" bestFit="1" customWidth="1"/>
    <col min="14712" max="14716" width="9.140625" style="65"/>
    <col min="14717" max="14717" width="6.7109375" style="65" bestFit="1" customWidth="1"/>
    <col min="14718" max="14718" width="2.42578125" style="65" bestFit="1" customWidth="1"/>
    <col min="14719" max="14719" width="33.28515625" style="65" bestFit="1" customWidth="1"/>
    <col min="14720" max="14724" width="9.140625" style="65"/>
    <col min="14725" max="14725" width="6.7109375" style="65" bestFit="1" customWidth="1"/>
    <col min="14726" max="14726" width="2.42578125" style="65" bestFit="1" customWidth="1"/>
    <col min="14727" max="14727" width="33.28515625" style="65" bestFit="1" customWidth="1"/>
    <col min="14728" max="14732" width="9.140625" style="65"/>
    <col min="14733" max="14733" width="6.7109375" style="65" bestFit="1" customWidth="1"/>
    <col min="14734" max="14734" width="2.42578125" style="65" bestFit="1" customWidth="1"/>
    <col min="14735" max="14735" width="33.28515625" style="65" bestFit="1" customWidth="1"/>
    <col min="14736" max="14740" width="9.140625" style="65"/>
    <col min="14741" max="14741" width="6.7109375" style="65" bestFit="1" customWidth="1"/>
    <col min="14742" max="14742" width="2.42578125" style="65" bestFit="1" customWidth="1"/>
    <col min="14743" max="14743" width="33.28515625" style="65" bestFit="1" customWidth="1"/>
    <col min="14744" max="14748" width="9.140625" style="65"/>
    <col min="14749" max="14749" width="6.7109375" style="65" bestFit="1" customWidth="1"/>
    <col min="14750" max="14750" width="2.42578125" style="65" bestFit="1" customWidth="1"/>
    <col min="14751" max="14751" width="33.28515625" style="65" bestFit="1" customWidth="1"/>
    <col min="14752" max="14756" width="9.140625" style="65"/>
    <col min="14757" max="14757" width="6.7109375" style="65" bestFit="1" customWidth="1"/>
    <col min="14758" max="14758" width="2.42578125" style="65" bestFit="1" customWidth="1"/>
    <col min="14759" max="14759" width="33.28515625" style="65" bestFit="1" customWidth="1"/>
    <col min="14760" max="14764" width="9.140625" style="65"/>
    <col min="14765" max="14765" width="6.7109375" style="65" bestFit="1" customWidth="1"/>
    <col min="14766" max="14766" width="2.42578125" style="65" bestFit="1" customWidth="1"/>
    <col min="14767" max="14767" width="33.28515625" style="65" bestFit="1" customWidth="1"/>
    <col min="14768" max="14772" width="9.140625" style="65"/>
    <col min="14773" max="14773" width="6.7109375" style="65" bestFit="1" customWidth="1"/>
    <col min="14774" max="14774" width="2.42578125" style="65" bestFit="1" customWidth="1"/>
    <col min="14775" max="14775" width="33.28515625" style="65" bestFit="1" customWidth="1"/>
    <col min="14776" max="14780" width="9.140625" style="65"/>
    <col min="14781" max="14781" width="6.7109375" style="65" bestFit="1" customWidth="1"/>
    <col min="14782" max="14782" width="2.42578125" style="65" bestFit="1" customWidth="1"/>
    <col min="14783" max="14783" width="33.28515625" style="65" bestFit="1" customWidth="1"/>
    <col min="14784" max="14788" width="9.140625" style="65"/>
    <col min="14789" max="14789" width="6.7109375" style="65" bestFit="1" customWidth="1"/>
    <col min="14790" max="14790" width="2.42578125" style="65" bestFit="1" customWidth="1"/>
    <col min="14791" max="14791" width="33.28515625" style="65" bestFit="1" customWidth="1"/>
    <col min="14792" max="14796" width="9.140625" style="65"/>
    <col min="14797" max="14797" width="6.7109375" style="65" bestFit="1" customWidth="1"/>
    <col min="14798" max="14798" width="2.42578125" style="65" bestFit="1" customWidth="1"/>
    <col min="14799" max="14799" width="33.28515625" style="65" bestFit="1" customWidth="1"/>
    <col min="14800" max="14804" width="9.140625" style="65"/>
    <col min="14805" max="14805" width="6.7109375" style="65" bestFit="1" customWidth="1"/>
    <col min="14806" max="14806" width="2.42578125" style="65" bestFit="1" customWidth="1"/>
    <col min="14807" max="14807" width="33.28515625" style="65" bestFit="1" customWidth="1"/>
    <col min="14808" max="14812" width="9.140625" style="65"/>
    <col min="14813" max="14813" width="6.7109375" style="65" bestFit="1" customWidth="1"/>
    <col min="14814" max="14814" width="2.42578125" style="65" bestFit="1" customWidth="1"/>
    <col min="14815" max="14815" width="33.28515625" style="65" bestFit="1" customWidth="1"/>
    <col min="14816" max="14820" width="9.140625" style="65"/>
    <col min="14821" max="14821" width="6.7109375" style="65" bestFit="1" customWidth="1"/>
    <col min="14822" max="14822" width="2.42578125" style="65" bestFit="1" customWidth="1"/>
    <col min="14823" max="14823" width="33.28515625" style="65" bestFit="1" customWidth="1"/>
    <col min="14824" max="14828" width="9.140625" style="65"/>
    <col min="14829" max="14829" width="6.7109375" style="65" bestFit="1" customWidth="1"/>
    <col min="14830" max="14830" width="2.42578125" style="65" bestFit="1" customWidth="1"/>
    <col min="14831" max="14831" width="33.28515625" style="65" bestFit="1" customWidth="1"/>
    <col min="14832" max="14836" width="9.140625" style="65"/>
    <col min="14837" max="14837" width="6.7109375" style="65" bestFit="1" customWidth="1"/>
    <col min="14838" max="14838" width="2.42578125" style="65" bestFit="1" customWidth="1"/>
    <col min="14839" max="14839" width="33.28515625" style="65" bestFit="1" customWidth="1"/>
    <col min="14840" max="14844" width="9.140625" style="65"/>
    <col min="14845" max="14845" width="6.7109375" style="65" bestFit="1" customWidth="1"/>
    <col min="14846" max="14846" width="2.42578125" style="65" bestFit="1" customWidth="1"/>
    <col min="14847" max="14847" width="33.28515625" style="65" bestFit="1" customWidth="1"/>
    <col min="14848" max="14852" width="9.140625" style="65"/>
    <col min="14853" max="14853" width="6.7109375" style="65" bestFit="1" customWidth="1"/>
    <col min="14854" max="14854" width="2.42578125" style="65" bestFit="1" customWidth="1"/>
    <col min="14855" max="14855" width="33.28515625" style="65" bestFit="1" customWidth="1"/>
    <col min="14856" max="14860" width="9.140625" style="65"/>
    <col min="14861" max="14861" width="6.7109375" style="65" bestFit="1" customWidth="1"/>
    <col min="14862" max="14862" width="2.42578125" style="65" bestFit="1" customWidth="1"/>
    <col min="14863" max="14863" width="33.28515625" style="65" bestFit="1" customWidth="1"/>
    <col min="14864" max="14868" width="9.140625" style="65"/>
    <col min="14869" max="14869" width="6.7109375" style="65" bestFit="1" customWidth="1"/>
    <col min="14870" max="14870" width="2.42578125" style="65" bestFit="1" customWidth="1"/>
    <col min="14871" max="14871" width="33.28515625" style="65" bestFit="1" customWidth="1"/>
    <col min="14872" max="14876" width="9.140625" style="65"/>
    <col min="14877" max="14877" width="6.7109375" style="65" bestFit="1" customWidth="1"/>
    <col min="14878" max="14878" width="2.42578125" style="65" bestFit="1" customWidth="1"/>
    <col min="14879" max="14879" width="33.28515625" style="65" bestFit="1" customWidth="1"/>
    <col min="14880" max="14884" width="9.140625" style="65"/>
    <col min="14885" max="14885" width="6.7109375" style="65" bestFit="1" customWidth="1"/>
    <col min="14886" max="14886" width="2.42578125" style="65" bestFit="1" customWidth="1"/>
    <col min="14887" max="14887" width="33.28515625" style="65" bestFit="1" customWidth="1"/>
    <col min="14888" max="14892" width="9.140625" style="65"/>
    <col min="14893" max="14893" width="6.7109375" style="65" bestFit="1" customWidth="1"/>
    <col min="14894" max="14894" width="2.42578125" style="65" bestFit="1" customWidth="1"/>
    <col min="14895" max="14895" width="33.28515625" style="65" bestFit="1" customWidth="1"/>
    <col min="14896" max="14900" width="9.140625" style="65"/>
    <col min="14901" max="14901" width="6.7109375" style="65" bestFit="1" customWidth="1"/>
    <col min="14902" max="14902" width="2.42578125" style="65" bestFit="1" customWidth="1"/>
    <col min="14903" max="14903" width="33.28515625" style="65" bestFit="1" customWidth="1"/>
    <col min="14904" max="14908" width="9.140625" style="65"/>
    <col min="14909" max="14909" width="6.7109375" style="65" bestFit="1" customWidth="1"/>
    <col min="14910" max="14910" width="2.42578125" style="65" bestFit="1" customWidth="1"/>
    <col min="14911" max="14911" width="33.28515625" style="65" bestFit="1" customWidth="1"/>
    <col min="14912" max="14916" width="9.140625" style="65"/>
    <col min="14917" max="14917" width="6.7109375" style="65" bestFit="1" customWidth="1"/>
    <col min="14918" max="14918" width="2.42578125" style="65" bestFit="1" customWidth="1"/>
    <col min="14919" max="14919" width="33.28515625" style="65" bestFit="1" customWidth="1"/>
    <col min="14920" max="14924" width="9.140625" style="65"/>
    <col min="14925" max="14925" width="6.7109375" style="65" bestFit="1" customWidth="1"/>
    <col min="14926" max="14926" width="2.42578125" style="65" bestFit="1" customWidth="1"/>
    <col min="14927" max="14927" width="33.28515625" style="65" bestFit="1" customWidth="1"/>
    <col min="14928" max="14932" width="9.140625" style="65"/>
    <col min="14933" max="14933" width="6.7109375" style="65" bestFit="1" customWidth="1"/>
    <col min="14934" max="14934" width="2.42578125" style="65" bestFit="1" customWidth="1"/>
    <col min="14935" max="14935" width="33.28515625" style="65" bestFit="1" customWidth="1"/>
    <col min="14936" max="14940" width="9.140625" style="65"/>
    <col min="14941" max="14941" width="6.7109375" style="65" bestFit="1" customWidth="1"/>
    <col min="14942" max="14942" width="2.42578125" style="65" bestFit="1" customWidth="1"/>
    <col min="14943" max="14943" width="33.28515625" style="65" bestFit="1" customWidth="1"/>
    <col min="14944" max="14948" width="9.140625" style="65"/>
    <col min="14949" max="14949" width="6.7109375" style="65" bestFit="1" customWidth="1"/>
    <col min="14950" max="14950" width="2.42578125" style="65" bestFit="1" customWidth="1"/>
    <col min="14951" max="14951" width="33.28515625" style="65" bestFit="1" customWidth="1"/>
    <col min="14952" max="14956" width="9.140625" style="65"/>
    <col min="14957" max="14957" width="6.7109375" style="65" bestFit="1" customWidth="1"/>
    <col min="14958" max="14958" width="2.42578125" style="65" bestFit="1" customWidth="1"/>
    <col min="14959" max="14959" width="33.28515625" style="65" bestFit="1" customWidth="1"/>
    <col min="14960" max="14964" width="9.140625" style="65"/>
    <col min="14965" max="14965" width="6.7109375" style="65" bestFit="1" customWidth="1"/>
    <col min="14966" max="14966" width="2.42578125" style="65" bestFit="1" customWidth="1"/>
    <col min="14967" max="14967" width="33.28515625" style="65" bestFit="1" customWidth="1"/>
    <col min="14968" max="14972" width="9.140625" style="65"/>
    <col min="14973" max="14973" width="6.7109375" style="65" bestFit="1" customWidth="1"/>
    <col min="14974" max="14974" width="2.42578125" style="65" bestFit="1" customWidth="1"/>
    <col min="14975" max="14975" width="33.28515625" style="65" bestFit="1" customWidth="1"/>
    <col min="14976" max="14980" width="9.140625" style="65"/>
    <col min="14981" max="14981" width="6.7109375" style="65" bestFit="1" customWidth="1"/>
    <col min="14982" max="14982" width="2.42578125" style="65" bestFit="1" customWidth="1"/>
    <col min="14983" max="14983" width="33.28515625" style="65" bestFit="1" customWidth="1"/>
    <col min="14984" max="14988" width="9.140625" style="65"/>
    <col min="14989" max="14989" width="6.7109375" style="65" bestFit="1" customWidth="1"/>
    <col min="14990" max="14990" width="2.42578125" style="65" bestFit="1" customWidth="1"/>
    <col min="14991" max="14991" width="33.28515625" style="65" bestFit="1" customWidth="1"/>
    <col min="14992" max="14996" width="9.140625" style="65"/>
    <col min="14997" max="14997" width="6.7109375" style="65" bestFit="1" customWidth="1"/>
    <col min="14998" max="14998" width="2.42578125" style="65" bestFit="1" customWidth="1"/>
    <col min="14999" max="14999" width="33.28515625" style="65" bestFit="1" customWidth="1"/>
    <col min="15000" max="15004" width="9.140625" style="65"/>
    <col min="15005" max="15005" width="6.7109375" style="65" bestFit="1" customWidth="1"/>
    <col min="15006" max="15006" width="2.42578125" style="65" bestFit="1" customWidth="1"/>
    <col min="15007" max="15007" width="33.28515625" style="65" bestFit="1" customWidth="1"/>
    <col min="15008" max="15012" width="9.140625" style="65"/>
    <col min="15013" max="15013" width="6.7109375" style="65" bestFit="1" customWidth="1"/>
    <col min="15014" max="15014" width="2.42578125" style="65" bestFit="1" customWidth="1"/>
    <col min="15015" max="15015" width="33.28515625" style="65" bestFit="1" customWidth="1"/>
    <col min="15016" max="15020" width="9.140625" style="65"/>
    <col min="15021" max="15021" width="6.7109375" style="65" bestFit="1" customWidth="1"/>
    <col min="15022" max="15022" width="2.42578125" style="65" bestFit="1" customWidth="1"/>
    <col min="15023" max="15023" width="33.28515625" style="65" bestFit="1" customWidth="1"/>
    <col min="15024" max="15028" width="9.140625" style="65"/>
    <col min="15029" max="15029" width="6.7109375" style="65" bestFit="1" customWidth="1"/>
    <col min="15030" max="15030" width="2.42578125" style="65" bestFit="1" customWidth="1"/>
    <col min="15031" max="15031" width="33.28515625" style="65" bestFit="1" customWidth="1"/>
    <col min="15032" max="15036" width="9.140625" style="65"/>
    <col min="15037" max="15037" width="6.7109375" style="65" bestFit="1" customWidth="1"/>
    <col min="15038" max="15038" width="2.42578125" style="65" bestFit="1" customWidth="1"/>
    <col min="15039" max="15039" width="33.28515625" style="65" bestFit="1" customWidth="1"/>
    <col min="15040" max="15044" width="9.140625" style="65"/>
    <col min="15045" max="15045" width="6.7109375" style="65" bestFit="1" customWidth="1"/>
    <col min="15046" max="15046" width="2.42578125" style="65" bestFit="1" customWidth="1"/>
    <col min="15047" max="15047" width="33.28515625" style="65" bestFit="1" customWidth="1"/>
    <col min="15048" max="15052" width="9.140625" style="65"/>
    <col min="15053" max="15053" width="6.7109375" style="65" bestFit="1" customWidth="1"/>
    <col min="15054" max="15054" width="2.42578125" style="65" bestFit="1" customWidth="1"/>
    <col min="15055" max="15055" width="33.28515625" style="65" bestFit="1" customWidth="1"/>
    <col min="15056" max="15060" width="9.140625" style="65"/>
    <col min="15061" max="15061" width="6.7109375" style="65" bestFit="1" customWidth="1"/>
    <col min="15062" max="15062" width="2.42578125" style="65" bestFit="1" customWidth="1"/>
    <col min="15063" max="15063" width="33.28515625" style="65" bestFit="1" customWidth="1"/>
    <col min="15064" max="15068" width="9.140625" style="65"/>
    <col min="15069" max="15069" width="6.7109375" style="65" bestFit="1" customWidth="1"/>
    <col min="15070" max="15070" width="2.42578125" style="65" bestFit="1" customWidth="1"/>
    <col min="15071" max="15071" width="33.28515625" style="65" bestFit="1" customWidth="1"/>
    <col min="15072" max="15076" width="9.140625" style="65"/>
    <col min="15077" max="15077" width="6.7109375" style="65" bestFit="1" customWidth="1"/>
    <col min="15078" max="15078" width="2.42578125" style="65" bestFit="1" customWidth="1"/>
    <col min="15079" max="15079" width="33.28515625" style="65" bestFit="1" customWidth="1"/>
    <col min="15080" max="15084" width="9.140625" style="65"/>
    <col min="15085" max="15085" width="6.7109375" style="65" bestFit="1" customWidth="1"/>
    <col min="15086" max="15086" width="2.42578125" style="65" bestFit="1" customWidth="1"/>
    <col min="15087" max="15087" width="33.28515625" style="65" bestFit="1" customWidth="1"/>
    <col min="15088" max="15092" width="9.140625" style="65"/>
    <col min="15093" max="15093" width="6.7109375" style="65" bestFit="1" customWidth="1"/>
    <col min="15094" max="15094" width="2.42578125" style="65" bestFit="1" customWidth="1"/>
    <col min="15095" max="15095" width="33.28515625" style="65" bestFit="1" customWidth="1"/>
    <col min="15096" max="15100" width="9.140625" style="65"/>
    <col min="15101" max="15101" width="6.7109375" style="65" bestFit="1" customWidth="1"/>
    <col min="15102" max="15102" width="2.42578125" style="65" bestFit="1" customWidth="1"/>
    <col min="15103" max="15103" width="33.28515625" style="65" bestFit="1" customWidth="1"/>
    <col min="15104" max="15108" width="9.140625" style="65"/>
    <col min="15109" max="15109" width="6.7109375" style="65" bestFit="1" customWidth="1"/>
    <col min="15110" max="15110" width="2.42578125" style="65" bestFit="1" customWidth="1"/>
    <col min="15111" max="15111" width="33.28515625" style="65" bestFit="1" customWidth="1"/>
    <col min="15112" max="15116" width="9.140625" style="65"/>
    <col min="15117" max="15117" width="6.7109375" style="65" bestFit="1" customWidth="1"/>
    <col min="15118" max="15118" width="2.42578125" style="65" bestFit="1" customWidth="1"/>
    <col min="15119" max="15119" width="33.28515625" style="65" bestFit="1" customWidth="1"/>
    <col min="15120" max="15124" width="9.140625" style="65"/>
    <col min="15125" max="15125" width="6.7109375" style="65" bestFit="1" customWidth="1"/>
    <col min="15126" max="15126" width="2.42578125" style="65" bestFit="1" customWidth="1"/>
    <col min="15127" max="15127" width="33.28515625" style="65" bestFit="1" customWidth="1"/>
    <col min="15128" max="15132" width="9.140625" style="65"/>
    <col min="15133" max="15133" width="6.7109375" style="65" bestFit="1" customWidth="1"/>
    <col min="15134" max="15134" width="2.42578125" style="65" bestFit="1" customWidth="1"/>
    <col min="15135" max="15135" width="33.28515625" style="65" bestFit="1" customWidth="1"/>
    <col min="15136" max="15140" width="9.140625" style="65"/>
    <col min="15141" max="15141" width="6.7109375" style="65" bestFit="1" customWidth="1"/>
    <col min="15142" max="15142" width="2.42578125" style="65" bestFit="1" customWidth="1"/>
    <col min="15143" max="15143" width="33.28515625" style="65" bestFit="1" customWidth="1"/>
    <col min="15144" max="15148" width="9.140625" style="65"/>
    <col min="15149" max="15149" width="6.7109375" style="65" bestFit="1" customWidth="1"/>
    <col min="15150" max="15150" width="2.42578125" style="65" bestFit="1" customWidth="1"/>
    <col min="15151" max="15151" width="33.28515625" style="65" bestFit="1" customWidth="1"/>
    <col min="15152" max="15156" width="9.140625" style="65"/>
    <col min="15157" max="15157" width="6.7109375" style="65" bestFit="1" customWidth="1"/>
    <col min="15158" max="15158" width="2.42578125" style="65" bestFit="1" customWidth="1"/>
    <col min="15159" max="15159" width="33.28515625" style="65" bestFit="1" customWidth="1"/>
    <col min="15160" max="15164" width="9.140625" style="65"/>
    <col min="15165" max="15165" width="6.7109375" style="65" bestFit="1" customWidth="1"/>
    <col min="15166" max="15166" width="2.42578125" style="65" bestFit="1" customWidth="1"/>
    <col min="15167" max="15167" width="33.28515625" style="65" bestFit="1" customWidth="1"/>
    <col min="15168" max="15172" width="9.140625" style="65"/>
    <col min="15173" max="15173" width="6.7109375" style="65" bestFit="1" customWidth="1"/>
    <col min="15174" max="15174" width="2.42578125" style="65" bestFit="1" customWidth="1"/>
    <col min="15175" max="15175" width="33.28515625" style="65" bestFit="1" customWidth="1"/>
    <col min="15176" max="15180" width="9.140625" style="65"/>
    <col min="15181" max="15181" width="6.7109375" style="65" bestFit="1" customWidth="1"/>
    <col min="15182" max="15182" width="2.42578125" style="65" bestFit="1" customWidth="1"/>
    <col min="15183" max="15183" width="33.28515625" style="65" bestFit="1" customWidth="1"/>
    <col min="15184" max="15188" width="9.140625" style="65"/>
    <col min="15189" max="15189" width="6.7109375" style="65" bestFit="1" customWidth="1"/>
    <col min="15190" max="15190" width="2.42578125" style="65" bestFit="1" customWidth="1"/>
    <col min="15191" max="15191" width="33.28515625" style="65" bestFit="1" customWidth="1"/>
    <col min="15192" max="15196" width="9.140625" style="65"/>
    <col min="15197" max="15197" width="6.7109375" style="65" bestFit="1" customWidth="1"/>
    <col min="15198" max="15198" width="2.42578125" style="65" bestFit="1" customWidth="1"/>
    <col min="15199" max="15199" width="33.28515625" style="65" bestFit="1" customWidth="1"/>
    <col min="15200" max="15204" width="9.140625" style="65"/>
    <col min="15205" max="15205" width="6.7109375" style="65" bestFit="1" customWidth="1"/>
    <col min="15206" max="15206" width="2.42578125" style="65" bestFit="1" customWidth="1"/>
    <col min="15207" max="15207" width="33.28515625" style="65" bestFit="1" customWidth="1"/>
    <col min="15208" max="15212" width="9.140625" style="65"/>
    <col min="15213" max="15213" width="6.7109375" style="65" bestFit="1" customWidth="1"/>
    <col min="15214" max="15214" width="2.42578125" style="65" bestFit="1" customWidth="1"/>
    <col min="15215" max="15215" width="33.28515625" style="65" bestFit="1" customWidth="1"/>
    <col min="15216" max="15220" width="9.140625" style="65"/>
    <col min="15221" max="15221" width="6.7109375" style="65" bestFit="1" customWidth="1"/>
    <col min="15222" max="15222" width="2.42578125" style="65" bestFit="1" customWidth="1"/>
    <col min="15223" max="15223" width="33.28515625" style="65" bestFit="1" customWidth="1"/>
    <col min="15224" max="15228" width="9.140625" style="65"/>
    <col min="15229" max="15229" width="6.7109375" style="65" bestFit="1" customWidth="1"/>
    <col min="15230" max="15230" width="2.42578125" style="65" bestFit="1" customWidth="1"/>
    <col min="15231" max="15231" width="33.28515625" style="65" bestFit="1" customWidth="1"/>
    <col min="15232" max="15236" width="9.140625" style="65"/>
    <col min="15237" max="15237" width="6.7109375" style="65" bestFit="1" customWidth="1"/>
    <col min="15238" max="15238" width="2.42578125" style="65" bestFit="1" customWidth="1"/>
    <col min="15239" max="15239" width="33.28515625" style="65" bestFit="1" customWidth="1"/>
    <col min="15240" max="15244" width="9.140625" style="65"/>
    <col min="15245" max="15245" width="6.7109375" style="65" bestFit="1" customWidth="1"/>
    <col min="15246" max="15246" width="2.42578125" style="65" bestFit="1" customWidth="1"/>
    <col min="15247" max="15247" width="33.28515625" style="65" bestFit="1" customWidth="1"/>
    <col min="15248" max="15252" width="9.140625" style="65"/>
    <col min="15253" max="15253" width="6.7109375" style="65" bestFit="1" customWidth="1"/>
    <col min="15254" max="15254" width="2.42578125" style="65" bestFit="1" customWidth="1"/>
    <col min="15255" max="15255" width="33.28515625" style="65" bestFit="1" customWidth="1"/>
    <col min="15256" max="15260" width="9.140625" style="65"/>
    <col min="15261" max="15261" width="6.7109375" style="65" bestFit="1" customWidth="1"/>
    <col min="15262" max="15262" width="2.42578125" style="65" bestFit="1" customWidth="1"/>
    <col min="15263" max="15263" width="33.28515625" style="65" bestFit="1" customWidth="1"/>
    <col min="15264" max="15268" width="9.140625" style="65"/>
    <col min="15269" max="15269" width="6.7109375" style="65" bestFit="1" customWidth="1"/>
    <col min="15270" max="15270" width="2.42578125" style="65" bestFit="1" customWidth="1"/>
    <col min="15271" max="15271" width="33.28515625" style="65" bestFit="1" customWidth="1"/>
    <col min="15272" max="15276" width="9.140625" style="65"/>
    <col min="15277" max="15277" width="6.7109375" style="65" bestFit="1" customWidth="1"/>
    <col min="15278" max="15278" width="2.42578125" style="65" bestFit="1" customWidth="1"/>
    <col min="15279" max="15279" width="33.28515625" style="65" bestFit="1" customWidth="1"/>
    <col min="15280" max="15284" width="9.140625" style="65"/>
    <col min="15285" max="15285" width="6.7109375" style="65" bestFit="1" customWidth="1"/>
    <col min="15286" max="15286" width="2.42578125" style="65" bestFit="1" customWidth="1"/>
    <col min="15287" max="15287" width="33.28515625" style="65" bestFit="1" customWidth="1"/>
    <col min="15288" max="15292" width="9.140625" style="65"/>
    <col min="15293" max="15293" width="6.7109375" style="65" bestFit="1" customWidth="1"/>
    <col min="15294" max="15294" width="2.42578125" style="65" bestFit="1" customWidth="1"/>
    <col min="15295" max="15295" width="33.28515625" style="65" bestFit="1" customWidth="1"/>
    <col min="15296" max="15300" width="9.140625" style="65"/>
    <col min="15301" max="15301" width="6.7109375" style="65" bestFit="1" customWidth="1"/>
    <col min="15302" max="15302" width="2.42578125" style="65" bestFit="1" customWidth="1"/>
    <col min="15303" max="15303" width="33.28515625" style="65" bestFit="1" customWidth="1"/>
    <col min="15304" max="15308" width="9.140625" style="65"/>
    <col min="15309" max="15309" width="6.7109375" style="65" bestFit="1" customWidth="1"/>
    <col min="15310" max="15310" width="2.42578125" style="65" bestFit="1" customWidth="1"/>
    <col min="15311" max="15311" width="33.28515625" style="65" bestFit="1" customWidth="1"/>
    <col min="15312" max="15316" width="9.140625" style="65"/>
    <col min="15317" max="15317" width="6.7109375" style="65" bestFit="1" customWidth="1"/>
    <col min="15318" max="15318" width="2.42578125" style="65" bestFit="1" customWidth="1"/>
    <col min="15319" max="15319" width="33.28515625" style="65" bestFit="1" customWidth="1"/>
    <col min="15320" max="15324" width="9.140625" style="65"/>
    <col min="15325" max="15325" width="6.7109375" style="65" bestFit="1" customWidth="1"/>
    <col min="15326" max="15326" width="2.42578125" style="65" bestFit="1" customWidth="1"/>
    <col min="15327" max="15327" width="33.28515625" style="65" bestFit="1" customWidth="1"/>
    <col min="15328" max="15332" width="9.140625" style="65"/>
    <col min="15333" max="15333" width="6.7109375" style="65" bestFit="1" customWidth="1"/>
    <col min="15334" max="15334" width="2.42578125" style="65" bestFit="1" customWidth="1"/>
    <col min="15335" max="15335" width="33.28515625" style="65" bestFit="1" customWidth="1"/>
    <col min="15336" max="15340" width="9.140625" style="65"/>
    <col min="15341" max="15341" width="6.7109375" style="65" bestFit="1" customWidth="1"/>
    <col min="15342" max="15342" width="2.42578125" style="65" bestFit="1" customWidth="1"/>
    <col min="15343" max="15343" width="33.28515625" style="65" bestFit="1" customWidth="1"/>
    <col min="15344" max="15348" width="9.140625" style="65"/>
    <col min="15349" max="15349" width="6.7109375" style="65" bestFit="1" customWidth="1"/>
    <col min="15350" max="15350" width="2.42578125" style="65" bestFit="1" customWidth="1"/>
    <col min="15351" max="15351" width="33.28515625" style="65" bestFit="1" customWidth="1"/>
    <col min="15352" max="15356" width="9.140625" style="65"/>
    <col min="15357" max="15357" width="6.7109375" style="65" bestFit="1" customWidth="1"/>
    <col min="15358" max="15358" width="2.42578125" style="65" bestFit="1" customWidth="1"/>
    <col min="15359" max="15359" width="33.28515625" style="65" bestFit="1" customWidth="1"/>
    <col min="15360" max="15364" width="9.140625" style="65"/>
    <col min="15365" max="15365" width="6.7109375" style="65" bestFit="1" customWidth="1"/>
    <col min="15366" max="15366" width="2.42578125" style="65" bestFit="1" customWidth="1"/>
    <col min="15367" max="15367" width="33.28515625" style="65" bestFit="1" customWidth="1"/>
    <col min="15368" max="15372" width="9.140625" style="65"/>
    <col min="15373" max="15373" width="6.7109375" style="65" bestFit="1" customWidth="1"/>
    <col min="15374" max="15374" width="2.42578125" style="65" bestFit="1" customWidth="1"/>
    <col min="15375" max="15375" width="33.28515625" style="65" bestFit="1" customWidth="1"/>
    <col min="15376" max="15380" width="9.140625" style="65"/>
    <col min="15381" max="15381" width="6.7109375" style="65" bestFit="1" customWidth="1"/>
    <col min="15382" max="15382" width="2.42578125" style="65" bestFit="1" customWidth="1"/>
    <col min="15383" max="15383" width="33.28515625" style="65" bestFit="1" customWidth="1"/>
    <col min="15384" max="15388" width="9.140625" style="65"/>
    <col min="15389" max="15389" width="6.7109375" style="65" bestFit="1" customWidth="1"/>
    <col min="15390" max="15390" width="2.42578125" style="65" bestFit="1" customWidth="1"/>
    <col min="15391" max="15391" width="33.28515625" style="65" bestFit="1" customWidth="1"/>
    <col min="15392" max="15396" width="9.140625" style="65"/>
    <col min="15397" max="15397" width="6.7109375" style="65" bestFit="1" customWidth="1"/>
    <col min="15398" max="15398" width="2.42578125" style="65" bestFit="1" customWidth="1"/>
    <col min="15399" max="15399" width="33.28515625" style="65" bestFit="1" customWidth="1"/>
    <col min="15400" max="15404" width="9.140625" style="65"/>
    <col min="15405" max="15405" width="6.7109375" style="65" bestFit="1" customWidth="1"/>
    <col min="15406" max="15406" width="2.42578125" style="65" bestFit="1" customWidth="1"/>
    <col min="15407" max="15407" width="33.28515625" style="65" bestFit="1" customWidth="1"/>
    <col min="15408" max="15412" width="9.140625" style="65"/>
    <col min="15413" max="15413" width="6.7109375" style="65" bestFit="1" customWidth="1"/>
    <col min="15414" max="15414" width="2.42578125" style="65" bestFit="1" customWidth="1"/>
    <col min="15415" max="15415" width="33.28515625" style="65" bestFit="1" customWidth="1"/>
    <col min="15416" max="15420" width="9.140625" style="65"/>
    <col min="15421" max="15421" width="6.7109375" style="65" bestFit="1" customWidth="1"/>
    <col min="15422" max="15422" width="2.42578125" style="65" bestFit="1" customWidth="1"/>
    <col min="15423" max="15423" width="33.28515625" style="65" bestFit="1" customWidth="1"/>
    <col min="15424" max="15428" width="9.140625" style="65"/>
    <col min="15429" max="15429" width="6.7109375" style="65" bestFit="1" customWidth="1"/>
    <col min="15430" max="15430" width="2.42578125" style="65" bestFit="1" customWidth="1"/>
    <col min="15431" max="15431" width="33.28515625" style="65" bestFit="1" customWidth="1"/>
    <col min="15432" max="15436" width="9.140625" style="65"/>
    <col min="15437" max="15437" width="6.7109375" style="65" bestFit="1" customWidth="1"/>
    <col min="15438" max="15438" width="2.42578125" style="65" bestFit="1" customWidth="1"/>
    <col min="15439" max="15439" width="33.28515625" style="65" bestFit="1" customWidth="1"/>
    <col min="15440" max="15444" width="9.140625" style="65"/>
    <col min="15445" max="15445" width="6.7109375" style="65" bestFit="1" customWidth="1"/>
    <col min="15446" max="15446" width="2.42578125" style="65" bestFit="1" customWidth="1"/>
    <col min="15447" max="15447" width="33.28515625" style="65" bestFit="1" customWidth="1"/>
    <col min="15448" max="15452" width="9.140625" style="65"/>
    <col min="15453" max="15453" width="6.7109375" style="65" bestFit="1" customWidth="1"/>
    <col min="15454" max="15454" width="2.42578125" style="65" bestFit="1" customWidth="1"/>
    <col min="15455" max="15455" width="33.28515625" style="65" bestFit="1" customWidth="1"/>
    <col min="15456" max="15460" width="9.140625" style="65"/>
    <col min="15461" max="15461" width="6.7109375" style="65" bestFit="1" customWidth="1"/>
    <col min="15462" max="15462" width="2.42578125" style="65" bestFit="1" customWidth="1"/>
    <col min="15463" max="15463" width="33.28515625" style="65" bestFit="1" customWidth="1"/>
    <col min="15464" max="15468" width="9.140625" style="65"/>
    <col min="15469" max="15469" width="6.7109375" style="65" bestFit="1" customWidth="1"/>
    <col min="15470" max="15470" width="2.42578125" style="65" bestFit="1" customWidth="1"/>
    <col min="15471" max="15471" width="33.28515625" style="65" bestFit="1" customWidth="1"/>
    <col min="15472" max="15476" width="9.140625" style="65"/>
    <col min="15477" max="15477" width="6.7109375" style="65" bestFit="1" customWidth="1"/>
    <col min="15478" max="15478" width="2.42578125" style="65" bestFit="1" customWidth="1"/>
    <col min="15479" max="15479" width="33.28515625" style="65" bestFit="1" customWidth="1"/>
    <col min="15480" max="15484" width="9.140625" style="65"/>
    <col min="15485" max="15485" width="6.7109375" style="65" bestFit="1" customWidth="1"/>
    <col min="15486" max="15486" width="2.42578125" style="65" bestFit="1" customWidth="1"/>
    <col min="15487" max="15487" width="33.28515625" style="65" bestFit="1" customWidth="1"/>
    <col min="15488" max="15492" width="9.140625" style="65"/>
    <col min="15493" max="15493" width="6.7109375" style="65" bestFit="1" customWidth="1"/>
    <col min="15494" max="15494" width="2.42578125" style="65" bestFit="1" customWidth="1"/>
    <col min="15495" max="15495" width="33.28515625" style="65" bestFit="1" customWidth="1"/>
    <col min="15496" max="15500" width="9.140625" style="65"/>
    <col min="15501" max="15501" width="6.7109375" style="65" bestFit="1" customWidth="1"/>
    <col min="15502" max="15502" width="2.42578125" style="65" bestFit="1" customWidth="1"/>
    <col min="15503" max="15503" width="33.28515625" style="65" bestFit="1" customWidth="1"/>
    <col min="15504" max="15508" width="9.140625" style="65"/>
    <col min="15509" max="15509" width="6.7109375" style="65" bestFit="1" customWidth="1"/>
    <col min="15510" max="15510" width="2.42578125" style="65" bestFit="1" customWidth="1"/>
    <col min="15511" max="15511" width="33.28515625" style="65" bestFit="1" customWidth="1"/>
    <col min="15512" max="15516" width="9.140625" style="65"/>
    <col min="15517" max="15517" width="6.7109375" style="65" bestFit="1" customWidth="1"/>
    <col min="15518" max="15518" width="2.42578125" style="65" bestFit="1" customWidth="1"/>
    <col min="15519" max="15519" width="33.28515625" style="65" bestFit="1" customWidth="1"/>
    <col min="15520" max="15524" width="9.140625" style="65"/>
    <col min="15525" max="15525" width="6.7109375" style="65" bestFit="1" customWidth="1"/>
    <col min="15526" max="15526" width="2.42578125" style="65" bestFit="1" customWidth="1"/>
    <col min="15527" max="15527" width="33.28515625" style="65" bestFit="1" customWidth="1"/>
    <col min="15528" max="15532" width="9.140625" style="65"/>
    <col min="15533" max="15533" width="6.7109375" style="65" bestFit="1" customWidth="1"/>
    <col min="15534" max="15534" width="2.42578125" style="65" bestFit="1" customWidth="1"/>
    <col min="15535" max="15535" width="33.28515625" style="65" bestFit="1" customWidth="1"/>
    <col min="15536" max="15540" width="9.140625" style="65"/>
    <col min="15541" max="15541" width="6.7109375" style="65" bestFit="1" customWidth="1"/>
    <col min="15542" max="15542" width="2.42578125" style="65" bestFit="1" customWidth="1"/>
    <col min="15543" max="15543" width="33.28515625" style="65" bestFit="1" customWidth="1"/>
    <col min="15544" max="15548" width="9.140625" style="65"/>
    <col min="15549" max="15549" width="6.7109375" style="65" bestFit="1" customWidth="1"/>
    <col min="15550" max="15550" width="2.42578125" style="65" bestFit="1" customWidth="1"/>
    <col min="15551" max="15551" width="33.28515625" style="65" bestFit="1" customWidth="1"/>
    <col min="15552" max="15556" width="9.140625" style="65"/>
    <col min="15557" max="15557" width="6.7109375" style="65" bestFit="1" customWidth="1"/>
    <col min="15558" max="15558" width="2.42578125" style="65" bestFit="1" customWidth="1"/>
    <col min="15559" max="15559" width="33.28515625" style="65" bestFit="1" customWidth="1"/>
    <col min="15560" max="15564" width="9.140625" style="65"/>
    <col min="15565" max="15565" width="6.7109375" style="65" bestFit="1" customWidth="1"/>
    <col min="15566" max="15566" width="2.42578125" style="65" bestFit="1" customWidth="1"/>
    <col min="15567" max="15567" width="33.28515625" style="65" bestFit="1" customWidth="1"/>
    <col min="15568" max="15572" width="9.140625" style="65"/>
    <col min="15573" max="15573" width="6.7109375" style="65" bestFit="1" customWidth="1"/>
    <col min="15574" max="15574" width="2.42578125" style="65" bestFit="1" customWidth="1"/>
    <col min="15575" max="15575" width="33.28515625" style="65" bestFit="1" customWidth="1"/>
    <col min="15576" max="15580" width="9.140625" style="65"/>
    <col min="15581" max="15581" width="6.7109375" style="65" bestFit="1" customWidth="1"/>
    <col min="15582" max="15582" width="2.42578125" style="65" bestFit="1" customWidth="1"/>
    <col min="15583" max="15583" width="33.28515625" style="65" bestFit="1" customWidth="1"/>
    <col min="15584" max="15588" width="9.140625" style="65"/>
    <col min="15589" max="15589" width="6.7109375" style="65" bestFit="1" customWidth="1"/>
    <col min="15590" max="15590" width="2.42578125" style="65" bestFit="1" customWidth="1"/>
    <col min="15591" max="15591" width="33.28515625" style="65" bestFit="1" customWidth="1"/>
    <col min="15592" max="15596" width="9.140625" style="65"/>
    <col min="15597" max="15597" width="6.7109375" style="65" bestFit="1" customWidth="1"/>
    <col min="15598" max="15598" width="2.42578125" style="65" bestFit="1" customWidth="1"/>
    <col min="15599" max="15599" width="33.28515625" style="65" bestFit="1" customWidth="1"/>
    <col min="15600" max="15604" width="9.140625" style="65"/>
    <col min="15605" max="15605" width="6.7109375" style="65" bestFit="1" customWidth="1"/>
    <col min="15606" max="15606" width="2.42578125" style="65" bestFit="1" customWidth="1"/>
    <col min="15607" max="15607" width="33.28515625" style="65" bestFit="1" customWidth="1"/>
    <col min="15608" max="15612" width="9.140625" style="65"/>
    <col min="15613" max="15613" width="6.7109375" style="65" bestFit="1" customWidth="1"/>
    <col min="15614" max="15614" width="2.42578125" style="65" bestFit="1" customWidth="1"/>
    <col min="15615" max="15615" width="33.28515625" style="65" bestFit="1" customWidth="1"/>
    <col min="15616" max="15620" width="9.140625" style="65"/>
    <col min="15621" max="15621" width="6.7109375" style="65" bestFit="1" customWidth="1"/>
    <col min="15622" max="15622" width="2.42578125" style="65" bestFit="1" customWidth="1"/>
    <col min="15623" max="15623" width="33.28515625" style="65" bestFit="1" customWidth="1"/>
    <col min="15624" max="15628" width="9.140625" style="65"/>
    <col min="15629" max="15629" width="6.7109375" style="65" bestFit="1" customWidth="1"/>
    <col min="15630" max="15630" width="2.42578125" style="65" bestFit="1" customWidth="1"/>
    <col min="15631" max="15631" width="33.28515625" style="65" bestFit="1" customWidth="1"/>
    <col min="15632" max="15636" width="9.140625" style="65"/>
    <col min="15637" max="15637" width="6.7109375" style="65" bestFit="1" customWidth="1"/>
    <col min="15638" max="15638" width="2.42578125" style="65" bestFit="1" customWidth="1"/>
    <col min="15639" max="15639" width="33.28515625" style="65" bestFit="1" customWidth="1"/>
    <col min="15640" max="15644" width="9.140625" style="65"/>
    <col min="15645" max="15645" width="6.7109375" style="65" bestFit="1" customWidth="1"/>
    <col min="15646" max="15646" width="2.42578125" style="65" bestFit="1" customWidth="1"/>
    <col min="15647" max="15647" width="33.28515625" style="65" bestFit="1" customWidth="1"/>
    <col min="15648" max="15652" width="9.140625" style="65"/>
    <col min="15653" max="15653" width="6.7109375" style="65" bestFit="1" customWidth="1"/>
    <col min="15654" max="15654" width="2.42578125" style="65" bestFit="1" customWidth="1"/>
    <col min="15655" max="15655" width="33.28515625" style="65" bestFit="1" customWidth="1"/>
    <col min="15656" max="15660" width="9.140625" style="65"/>
    <col min="15661" max="15661" width="6.7109375" style="65" bestFit="1" customWidth="1"/>
    <col min="15662" max="15662" width="2.42578125" style="65" bestFit="1" customWidth="1"/>
    <col min="15663" max="15663" width="33.28515625" style="65" bestFit="1" customWidth="1"/>
    <col min="15664" max="15668" width="9.140625" style="65"/>
    <col min="15669" max="15669" width="6.7109375" style="65" bestFit="1" customWidth="1"/>
    <col min="15670" max="15670" width="2.42578125" style="65" bestFit="1" customWidth="1"/>
    <col min="15671" max="15671" width="33.28515625" style="65" bestFit="1" customWidth="1"/>
    <col min="15672" max="15676" width="9.140625" style="65"/>
    <col min="15677" max="15677" width="6.7109375" style="65" bestFit="1" customWidth="1"/>
    <col min="15678" max="15678" width="2.42578125" style="65" bestFit="1" customWidth="1"/>
    <col min="15679" max="15679" width="33.28515625" style="65" bestFit="1" customWidth="1"/>
    <col min="15680" max="15684" width="9.140625" style="65"/>
    <col min="15685" max="15685" width="6.7109375" style="65" bestFit="1" customWidth="1"/>
    <col min="15686" max="15686" width="2.42578125" style="65" bestFit="1" customWidth="1"/>
    <col min="15687" max="15687" width="33.28515625" style="65" bestFit="1" customWidth="1"/>
    <col min="15688" max="15692" width="9.140625" style="65"/>
    <col min="15693" max="15693" width="6.7109375" style="65" bestFit="1" customWidth="1"/>
    <col min="15694" max="15694" width="2.42578125" style="65" bestFit="1" customWidth="1"/>
    <col min="15695" max="15695" width="33.28515625" style="65" bestFit="1" customWidth="1"/>
    <col min="15696" max="15700" width="9.140625" style="65"/>
    <col min="15701" max="15701" width="6.7109375" style="65" bestFit="1" customWidth="1"/>
    <col min="15702" max="15702" width="2.42578125" style="65" bestFit="1" customWidth="1"/>
    <col min="15703" max="15703" width="33.28515625" style="65" bestFit="1" customWidth="1"/>
    <col min="15704" max="15708" width="9.140625" style="65"/>
    <col min="15709" max="15709" width="6.7109375" style="65" bestFit="1" customWidth="1"/>
    <col min="15710" max="15710" width="2.42578125" style="65" bestFit="1" customWidth="1"/>
    <col min="15711" max="15711" width="33.28515625" style="65" bestFit="1" customWidth="1"/>
    <col min="15712" max="15716" width="9.140625" style="65"/>
    <col min="15717" max="15717" width="6.7109375" style="65" bestFit="1" customWidth="1"/>
    <col min="15718" max="15718" width="2.42578125" style="65" bestFit="1" customWidth="1"/>
    <col min="15719" max="15719" width="33.28515625" style="65" bestFit="1" customWidth="1"/>
    <col min="15720" max="15724" width="9.140625" style="65"/>
    <col min="15725" max="15725" width="6.7109375" style="65" bestFit="1" customWidth="1"/>
    <col min="15726" max="15726" width="2.42578125" style="65" bestFit="1" customWidth="1"/>
    <col min="15727" max="15727" width="33.28515625" style="65" bestFit="1" customWidth="1"/>
    <col min="15728" max="15732" width="9.140625" style="65"/>
    <col min="15733" max="15733" width="6.7109375" style="65" bestFit="1" customWidth="1"/>
    <col min="15734" max="15734" width="2.42578125" style="65" bestFit="1" customWidth="1"/>
    <col min="15735" max="15735" width="33.28515625" style="65" bestFit="1" customWidth="1"/>
    <col min="15736" max="15740" width="9.140625" style="65"/>
    <col min="15741" max="15741" width="6.7109375" style="65" bestFit="1" customWidth="1"/>
    <col min="15742" max="15742" width="2.42578125" style="65" bestFit="1" customWidth="1"/>
    <col min="15743" max="15743" width="33.28515625" style="65" bestFit="1" customWidth="1"/>
    <col min="15744" max="15748" width="9.140625" style="65"/>
    <col min="15749" max="15749" width="6.7109375" style="65" bestFit="1" customWidth="1"/>
    <col min="15750" max="15750" width="2.42578125" style="65" bestFit="1" customWidth="1"/>
    <col min="15751" max="15751" width="33.28515625" style="65" bestFit="1" customWidth="1"/>
    <col min="15752" max="15756" width="9.140625" style="65"/>
    <col min="15757" max="15757" width="6.7109375" style="65" bestFit="1" customWidth="1"/>
    <col min="15758" max="15758" width="2.42578125" style="65" bestFit="1" customWidth="1"/>
    <col min="15759" max="15759" width="33.28515625" style="65" bestFit="1" customWidth="1"/>
    <col min="15760" max="15764" width="9.140625" style="65"/>
    <col min="15765" max="15765" width="6.7109375" style="65" bestFit="1" customWidth="1"/>
    <col min="15766" max="15766" width="2.42578125" style="65" bestFit="1" customWidth="1"/>
    <col min="15767" max="15767" width="33.28515625" style="65" bestFit="1" customWidth="1"/>
    <col min="15768" max="15772" width="9.140625" style="65"/>
    <col min="15773" max="15773" width="6.7109375" style="65" bestFit="1" customWidth="1"/>
    <col min="15774" max="15774" width="2.42578125" style="65" bestFit="1" customWidth="1"/>
    <col min="15775" max="15775" width="33.28515625" style="65" bestFit="1" customWidth="1"/>
    <col min="15776" max="15780" width="9.140625" style="65"/>
    <col min="15781" max="15781" width="6.7109375" style="65" bestFit="1" customWidth="1"/>
    <col min="15782" max="15782" width="2.42578125" style="65" bestFit="1" customWidth="1"/>
    <col min="15783" max="15783" width="33.28515625" style="65" bestFit="1" customWidth="1"/>
    <col min="15784" max="15788" width="9.140625" style="65"/>
    <col min="15789" max="15789" width="6.7109375" style="65" bestFit="1" customWidth="1"/>
    <col min="15790" max="15790" width="2.42578125" style="65" bestFit="1" customWidth="1"/>
    <col min="15791" max="15791" width="33.28515625" style="65" bestFit="1" customWidth="1"/>
    <col min="15792" max="15796" width="9.140625" style="65"/>
    <col min="15797" max="15797" width="6.7109375" style="65" bestFit="1" customWidth="1"/>
    <col min="15798" max="15798" width="2.42578125" style="65" bestFit="1" customWidth="1"/>
    <col min="15799" max="15799" width="33.28515625" style="65" bestFit="1" customWidth="1"/>
    <col min="15800" max="15804" width="9.140625" style="65"/>
    <col min="15805" max="15805" width="6.7109375" style="65" bestFit="1" customWidth="1"/>
    <col min="15806" max="15806" width="2.42578125" style="65" bestFit="1" customWidth="1"/>
    <col min="15807" max="15807" width="33.28515625" style="65" bestFit="1" customWidth="1"/>
    <col min="15808" max="15812" width="9.140625" style="65"/>
    <col min="15813" max="15813" width="6.7109375" style="65" bestFit="1" customWidth="1"/>
    <col min="15814" max="15814" width="2.42578125" style="65" bestFit="1" customWidth="1"/>
    <col min="15815" max="15815" width="33.28515625" style="65" bestFit="1" customWidth="1"/>
    <col min="15816" max="15820" width="9.140625" style="65"/>
    <col min="15821" max="15821" width="6.7109375" style="65" bestFit="1" customWidth="1"/>
    <col min="15822" max="15822" width="2.42578125" style="65" bestFit="1" customWidth="1"/>
    <col min="15823" max="15823" width="33.28515625" style="65" bestFit="1" customWidth="1"/>
    <col min="15824" max="15828" width="9.140625" style="65"/>
    <col min="15829" max="15829" width="6.7109375" style="65" bestFit="1" customWidth="1"/>
    <col min="15830" max="15830" width="2.42578125" style="65" bestFit="1" customWidth="1"/>
    <col min="15831" max="15831" width="33.28515625" style="65" bestFit="1" customWidth="1"/>
    <col min="15832" max="15836" width="9.140625" style="65"/>
    <col min="15837" max="15837" width="6.7109375" style="65" bestFit="1" customWidth="1"/>
    <col min="15838" max="15838" width="2.42578125" style="65" bestFit="1" customWidth="1"/>
    <col min="15839" max="15839" width="33.28515625" style="65" bestFit="1" customWidth="1"/>
    <col min="15840" max="15844" width="9.140625" style="65"/>
    <col min="15845" max="15845" width="6.7109375" style="65" bestFit="1" customWidth="1"/>
    <col min="15846" max="15846" width="2.42578125" style="65" bestFit="1" customWidth="1"/>
    <col min="15847" max="15847" width="33.28515625" style="65" bestFit="1" customWidth="1"/>
    <col min="15848" max="15852" width="9.140625" style="65"/>
    <col min="15853" max="15853" width="6.7109375" style="65" bestFit="1" customWidth="1"/>
    <col min="15854" max="15854" width="2.42578125" style="65" bestFit="1" customWidth="1"/>
    <col min="15855" max="15855" width="33.28515625" style="65" bestFit="1" customWidth="1"/>
    <col min="15856" max="15860" width="9.140625" style="65"/>
    <col min="15861" max="15861" width="6.7109375" style="65" bestFit="1" customWidth="1"/>
    <col min="15862" max="15862" width="2.42578125" style="65" bestFit="1" customWidth="1"/>
    <col min="15863" max="15863" width="33.28515625" style="65" bestFit="1" customWidth="1"/>
    <col min="15864" max="15868" width="9.140625" style="65"/>
    <col min="15869" max="15869" width="6.7109375" style="65" bestFit="1" customWidth="1"/>
    <col min="15870" max="15870" width="2.42578125" style="65" bestFit="1" customWidth="1"/>
    <col min="15871" max="15871" width="33.28515625" style="65" bestFit="1" customWidth="1"/>
    <col min="15872" max="15876" width="9.140625" style="65"/>
    <col min="15877" max="15877" width="6.7109375" style="65" bestFit="1" customWidth="1"/>
    <col min="15878" max="15878" width="2.42578125" style="65" bestFit="1" customWidth="1"/>
    <col min="15879" max="15879" width="33.28515625" style="65" bestFit="1" customWidth="1"/>
    <col min="15880" max="15884" width="9.140625" style="65"/>
    <col min="15885" max="15885" width="6.7109375" style="65" bestFit="1" customWidth="1"/>
    <col min="15886" max="15886" width="2.42578125" style="65" bestFit="1" customWidth="1"/>
    <col min="15887" max="15887" width="33.28515625" style="65" bestFit="1" customWidth="1"/>
    <col min="15888" max="15892" width="9.140625" style="65"/>
    <col min="15893" max="15893" width="6.7109375" style="65" bestFit="1" customWidth="1"/>
    <col min="15894" max="15894" width="2.42578125" style="65" bestFit="1" customWidth="1"/>
    <col min="15895" max="15895" width="33.28515625" style="65" bestFit="1" customWidth="1"/>
    <col min="15896" max="15900" width="9.140625" style="65"/>
    <col min="15901" max="15901" width="6.7109375" style="65" bestFit="1" customWidth="1"/>
    <col min="15902" max="15902" width="2.42578125" style="65" bestFit="1" customWidth="1"/>
    <col min="15903" max="15903" width="33.28515625" style="65" bestFit="1" customWidth="1"/>
    <col min="15904" max="15908" width="9.140625" style="65"/>
    <col min="15909" max="15909" width="6.7109375" style="65" bestFit="1" customWidth="1"/>
    <col min="15910" max="15910" width="2.42578125" style="65" bestFit="1" customWidth="1"/>
    <col min="15911" max="15911" width="33.28515625" style="65" bestFit="1" customWidth="1"/>
    <col min="15912" max="15916" width="9.140625" style="65"/>
    <col min="15917" max="15917" width="6.7109375" style="65" bestFit="1" customWidth="1"/>
    <col min="15918" max="15918" width="2.42578125" style="65" bestFit="1" customWidth="1"/>
    <col min="15919" max="15919" width="33.28515625" style="65" bestFit="1" customWidth="1"/>
    <col min="15920" max="15924" width="9.140625" style="65"/>
    <col min="15925" max="15925" width="6.7109375" style="65" bestFit="1" customWidth="1"/>
    <col min="15926" max="15926" width="2.42578125" style="65" bestFit="1" customWidth="1"/>
    <col min="15927" max="15927" width="33.28515625" style="65" bestFit="1" customWidth="1"/>
    <col min="15928" max="15932" width="9.140625" style="65"/>
    <col min="15933" max="15933" width="6.7109375" style="65" bestFit="1" customWidth="1"/>
    <col min="15934" max="15934" width="2.42578125" style="65" bestFit="1" customWidth="1"/>
    <col min="15935" max="15935" width="33.28515625" style="65" bestFit="1" customWidth="1"/>
    <col min="15936" max="15940" width="9.140625" style="65"/>
    <col min="15941" max="15941" width="6.7109375" style="65" bestFit="1" customWidth="1"/>
    <col min="15942" max="15942" width="2.42578125" style="65" bestFit="1" customWidth="1"/>
    <col min="15943" max="15943" width="33.28515625" style="65" bestFit="1" customWidth="1"/>
    <col min="15944" max="15948" width="9.140625" style="65"/>
    <col min="15949" max="15949" width="6.7109375" style="65" bestFit="1" customWidth="1"/>
    <col min="15950" max="15950" width="2.42578125" style="65" bestFit="1" customWidth="1"/>
    <col min="15951" max="15951" width="33.28515625" style="65" bestFit="1" customWidth="1"/>
    <col min="15952" max="15956" width="9.140625" style="65"/>
    <col min="15957" max="15957" width="6.7109375" style="65" bestFit="1" customWidth="1"/>
    <col min="15958" max="15958" width="2.42578125" style="65" bestFit="1" customWidth="1"/>
    <col min="15959" max="15959" width="33.28515625" style="65" bestFit="1" customWidth="1"/>
    <col min="15960" max="15964" width="9.140625" style="65"/>
    <col min="15965" max="15965" width="6.7109375" style="65" bestFit="1" customWidth="1"/>
    <col min="15966" max="15966" width="2.42578125" style="65" bestFit="1" customWidth="1"/>
    <col min="15967" max="15967" width="33.28515625" style="65" bestFit="1" customWidth="1"/>
    <col min="15968" max="15972" width="9.140625" style="65"/>
    <col min="15973" max="15973" width="6.7109375" style="65" bestFit="1" customWidth="1"/>
    <col min="15974" max="15974" width="2.42578125" style="65" bestFit="1" customWidth="1"/>
    <col min="15975" max="15975" width="33.28515625" style="65" bestFit="1" customWidth="1"/>
    <col min="15976" max="15980" width="9.140625" style="65"/>
    <col min="15981" max="15981" width="6.7109375" style="65" bestFit="1" customWidth="1"/>
    <col min="15982" max="15982" width="2.42578125" style="65" bestFit="1" customWidth="1"/>
    <col min="15983" max="15983" width="33.28515625" style="65" bestFit="1" customWidth="1"/>
    <col min="15984" max="15988" width="9.140625" style="65"/>
    <col min="15989" max="15989" width="6.7109375" style="65" bestFit="1" customWidth="1"/>
    <col min="15990" max="15990" width="2.42578125" style="65" bestFit="1" customWidth="1"/>
    <col min="15991" max="15991" width="33.28515625" style="65" bestFit="1" customWidth="1"/>
    <col min="15992" max="15996" width="9.140625" style="65"/>
    <col min="15997" max="15997" width="6.7109375" style="65" bestFit="1" customWidth="1"/>
    <col min="15998" max="15998" width="2.42578125" style="65" bestFit="1" customWidth="1"/>
    <col min="15999" max="15999" width="33.28515625" style="65" bestFit="1" customWidth="1"/>
    <col min="16000" max="16004" width="9.140625" style="65"/>
    <col min="16005" max="16005" width="6.7109375" style="65" bestFit="1" customWidth="1"/>
    <col min="16006" max="16006" width="2.42578125" style="65" bestFit="1" customWidth="1"/>
    <col min="16007" max="16007" width="33.28515625" style="65" bestFit="1" customWidth="1"/>
    <col min="16008" max="16012" width="9.140625" style="65"/>
    <col min="16013" max="16013" width="6.7109375" style="65" bestFit="1" customWidth="1"/>
    <col min="16014" max="16014" width="2.42578125" style="65" bestFit="1" customWidth="1"/>
    <col min="16015" max="16015" width="33.28515625" style="65" bestFit="1" customWidth="1"/>
    <col min="16016" max="16020" width="9.140625" style="65"/>
    <col min="16021" max="16021" width="6.7109375" style="65" bestFit="1" customWidth="1"/>
    <col min="16022" max="16022" width="2.42578125" style="65" bestFit="1" customWidth="1"/>
    <col min="16023" max="16023" width="33.28515625" style="65" bestFit="1" customWidth="1"/>
    <col min="16024" max="16028" width="9.140625" style="65"/>
    <col min="16029" max="16029" width="6.7109375" style="65" bestFit="1" customWidth="1"/>
    <col min="16030" max="16030" width="2.42578125" style="65" bestFit="1" customWidth="1"/>
    <col min="16031" max="16031" width="33.28515625" style="65" bestFit="1" customWidth="1"/>
    <col min="16032" max="16036" width="9.140625" style="65"/>
    <col min="16037" max="16037" width="6.7109375" style="65" bestFit="1" customWidth="1"/>
    <col min="16038" max="16038" width="2.42578125" style="65" bestFit="1" customWidth="1"/>
    <col min="16039" max="16039" width="33.28515625" style="65" bestFit="1" customWidth="1"/>
    <col min="16040" max="16044" width="9.140625" style="65"/>
    <col min="16045" max="16045" width="6.7109375" style="65" bestFit="1" customWidth="1"/>
    <col min="16046" max="16046" width="2.42578125" style="65" bestFit="1" customWidth="1"/>
    <col min="16047" max="16047" width="33.28515625" style="65" bestFit="1" customWidth="1"/>
    <col min="16048" max="16052" width="9.140625" style="65"/>
    <col min="16053" max="16053" width="6.7109375" style="65" bestFit="1" customWidth="1"/>
    <col min="16054" max="16054" width="2.42578125" style="65" bestFit="1" customWidth="1"/>
    <col min="16055" max="16055" width="33.28515625" style="65" bestFit="1" customWidth="1"/>
    <col min="16056" max="16060" width="9.140625" style="65"/>
    <col min="16061" max="16061" width="6.7109375" style="65" bestFit="1" customWidth="1"/>
    <col min="16062" max="16062" width="2.42578125" style="65" bestFit="1" customWidth="1"/>
    <col min="16063" max="16063" width="33.28515625" style="65" bestFit="1" customWidth="1"/>
    <col min="16064" max="16068" width="9.140625" style="65"/>
    <col min="16069" max="16069" width="6.7109375" style="65" bestFit="1" customWidth="1"/>
    <col min="16070" max="16070" width="2.42578125" style="65" bestFit="1" customWidth="1"/>
    <col min="16071" max="16071" width="33.28515625" style="65" bestFit="1" customWidth="1"/>
    <col min="16072" max="16076" width="9.140625" style="65"/>
    <col min="16077" max="16077" width="6.7109375" style="65" bestFit="1" customWidth="1"/>
    <col min="16078" max="16078" width="2.42578125" style="65" bestFit="1" customWidth="1"/>
    <col min="16079" max="16079" width="33.28515625" style="65" bestFit="1" customWidth="1"/>
    <col min="16080" max="16084" width="9.140625" style="65"/>
    <col min="16085" max="16085" width="6.7109375" style="65" bestFit="1" customWidth="1"/>
    <col min="16086" max="16086" width="2.42578125" style="65" bestFit="1" customWidth="1"/>
    <col min="16087" max="16087" width="33.28515625" style="65" bestFit="1" customWidth="1"/>
    <col min="16088" max="16092" width="9.140625" style="65"/>
    <col min="16093" max="16093" width="6.7109375" style="65" bestFit="1" customWidth="1"/>
    <col min="16094" max="16094" width="2.42578125" style="65" bestFit="1" customWidth="1"/>
    <col min="16095" max="16095" width="33.28515625" style="65" bestFit="1" customWidth="1"/>
    <col min="16096" max="16100" width="9.140625" style="65"/>
    <col min="16101" max="16101" width="6.7109375" style="65" bestFit="1" customWidth="1"/>
    <col min="16102" max="16102" width="2.42578125" style="65" bestFit="1" customWidth="1"/>
    <col min="16103" max="16103" width="33.28515625" style="65" bestFit="1" customWidth="1"/>
    <col min="16104" max="16108" width="9.140625" style="65"/>
    <col min="16109" max="16109" width="6.7109375" style="65" bestFit="1" customWidth="1"/>
    <col min="16110" max="16110" width="2.42578125" style="65" bestFit="1" customWidth="1"/>
    <col min="16111" max="16111" width="33.28515625" style="65" bestFit="1" customWidth="1"/>
    <col min="16112" max="16116" width="9.140625" style="65"/>
    <col min="16117" max="16117" width="6.7109375" style="65" bestFit="1" customWidth="1"/>
    <col min="16118" max="16118" width="2.42578125" style="65" bestFit="1" customWidth="1"/>
    <col min="16119" max="16119" width="33.28515625" style="65" bestFit="1" customWidth="1"/>
    <col min="16120" max="16124" width="9.140625" style="65"/>
    <col min="16125" max="16125" width="6.7109375" style="65" bestFit="1" customWidth="1"/>
    <col min="16126" max="16126" width="2.42578125" style="65" bestFit="1" customWidth="1"/>
    <col min="16127" max="16127" width="33.28515625" style="65" bestFit="1" customWidth="1"/>
    <col min="16128" max="16132" width="9.140625" style="65"/>
    <col min="16133" max="16133" width="6.7109375" style="65" bestFit="1" customWidth="1"/>
    <col min="16134" max="16134" width="2.42578125" style="65" bestFit="1" customWidth="1"/>
    <col min="16135" max="16135" width="33.28515625" style="65" bestFit="1" customWidth="1"/>
    <col min="16136" max="16140" width="9.140625" style="65"/>
    <col min="16141" max="16141" width="6.7109375" style="65" bestFit="1" customWidth="1"/>
    <col min="16142" max="16142" width="2.42578125" style="65" bestFit="1" customWidth="1"/>
    <col min="16143" max="16143" width="33.28515625" style="65" bestFit="1" customWidth="1"/>
    <col min="16144" max="16148" width="9.140625" style="65"/>
    <col min="16149" max="16149" width="6.7109375" style="65" bestFit="1" customWidth="1"/>
    <col min="16150" max="16150" width="2.42578125" style="65" bestFit="1" customWidth="1"/>
    <col min="16151" max="16151" width="33.28515625" style="65" bestFit="1" customWidth="1"/>
    <col min="16152" max="16156" width="9.140625" style="65"/>
    <col min="16157" max="16157" width="6.7109375" style="65" bestFit="1" customWidth="1"/>
    <col min="16158" max="16158" width="2.42578125" style="65" bestFit="1" customWidth="1"/>
    <col min="16159" max="16159" width="33.28515625" style="65" bestFit="1" customWidth="1"/>
    <col min="16160" max="16164" width="9.140625" style="65"/>
    <col min="16165" max="16165" width="6.7109375" style="65" bestFit="1" customWidth="1"/>
    <col min="16166" max="16166" width="2.42578125" style="65" bestFit="1" customWidth="1"/>
    <col min="16167" max="16167" width="33.28515625" style="65" bestFit="1" customWidth="1"/>
    <col min="16168" max="16172" width="9.140625" style="65"/>
    <col min="16173" max="16173" width="6.7109375" style="65" bestFit="1" customWidth="1"/>
    <col min="16174" max="16174" width="2.42578125" style="65" bestFit="1" customWidth="1"/>
    <col min="16175" max="16175" width="33.28515625" style="65" bestFit="1" customWidth="1"/>
    <col min="16176" max="16180" width="9.140625" style="65"/>
    <col min="16181" max="16181" width="6.7109375" style="65" bestFit="1" customWidth="1"/>
    <col min="16182" max="16182" width="2.42578125" style="65" bestFit="1" customWidth="1"/>
    <col min="16183" max="16183" width="33.28515625" style="65" bestFit="1" customWidth="1"/>
    <col min="16184" max="16384" width="9.140625" style="65"/>
  </cols>
  <sheetData>
    <row r="1" spans="1:12" ht="25.5" customHeight="1" x14ac:dyDescent="0.2">
      <c r="A1" s="117" t="s">
        <v>198</v>
      </c>
      <c r="B1" s="118" t="s">
        <v>199</v>
      </c>
      <c r="C1" s="119" t="s">
        <v>200</v>
      </c>
      <c r="D1" s="119" t="s">
        <v>201</v>
      </c>
      <c r="E1" s="119" t="s">
        <v>202</v>
      </c>
      <c r="F1" s="119" t="s">
        <v>203</v>
      </c>
      <c r="G1" s="204" t="s">
        <v>694</v>
      </c>
      <c r="H1" s="236" t="s">
        <v>709</v>
      </c>
      <c r="I1" s="236" t="s">
        <v>710</v>
      </c>
      <c r="J1" s="257" t="s">
        <v>711</v>
      </c>
    </row>
    <row r="2" spans="1:12" ht="12.75" x14ac:dyDescent="0.2">
      <c r="A2" s="120" t="s">
        <v>204</v>
      </c>
      <c r="B2" s="121" t="s">
        <v>205</v>
      </c>
      <c r="C2" s="121"/>
      <c r="D2" s="121"/>
      <c r="E2" s="121"/>
      <c r="F2" s="121"/>
      <c r="G2" s="205">
        <v>128949</v>
      </c>
      <c r="H2" s="205">
        <v>165246.96999999997</v>
      </c>
      <c r="I2" s="205">
        <f>SUM(I3,I16,I27)</f>
        <v>0</v>
      </c>
      <c r="J2" s="205">
        <f>SUM(J3,J16,J27)</f>
        <v>-36297.969999999979</v>
      </c>
      <c r="K2" s="259">
        <f t="shared" ref="K2:K34" si="0">H2/G2</f>
        <v>1.281490899502904</v>
      </c>
      <c r="L2" s="260"/>
    </row>
    <row r="3" spans="1:12" ht="12.75" x14ac:dyDescent="0.2">
      <c r="A3" s="122" t="s">
        <v>206</v>
      </c>
      <c r="B3" s="123" t="s">
        <v>207</v>
      </c>
      <c r="C3" s="123"/>
      <c r="D3" s="123"/>
      <c r="E3" s="123"/>
      <c r="F3" s="123"/>
      <c r="G3" s="206">
        <v>17535</v>
      </c>
      <c r="H3" s="206">
        <v>16649.560000000001</v>
      </c>
      <c r="I3" s="206">
        <f>SUM(I4:I15)</f>
        <v>0</v>
      </c>
      <c r="J3" s="206">
        <f>SUM(J4:J15)</f>
        <v>885.4399999999996</v>
      </c>
      <c r="K3" s="259">
        <f t="shared" si="0"/>
        <v>0.94950441973196475</v>
      </c>
      <c r="L3" s="260"/>
    </row>
    <row r="4" spans="1:12" s="263" customFormat="1" ht="15" customHeight="1" x14ac:dyDescent="0.25">
      <c r="A4" s="124" t="s">
        <v>164</v>
      </c>
      <c r="B4" s="125" t="s">
        <v>208</v>
      </c>
      <c r="C4" s="126" t="s">
        <v>209</v>
      </c>
      <c r="D4" s="126" t="s">
        <v>210</v>
      </c>
      <c r="E4" s="261">
        <v>2</v>
      </c>
      <c r="F4" s="127" t="s">
        <v>211</v>
      </c>
      <c r="G4" s="207">
        <v>7770</v>
      </c>
      <c r="H4" s="237">
        <v>7987</v>
      </c>
      <c r="I4" s="237">
        <f>SUMIF('[1]Glob TDL Jan-Mar''21'!E:E,'[1]Monthly ALL Budgets Follow-Up'!DRCCC,'[1]Glob TDL Jan-Mar''21'!K:K)</f>
        <v>0</v>
      </c>
      <c r="J4" s="262">
        <f t="shared" ref="J4:J15" si="1">G4-H4</f>
        <v>-217</v>
      </c>
      <c r="K4" s="259">
        <f t="shared" si="0"/>
        <v>1.0279279279279279</v>
      </c>
      <c r="L4" s="260"/>
    </row>
    <row r="5" spans="1:12" s="263" customFormat="1" ht="15" customHeight="1" x14ac:dyDescent="0.25">
      <c r="A5" s="124" t="s">
        <v>164</v>
      </c>
      <c r="B5" s="125" t="s">
        <v>208</v>
      </c>
      <c r="C5" s="126" t="s">
        <v>212</v>
      </c>
      <c r="D5" s="126" t="s">
        <v>210</v>
      </c>
      <c r="E5" s="261">
        <v>2</v>
      </c>
      <c r="F5" s="127" t="s">
        <v>213</v>
      </c>
      <c r="G5" s="207">
        <v>160</v>
      </c>
      <c r="H5" s="237">
        <v>840</v>
      </c>
      <c r="I5" s="237">
        <f>SUMIF('[1]Glob TDL Jan-Mar''21'!E:E,'[1]Monthly ALL Budgets Follow-Up'!DRCCC,'[1]Glob TDL Jan-Mar''21'!K:K)</f>
        <v>0</v>
      </c>
      <c r="J5" s="262">
        <f t="shared" si="1"/>
        <v>-680</v>
      </c>
      <c r="K5" s="259">
        <f t="shared" si="0"/>
        <v>5.25</v>
      </c>
      <c r="L5" s="260"/>
    </row>
    <row r="6" spans="1:12" s="263" customFormat="1" ht="15" customHeight="1" x14ac:dyDescent="0.25">
      <c r="A6" s="124" t="s">
        <v>164</v>
      </c>
      <c r="B6" s="125" t="s">
        <v>208</v>
      </c>
      <c r="C6" s="126" t="s">
        <v>214</v>
      </c>
      <c r="D6" s="126" t="s">
        <v>215</v>
      </c>
      <c r="E6" s="261">
        <v>4</v>
      </c>
      <c r="F6" s="127" t="s">
        <v>216</v>
      </c>
      <c r="G6" s="207">
        <v>600</v>
      </c>
      <c r="H6" s="237">
        <v>2000</v>
      </c>
      <c r="I6" s="237">
        <f>SUMIF('[1]Glob TDL Jan-Mar''21'!E:E,'[1]Monthly ALL Budgets Follow-Up'!DRCCC,'[1]Glob TDL Jan-Mar''21'!K:K)</f>
        <v>0</v>
      </c>
      <c r="J6" s="262">
        <f t="shared" si="1"/>
        <v>-1400</v>
      </c>
      <c r="K6" s="259">
        <f t="shared" si="0"/>
        <v>3.3333333333333335</v>
      </c>
      <c r="L6" s="260"/>
    </row>
    <row r="7" spans="1:12" s="263" customFormat="1" ht="15" customHeight="1" x14ac:dyDescent="0.25">
      <c r="A7" s="124" t="s">
        <v>164</v>
      </c>
      <c r="B7" s="125" t="s">
        <v>208</v>
      </c>
      <c r="C7" s="126" t="s">
        <v>217</v>
      </c>
      <c r="D7" s="126" t="s">
        <v>210</v>
      </c>
      <c r="E7" s="261">
        <v>2</v>
      </c>
      <c r="F7" s="127" t="s">
        <v>218</v>
      </c>
      <c r="G7" s="207">
        <v>600</v>
      </c>
      <c r="H7" s="237">
        <v>0</v>
      </c>
      <c r="I7" s="237">
        <f>SUMIF('[1]Glob TDL Jan-Mar''21'!E:E,'[1]Monthly ALL Budgets Follow-Up'!DRCCC,'[1]Glob TDL Jan-Mar''21'!K:K)</f>
        <v>0</v>
      </c>
      <c r="J7" s="262">
        <f t="shared" si="1"/>
        <v>600</v>
      </c>
      <c r="K7" s="259">
        <f t="shared" si="0"/>
        <v>0</v>
      </c>
      <c r="L7" s="260"/>
    </row>
    <row r="8" spans="1:12" s="263" customFormat="1" ht="15" customHeight="1" x14ac:dyDescent="0.25">
      <c r="A8" s="124" t="s">
        <v>165</v>
      </c>
      <c r="B8" s="125" t="s">
        <v>208</v>
      </c>
      <c r="C8" s="126" t="s">
        <v>219</v>
      </c>
      <c r="D8" s="126" t="s">
        <v>220</v>
      </c>
      <c r="E8" s="261">
        <v>2</v>
      </c>
      <c r="F8" s="127" t="s">
        <v>211</v>
      </c>
      <c r="G8" s="207">
        <v>3885</v>
      </c>
      <c r="H8" s="237">
        <v>2694.4600000000005</v>
      </c>
      <c r="I8" s="237">
        <f>SUMIF('[1]Glob TDL Jan-Mar''21'!E:E,'[1]Monthly ALL Budgets Follow-Up'!DRCCC,'[1]Glob TDL Jan-Mar''21'!K:K)</f>
        <v>0</v>
      </c>
      <c r="J8" s="262">
        <f t="shared" si="1"/>
        <v>1190.5399999999995</v>
      </c>
      <c r="K8" s="259">
        <f t="shared" si="0"/>
        <v>0.69355469755469767</v>
      </c>
      <c r="L8" s="260"/>
    </row>
    <row r="9" spans="1:12" s="263" customFormat="1" ht="15" customHeight="1" x14ac:dyDescent="0.25">
      <c r="A9" s="124" t="s">
        <v>165</v>
      </c>
      <c r="B9" s="125" t="s">
        <v>208</v>
      </c>
      <c r="C9" s="126" t="s">
        <v>221</v>
      </c>
      <c r="D9" s="126" t="s">
        <v>220</v>
      </c>
      <c r="E9" s="261">
        <v>2</v>
      </c>
      <c r="F9" s="127" t="s">
        <v>213</v>
      </c>
      <c r="G9" s="207">
        <v>80</v>
      </c>
      <c r="H9" s="237">
        <v>157.6</v>
      </c>
      <c r="I9" s="237">
        <f>SUMIF('[1]Glob TDL Jan-Mar''21'!E:E,'[1]Monthly ALL Budgets Follow-Up'!DRCCC,'[1]Glob TDL Jan-Mar''21'!K:K)</f>
        <v>0</v>
      </c>
      <c r="J9" s="262">
        <f t="shared" si="1"/>
        <v>-77.599999999999994</v>
      </c>
      <c r="K9" s="259">
        <f t="shared" si="0"/>
        <v>1.97</v>
      </c>
      <c r="L9" s="260"/>
    </row>
    <row r="10" spans="1:12" s="263" customFormat="1" ht="15" customHeight="1" x14ac:dyDescent="0.25">
      <c r="A10" s="124" t="s">
        <v>165</v>
      </c>
      <c r="B10" s="125" t="s">
        <v>208</v>
      </c>
      <c r="C10" s="126" t="s">
        <v>222</v>
      </c>
      <c r="D10" s="126" t="s">
        <v>223</v>
      </c>
      <c r="E10" s="261">
        <v>4</v>
      </c>
      <c r="F10" s="127" t="s">
        <v>216</v>
      </c>
      <c r="G10" s="207">
        <v>420</v>
      </c>
      <c r="H10" s="237">
        <v>519</v>
      </c>
      <c r="I10" s="237">
        <f>SUMIF('[1]Glob TDL Jan-Mar''21'!E:E,'[1]Monthly ALL Budgets Follow-Up'!DRCCC,'[1]Glob TDL Jan-Mar''21'!K:K)</f>
        <v>0</v>
      </c>
      <c r="J10" s="262">
        <f t="shared" si="1"/>
        <v>-99</v>
      </c>
      <c r="K10" s="259">
        <f t="shared" si="0"/>
        <v>1.2357142857142858</v>
      </c>
      <c r="L10" s="260"/>
    </row>
    <row r="11" spans="1:12" s="263" customFormat="1" ht="15" customHeight="1" x14ac:dyDescent="0.25">
      <c r="A11" s="124" t="s">
        <v>165</v>
      </c>
      <c r="B11" s="125" t="s">
        <v>208</v>
      </c>
      <c r="C11" s="126" t="s">
        <v>224</v>
      </c>
      <c r="D11" s="126" t="s">
        <v>220</v>
      </c>
      <c r="E11" s="261">
        <v>2</v>
      </c>
      <c r="F11" s="127" t="s">
        <v>225</v>
      </c>
      <c r="G11" s="207">
        <v>300</v>
      </c>
      <c r="H11" s="237">
        <v>0</v>
      </c>
      <c r="I11" s="237">
        <f>SUMIF('[1]Glob TDL Jan-Mar''21'!E:E,'[1]Monthly ALL Budgets Follow-Up'!DRCCC,'[1]Glob TDL Jan-Mar''21'!K:K)</f>
        <v>0</v>
      </c>
      <c r="J11" s="262">
        <f t="shared" si="1"/>
        <v>300</v>
      </c>
      <c r="K11" s="259">
        <f t="shared" si="0"/>
        <v>0</v>
      </c>
      <c r="L11" s="260"/>
    </row>
    <row r="12" spans="1:12" s="263" customFormat="1" ht="15" customHeight="1" x14ac:dyDescent="0.25">
      <c r="A12" s="124" t="s">
        <v>226</v>
      </c>
      <c r="B12" s="125" t="s">
        <v>208</v>
      </c>
      <c r="C12" s="126" t="s">
        <v>227</v>
      </c>
      <c r="D12" s="126" t="s">
        <v>228</v>
      </c>
      <c r="E12" s="261">
        <v>5</v>
      </c>
      <c r="F12" s="127" t="s">
        <v>229</v>
      </c>
      <c r="G12" s="207">
        <v>750</v>
      </c>
      <c r="H12" s="237">
        <v>575</v>
      </c>
      <c r="I12" s="237">
        <f>SUMIF('[1]Glob TDL Jan-Mar''21'!E:E,'[1]Monthly ALL Budgets Follow-Up'!DRCCC,'[1]Glob TDL Jan-Mar''21'!K:K)</f>
        <v>0</v>
      </c>
      <c r="J12" s="262">
        <f t="shared" si="1"/>
        <v>175</v>
      </c>
      <c r="K12" s="259">
        <f t="shared" si="0"/>
        <v>0.76666666666666672</v>
      </c>
      <c r="L12" s="260"/>
    </row>
    <row r="13" spans="1:12" s="263" customFormat="1" ht="15" customHeight="1" x14ac:dyDescent="0.25">
      <c r="A13" s="124" t="s">
        <v>226</v>
      </c>
      <c r="B13" s="125" t="s">
        <v>208</v>
      </c>
      <c r="C13" s="126" t="s">
        <v>230</v>
      </c>
      <c r="D13" s="126" t="s">
        <v>231</v>
      </c>
      <c r="E13" s="261">
        <v>1</v>
      </c>
      <c r="F13" s="127" t="s">
        <v>232</v>
      </c>
      <c r="G13" s="207">
        <v>210</v>
      </c>
      <c r="H13" s="237">
        <v>260</v>
      </c>
      <c r="I13" s="237">
        <f>SUMIF('[1]Glob TDL Jan-Mar''21'!E:E,'[1]Monthly ALL Budgets Follow-Up'!DRCCC,'[1]Glob TDL Jan-Mar''21'!K:K)</f>
        <v>0</v>
      </c>
      <c r="J13" s="262">
        <f t="shared" si="1"/>
        <v>-50</v>
      </c>
      <c r="K13" s="259">
        <f t="shared" si="0"/>
        <v>1.2380952380952381</v>
      </c>
      <c r="L13" s="260"/>
    </row>
    <row r="14" spans="1:12" s="263" customFormat="1" ht="15" customHeight="1" x14ac:dyDescent="0.25">
      <c r="A14" s="124" t="s">
        <v>233</v>
      </c>
      <c r="B14" s="125" t="s">
        <v>208</v>
      </c>
      <c r="C14" s="126" t="s">
        <v>234</v>
      </c>
      <c r="D14" s="126" t="s">
        <v>235</v>
      </c>
      <c r="E14" s="261">
        <v>5</v>
      </c>
      <c r="F14" s="127" t="s">
        <v>236</v>
      </c>
      <c r="G14" s="208">
        <v>2200</v>
      </c>
      <c r="H14" s="237">
        <v>466.5</v>
      </c>
      <c r="I14" s="237">
        <f>SUMIF('[1]Glob TDL Jan-Mar''21'!E:E,'[1]Monthly ALL Budgets Follow-Up'!DRCCC,'[1]Glob TDL Jan-Mar''21'!K:K)</f>
        <v>0</v>
      </c>
      <c r="J14" s="262">
        <f t="shared" si="1"/>
        <v>1733.5</v>
      </c>
      <c r="K14" s="259">
        <f t="shared" si="0"/>
        <v>0.21204545454545454</v>
      </c>
      <c r="L14" s="260"/>
    </row>
    <row r="15" spans="1:12" s="263" customFormat="1" ht="15" customHeight="1" x14ac:dyDescent="0.25">
      <c r="A15" s="124" t="s">
        <v>233</v>
      </c>
      <c r="B15" s="125" t="s">
        <v>208</v>
      </c>
      <c r="C15" s="126" t="s">
        <v>237</v>
      </c>
      <c r="D15" s="126" t="s">
        <v>238</v>
      </c>
      <c r="E15" s="261">
        <v>1</v>
      </c>
      <c r="F15" s="127" t="s">
        <v>239</v>
      </c>
      <c r="G15" s="207">
        <v>560</v>
      </c>
      <c r="H15" s="237">
        <v>1150</v>
      </c>
      <c r="I15" s="237">
        <f>SUMIF('[1]Glob TDL Jan-Mar''21'!E:E,'[1]Monthly ALL Budgets Follow-Up'!DRCCC,'[1]Glob TDL Jan-Mar''21'!K:K)</f>
        <v>0</v>
      </c>
      <c r="J15" s="262">
        <f t="shared" si="1"/>
        <v>-590</v>
      </c>
      <c r="K15" s="259">
        <f t="shared" si="0"/>
        <v>2.0535714285714284</v>
      </c>
      <c r="L15" s="260"/>
    </row>
    <row r="16" spans="1:12" ht="15" customHeight="1" x14ac:dyDescent="0.2">
      <c r="A16" s="122" t="s">
        <v>240</v>
      </c>
      <c r="B16" s="123" t="s">
        <v>241</v>
      </c>
      <c r="C16" s="123"/>
      <c r="D16" s="123"/>
      <c r="E16" s="123"/>
      <c r="F16" s="123"/>
      <c r="G16" s="206">
        <v>12554</v>
      </c>
      <c r="H16" s="206">
        <v>15343.52</v>
      </c>
      <c r="I16" s="206">
        <f>SUM(I17:I26)</f>
        <v>0</v>
      </c>
      <c r="J16" s="206">
        <f>SUM(J17:J26)</f>
        <v>-2789.5200000000004</v>
      </c>
      <c r="K16" s="259">
        <f t="shared" si="0"/>
        <v>1.2222016887047953</v>
      </c>
      <c r="L16" s="260"/>
    </row>
    <row r="17" spans="1:12" s="263" customFormat="1" ht="15" customHeight="1" x14ac:dyDescent="0.25">
      <c r="A17" s="124" t="s">
        <v>164</v>
      </c>
      <c r="B17" s="125" t="s">
        <v>208</v>
      </c>
      <c r="C17" s="126" t="s">
        <v>242</v>
      </c>
      <c r="D17" s="126" t="s">
        <v>210</v>
      </c>
      <c r="E17" s="261">
        <v>2</v>
      </c>
      <c r="F17" s="127" t="s">
        <v>243</v>
      </c>
      <c r="G17" s="207">
        <v>5180</v>
      </c>
      <c r="H17" s="237">
        <v>3760</v>
      </c>
      <c r="I17" s="237">
        <f>SUMIF('[1]Glob TDL Jan-Mar''21'!E:E,'[1]Monthly ALL Budgets Follow-Up'!DRCCC,'[1]Glob TDL Jan-Mar''21'!K:K)</f>
        <v>0</v>
      </c>
      <c r="J17" s="262">
        <f t="shared" ref="J17:J26" si="2">G17-H17</f>
        <v>1420</v>
      </c>
      <c r="K17" s="259">
        <f t="shared" si="0"/>
        <v>0.72586872586872586</v>
      </c>
      <c r="L17" s="260"/>
    </row>
    <row r="18" spans="1:12" s="263" customFormat="1" ht="15" customHeight="1" x14ac:dyDescent="0.25">
      <c r="A18" s="124" t="s">
        <v>164</v>
      </c>
      <c r="B18" s="125" t="s">
        <v>208</v>
      </c>
      <c r="C18" s="126" t="s">
        <v>244</v>
      </c>
      <c r="D18" s="126" t="s">
        <v>210</v>
      </c>
      <c r="E18" s="261">
        <v>2</v>
      </c>
      <c r="F18" s="127" t="s">
        <v>245</v>
      </c>
      <c r="G18" s="207">
        <v>160</v>
      </c>
      <c r="H18" s="237">
        <v>765</v>
      </c>
      <c r="I18" s="237">
        <f>SUMIF('[1]Glob TDL Jan-Mar''21'!E:E,'[1]Monthly ALL Budgets Follow-Up'!DRCCC,'[1]Glob TDL Jan-Mar''21'!K:K)</f>
        <v>0</v>
      </c>
      <c r="J18" s="262">
        <f t="shared" si="2"/>
        <v>-605</v>
      </c>
      <c r="K18" s="259">
        <f t="shared" si="0"/>
        <v>4.78125</v>
      </c>
      <c r="L18" s="260"/>
    </row>
    <row r="19" spans="1:12" s="263" customFormat="1" ht="15" customHeight="1" x14ac:dyDescent="0.25">
      <c r="A19" s="124" t="s">
        <v>164</v>
      </c>
      <c r="B19" s="125" t="s">
        <v>208</v>
      </c>
      <c r="C19" s="126" t="s">
        <v>246</v>
      </c>
      <c r="D19" s="126" t="s">
        <v>215</v>
      </c>
      <c r="E19" s="261">
        <v>4</v>
      </c>
      <c r="F19" s="127" t="s">
        <v>247</v>
      </c>
      <c r="G19" s="207">
        <v>400</v>
      </c>
      <c r="H19" s="237">
        <v>4550</v>
      </c>
      <c r="I19" s="237">
        <f>SUMIF('[1]Glob TDL Jan-Mar''21'!E:E,'[1]Monthly ALL Budgets Follow-Up'!DRCCC,'[1]Glob TDL Jan-Mar''21'!K:K)</f>
        <v>0</v>
      </c>
      <c r="J19" s="262">
        <f t="shared" si="2"/>
        <v>-4150</v>
      </c>
      <c r="K19" s="259">
        <f t="shared" si="0"/>
        <v>11.375</v>
      </c>
      <c r="L19" s="260"/>
    </row>
    <row r="20" spans="1:12" s="263" customFormat="1" ht="15" customHeight="1" x14ac:dyDescent="0.25">
      <c r="A20" s="124" t="s">
        <v>165</v>
      </c>
      <c r="B20" s="125" t="s">
        <v>208</v>
      </c>
      <c r="C20" s="126" t="s">
        <v>248</v>
      </c>
      <c r="D20" s="126" t="s">
        <v>220</v>
      </c>
      <c r="E20" s="261">
        <v>2</v>
      </c>
      <c r="F20" s="127" t="s">
        <v>243</v>
      </c>
      <c r="G20" s="207">
        <v>2590</v>
      </c>
      <c r="H20" s="237">
        <v>1357.22</v>
      </c>
      <c r="I20" s="237">
        <f>SUMIF('[1]Glob TDL Jan-Mar''21'!E:E,'[1]Monthly ALL Budgets Follow-Up'!DRCCC,'[1]Glob TDL Jan-Mar''21'!K:K)</f>
        <v>0</v>
      </c>
      <c r="J20" s="262">
        <f t="shared" si="2"/>
        <v>1232.78</v>
      </c>
      <c r="K20" s="259">
        <f t="shared" si="0"/>
        <v>0.52402316602316601</v>
      </c>
      <c r="L20" s="260"/>
    </row>
    <row r="21" spans="1:12" s="263" customFormat="1" ht="15" customHeight="1" x14ac:dyDescent="0.25">
      <c r="A21" s="124" t="s">
        <v>165</v>
      </c>
      <c r="B21" s="125" t="s">
        <v>208</v>
      </c>
      <c r="C21" s="126" t="s">
        <v>249</v>
      </c>
      <c r="D21" s="126" t="s">
        <v>220</v>
      </c>
      <c r="E21" s="261">
        <v>2</v>
      </c>
      <c r="F21" s="127" t="s">
        <v>245</v>
      </c>
      <c r="G21" s="207">
        <v>80</v>
      </c>
      <c r="H21" s="237">
        <v>142</v>
      </c>
      <c r="I21" s="237">
        <f>SUMIF('[1]Glob TDL Jan-Mar''21'!E:E,'[1]Monthly ALL Budgets Follow-Up'!DRCCC,'[1]Glob TDL Jan-Mar''21'!K:K)</f>
        <v>0</v>
      </c>
      <c r="J21" s="262">
        <f t="shared" si="2"/>
        <v>-62</v>
      </c>
      <c r="K21" s="259">
        <f t="shared" si="0"/>
        <v>1.7749999999999999</v>
      </c>
      <c r="L21" s="260"/>
    </row>
    <row r="22" spans="1:12" s="263" customFormat="1" ht="15" customHeight="1" x14ac:dyDescent="0.25">
      <c r="A22" s="124" t="s">
        <v>165</v>
      </c>
      <c r="B22" s="125" t="s">
        <v>208</v>
      </c>
      <c r="C22" s="126" t="s">
        <v>250</v>
      </c>
      <c r="D22" s="126" t="s">
        <v>223</v>
      </c>
      <c r="E22" s="261">
        <v>4</v>
      </c>
      <c r="F22" s="127" t="s">
        <v>247</v>
      </c>
      <c r="G22" s="207">
        <v>280</v>
      </c>
      <c r="H22" s="237">
        <v>1300</v>
      </c>
      <c r="I22" s="237">
        <f>SUMIF('[1]Glob TDL Jan-Mar''21'!E:E,'[1]Monthly ALL Budgets Follow-Up'!DRCCC,'[1]Glob TDL Jan-Mar''21'!K:K)</f>
        <v>0</v>
      </c>
      <c r="J22" s="262">
        <f t="shared" si="2"/>
        <v>-1020</v>
      </c>
      <c r="K22" s="259">
        <f t="shared" si="0"/>
        <v>4.6428571428571432</v>
      </c>
      <c r="L22" s="260"/>
    </row>
    <row r="23" spans="1:12" s="263" customFormat="1" ht="15" customHeight="1" x14ac:dyDescent="0.25">
      <c r="A23" s="124" t="s">
        <v>226</v>
      </c>
      <c r="B23" s="125" t="s">
        <v>208</v>
      </c>
      <c r="C23" s="126" t="s">
        <v>251</v>
      </c>
      <c r="D23" s="126" t="s">
        <v>228</v>
      </c>
      <c r="E23" s="261">
        <v>5</v>
      </c>
      <c r="F23" s="127" t="s">
        <v>229</v>
      </c>
      <c r="G23" s="208">
        <v>744</v>
      </c>
      <c r="H23" s="237">
        <v>524</v>
      </c>
      <c r="I23" s="237">
        <f>SUMIF('[1]Glob TDL Jan-Mar''21'!E:E,'[1]Monthly ALL Budgets Follow-Up'!DRCCC,'[1]Glob TDL Jan-Mar''21'!K:K)</f>
        <v>0</v>
      </c>
      <c r="J23" s="262">
        <f t="shared" si="2"/>
        <v>220</v>
      </c>
      <c r="K23" s="259">
        <f t="shared" si="0"/>
        <v>0.70430107526881724</v>
      </c>
      <c r="L23" s="260"/>
    </row>
    <row r="24" spans="1:12" s="263" customFormat="1" ht="15" customHeight="1" x14ac:dyDescent="0.25">
      <c r="A24" s="124" t="s">
        <v>226</v>
      </c>
      <c r="B24" s="125" t="s">
        <v>208</v>
      </c>
      <c r="C24" s="126" t="s">
        <v>252</v>
      </c>
      <c r="D24" s="126" t="s">
        <v>231</v>
      </c>
      <c r="E24" s="261">
        <v>1</v>
      </c>
      <c r="F24" s="127" t="s">
        <v>232</v>
      </c>
      <c r="G24" s="207">
        <v>210</v>
      </c>
      <c r="H24" s="237">
        <v>605</v>
      </c>
      <c r="I24" s="237">
        <f>SUMIF('[1]Glob TDL Jan-Mar''21'!E:E,'[1]Monthly ALL Budgets Follow-Up'!DRCCC,'[1]Glob TDL Jan-Mar''21'!K:K)</f>
        <v>0</v>
      </c>
      <c r="J24" s="262">
        <f t="shared" si="2"/>
        <v>-395</v>
      </c>
      <c r="K24" s="259">
        <f t="shared" si="0"/>
        <v>2.8809523809523809</v>
      </c>
      <c r="L24" s="260"/>
    </row>
    <row r="25" spans="1:12" s="263" customFormat="1" ht="15" customHeight="1" x14ac:dyDescent="0.25">
      <c r="A25" s="124" t="s">
        <v>233</v>
      </c>
      <c r="B25" s="125" t="s">
        <v>208</v>
      </c>
      <c r="C25" s="126" t="s">
        <v>253</v>
      </c>
      <c r="D25" s="126" t="s">
        <v>235</v>
      </c>
      <c r="E25" s="261">
        <v>5</v>
      </c>
      <c r="F25" s="127" t="s">
        <v>236</v>
      </c>
      <c r="G25" s="208">
        <v>2350</v>
      </c>
      <c r="H25" s="237">
        <v>749.5</v>
      </c>
      <c r="I25" s="237">
        <f>SUMIF('[1]Glob TDL Jan-Mar''21'!E:E,'[1]Monthly ALL Budgets Follow-Up'!DRCCC,'[1]Glob TDL Jan-Mar''21'!K:K)</f>
        <v>0</v>
      </c>
      <c r="J25" s="262">
        <f t="shared" si="2"/>
        <v>1600.5</v>
      </c>
      <c r="K25" s="259">
        <f t="shared" si="0"/>
        <v>0.31893617021276593</v>
      </c>
      <c r="L25" s="260"/>
    </row>
    <row r="26" spans="1:12" s="263" customFormat="1" ht="15" customHeight="1" x14ac:dyDescent="0.25">
      <c r="A26" s="124" t="s">
        <v>233</v>
      </c>
      <c r="B26" s="125" t="s">
        <v>208</v>
      </c>
      <c r="C26" s="126" t="s">
        <v>254</v>
      </c>
      <c r="D26" s="126" t="s">
        <v>238</v>
      </c>
      <c r="E26" s="261">
        <v>1</v>
      </c>
      <c r="F26" s="127" t="s">
        <v>239</v>
      </c>
      <c r="G26" s="207">
        <v>560</v>
      </c>
      <c r="H26" s="237">
        <v>1590.8000000000002</v>
      </c>
      <c r="I26" s="237">
        <f>SUMIF('[1]Glob TDL Jan-Mar''21'!E:E,'[1]Monthly ALL Budgets Follow-Up'!DRCCC,'[1]Glob TDL Jan-Mar''21'!K:K)</f>
        <v>0</v>
      </c>
      <c r="J26" s="262">
        <f t="shared" si="2"/>
        <v>-1030.8000000000002</v>
      </c>
      <c r="K26" s="259">
        <f t="shared" si="0"/>
        <v>2.8407142857142862</v>
      </c>
      <c r="L26" s="260"/>
    </row>
    <row r="27" spans="1:12" ht="15" customHeight="1" x14ac:dyDescent="0.2">
      <c r="A27" s="122" t="s">
        <v>255</v>
      </c>
      <c r="B27" s="123" t="s">
        <v>256</v>
      </c>
      <c r="C27" s="123"/>
      <c r="D27" s="123"/>
      <c r="E27" s="123"/>
      <c r="F27" s="123"/>
      <c r="G27" s="206">
        <v>98860</v>
      </c>
      <c r="H27" s="206">
        <v>133253.88999999998</v>
      </c>
      <c r="I27" s="206">
        <f>SUM(I28:I38)</f>
        <v>0</v>
      </c>
      <c r="J27" s="206">
        <f>SUM(J28:J38)</f>
        <v>-34393.889999999978</v>
      </c>
      <c r="K27" s="259">
        <f t="shared" si="0"/>
        <v>1.3479050171960347</v>
      </c>
      <c r="L27" s="260"/>
    </row>
    <row r="28" spans="1:12" s="266" customFormat="1" ht="29.25" customHeight="1" x14ac:dyDescent="0.25">
      <c r="A28" s="128" t="s">
        <v>233</v>
      </c>
      <c r="B28" s="129" t="s">
        <v>208</v>
      </c>
      <c r="C28" s="130" t="s">
        <v>257</v>
      </c>
      <c r="D28" s="130" t="s">
        <v>258</v>
      </c>
      <c r="E28" s="264">
        <v>7</v>
      </c>
      <c r="F28" s="265" t="s">
        <v>259</v>
      </c>
      <c r="G28" s="209">
        <v>66000</v>
      </c>
      <c r="H28" s="237">
        <v>84644.02</v>
      </c>
      <c r="I28" s="237">
        <f>SUMIF('[1]Glob TDL Jan-Mar''21'!E:E,'[1]Monthly ALL Budgets Follow-Up'!DRCCC,'[1]Glob TDL Jan-Mar''21'!K:K)</f>
        <v>0</v>
      </c>
      <c r="J28" s="262">
        <f t="shared" ref="J28:J38" si="3">G28-H28</f>
        <v>-18644.020000000004</v>
      </c>
      <c r="K28" s="259">
        <f t="shared" si="0"/>
        <v>1.2824851515151516</v>
      </c>
      <c r="L28" s="260"/>
    </row>
    <row r="29" spans="1:12" s="266" customFormat="1" ht="33" customHeight="1" x14ac:dyDescent="0.25">
      <c r="A29" s="128" t="s">
        <v>233</v>
      </c>
      <c r="B29" s="129" t="s">
        <v>208</v>
      </c>
      <c r="C29" s="130" t="s">
        <v>260</v>
      </c>
      <c r="D29" s="130" t="s">
        <v>258</v>
      </c>
      <c r="E29" s="264">
        <v>7</v>
      </c>
      <c r="F29" s="265" t="s">
        <v>261</v>
      </c>
      <c r="G29" s="209">
        <v>1000</v>
      </c>
      <c r="H29" s="237">
        <v>713.6</v>
      </c>
      <c r="I29" s="237">
        <f>SUMIF('[1]Glob TDL Jan-Mar''21'!E:E,'[1]Monthly ALL Budgets Follow-Up'!DRCCC,'[1]Glob TDL Jan-Mar''21'!K:K)</f>
        <v>0</v>
      </c>
      <c r="J29" s="262">
        <f t="shared" si="3"/>
        <v>286.39999999999998</v>
      </c>
      <c r="K29" s="259">
        <f t="shared" si="0"/>
        <v>0.71360000000000001</v>
      </c>
      <c r="L29" s="260"/>
    </row>
    <row r="30" spans="1:12" s="266" customFormat="1" ht="27" customHeight="1" x14ac:dyDescent="0.25">
      <c r="A30" s="131" t="s">
        <v>233</v>
      </c>
      <c r="B30" s="125" t="s">
        <v>208</v>
      </c>
      <c r="C30" s="126" t="s">
        <v>262</v>
      </c>
      <c r="D30" s="126" t="s">
        <v>258</v>
      </c>
      <c r="E30" s="267">
        <v>7</v>
      </c>
      <c r="F30" s="268" t="s">
        <v>263</v>
      </c>
      <c r="G30" s="208">
        <v>1000</v>
      </c>
      <c r="H30" s="237">
        <v>1266.1199999999999</v>
      </c>
      <c r="I30" s="237">
        <f>SUMIF('[1]Glob TDL Jan-Mar''21'!E:E,'[1]Monthly ALL Budgets Follow-Up'!DRCCC,'[1]Glob TDL Jan-Mar''21'!K:K)</f>
        <v>0</v>
      </c>
      <c r="J30" s="262">
        <f t="shared" si="3"/>
        <v>-266.11999999999989</v>
      </c>
      <c r="K30" s="259">
        <f t="shared" si="0"/>
        <v>1.2661199999999999</v>
      </c>
      <c r="L30" s="260"/>
    </row>
    <row r="31" spans="1:12" s="266" customFormat="1" ht="15" customHeight="1" x14ac:dyDescent="0.25">
      <c r="A31" s="131" t="s">
        <v>233</v>
      </c>
      <c r="B31" s="125" t="s">
        <v>208</v>
      </c>
      <c r="C31" s="126" t="s">
        <v>264</v>
      </c>
      <c r="D31" s="126" t="s">
        <v>258</v>
      </c>
      <c r="E31" s="267">
        <v>7</v>
      </c>
      <c r="F31" s="268" t="s">
        <v>265</v>
      </c>
      <c r="G31" s="208">
        <v>6700</v>
      </c>
      <c r="H31" s="237">
        <v>6791.98</v>
      </c>
      <c r="I31" s="237">
        <f>SUMIF('[1]Glob TDL Jan-Mar''21'!E:E,'[1]Monthly ALL Budgets Follow-Up'!DRCCC,'[1]Glob TDL Jan-Mar''21'!K:K)</f>
        <v>0</v>
      </c>
      <c r="J31" s="262">
        <f t="shared" si="3"/>
        <v>-91.979999999999563</v>
      </c>
      <c r="K31" s="259">
        <f t="shared" si="0"/>
        <v>1.0137283582089551</v>
      </c>
      <c r="L31" s="260"/>
    </row>
    <row r="32" spans="1:12" s="266" customFormat="1" ht="29.45" customHeight="1" x14ac:dyDescent="0.25">
      <c r="A32" s="128" t="s">
        <v>233</v>
      </c>
      <c r="B32" s="129" t="s">
        <v>208</v>
      </c>
      <c r="C32" s="130" t="s">
        <v>266</v>
      </c>
      <c r="D32" s="130" t="s">
        <v>267</v>
      </c>
      <c r="E32" s="264">
        <v>2</v>
      </c>
      <c r="F32" s="265" t="s">
        <v>268</v>
      </c>
      <c r="G32" s="209">
        <v>922.5</v>
      </c>
      <c r="H32" s="237">
        <v>5361.079999999999</v>
      </c>
      <c r="I32" s="237">
        <f>SUMIF('[1]Glob TDL Jan-Mar''21'!E:E,'[1]Monthly ALL Budgets Follow-Up'!DRCCC,'[1]Glob TDL Jan-Mar''21'!K:K)</f>
        <v>0</v>
      </c>
      <c r="J32" s="262">
        <f t="shared" si="3"/>
        <v>-4438.579999999999</v>
      </c>
      <c r="K32" s="259">
        <f t="shared" si="0"/>
        <v>5.8114688346883456</v>
      </c>
      <c r="L32" s="260"/>
    </row>
    <row r="33" spans="1:12" s="266" customFormat="1" ht="23.45" customHeight="1" x14ac:dyDescent="0.25">
      <c r="A33" s="128" t="s">
        <v>233</v>
      </c>
      <c r="B33" s="129" t="s">
        <v>208</v>
      </c>
      <c r="C33" s="130" t="s">
        <v>269</v>
      </c>
      <c r="D33" s="130" t="s">
        <v>258</v>
      </c>
      <c r="E33" s="264">
        <v>7</v>
      </c>
      <c r="F33" s="265" t="s">
        <v>270</v>
      </c>
      <c r="G33" s="209">
        <v>12300</v>
      </c>
      <c r="H33" s="237">
        <v>11945.68999999999</v>
      </c>
      <c r="I33" s="237">
        <f>SUMIF('[1]Glob TDL Jan-Mar''21'!E:E,'[1]Monthly ALL Budgets Follow-Up'!DRCCC,'[1]Glob TDL Jan-Mar''21'!K:K)</f>
        <v>0</v>
      </c>
      <c r="J33" s="262">
        <f t="shared" si="3"/>
        <v>354.3100000000104</v>
      </c>
      <c r="K33" s="259">
        <f t="shared" si="0"/>
        <v>0.97119430894308856</v>
      </c>
      <c r="L33" s="260"/>
    </row>
    <row r="34" spans="1:12" s="266" customFormat="1" ht="15" customHeight="1" x14ac:dyDescent="0.25">
      <c r="A34" s="132" t="s">
        <v>233</v>
      </c>
      <c r="B34" s="133" t="s">
        <v>208</v>
      </c>
      <c r="C34" s="134" t="s">
        <v>271</v>
      </c>
      <c r="D34" s="134" t="s">
        <v>258</v>
      </c>
      <c r="E34" s="269">
        <v>7</v>
      </c>
      <c r="F34" s="135" t="s">
        <v>272</v>
      </c>
      <c r="G34" s="210">
        <v>57.5</v>
      </c>
      <c r="H34" s="237">
        <v>20</v>
      </c>
      <c r="I34" s="237">
        <f>SUMIF('[1]Glob TDL Jan-Mar''21'!E:E,'[1]Monthly ALL Budgets Follow-Up'!DRCCC,'[1]Glob TDL Jan-Mar''21'!K:K)</f>
        <v>0</v>
      </c>
      <c r="J34" s="262">
        <f t="shared" si="3"/>
        <v>37.5</v>
      </c>
      <c r="K34" s="259">
        <f t="shared" si="0"/>
        <v>0.34782608695652173</v>
      </c>
      <c r="L34" s="260"/>
    </row>
    <row r="35" spans="1:12" s="266" customFormat="1" ht="15" customHeight="1" x14ac:dyDescent="0.25">
      <c r="A35" s="132" t="s">
        <v>233</v>
      </c>
      <c r="B35" s="133" t="s">
        <v>208</v>
      </c>
      <c r="C35" s="134" t="s">
        <v>273</v>
      </c>
      <c r="D35" s="134" t="s">
        <v>258</v>
      </c>
      <c r="E35" s="269">
        <v>7</v>
      </c>
      <c r="F35" s="135" t="s">
        <v>274</v>
      </c>
      <c r="G35" s="210">
        <v>0</v>
      </c>
      <c r="H35" s="237">
        <v>0</v>
      </c>
      <c r="I35" s="237">
        <f>SUMIF('[1]Glob TDL Jan-Mar''21'!E:E,'[1]Monthly ALL Budgets Follow-Up'!DRCCC,'[1]Glob TDL Jan-Mar''21'!K:K)</f>
        <v>0</v>
      </c>
      <c r="J35" s="262">
        <f t="shared" si="3"/>
        <v>0</v>
      </c>
      <c r="K35" s="259"/>
      <c r="L35" s="260"/>
    </row>
    <row r="36" spans="1:12" s="266" customFormat="1" ht="15" customHeight="1" x14ac:dyDescent="0.25">
      <c r="A36" s="132" t="s">
        <v>233</v>
      </c>
      <c r="B36" s="133" t="s">
        <v>208</v>
      </c>
      <c r="C36" s="134" t="s">
        <v>275</v>
      </c>
      <c r="D36" s="134" t="s">
        <v>258</v>
      </c>
      <c r="E36" s="269">
        <v>7</v>
      </c>
      <c r="F36" s="135" t="s">
        <v>276</v>
      </c>
      <c r="G36" s="210">
        <v>8870</v>
      </c>
      <c r="H36" s="237">
        <v>18121.899999999987</v>
      </c>
      <c r="I36" s="237">
        <f>SUMIF('[1]Glob TDL Jan-Mar''21'!E:E,'[1]Monthly ALL Budgets Follow-Up'!DRCCC,'[1]Glob TDL Jan-Mar''21'!K:K)</f>
        <v>0</v>
      </c>
      <c r="J36" s="262">
        <f t="shared" si="3"/>
        <v>-9251.8999999999869</v>
      </c>
      <c r="K36" s="259">
        <f t="shared" ref="K36:K46" si="4">H36/G36</f>
        <v>2.0430552423900776</v>
      </c>
      <c r="L36" s="260"/>
    </row>
    <row r="37" spans="1:12" s="263" customFormat="1" ht="15" customHeight="1" x14ac:dyDescent="0.25">
      <c r="A37" s="124" t="s">
        <v>233</v>
      </c>
      <c r="B37" s="125" t="s">
        <v>208</v>
      </c>
      <c r="C37" s="126" t="s">
        <v>277</v>
      </c>
      <c r="D37" s="126" t="s">
        <v>235</v>
      </c>
      <c r="E37" s="261">
        <v>5</v>
      </c>
      <c r="F37" s="127" t="s">
        <v>236</v>
      </c>
      <c r="G37" s="208">
        <v>1000</v>
      </c>
      <c r="H37" s="237">
        <v>0</v>
      </c>
      <c r="I37" s="237">
        <f>SUMIF('[1]Glob TDL Jan-Mar''21'!E:E,'[1]Monthly ALL Budgets Follow-Up'!DRCCC,'[1]Glob TDL Jan-Mar''21'!K:K)</f>
        <v>0</v>
      </c>
      <c r="J37" s="262">
        <f t="shared" si="3"/>
        <v>1000</v>
      </c>
      <c r="K37" s="259">
        <f t="shared" si="4"/>
        <v>0</v>
      </c>
      <c r="L37" s="260"/>
    </row>
    <row r="38" spans="1:12" s="263" customFormat="1" ht="15" customHeight="1" x14ac:dyDescent="0.25">
      <c r="A38" s="124" t="s">
        <v>233</v>
      </c>
      <c r="B38" s="125" t="s">
        <v>208</v>
      </c>
      <c r="C38" s="126" t="s">
        <v>278</v>
      </c>
      <c r="D38" s="126" t="s">
        <v>238</v>
      </c>
      <c r="E38" s="261">
        <v>1</v>
      </c>
      <c r="F38" s="127" t="s">
        <v>239</v>
      </c>
      <c r="G38" s="208">
        <v>1010</v>
      </c>
      <c r="H38" s="237">
        <v>4389.5</v>
      </c>
      <c r="I38" s="237">
        <f>SUMIF('[1]Glob TDL Jan-Mar''21'!E:E,'[1]Monthly ALL Budgets Follow-Up'!DRCCC,'[1]Glob TDL Jan-Mar''21'!K:K)</f>
        <v>0</v>
      </c>
      <c r="J38" s="262">
        <f t="shared" si="3"/>
        <v>-3379.5</v>
      </c>
      <c r="K38" s="259">
        <f t="shared" si="4"/>
        <v>4.3460396039603957</v>
      </c>
      <c r="L38" s="260"/>
    </row>
    <row r="39" spans="1:12" customFormat="1" ht="15" customHeight="1" x14ac:dyDescent="0.25">
      <c r="A39" s="136" t="s">
        <v>279</v>
      </c>
      <c r="B39" s="121" t="s">
        <v>280</v>
      </c>
      <c r="C39" s="121"/>
      <c r="D39" s="121"/>
      <c r="E39" s="121"/>
      <c r="F39" s="121"/>
      <c r="G39" s="211">
        <v>20927.5</v>
      </c>
      <c r="H39" s="211">
        <v>18948.09</v>
      </c>
      <c r="I39" s="211">
        <f>SUM(I40,I49,I58)</f>
        <v>0</v>
      </c>
      <c r="J39" s="211">
        <f>SUM(J40,J49,J58)</f>
        <v>1979.4099999999999</v>
      </c>
      <c r="K39" s="259">
        <f t="shared" si="4"/>
        <v>0.90541584040138579</v>
      </c>
      <c r="L39" s="260"/>
    </row>
    <row r="40" spans="1:12" customFormat="1" ht="15" customHeight="1" x14ac:dyDescent="0.25">
      <c r="A40" s="122" t="s">
        <v>281</v>
      </c>
      <c r="B40" s="123" t="s">
        <v>282</v>
      </c>
      <c r="C40" s="123"/>
      <c r="D40" s="123"/>
      <c r="E40" s="123"/>
      <c r="F40" s="123"/>
      <c r="G40" s="206">
        <v>5000</v>
      </c>
      <c r="H40" s="206">
        <v>10242.59</v>
      </c>
      <c r="I40" s="206">
        <f>SUM(I41:I48)</f>
        <v>0</v>
      </c>
      <c r="J40" s="206">
        <f>SUM(J41:J48)</f>
        <v>-5242.59</v>
      </c>
      <c r="K40" s="259">
        <f t="shared" si="4"/>
        <v>2.0485180000000001</v>
      </c>
      <c r="L40" s="260"/>
    </row>
    <row r="41" spans="1:12" s="263" customFormat="1" ht="15" customHeight="1" x14ac:dyDescent="0.25">
      <c r="A41" s="124" t="s">
        <v>164</v>
      </c>
      <c r="B41" s="125" t="s">
        <v>208</v>
      </c>
      <c r="C41" s="126" t="s">
        <v>283</v>
      </c>
      <c r="D41" s="126" t="s">
        <v>210</v>
      </c>
      <c r="E41" s="261">
        <v>2</v>
      </c>
      <c r="F41" s="127" t="s">
        <v>284</v>
      </c>
      <c r="G41" s="207">
        <v>2520</v>
      </c>
      <c r="H41" s="237">
        <v>3166</v>
      </c>
      <c r="I41" s="237">
        <f>SUMIF('[1]Glob TDL Jan-Mar''21'!E:E,'[1]Monthly ALL Budgets Follow-Up'!DRCCC,'[1]Glob TDL Jan-Mar''21'!K:K)</f>
        <v>0</v>
      </c>
      <c r="J41" s="262">
        <f t="shared" ref="J41:J48" si="5">G41-H41</f>
        <v>-646</v>
      </c>
      <c r="K41" s="259">
        <f t="shared" si="4"/>
        <v>1.2563492063492063</v>
      </c>
      <c r="L41" s="260"/>
    </row>
    <row r="42" spans="1:12" s="263" customFormat="1" ht="15" customHeight="1" x14ac:dyDescent="0.25">
      <c r="A42" s="124" t="s">
        <v>164</v>
      </c>
      <c r="B42" s="125" t="s">
        <v>208</v>
      </c>
      <c r="C42" s="126" t="s">
        <v>285</v>
      </c>
      <c r="D42" s="126" t="s">
        <v>210</v>
      </c>
      <c r="E42" s="261">
        <v>2</v>
      </c>
      <c r="F42" s="127" t="s">
        <v>286</v>
      </c>
      <c r="G42" s="207">
        <v>200</v>
      </c>
      <c r="H42" s="237">
        <v>535</v>
      </c>
      <c r="I42" s="237">
        <f>SUMIF('[1]Glob TDL Jan-Mar''21'!E:E,'[1]Monthly ALL Budgets Follow-Up'!DRCCC,'[1]Glob TDL Jan-Mar''21'!K:K)</f>
        <v>0</v>
      </c>
      <c r="J42" s="262">
        <f t="shared" si="5"/>
        <v>-335</v>
      </c>
      <c r="K42" s="259">
        <f t="shared" si="4"/>
        <v>2.6749999999999998</v>
      </c>
      <c r="L42" s="260"/>
    </row>
    <row r="43" spans="1:12" s="263" customFormat="1" ht="15" customHeight="1" x14ac:dyDescent="0.25">
      <c r="A43" s="124" t="s">
        <v>165</v>
      </c>
      <c r="B43" s="125" t="s">
        <v>208</v>
      </c>
      <c r="C43" s="126" t="s">
        <v>287</v>
      </c>
      <c r="D43" s="126" t="s">
        <v>220</v>
      </c>
      <c r="E43" s="261">
        <v>2</v>
      </c>
      <c r="F43" s="127" t="s">
        <v>284</v>
      </c>
      <c r="G43" s="207">
        <v>1260</v>
      </c>
      <c r="H43" s="237">
        <v>765.75999999999988</v>
      </c>
      <c r="I43" s="237">
        <f>SUMIF('[1]Glob TDL Jan-Mar''21'!E:E,'[1]Monthly ALL Budgets Follow-Up'!DRCCC,'[1]Glob TDL Jan-Mar''21'!K:K)</f>
        <v>0</v>
      </c>
      <c r="J43" s="262">
        <f t="shared" si="5"/>
        <v>494.24000000000012</v>
      </c>
      <c r="K43" s="259">
        <f t="shared" si="4"/>
        <v>0.6077460317460317</v>
      </c>
      <c r="L43" s="260"/>
    </row>
    <row r="44" spans="1:12" s="263" customFormat="1" ht="15" customHeight="1" x14ac:dyDescent="0.25">
      <c r="A44" s="124" t="s">
        <v>165</v>
      </c>
      <c r="B44" s="125" t="s">
        <v>208</v>
      </c>
      <c r="C44" s="126" t="s">
        <v>288</v>
      </c>
      <c r="D44" s="126" t="s">
        <v>220</v>
      </c>
      <c r="E44" s="261">
        <v>2</v>
      </c>
      <c r="F44" s="127" t="s">
        <v>286</v>
      </c>
      <c r="G44" s="207">
        <v>100</v>
      </c>
      <c r="H44" s="237">
        <v>377.5</v>
      </c>
      <c r="I44" s="237">
        <f>SUMIF('[1]Glob TDL Jan-Mar''21'!E:E,'[1]Monthly ALL Budgets Follow-Up'!DRCCC,'[1]Glob TDL Jan-Mar''21'!K:K)</f>
        <v>0</v>
      </c>
      <c r="J44" s="262">
        <f t="shared" si="5"/>
        <v>-277.5</v>
      </c>
      <c r="K44" s="259">
        <f t="shared" si="4"/>
        <v>3.7749999999999999</v>
      </c>
      <c r="L44" s="260"/>
    </row>
    <row r="45" spans="1:12" s="263" customFormat="1" ht="15" customHeight="1" x14ac:dyDescent="0.25">
      <c r="A45" s="124" t="s">
        <v>226</v>
      </c>
      <c r="B45" s="125" t="s">
        <v>208</v>
      </c>
      <c r="C45" s="126" t="s">
        <v>289</v>
      </c>
      <c r="D45" s="126" t="s">
        <v>228</v>
      </c>
      <c r="E45" s="261">
        <v>5</v>
      </c>
      <c r="F45" s="127" t="s">
        <v>229</v>
      </c>
      <c r="G45" s="207">
        <v>500</v>
      </c>
      <c r="H45" s="237">
        <v>400</v>
      </c>
      <c r="I45" s="237">
        <f>SUMIF('[1]Glob TDL Jan-Mar''21'!E:E,'[1]Monthly ALL Budgets Follow-Up'!DRCCC,'[1]Glob TDL Jan-Mar''21'!K:K)</f>
        <v>0</v>
      </c>
      <c r="J45" s="262">
        <f t="shared" si="5"/>
        <v>100</v>
      </c>
      <c r="K45" s="259">
        <f t="shared" si="4"/>
        <v>0.8</v>
      </c>
      <c r="L45" s="260"/>
    </row>
    <row r="46" spans="1:12" s="263" customFormat="1" ht="15" customHeight="1" x14ac:dyDescent="0.25">
      <c r="A46" s="124" t="s">
        <v>226</v>
      </c>
      <c r="B46" s="125" t="s">
        <v>208</v>
      </c>
      <c r="C46" s="126" t="s">
        <v>290</v>
      </c>
      <c r="D46" s="126" t="s">
        <v>228</v>
      </c>
      <c r="E46" s="261">
        <v>1</v>
      </c>
      <c r="F46" s="127" t="s">
        <v>232</v>
      </c>
      <c r="G46" s="207">
        <v>140</v>
      </c>
      <c r="H46" s="237">
        <v>260</v>
      </c>
      <c r="I46" s="237">
        <f>SUMIF('[1]Glob TDL Jan-Mar''21'!E:E,'[1]Monthly ALL Budgets Follow-Up'!DRCCC,'[1]Glob TDL Jan-Mar''21'!K:K)</f>
        <v>0</v>
      </c>
      <c r="J46" s="262">
        <f t="shared" si="5"/>
        <v>-120</v>
      </c>
      <c r="K46" s="259">
        <f t="shared" si="4"/>
        <v>1.8571428571428572</v>
      </c>
      <c r="L46" s="260"/>
    </row>
    <row r="47" spans="1:12" s="263" customFormat="1" ht="15" customHeight="1" x14ac:dyDescent="0.25">
      <c r="A47" s="124" t="s">
        <v>233</v>
      </c>
      <c r="B47" s="125" t="s">
        <v>208</v>
      </c>
      <c r="C47" s="126" t="s">
        <v>291</v>
      </c>
      <c r="D47" s="126" t="s">
        <v>235</v>
      </c>
      <c r="E47" s="261">
        <v>5</v>
      </c>
      <c r="F47" s="127" t="s">
        <v>236</v>
      </c>
      <c r="G47" s="208">
        <v>0</v>
      </c>
      <c r="H47" s="237">
        <v>3529.33</v>
      </c>
      <c r="I47" s="237">
        <f>SUMIF('[1]Glob TDL Jan-Mar''21'!E:E,'[1]Monthly ALL Budgets Follow-Up'!DRCCC,'[1]Glob TDL Jan-Mar''21'!K:K)</f>
        <v>0</v>
      </c>
      <c r="J47" s="262">
        <f t="shared" si="5"/>
        <v>-3529.33</v>
      </c>
      <c r="K47" s="259"/>
      <c r="L47" s="260"/>
    </row>
    <row r="48" spans="1:12" s="263" customFormat="1" ht="15" customHeight="1" x14ac:dyDescent="0.25">
      <c r="A48" s="124" t="s">
        <v>233</v>
      </c>
      <c r="B48" s="125" t="s">
        <v>208</v>
      </c>
      <c r="C48" s="126" t="s">
        <v>292</v>
      </c>
      <c r="D48" s="126" t="s">
        <v>238</v>
      </c>
      <c r="E48" s="261">
        <v>1</v>
      </c>
      <c r="F48" s="127" t="s">
        <v>239</v>
      </c>
      <c r="G48" s="207">
        <v>280</v>
      </c>
      <c r="H48" s="237">
        <v>1209</v>
      </c>
      <c r="I48" s="237">
        <f>SUMIF('[1]Glob TDL Jan-Mar''21'!E:E,'[1]Monthly ALL Budgets Follow-Up'!DRCCC,'[1]Glob TDL Jan-Mar''21'!K:K)</f>
        <v>0</v>
      </c>
      <c r="J48" s="262">
        <f t="shared" si="5"/>
        <v>-929</v>
      </c>
      <c r="K48" s="259">
        <f t="shared" ref="K48:K55" si="6">H48/G48</f>
        <v>4.3178571428571431</v>
      </c>
      <c r="L48" s="260"/>
    </row>
    <row r="49" spans="1:12" ht="15" customHeight="1" x14ac:dyDescent="0.2">
      <c r="A49" s="122" t="s">
        <v>293</v>
      </c>
      <c r="B49" s="123" t="s">
        <v>294</v>
      </c>
      <c r="C49" s="123"/>
      <c r="D49" s="123"/>
      <c r="E49" s="123"/>
      <c r="F49" s="123"/>
      <c r="G49" s="206">
        <v>7047.5</v>
      </c>
      <c r="H49" s="206">
        <v>5498.5</v>
      </c>
      <c r="I49" s="206">
        <f>SUM(I50:I57)</f>
        <v>0</v>
      </c>
      <c r="J49" s="206">
        <f>SUM(J50:J57)</f>
        <v>1549</v>
      </c>
      <c r="K49" s="259">
        <f t="shared" si="6"/>
        <v>0.78020574671869458</v>
      </c>
      <c r="L49" s="260"/>
    </row>
    <row r="50" spans="1:12" s="263" customFormat="1" ht="15" customHeight="1" x14ac:dyDescent="0.25">
      <c r="A50" s="124" t="s">
        <v>164</v>
      </c>
      <c r="B50" s="125" t="s">
        <v>208</v>
      </c>
      <c r="C50" s="126" t="s">
        <v>295</v>
      </c>
      <c r="D50" s="126" t="s">
        <v>210</v>
      </c>
      <c r="E50" s="261">
        <v>2</v>
      </c>
      <c r="F50" s="127" t="s">
        <v>296</v>
      </c>
      <c r="G50" s="207">
        <v>3885</v>
      </c>
      <c r="H50" s="237">
        <v>2914</v>
      </c>
      <c r="I50" s="237">
        <f>SUMIF('[1]Glob TDL Jan-Mar''21'!E:E,'[1]Monthly ALL Budgets Follow-Up'!DRCCC,'[1]Glob TDL Jan-Mar''21'!K:K)</f>
        <v>0</v>
      </c>
      <c r="J50" s="262">
        <f t="shared" ref="J50:J57" si="7">G50-H50</f>
        <v>971</v>
      </c>
      <c r="K50" s="259">
        <f t="shared" si="6"/>
        <v>0.75006435006435002</v>
      </c>
      <c r="L50" s="260"/>
    </row>
    <row r="51" spans="1:12" s="263" customFormat="1" ht="15" customHeight="1" x14ac:dyDescent="0.25">
      <c r="A51" s="124" t="s">
        <v>164</v>
      </c>
      <c r="B51" s="125" t="s">
        <v>208</v>
      </c>
      <c r="C51" s="126" t="s">
        <v>297</v>
      </c>
      <c r="D51" s="126" t="s">
        <v>210</v>
      </c>
      <c r="E51" s="261">
        <v>2</v>
      </c>
      <c r="F51" s="127" t="s">
        <v>298</v>
      </c>
      <c r="G51" s="207">
        <v>200</v>
      </c>
      <c r="H51" s="237">
        <v>80</v>
      </c>
      <c r="I51" s="237">
        <f>SUMIF('[1]Glob TDL Jan-Mar''21'!E:E,'[1]Monthly ALL Budgets Follow-Up'!DRCCC,'[1]Glob TDL Jan-Mar''21'!K:K)</f>
        <v>0</v>
      </c>
      <c r="J51" s="262">
        <f t="shared" si="7"/>
        <v>120</v>
      </c>
      <c r="K51" s="259">
        <f t="shared" si="6"/>
        <v>0.4</v>
      </c>
      <c r="L51" s="260"/>
    </row>
    <row r="52" spans="1:12" s="263" customFormat="1" ht="15" customHeight="1" x14ac:dyDescent="0.25">
      <c r="A52" s="124" t="s">
        <v>165</v>
      </c>
      <c r="B52" s="125" t="s">
        <v>208</v>
      </c>
      <c r="C52" s="126" t="s">
        <v>299</v>
      </c>
      <c r="D52" s="126" t="s">
        <v>220</v>
      </c>
      <c r="E52" s="261">
        <v>2</v>
      </c>
      <c r="F52" s="127" t="s">
        <v>296</v>
      </c>
      <c r="G52" s="212">
        <v>1942.5</v>
      </c>
      <c r="H52" s="237">
        <v>1174.5</v>
      </c>
      <c r="I52" s="237">
        <f>SUMIF('[1]Glob TDL Jan-Mar''21'!E:E,'[1]Monthly ALL Budgets Follow-Up'!DRCCC,'[1]Glob TDL Jan-Mar''21'!K:K)</f>
        <v>0</v>
      </c>
      <c r="J52" s="262">
        <f t="shared" si="7"/>
        <v>768</v>
      </c>
      <c r="K52" s="259">
        <f t="shared" si="6"/>
        <v>0.60463320463320458</v>
      </c>
      <c r="L52" s="260"/>
    </row>
    <row r="53" spans="1:12" s="263" customFormat="1" ht="15" customHeight="1" x14ac:dyDescent="0.25">
      <c r="A53" s="124" t="s">
        <v>165</v>
      </c>
      <c r="B53" s="125" t="s">
        <v>208</v>
      </c>
      <c r="C53" s="126" t="s">
        <v>300</v>
      </c>
      <c r="D53" s="126" t="s">
        <v>220</v>
      </c>
      <c r="E53" s="261">
        <v>2</v>
      </c>
      <c r="F53" s="127" t="s">
        <v>298</v>
      </c>
      <c r="G53" s="212">
        <v>100</v>
      </c>
      <c r="H53" s="237">
        <v>330</v>
      </c>
      <c r="I53" s="237">
        <f>SUMIF('[1]Glob TDL Jan-Mar''21'!E:E,'[1]Monthly ALL Budgets Follow-Up'!DRCCC,'[1]Glob TDL Jan-Mar''21'!K:K)</f>
        <v>0</v>
      </c>
      <c r="J53" s="262">
        <f t="shared" si="7"/>
        <v>-230</v>
      </c>
      <c r="K53" s="259">
        <f t="shared" si="6"/>
        <v>3.3</v>
      </c>
      <c r="L53" s="260"/>
    </row>
    <row r="54" spans="1:12" s="263" customFormat="1" ht="15" customHeight="1" x14ac:dyDescent="0.25">
      <c r="A54" s="124" t="s">
        <v>226</v>
      </c>
      <c r="B54" s="125" t="s">
        <v>208</v>
      </c>
      <c r="C54" s="126" t="s">
        <v>301</v>
      </c>
      <c r="D54" s="126" t="s">
        <v>228</v>
      </c>
      <c r="E54" s="261">
        <v>5</v>
      </c>
      <c r="F54" s="127" t="s">
        <v>229</v>
      </c>
      <c r="G54" s="207">
        <v>500</v>
      </c>
      <c r="H54" s="237">
        <v>0</v>
      </c>
      <c r="I54" s="237">
        <f>SUMIF('[1]Glob TDL Jan-Mar''21'!E:E,'[1]Monthly ALL Budgets Follow-Up'!DRCCC,'[1]Glob TDL Jan-Mar''21'!K:K)</f>
        <v>0</v>
      </c>
      <c r="J54" s="262">
        <f t="shared" si="7"/>
        <v>500</v>
      </c>
      <c r="K54" s="259">
        <f t="shared" si="6"/>
        <v>0</v>
      </c>
      <c r="L54" s="260"/>
    </row>
    <row r="55" spans="1:12" s="263" customFormat="1" ht="15" customHeight="1" x14ac:dyDescent="0.25">
      <c r="A55" s="124" t="s">
        <v>226</v>
      </c>
      <c r="B55" s="125" t="s">
        <v>208</v>
      </c>
      <c r="C55" s="126" t="s">
        <v>302</v>
      </c>
      <c r="D55" s="126" t="s">
        <v>231</v>
      </c>
      <c r="E55" s="261">
        <v>1</v>
      </c>
      <c r="F55" s="127" t="s">
        <v>232</v>
      </c>
      <c r="G55" s="207">
        <v>140</v>
      </c>
      <c r="H55" s="237">
        <v>860</v>
      </c>
      <c r="I55" s="237">
        <f>SUMIF('[1]Glob TDL Jan-Mar''21'!E:E,'[1]Monthly ALL Budgets Follow-Up'!DRCCC,'[1]Glob TDL Jan-Mar''21'!K:K)</f>
        <v>0</v>
      </c>
      <c r="J55" s="262">
        <f t="shared" si="7"/>
        <v>-720</v>
      </c>
      <c r="K55" s="259">
        <f t="shared" si="6"/>
        <v>6.1428571428571432</v>
      </c>
      <c r="L55" s="260"/>
    </row>
    <row r="56" spans="1:12" s="263" customFormat="1" ht="15" customHeight="1" x14ac:dyDescent="0.25">
      <c r="A56" s="124" t="s">
        <v>233</v>
      </c>
      <c r="B56" s="125" t="s">
        <v>208</v>
      </c>
      <c r="C56" s="126" t="s">
        <v>303</v>
      </c>
      <c r="D56" s="126" t="s">
        <v>235</v>
      </c>
      <c r="E56" s="261">
        <v>5</v>
      </c>
      <c r="F56" s="127" t="s">
        <v>236</v>
      </c>
      <c r="G56" s="208">
        <v>0</v>
      </c>
      <c r="H56" s="237">
        <v>0</v>
      </c>
      <c r="I56" s="237">
        <f>SUMIF('[1]Glob TDL Jan-Mar''21'!E:E,'[1]Monthly ALL Budgets Follow-Up'!DRCCC,'[1]Glob TDL Jan-Mar''21'!K:K)</f>
        <v>0</v>
      </c>
      <c r="J56" s="262">
        <f t="shared" si="7"/>
        <v>0</v>
      </c>
      <c r="K56" s="259"/>
      <c r="L56" s="260"/>
    </row>
    <row r="57" spans="1:12" s="263" customFormat="1" ht="15" customHeight="1" x14ac:dyDescent="0.25">
      <c r="A57" s="124" t="s">
        <v>233</v>
      </c>
      <c r="B57" s="125" t="s">
        <v>208</v>
      </c>
      <c r="C57" s="126" t="s">
        <v>304</v>
      </c>
      <c r="D57" s="126" t="s">
        <v>238</v>
      </c>
      <c r="E57" s="261">
        <v>1</v>
      </c>
      <c r="F57" s="127" t="s">
        <v>239</v>
      </c>
      <c r="G57" s="207">
        <v>280</v>
      </c>
      <c r="H57" s="237">
        <v>140</v>
      </c>
      <c r="I57" s="237">
        <f>SUMIF('[1]Glob TDL Jan-Mar''21'!E:E,'[1]Monthly ALL Budgets Follow-Up'!DRCCC,'[1]Glob TDL Jan-Mar''21'!K:K)</f>
        <v>0</v>
      </c>
      <c r="J57" s="262">
        <f t="shared" si="7"/>
        <v>140</v>
      </c>
      <c r="K57" s="259">
        <f t="shared" ref="K57:K64" si="8">H57/G57</f>
        <v>0.5</v>
      </c>
      <c r="L57" s="260"/>
    </row>
    <row r="58" spans="1:12" ht="15" customHeight="1" x14ac:dyDescent="0.2">
      <c r="A58" s="122" t="s">
        <v>305</v>
      </c>
      <c r="B58" s="123" t="s">
        <v>306</v>
      </c>
      <c r="C58" s="123"/>
      <c r="D58" s="123"/>
      <c r="E58" s="123"/>
      <c r="F58" s="123"/>
      <c r="G58" s="206">
        <v>8880</v>
      </c>
      <c r="H58" s="206">
        <v>3207</v>
      </c>
      <c r="I58" s="206">
        <f>SUM(I59:I66)</f>
        <v>0</v>
      </c>
      <c r="J58" s="206">
        <f>SUM(J59:J66)</f>
        <v>5673</v>
      </c>
      <c r="K58" s="259">
        <f t="shared" si="8"/>
        <v>0.36114864864864865</v>
      </c>
      <c r="L58" s="260"/>
    </row>
    <row r="59" spans="1:12" s="263" customFormat="1" ht="15" customHeight="1" x14ac:dyDescent="0.25">
      <c r="A59" s="124" t="s">
        <v>164</v>
      </c>
      <c r="B59" s="125" t="s">
        <v>208</v>
      </c>
      <c r="C59" s="126" t="s">
        <v>307</v>
      </c>
      <c r="D59" s="126" t="s">
        <v>210</v>
      </c>
      <c r="E59" s="261">
        <v>2</v>
      </c>
      <c r="F59" s="127" t="s">
        <v>308</v>
      </c>
      <c r="G59" s="207">
        <v>2604</v>
      </c>
      <c r="H59" s="237">
        <v>0</v>
      </c>
      <c r="I59" s="237">
        <f>SUMIF('[1]Glob TDL Jan-Mar''21'!E:E,'[1]Monthly ALL Budgets Follow-Up'!DRCCC,'[1]Glob TDL Jan-Mar''21'!K:K)</f>
        <v>0</v>
      </c>
      <c r="J59" s="262">
        <f t="shared" ref="J59:J66" si="9">G59-H59</f>
        <v>2604</v>
      </c>
      <c r="K59" s="259">
        <f t="shared" si="8"/>
        <v>0</v>
      </c>
      <c r="L59" s="260"/>
    </row>
    <row r="60" spans="1:12" s="263" customFormat="1" ht="15" customHeight="1" x14ac:dyDescent="0.25">
      <c r="A60" s="124" t="s">
        <v>164</v>
      </c>
      <c r="B60" s="125" t="s">
        <v>208</v>
      </c>
      <c r="C60" s="126" t="s">
        <v>309</v>
      </c>
      <c r="D60" s="126" t="s">
        <v>210</v>
      </c>
      <c r="E60" s="261">
        <v>2</v>
      </c>
      <c r="F60" s="127" t="s">
        <v>310</v>
      </c>
      <c r="G60" s="207">
        <v>1600</v>
      </c>
      <c r="H60" s="237">
        <v>0</v>
      </c>
      <c r="I60" s="237">
        <f>SUMIF('[1]Glob TDL Jan-Mar''21'!E:E,'[1]Monthly ALL Budgets Follow-Up'!DRCCC,'[1]Glob TDL Jan-Mar''21'!K:K)</f>
        <v>0</v>
      </c>
      <c r="J60" s="262">
        <f t="shared" si="9"/>
        <v>1600</v>
      </c>
      <c r="K60" s="259">
        <f t="shared" si="8"/>
        <v>0</v>
      </c>
      <c r="L60" s="260"/>
    </row>
    <row r="61" spans="1:12" s="263" customFormat="1" ht="15" customHeight="1" x14ac:dyDescent="0.25">
      <c r="A61" s="124" t="s">
        <v>164</v>
      </c>
      <c r="B61" s="125" t="s">
        <v>208</v>
      </c>
      <c r="C61" s="126" t="s">
        <v>311</v>
      </c>
      <c r="D61" s="126" t="s">
        <v>210</v>
      </c>
      <c r="E61" s="261">
        <v>2</v>
      </c>
      <c r="F61" s="127" t="s">
        <v>312</v>
      </c>
      <c r="G61" s="207">
        <v>96</v>
      </c>
      <c r="H61" s="237">
        <v>0</v>
      </c>
      <c r="I61" s="237">
        <f>SUMIF('[1]Glob TDL Jan-Mar''21'!E:E,'[1]Monthly ALL Budgets Follow-Up'!DRCCC,'[1]Glob TDL Jan-Mar''21'!K:K)</f>
        <v>0</v>
      </c>
      <c r="J61" s="262">
        <f t="shared" si="9"/>
        <v>96</v>
      </c>
      <c r="K61" s="259">
        <f t="shared" si="8"/>
        <v>0</v>
      </c>
      <c r="L61" s="260"/>
    </row>
    <row r="62" spans="1:12" s="263" customFormat="1" ht="15" customHeight="1" x14ac:dyDescent="0.25">
      <c r="A62" s="124" t="s">
        <v>165</v>
      </c>
      <c r="B62" s="125" t="s">
        <v>208</v>
      </c>
      <c r="C62" s="126" t="s">
        <v>313</v>
      </c>
      <c r="D62" s="126" t="s">
        <v>220</v>
      </c>
      <c r="E62" s="261">
        <v>2</v>
      </c>
      <c r="F62" s="127" t="s">
        <v>308</v>
      </c>
      <c r="G62" s="207">
        <v>2604</v>
      </c>
      <c r="H62" s="237">
        <v>1191</v>
      </c>
      <c r="I62" s="237">
        <f>SUMIF('[1]Glob TDL Jan-Mar''21'!E:E,'[1]Monthly ALL Budgets Follow-Up'!DRCCC,'[1]Glob TDL Jan-Mar''21'!K:K)</f>
        <v>0</v>
      </c>
      <c r="J62" s="262">
        <f t="shared" si="9"/>
        <v>1413</v>
      </c>
      <c r="K62" s="259">
        <f t="shared" si="8"/>
        <v>0.45737327188940091</v>
      </c>
      <c r="L62" s="260"/>
    </row>
    <row r="63" spans="1:12" s="263" customFormat="1" ht="15" customHeight="1" x14ac:dyDescent="0.25">
      <c r="A63" s="124" t="s">
        <v>165</v>
      </c>
      <c r="B63" s="125" t="s">
        <v>208</v>
      </c>
      <c r="C63" s="126" t="s">
        <v>314</v>
      </c>
      <c r="D63" s="126" t="s">
        <v>220</v>
      </c>
      <c r="E63" s="261">
        <v>2</v>
      </c>
      <c r="F63" s="127" t="s">
        <v>310</v>
      </c>
      <c r="G63" s="207">
        <v>1600</v>
      </c>
      <c r="H63" s="237">
        <v>1924</v>
      </c>
      <c r="I63" s="237">
        <f>SUMIF('[1]Glob TDL Jan-Mar''21'!E:E,'[1]Monthly ALL Budgets Follow-Up'!DRCCC,'[1]Glob TDL Jan-Mar''21'!K:K)</f>
        <v>0</v>
      </c>
      <c r="J63" s="262">
        <f t="shared" si="9"/>
        <v>-324</v>
      </c>
      <c r="K63" s="259">
        <f t="shared" si="8"/>
        <v>1.2024999999999999</v>
      </c>
      <c r="L63" s="260"/>
    </row>
    <row r="64" spans="1:12" s="263" customFormat="1" ht="15" customHeight="1" x14ac:dyDescent="0.25">
      <c r="A64" s="124" t="s">
        <v>165</v>
      </c>
      <c r="B64" s="125" t="s">
        <v>208</v>
      </c>
      <c r="C64" s="126" t="s">
        <v>315</v>
      </c>
      <c r="D64" s="126" t="s">
        <v>220</v>
      </c>
      <c r="E64" s="261">
        <v>2</v>
      </c>
      <c r="F64" s="127" t="s">
        <v>312</v>
      </c>
      <c r="G64" s="207">
        <v>96</v>
      </c>
      <c r="H64" s="237">
        <v>92</v>
      </c>
      <c r="I64" s="237">
        <f>SUMIF('[1]Glob TDL Jan-Mar''21'!E:E,'[1]Monthly ALL Budgets Follow-Up'!DRCCC,'[1]Glob TDL Jan-Mar''21'!K:K)</f>
        <v>0</v>
      </c>
      <c r="J64" s="262">
        <f t="shared" si="9"/>
        <v>4</v>
      </c>
      <c r="K64" s="259">
        <f t="shared" si="8"/>
        <v>0.95833333333333337</v>
      </c>
      <c r="L64" s="260"/>
    </row>
    <row r="65" spans="1:12" s="263" customFormat="1" ht="15" customHeight="1" x14ac:dyDescent="0.25">
      <c r="A65" s="124" t="s">
        <v>233</v>
      </c>
      <c r="B65" s="125" t="s">
        <v>208</v>
      </c>
      <c r="C65" s="126" t="s">
        <v>316</v>
      </c>
      <c r="D65" s="126" t="s">
        <v>235</v>
      </c>
      <c r="E65" s="261">
        <v>5</v>
      </c>
      <c r="F65" s="127" t="s">
        <v>236</v>
      </c>
      <c r="G65" s="208">
        <v>0</v>
      </c>
      <c r="H65" s="237">
        <v>0</v>
      </c>
      <c r="I65" s="237">
        <f>SUMIF('[1]Glob TDL Jan-Mar''21'!E:E,'[1]Monthly ALL Budgets Follow-Up'!DRCCC,'[1]Glob TDL Jan-Mar''21'!K:K)</f>
        <v>0</v>
      </c>
      <c r="J65" s="262">
        <f t="shared" si="9"/>
        <v>0</v>
      </c>
      <c r="K65" s="259"/>
      <c r="L65" s="260"/>
    </row>
    <row r="66" spans="1:12" s="263" customFormat="1" ht="15" customHeight="1" x14ac:dyDescent="0.25">
      <c r="A66" s="124" t="s">
        <v>233</v>
      </c>
      <c r="B66" s="125" t="s">
        <v>208</v>
      </c>
      <c r="C66" s="126" t="s">
        <v>317</v>
      </c>
      <c r="D66" s="126" t="s">
        <v>238</v>
      </c>
      <c r="E66" s="261">
        <v>1</v>
      </c>
      <c r="F66" s="127" t="s">
        <v>239</v>
      </c>
      <c r="G66" s="207">
        <v>280</v>
      </c>
      <c r="H66" s="237">
        <v>0</v>
      </c>
      <c r="I66" s="237">
        <f>SUMIF('[1]Glob TDL Jan-Mar''21'!E:E,'[1]Monthly ALL Budgets Follow-Up'!DRCCC,'[1]Glob TDL Jan-Mar''21'!K:K)</f>
        <v>0</v>
      </c>
      <c r="J66" s="262">
        <f t="shared" si="9"/>
        <v>280</v>
      </c>
      <c r="K66" s="259">
        <f t="shared" ref="K66:K75" si="10">H66/G66</f>
        <v>0</v>
      </c>
      <c r="L66" s="260"/>
    </row>
    <row r="67" spans="1:12" customFormat="1" ht="15" customHeight="1" x14ac:dyDescent="0.25">
      <c r="A67" s="136" t="s">
        <v>318</v>
      </c>
      <c r="B67" s="121" t="s">
        <v>319</v>
      </c>
      <c r="C67" s="121"/>
      <c r="D67" s="121"/>
      <c r="E67" s="121"/>
      <c r="F67" s="121"/>
      <c r="G67" s="213">
        <v>64723.5</v>
      </c>
      <c r="H67" s="213">
        <v>61667</v>
      </c>
      <c r="I67" s="213">
        <f>SUM(I68,I78,I88)</f>
        <v>0</v>
      </c>
      <c r="J67" s="213">
        <f>SUM(J68,J78,J88)</f>
        <v>3056.5</v>
      </c>
      <c r="K67" s="259">
        <f t="shared" si="10"/>
        <v>0.9527760396146685</v>
      </c>
      <c r="L67" s="260"/>
    </row>
    <row r="68" spans="1:12" ht="15" customHeight="1" x14ac:dyDescent="0.2">
      <c r="A68" s="122" t="s">
        <v>320</v>
      </c>
      <c r="B68" s="123" t="s">
        <v>321</v>
      </c>
      <c r="C68" s="123"/>
      <c r="D68" s="123"/>
      <c r="E68" s="123"/>
      <c r="F68" s="123"/>
      <c r="G68" s="206">
        <v>10539</v>
      </c>
      <c r="H68" s="206">
        <v>9558</v>
      </c>
      <c r="I68" s="206">
        <f>SUM(I69:I77)</f>
        <v>0</v>
      </c>
      <c r="J68" s="206">
        <f>SUM(J69:J77)</f>
        <v>981</v>
      </c>
      <c r="K68" s="259">
        <f t="shared" si="10"/>
        <v>0.90691716481639628</v>
      </c>
      <c r="L68" s="260"/>
    </row>
    <row r="69" spans="1:12" s="263" customFormat="1" ht="15" customHeight="1" x14ac:dyDescent="0.25">
      <c r="A69" s="124" t="s">
        <v>226</v>
      </c>
      <c r="B69" s="125" t="s">
        <v>208</v>
      </c>
      <c r="C69" s="126" t="s">
        <v>322</v>
      </c>
      <c r="D69" s="126" t="s">
        <v>323</v>
      </c>
      <c r="E69" s="261">
        <v>2</v>
      </c>
      <c r="F69" s="137" t="s">
        <v>324</v>
      </c>
      <c r="G69" s="207">
        <v>900</v>
      </c>
      <c r="H69" s="237">
        <v>617</v>
      </c>
      <c r="I69" s="237">
        <f>SUMIF('[1]Glob TDL Jan-Mar''21'!E:E,'[1]Monthly ALL Budgets Follow-Up'!DRCCC,'[1]Glob TDL Jan-Mar''21'!K:K)</f>
        <v>0</v>
      </c>
      <c r="J69" s="262">
        <f t="shared" ref="J69:J77" si="11">G69-H69</f>
        <v>283</v>
      </c>
      <c r="K69" s="259">
        <f t="shared" si="10"/>
        <v>0.68555555555555558</v>
      </c>
      <c r="L69" s="260"/>
    </row>
    <row r="70" spans="1:12" s="263" customFormat="1" ht="15" customHeight="1" x14ac:dyDescent="0.25">
      <c r="A70" s="124" t="s">
        <v>226</v>
      </c>
      <c r="B70" s="125" t="s">
        <v>208</v>
      </c>
      <c r="C70" s="126" t="s">
        <v>325</v>
      </c>
      <c r="D70" s="126" t="s">
        <v>323</v>
      </c>
      <c r="E70" s="261">
        <v>2</v>
      </c>
      <c r="F70" s="127" t="s">
        <v>326</v>
      </c>
      <c r="G70" s="207">
        <v>2100</v>
      </c>
      <c r="H70" s="237">
        <v>1995.5</v>
      </c>
      <c r="I70" s="237">
        <f>SUMIF('[1]Glob TDL Jan-Mar''21'!E:E,'[1]Monthly ALL Budgets Follow-Up'!DRCCC,'[1]Glob TDL Jan-Mar''21'!K:K)</f>
        <v>0</v>
      </c>
      <c r="J70" s="262">
        <f t="shared" si="11"/>
        <v>104.5</v>
      </c>
      <c r="K70" s="259">
        <f t="shared" si="10"/>
        <v>0.95023809523809522</v>
      </c>
      <c r="L70" s="260"/>
    </row>
    <row r="71" spans="1:12" s="263" customFormat="1" ht="15" customHeight="1" x14ac:dyDescent="0.25">
      <c r="A71" s="124" t="s">
        <v>226</v>
      </c>
      <c r="B71" s="125" t="s">
        <v>208</v>
      </c>
      <c r="C71" s="126" t="s">
        <v>327</v>
      </c>
      <c r="D71" s="126" t="s">
        <v>323</v>
      </c>
      <c r="E71" s="261">
        <v>2</v>
      </c>
      <c r="F71" s="127" t="s">
        <v>328</v>
      </c>
      <c r="G71" s="207">
        <v>4200</v>
      </c>
      <c r="H71" s="237">
        <v>3525.5</v>
      </c>
      <c r="I71" s="237">
        <f>SUMIF('[1]Glob TDL Jan-Mar''21'!E:E,'[1]Monthly ALL Budgets Follow-Up'!DRCCC,'[1]Glob TDL Jan-Mar''21'!K:K)</f>
        <v>0</v>
      </c>
      <c r="J71" s="262">
        <f t="shared" si="11"/>
        <v>674.5</v>
      </c>
      <c r="K71" s="259">
        <f t="shared" si="10"/>
        <v>0.83940476190476188</v>
      </c>
      <c r="L71" s="260"/>
    </row>
    <row r="72" spans="1:12" s="263" customFormat="1" ht="15" customHeight="1" x14ac:dyDescent="0.25">
      <c r="A72" s="124" t="s">
        <v>226</v>
      </c>
      <c r="B72" s="125" t="s">
        <v>208</v>
      </c>
      <c r="C72" s="126" t="s">
        <v>329</v>
      </c>
      <c r="D72" s="126" t="s">
        <v>323</v>
      </c>
      <c r="E72" s="261">
        <v>2</v>
      </c>
      <c r="F72" s="127" t="s">
        <v>330</v>
      </c>
      <c r="G72" s="208">
        <v>19</v>
      </c>
      <c r="H72" s="237">
        <v>0</v>
      </c>
      <c r="I72" s="237">
        <f>SUMIF('[1]Glob TDL Jan-Mar''21'!E:E,'[1]Monthly ALL Budgets Follow-Up'!DRCCC,'[1]Glob TDL Jan-Mar''21'!K:K)</f>
        <v>0</v>
      </c>
      <c r="J72" s="262">
        <f t="shared" si="11"/>
        <v>19</v>
      </c>
      <c r="K72" s="259">
        <f t="shared" si="10"/>
        <v>0</v>
      </c>
      <c r="L72" s="260"/>
    </row>
    <row r="73" spans="1:12" s="263" customFormat="1" ht="15" customHeight="1" x14ac:dyDescent="0.25">
      <c r="A73" s="124" t="s">
        <v>226</v>
      </c>
      <c r="B73" s="125" t="s">
        <v>208</v>
      </c>
      <c r="C73" s="126" t="s">
        <v>331</v>
      </c>
      <c r="D73" s="126" t="s">
        <v>323</v>
      </c>
      <c r="E73" s="261">
        <v>2</v>
      </c>
      <c r="F73" s="127" t="s">
        <v>332</v>
      </c>
      <c r="G73" s="207">
        <v>1440</v>
      </c>
      <c r="H73" s="237">
        <v>1550</v>
      </c>
      <c r="I73" s="237">
        <f>SUMIF('[1]Glob TDL Jan-Mar''21'!E:E,'[1]Monthly ALL Budgets Follow-Up'!DRCCC,'[1]Glob TDL Jan-Mar''21'!K:K)</f>
        <v>0</v>
      </c>
      <c r="J73" s="262">
        <f t="shared" si="11"/>
        <v>-110</v>
      </c>
      <c r="K73" s="259">
        <f t="shared" si="10"/>
        <v>1.0763888888888888</v>
      </c>
      <c r="L73" s="260"/>
    </row>
    <row r="74" spans="1:12" s="263" customFormat="1" ht="15" customHeight="1" x14ac:dyDescent="0.25">
      <c r="A74" s="124" t="s">
        <v>226</v>
      </c>
      <c r="B74" s="125" t="s">
        <v>208</v>
      </c>
      <c r="C74" s="126" t="s">
        <v>333</v>
      </c>
      <c r="D74" s="126" t="s">
        <v>228</v>
      </c>
      <c r="E74" s="261">
        <v>5</v>
      </c>
      <c r="F74" s="127" t="s">
        <v>229</v>
      </c>
      <c r="G74" s="207">
        <v>1250</v>
      </c>
      <c r="H74" s="237">
        <v>1300</v>
      </c>
      <c r="I74" s="237">
        <f>SUMIF('[1]Glob TDL Jan-Mar''21'!E:E,'[1]Monthly ALL Budgets Follow-Up'!DRCCC,'[1]Glob TDL Jan-Mar''21'!K:K)</f>
        <v>0</v>
      </c>
      <c r="J74" s="262">
        <f t="shared" si="11"/>
        <v>-50</v>
      </c>
      <c r="K74" s="259">
        <f t="shared" si="10"/>
        <v>1.04</v>
      </c>
      <c r="L74" s="260"/>
    </row>
    <row r="75" spans="1:12" s="263" customFormat="1" ht="15" customHeight="1" x14ac:dyDescent="0.25">
      <c r="A75" s="124" t="s">
        <v>226</v>
      </c>
      <c r="B75" s="125" t="s">
        <v>208</v>
      </c>
      <c r="C75" s="126" t="s">
        <v>334</v>
      </c>
      <c r="D75" s="126" t="s">
        <v>231</v>
      </c>
      <c r="E75" s="261">
        <v>1</v>
      </c>
      <c r="F75" s="127" t="s">
        <v>232</v>
      </c>
      <c r="G75" s="207">
        <v>350</v>
      </c>
      <c r="H75" s="237">
        <v>570</v>
      </c>
      <c r="I75" s="237">
        <f>SUMIF('[1]Glob TDL Jan-Mar''21'!E:E,'[1]Monthly ALL Budgets Follow-Up'!DRCCC,'[1]Glob TDL Jan-Mar''21'!K:K)</f>
        <v>0</v>
      </c>
      <c r="J75" s="262">
        <f t="shared" si="11"/>
        <v>-220</v>
      </c>
      <c r="K75" s="259">
        <f t="shared" si="10"/>
        <v>1.6285714285714286</v>
      </c>
      <c r="L75" s="260"/>
    </row>
    <row r="76" spans="1:12" s="263" customFormat="1" ht="15" customHeight="1" x14ac:dyDescent="0.25">
      <c r="A76" s="124" t="s">
        <v>233</v>
      </c>
      <c r="B76" s="125" t="s">
        <v>208</v>
      </c>
      <c r="C76" s="126" t="s">
        <v>335</v>
      </c>
      <c r="D76" s="126" t="s">
        <v>235</v>
      </c>
      <c r="E76" s="261">
        <v>5</v>
      </c>
      <c r="F76" s="127" t="s">
        <v>236</v>
      </c>
      <c r="G76" s="208">
        <v>0</v>
      </c>
      <c r="H76" s="237">
        <v>0</v>
      </c>
      <c r="I76" s="237">
        <f>SUMIF('[1]Glob TDL Jan-Mar''21'!E:E,'[1]Monthly ALL Budgets Follow-Up'!DRCCC,'[1]Glob TDL Jan-Mar''21'!K:K)</f>
        <v>0</v>
      </c>
      <c r="J76" s="262">
        <f t="shared" si="11"/>
        <v>0</v>
      </c>
      <c r="K76" s="259"/>
      <c r="L76" s="260"/>
    </row>
    <row r="77" spans="1:12" s="263" customFormat="1" ht="15" customHeight="1" x14ac:dyDescent="0.25">
      <c r="A77" s="124" t="s">
        <v>233</v>
      </c>
      <c r="B77" s="125" t="s">
        <v>208</v>
      </c>
      <c r="C77" s="126" t="s">
        <v>336</v>
      </c>
      <c r="D77" s="126" t="s">
        <v>238</v>
      </c>
      <c r="E77" s="261">
        <v>1</v>
      </c>
      <c r="F77" s="127" t="s">
        <v>239</v>
      </c>
      <c r="G77" s="207">
        <v>280</v>
      </c>
      <c r="H77" s="237">
        <v>0</v>
      </c>
      <c r="I77" s="237">
        <f>SUMIF('[1]Glob TDL Jan-Mar''21'!E:E,'[1]Monthly ALL Budgets Follow-Up'!DRCCC,'[1]Glob TDL Jan-Mar''21'!K:K)</f>
        <v>0</v>
      </c>
      <c r="J77" s="262">
        <f t="shared" si="11"/>
        <v>280</v>
      </c>
      <c r="K77" s="259">
        <f t="shared" ref="K77:K83" si="12">H77/G77</f>
        <v>0</v>
      </c>
      <c r="L77" s="260"/>
    </row>
    <row r="78" spans="1:12" ht="15" customHeight="1" x14ac:dyDescent="0.2">
      <c r="A78" s="122" t="s">
        <v>337</v>
      </c>
      <c r="B78" s="123" t="s">
        <v>338</v>
      </c>
      <c r="C78" s="123"/>
      <c r="D78" s="123"/>
      <c r="E78" s="123"/>
      <c r="F78" s="123"/>
      <c r="G78" s="206">
        <v>10302.5</v>
      </c>
      <c r="H78" s="206">
        <v>8792.5</v>
      </c>
      <c r="I78" s="206">
        <f>SUM(I79:I87)</f>
        <v>0</v>
      </c>
      <c r="J78" s="206">
        <f>SUM(J79:J87)</f>
        <v>1510</v>
      </c>
      <c r="K78" s="259">
        <f t="shared" si="12"/>
        <v>0.85343363261344329</v>
      </c>
      <c r="L78" s="260"/>
    </row>
    <row r="79" spans="1:12" s="263" customFormat="1" ht="15" customHeight="1" x14ac:dyDescent="0.25">
      <c r="A79" s="124" t="s">
        <v>226</v>
      </c>
      <c r="B79" s="125" t="s">
        <v>208</v>
      </c>
      <c r="C79" s="126" t="s">
        <v>339</v>
      </c>
      <c r="D79" s="126" t="s">
        <v>323</v>
      </c>
      <c r="E79" s="261">
        <v>2</v>
      </c>
      <c r="F79" s="127" t="s">
        <v>340</v>
      </c>
      <c r="G79" s="207">
        <v>1200</v>
      </c>
      <c r="H79" s="237">
        <v>1200</v>
      </c>
      <c r="I79" s="237">
        <f>SUMIF('[1]Glob TDL Jan-Mar''21'!E:E,'[1]Monthly ALL Budgets Follow-Up'!DRCCC,'[1]Glob TDL Jan-Mar''21'!K:K)</f>
        <v>0</v>
      </c>
      <c r="J79" s="262">
        <f t="shared" ref="J79:J87" si="13">G79-H79</f>
        <v>0</v>
      </c>
      <c r="K79" s="259">
        <f t="shared" si="12"/>
        <v>1</v>
      </c>
      <c r="L79" s="260"/>
    </row>
    <row r="80" spans="1:12" s="263" customFormat="1" ht="15" customHeight="1" x14ac:dyDescent="0.25">
      <c r="A80" s="124" t="s">
        <v>226</v>
      </c>
      <c r="B80" s="125" t="s">
        <v>208</v>
      </c>
      <c r="C80" s="126" t="s">
        <v>341</v>
      </c>
      <c r="D80" s="126" t="s">
        <v>323</v>
      </c>
      <c r="E80" s="261">
        <v>2</v>
      </c>
      <c r="F80" s="127" t="s">
        <v>342</v>
      </c>
      <c r="G80" s="208">
        <v>487.5</v>
      </c>
      <c r="H80" s="237">
        <v>487.5</v>
      </c>
      <c r="I80" s="237">
        <f>SUMIF('[1]Glob TDL Jan-Mar''21'!E:E,'[1]Monthly ALL Budgets Follow-Up'!DRCCC,'[1]Glob TDL Jan-Mar''21'!K:K)</f>
        <v>0</v>
      </c>
      <c r="J80" s="262">
        <f t="shared" si="13"/>
        <v>0</v>
      </c>
      <c r="K80" s="259">
        <f t="shared" si="12"/>
        <v>1</v>
      </c>
      <c r="L80" s="260"/>
    </row>
    <row r="81" spans="1:12" s="263" customFormat="1" ht="15" customHeight="1" x14ac:dyDescent="0.25">
      <c r="A81" s="124" t="s">
        <v>226</v>
      </c>
      <c r="B81" s="125" t="s">
        <v>208</v>
      </c>
      <c r="C81" s="126" t="s">
        <v>343</v>
      </c>
      <c r="D81" s="126" t="s">
        <v>323</v>
      </c>
      <c r="E81" s="261">
        <v>2</v>
      </c>
      <c r="F81" s="127" t="s">
        <v>328</v>
      </c>
      <c r="G81" s="208">
        <v>2775</v>
      </c>
      <c r="H81" s="237">
        <v>2775</v>
      </c>
      <c r="I81" s="237">
        <f>SUMIF('[1]Glob TDL Jan-Mar''21'!E:E,'[1]Monthly ALL Budgets Follow-Up'!DRCCC,'[1]Glob TDL Jan-Mar''21'!K:K)</f>
        <v>0</v>
      </c>
      <c r="J81" s="262">
        <f t="shared" si="13"/>
        <v>0</v>
      </c>
      <c r="K81" s="259">
        <f t="shared" si="12"/>
        <v>1</v>
      </c>
      <c r="L81" s="260"/>
    </row>
    <row r="82" spans="1:12" s="263" customFormat="1" ht="15" customHeight="1" x14ac:dyDescent="0.25">
      <c r="A82" s="124" t="s">
        <v>226</v>
      </c>
      <c r="B82" s="125" t="s">
        <v>208</v>
      </c>
      <c r="C82" s="126" t="s">
        <v>344</v>
      </c>
      <c r="D82" s="126" t="s">
        <v>323</v>
      </c>
      <c r="E82" s="261">
        <v>2</v>
      </c>
      <c r="F82" s="127" t="s">
        <v>345</v>
      </c>
      <c r="G82" s="208">
        <v>1000</v>
      </c>
      <c r="H82" s="237">
        <v>1000</v>
      </c>
      <c r="I82" s="237">
        <f>SUMIF('[1]Glob TDL Jan-Mar''21'!E:E,'[1]Monthly ALL Budgets Follow-Up'!DRCCC,'[1]Glob TDL Jan-Mar''21'!K:K)</f>
        <v>0</v>
      </c>
      <c r="J82" s="262">
        <f t="shared" si="13"/>
        <v>0</v>
      </c>
      <c r="K82" s="259">
        <f t="shared" si="12"/>
        <v>1</v>
      </c>
      <c r="L82" s="260"/>
    </row>
    <row r="83" spans="1:12" s="263" customFormat="1" ht="15" customHeight="1" x14ac:dyDescent="0.25">
      <c r="A83" s="124" t="s">
        <v>226</v>
      </c>
      <c r="B83" s="125" t="s">
        <v>208</v>
      </c>
      <c r="C83" s="126" t="s">
        <v>346</v>
      </c>
      <c r="D83" s="126" t="s">
        <v>323</v>
      </c>
      <c r="E83" s="261">
        <v>2</v>
      </c>
      <c r="F83" s="127" t="s">
        <v>347</v>
      </c>
      <c r="G83" s="208">
        <v>2990</v>
      </c>
      <c r="H83" s="237">
        <v>2990</v>
      </c>
      <c r="I83" s="237">
        <f>SUMIF('[1]Glob TDL Jan-Mar''21'!E:E,'[1]Monthly ALL Budgets Follow-Up'!DRCCC,'[1]Glob TDL Jan-Mar''21'!K:K)</f>
        <v>0</v>
      </c>
      <c r="J83" s="262">
        <f t="shared" si="13"/>
        <v>0</v>
      </c>
      <c r="K83" s="259">
        <f t="shared" si="12"/>
        <v>1</v>
      </c>
      <c r="L83" s="260"/>
    </row>
    <row r="84" spans="1:12" s="263" customFormat="1" ht="15" customHeight="1" x14ac:dyDescent="0.25">
      <c r="A84" s="124" t="s">
        <v>226</v>
      </c>
      <c r="B84" s="125" t="s">
        <v>208</v>
      </c>
      <c r="C84" s="126" t="s">
        <v>348</v>
      </c>
      <c r="D84" s="126" t="s">
        <v>228</v>
      </c>
      <c r="E84" s="261">
        <v>5</v>
      </c>
      <c r="F84" s="127" t="s">
        <v>229</v>
      </c>
      <c r="G84" s="208">
        <v>0</v>
      </c>
      <c r="H84" s="237">
        <v>0</v>
      </c>
      <c r="I84" s="237">
        <f>SUMIF('[1]Glob TDL Jan-Mar''21'!E:E,'[1]Monthly ALL Budgets Follow-Up'!DRCCC,'[1]Glob TDL Jan-Mar''21'!K:K)</f>
        <v>0</v>
      </c>
      <c r="J84" s="262">
        <f t="shared" si="13"/>
        <v>0</v>
      </c>
      <c r="K84" s="259"/>
      <c r="L84" s="260"/>
    </row>
    <row r="85" spans="1:12" s="263" customFormat="1" ht="15" customHeight="1" x14ac:dyDescent="0.25">
      <c r="A85" s="124" t="s">
        <v>226</v>
      </c>
      <c r="B85" s="125" t="s">
        <v>208</v>
      </c>
      <c r="C85" s="126" t="s">
        <v>349</v>
      </c>
      <c r="D85" s="126" t="s">
        <v>231</v>
      </c>
      <c r="E85" s="261">
        <v>1</v>
      </c>
      <c r="F85" s="127" t="s">
        <v>232</v>
      </c>
      <c r="G85" s="208">
        <v>170</v>
      </c>
      <c r="H85" s="237">
        <v>340</v>
      </c>
      <c r="I85" s="237">
        <f>SUMIF('[1]Glob TDL Jan-Mar''21'!E:E,'[1]Monthly ALL Budgets Follow-Up'!DRCCC,'[1]Glob TDL Jan-Mar''21'!K:K)</f>
        <v>0</v>
      </c>
      <c r="J85" s="262">
        <f t="shared" si="13"/>
        <v>-170</v>
      </c>
      <c r="K85" s="259">
        <f t="shared" ref="K85:K116" si="14">H85/G85</f>
        <v>2</v>
      </c>
      <c r="L85" s="260"/>
    </row>
    <row r="86" spans="1:12" s="263" customFormat="1" ht="15" customHeight="1" x14ac:dyDescent="0.25">
      <c r="A86" s="124" t="s">
        <v>233</v>
      </c>
      <c r="B86" s="125" t="s">
        <v>208</v>
      </c>
      <c r="C86" s="126" t="s">
        <v>350</v>
      </c>
      <c r="D86" s="126" t="s">
        <v>235</v>
      </c>
      <c r="E86" s="261">
        <v>5</v>
      </c>
      <c r="F86" s="127" t="s">
        <v>236</v>
      </c>
      <c r="G86" s="207">
        <v>1400</v>
      </c>
      <c r="H86" s="237">
        <v>0</v>
      </c>
      <c r="I86" s="237">
        <f>SUMIF('[1]Glob TDL Jan-Mar''21'!E:E,'[1]Monthly ALL Budgets Follow-Up'!DRCCC,'[1]Glob TDL Jan-Mar''21'!K:K)</f>
        <v>0</v>
      </c>
      <c r="J86" s="262">
        <f t="shared" si="13"/>
        <v>1400</v>
      </c>
      <c r="K86" s="259">
        <f t="shared" si="14"/>
        <v>0</v>
      </c>
      <c r="L86" s="260"/>
    </row>
    <row r="87" spans="1:12" s="263" customFormat="1" ht="15" customHeight="1" x14ac:dyDescent="0.25">
      <c r="A87" s="124" t="s">
        <v>233</v>
      </c>
      <c r="B87" s="125" t="s">
        <v>208</v>
      </c>
      <c r="C87" s="126" t="s">
        <v>351</v>
      </c>
      <c r="D87" s="126" t="s">
        <v>238</v>
      </c>
      <c r="E87" s="261">
        <v>1</v>
      </c>
      <c r="F87" s="127" t="s">
        <v>239</v>
      </c>
      <c r="G87" s="207">
        <v>280</v>
      </c>
      <c r="H87" s="237">
        <v>0</v>
      </c>
      <c r="I87" s="237">
        <f>SUMIF('[1]Glob TDL Jan-Mar''21'!E:E,'[1]Monthly ALL Budgets Follow-Up'!DRCCC,'[1]Glob TDL Jan-Mar''21'!K:K)</f>
        <v>0</v>
      </c>
      <c r="J87" s="262">
        <f t="shared" si="13"/>
        <v>280</v>
      </c>
      <c r="K87" s="259">
        <f t="shared" si="14"/>
        <v>0</v>
      </c>
      <c r="L87" s="260"/>
    </row>
    <row r="88" spans="1:12" ht="15" customHeight="1" x14ac:dyDescent="0.2">
      <c r="A88" s="122" t="s">
        <v>352</v>
      </c>
      <c r="B88" s="123" t="s">
        <v>353</v>
      </c>
      <c r="C88" s="123"/>
      <c r="D88" s="123"/>
      <c r="E88" s="123"/>
      <c r="F88" s="123"/>
      <c r="G88" s="206">
        <v>43882</v>
      </c>
      <c r="H88" s="206">
        <v>43316.5</v>
      </c>
      <c r="I88" s="206">
        <f>SUM(I89:I104)</f>
        <v>0</v>
      </c>
      <c r="J88" s="206">
        <f>SUM(J89:J104)</f>
        <v>565.5</v>
      </c>
      <c r="K88" s="259">
        <f t="shared" si="14"/>
        <v>0.9871131671300305</v>
      </c>
      <c r="L88" s="260"/>
    </row>
    <row r="89" spans="1:12" s="263" customFormat="1" ht="15" customHeight="1" x14ac:dyDescent="0.25">
      <c r="A89" s="124" t="s">
        <v>226</v>
      </c>
      <c r="B89" s="125" t="s">
        <v>208</v>
      </c>
      <c r="C89" s="126" t="s">
        <v>354</v>
      </c>
      <c r="D89" s="126" t="s">
        <v>355</v>
      </c>
      <c r="E89" s="270">
        <v>7</v>
      </c>
      <c r="F89" s="127" t="s">
        <v>356</v>
      </c>
      <c r="G89" s="207">
        <v>3780</v>
      </c>
      <c r="H89" s="237">
        <v>4081</v>
      </c>
      <c r="I89" s="237">
        <f>SUMIF('[1]Glob TDL Jan-Mar''21'!E:E,'[1]Monthly ALL Budgets Follow-Up'!DRCCC,'[1]Glob TDL Jan-Mar''21'!K:K)</f>
        <v>0</v>
      </c>
      <c r="J89" s="262">
        <f t="shared" ref="J89:J104" si="15">G89-H89</f>
        <v>-301</v>
      </c>
      <c r="K89" s="259">
        <f t="shared" si="14"/>
        <v>1.0796296296296297</v>
      </c>
      <c r="L89" s="260"/>
    </row>
    <row r="90" spans="1:12" s="263" customFormat="1" ht="15" customHeight="1" x14ac:dyDescent="0.25">
      <c r="A90" s="124" t="s">
        <v>226</v>
      </c>
      <c r="B90" s="125" t="s">
        <v>208</v>
      </c>
      <c r="C90" s="126" t="s">
        <v>357</v>
      </c>
      <c r="D90" s="126" t="s">
        <v>323</v>
      </c>
      <c r="E90" s="261">
        <v>2</v>
      </c>
      <c r="F90" s="127" t="s">
        <v>358</v>
      </c>
      <c r="G90" s="207">
        <v>306</v>
      </c>
      <c r="H90" s="237">
        <v>645.5</v>
      </c>
      <c r="I90" s="237">
        <f>SUMIF('[1]Glob TDL Jan-Mar''21'!E:E,'[1]Monthly ALL Budgets Follow-Up'!DRCCC,'[1]Glob TDL Jan-Mar''21'!K:K)</f>
        <v>0</v>
      </c>
      <c r="J90" s="262">
        <f t="shared" si="15"/>
        <v>-339.5</v>
      </c>
      <c r="K90" s="259">
        <f t="shared" si="14"/>
        <v>2.1094771241830066</v>
      </c>
      <c r="L90" s="260"/>
    </row>
    <row r="91" spans="1:12" s="263" customFormat="1" ht="15" customHeight="1" x14ac:dyDescent="0.25">
      <c r="A91" s="124" t="s">
        <v>226</v>
      </c>
      <c r="B91" s="125" t="s">
        <v>208</v>
      </c>
      <c r="C91" s="126" t="s">
        <v>359</v>
      </c>
      <c r="D91" s="126" t="s">
        <v>355</v>
      </c>
      <c r="E91" s="270">
        <v>7</v>
      </c>
      <c r="F91" s="127" t="s">
        <v>360</v>
      </c>
      <c r="G91" s="207">
        <v>3780</v>
      </c>
      <c r="H91" s="237">
        <v>3780</v>
      </c>
      <c r="I91" s="237">
        <f>SUMIF('[1]Glob TDL Jan-Mar''21'!E:E,'[1]Monthly ALL Budgets Follow-Up'!DRCCC,'[1]Glob TDL Jan-Mar''21'!K:K)</f>
        <v>0</v>
      </c>
      <c r="J91" s="262">
        <f t="shared" si="15"/>
        <v>0</v>
      </c>
      <c r="K91" s="259">
        <f t="shared" si="14"/>
        <v>1</v>
      </c>
      <c r="L91" s="260"/>
    </row>
    <row r="92" spans="1:12" s="263" customFormat="1" ht="15" customHeight="1" x14ac:dyDescent="0.25">
      <c r="A92" s="124" t="s">
        <v>226</v>
      </c>
      <c r="B92" s="125" t="s">
        <v>208</v>
      </c>
      <c r="C92" s="126" t="s">
        <v>361</v>
      </c>
      <c r="D92" s="126" t="s">
        <v>323</v>
      </c>
      <c r="E92" s="261">
        <v>2</v>
      </c>
      <c r="F92" s="127" t="s">
        <v>358</v>
      </c>
      <c r="G92" s="207">
        <v>306</v>
      </c>
      <c r="H92" s="237">
        <v>0</v>
      </c>
      <c r="I92" s="237">
        <f>SUMIF('[1]Glob TDL Jan-Mar''21'!E:E,'[1]Monthly ALL Budgets Follow-Up'!DRCCC,'[1]Glob TDL Jan-Mar''21'!K:K)</f>
        <v>0</v>
      </c>
      <c r="J92" s="262">
        <f t="shared" si="15"/>
        <v>306</v>
      </c>
      <c r="K92" s="259">
        <f t="shared" si="14"/>
        <v>0</v>
      </c>
      <c r="L92" s="260"/>
    </row>
    <row r="93" spans="1:12" s="263" customFormat="1" ht="15" customHeight="1" x14ac:dyDescent="0.25">
      <c r="A93" s="124" t="s">
        <v>226</v>
      </c>
      <c r="B93" s="125" t="s">
        <v>208</v>
      </c>
      <c r="C93" s="126" t="s">
        <v>362</v>
      </c>
      <c r="D93" s="126" t="s">
        <v>355</v>
      </c>
      <c r="E93" s="270">
        <v>7</v>
      </c>
      <c r="F93" s="127" t="s">
        <v>363</v>
      </c>
      <c r="G93" s="207">
        <v>4800</v>
      </c>
      <c r="H93" s="237">
        <v>5000</v>
      </c>
      <c r="I93" s="237">
        <f>SUMIF('[1]Glob TDL Jan-Mar''21'!E:E,'[1]Monthly ALL Budgets Follow-Up'!DRCCC,'[1]Glob TDL Jan-Mar''21'!K:K)</f>
        <v>0</v>
      </c>
      <c r="J93" s="262">
        <f t="shared" si="15"/>
        <v>-200</v>
      </c>
      <c r="K93" s="259">
        <f t="shared" si="14"/>
        <v>1.0416666666666667</v>
      </c>
      <c r="L93" s="260"/>
    </row>
    <row r="94" spans="1:12" s="263" customFormat="1" ht="15" customHeight="1" x14ac:dyDescent="0.25">
      <c r="A94" s="124" t="s">
        <v>226</v>
      </c>
      <c r="B94" s="125" t="s">
        <v>208</v>
      </c>
      <c r="C94" s="126" t="s">
        <v>364</v>
      </c>
      <c r="D94" s="126" t="s">
        <v>355</v>
      </c>
      <c r="E94" s="270">
        <v>7</v>
      </c>
      <c r="F94" s="127" t="s">
        <v>365</v>
      </c>
      <c r="G94" s="207">
        <v>4800</v>
      </c>
      <c r="H94" s="237">
        <v>5680</v>
      </c>
      <c r="I94" s="237">
        <f>SUMIF('[1]Glob TDL Jan-Mar''21'!E:E,'[1]Monthly ALL Budgets Follow-Up'!DRCCC,'[1]Glob TDL Jan-Mar''21'!K:K)</f>
        <v>0</v>
      </c>
      <c r="J94" s="262">
        <f t="shared" si="15"/>
        <v>-880</v>
      </c>
      <c r="K94" s="259">
        <f t="shared" si="14"/>
        <v>1.1833333333333333</v>
      </c>
      <c r="L94" s="260"/>
    </row>
    <row r="95" spans="1:12" s="263" customFormat="1" ht="15" customHeight="1" x14ac:dyDescent="0.25">
      <c r="A95" s="124" t="s">
        <v>226</v>
      </c>
      <c r="B95" s="125" t="s">
        <v>208</v>
      </c>
      <c r="C95" s="126" t="s">
        <v>366</v>
      </c>
      <c r="D95" s="126" t="s">
        <v>355</v>
      </c>
      <c r="E95" s="270">
        <v>7</v>
      </c>
      <c r="F95" s="127" t="s">
        <v>367</v>
      </c>
      <c r="G95" s="207">
        <v>1260</v>
      </c>
      <c r="H95" s="237">
        <v>1115</v>
      </c>
      <c r="I95" s="237">
        <f>SUMIF('[1]Glob TDL Jan-Mar''21'!E:E,'[1]Monthly ALL Budgets Follow-Up'!DRCCC,'[1]Glob TDL Jan-Mar''21'!K:K)</f>
        <v>0</v>
      </c>
      <c r="J95" s="262">
        <f t="shared" si="15"/>
        <v>145</v>
      </c>
      <c r="K95" s="259">
        <f t="shared" si="14"/>
        <v>0.88492063492063489</v>
      </c>
      <c r="L95" s="260"/>
    </row>
    <row r="96" spans="1:12" s="263" customFormat="1" ht="15" customHeight="1" x14ac:dyDescent="0.25">
      <c r="A96" s="124" t="s">
        <v>226</v>
      </c>
      <c r="B96" s="125" t="s">
        <v>208</v>
      </c>
      <c r="C96" s="126" t="s">
        <v>368</v>
      </c>
      <c r="D96" s="126" t="s">
        <v>355</v>
      </c>
      <c r="E96" s="270">
        <v>7</v>
      </c>
      <c r="F96" s="127" t="s">
        <v>369</v>
      </c>
      <c r="G96" s="207">
        <v>1260</v>
      </c>
      <c r="H96" s="237">
        <v>1119</v>
      </c>
      <c r="I96" s="237">
        <f>SUMIF('[1]Glob TDL Jan-Mar''21'!E:E,'[1]Monthly ALL Budgets Follow-Up'!DRCCC,'[1]Glob TDL Jan-Mar''21'!K:K)</f>
        <v>0</v>
      </c>
      <c r="J96" s="262">
        <f t="shared" si="15"/>
        <v>141</v>
      </c>
      <c r="K96" s="259">
        <f t="shared" si="14"/>
        <v>0.88809523809523805</v>
      </c>
      <c r="L96" s="260"/>
    </row>
    <row r="97" spans="1:12" s="263" customFormat="1" ht="15" customHeight="1" x14ac:dyDescent="0.25">
      <c r="A97" s="124" t="s">
        <v>226</v>
      </c>
      <c r="B97" s="125" t="s">
        <v>208</v>
      </c>
      <c r="C97" s="126" t="s">
        <v>370</v>
      </c>
      <c r="D97" s="126" t="s">
        <v>355</v>
      </c>
      <c r="E97" s="270">
        <v>7</v>
      </c>
      <c r="F97" s="138" t="s">
        <v>371</v>
      </c>
      <c r="G97" s="207">
        <v>7200</v>
      </c>
      <c r="H97" s="237">
        <v>6315</v>
      </c>
      <c r="I97" s="237">
        <f>SUMIF('[1]Glob TDL Jan-Mar''21'!E:E,'[1]Monthly ALL Budgets Follow-Up'!DRCCC,'[1]Glob TDL Jan-Mar''21'!K:K)</f>
        <v>0</v>
      </c>
      <c r="J97" s="262">
        <f t="shared" si="15"/>
        <v>885</v>
      </c>
      <c r="K97" s="259">
        <f t="shared" si="14"/>
        <v>0.87708333333333333</v>
      </c>
      <c r="L97" s="260"/>
    </row>
    <row r="98" spans="1:12" s="263" customFormat="1" ht="15" customHeight="1" x14ac:dyDescent="0.25">
      <c r="A98" s="124" t="s">
        <v>226</v>
      </c>
      <c r="B98" s="125" t="s">
        <v>208</v>
      </c>
      <c r="C98" s="126" t="s">
        <v>372</v>
      </c>
      <c r="D98" s="126" t="s">
        <v>355</v>
      </c>
      <c r="E98" s="270">
        <v>7</v>
      </c>
      <c r="F98" s="138" t="s">
        <v>373</v>
      </c>
      <c r="G98" s="207">
        <v>4500</v>
      </c>
      <c r="H98" s="237">
        <v>4500</v>
      </c>
      <c r="I98" s="237">
        <f>SUMIF('[1]Glob TDL Jan-Mar''21'!E:E,'[1]Monthly ALL Budgets Follow-Up'!DRCCC,'[1]Glob TDL Jan-Mar''21'!K:K)</f>
        <v>0</v>
      </c>
      <c r="J98" s="262">
        <f t="shared" si="15"/>
        <v>0</v>
      </c>
      <c r="K98" s="259">
        <f t="shared" si="14"/>
        <v>1</v>
      </c>
      <c r="L98" s="260"/>
    </row>
    <row r="99" spans="1:12" s="263" customFormat="1" ht="15" customHeight="1" x14ac:dyDescent="0.25">
      <c r="A99" s="124" t="s">
        <v>226</v>
      </c>
      <c r="B99" s="125" t="s">
        <v>208</v>
      </c>
      <c r="C99" s="126" t="s">
        <v>374</v>
      </c>
      <c r="D99" s="126" t="s">
        <v>355</v>
      </c>
      <c r="E99" s="270">
        <v>7</v>
      </c>
      <c r="F99" s="138" t="s">
        <v>375</v>
      </c>
      <c r="G99" s="207">
        <v>8000</v>
      </c>
      <c r="H99" s="237">
        <v>8131</v>
      </c>
      <c r="I99" s="237">
        <f>SUMIF('[1]Glob TDL Jan-Mar''21'!E:E,'[1]Monthly ALL Budgets Follow-Up'!DRCCC,'[1]Glob TDL Jan-Mar''21'!K:K)</f>
        <v>0</v>
      </c>
      <c r="J99" s="262">
        <f t="shared" si="15"/>
        <v>-131</v>
      </c>
      <c r="K99" s="259">
        <f t="shared" si="14"/>
        <v>1.016375</v>
      </c>
      <c r="L99" s="260"/>
    </row>
    <row r="100" spans="1:12" s="263" customFormat="1" ht="15" customHeight="1" x14ac:dyDescent="0.25">
      <c r="A100" s="124" t="s">
        <v>226</v>
      </c>
      <c r="B100" s="125" t="s">
        <v>208</v>
      </c>
      <c r="C100" s="126" t="s">
        <v>376</v>
      </c>
      <c r="D100" s="126" t="s">
        <v>355</v>
      </c>
      <c r="E100" s="270">
        <v>7</v>
      </c>
      <c r="F100" s="138" t="s">
        <v>377</v>
      </c>
      <c r="G100" s="207">
        <v>1250</v>
      </c>
      <c r="H100" s="237">
        <v>1250</v>
      </c>
      <c r="I100" s="237">
        <f>SUMIF('[1]Glob TDL Jan-Mar''21'!E:E,'[1]Monthly ALL Budgets Follow-Up'!DRCCC,'[1]Glob TDL Jan-Mar''21'!K:K)</f>
        <v>0</v>
      </c>
      <c r="J100" s="262">
        <f t="shared" si="15"/>
        <v>0</v>
      </c>
      <c r="K100" s="259">
        <f t="shared" si="14"/>
        <v>1</v>
      </c>
      <c r="L100" s="260"/>
    </row>
    <row r="101" spans="1:12" s="263" customFormat="1" ht="15" customHeight="1" x14ac:dyDescent="0.25">
      <c r="A101" s="124" t="s">
        <v>226</v>
      </c>
      <c r="B101" s="125" t="s">
        <v>208</v>
      </c>
      <c r="C101" s="126" t="s">
        <v>378</v>
      </c>
      <c r="D101" s="126" t="s">
        <v>228</v>
      </c>
      <c r="E101" s="261">
        <v>5</v>
      </c>
      <c r="F101" s="127" t="s">
        <v>229</v>
      </c>
      <c r="G101" s="207">
        <v>750</v>
      </c>
      <c r="H101" s="237">
        <v>680</v>
      </c>
      <c r="I101" s="237">
        <f>SUMIF('[1]Glob TDL Jan-Mar''21'!E:E,'[1]Monthly ALL Budgets Follow-Up'!DRCCC,'[1]Glob TDL Jan-Mar''21'!K:K)</f>
        <v>0</v>
      </c>
      <c r="J101" s="262">
        <f t="shared" si="15"/>
        <v>70</v>
      </c>
      <c r="K101" s="259">
        <f t="shared" si="14"/>
        <v>0.90666666666666662</v>
      </c>
      <c r="L101" s="260"/>
    </row>
    <row r="102" spans="1:12" s="263" customFormat="1" ht="15" customHeight="1" x14ac:dyDescent="0.25">
      <c r="A102" s="124" t="s">
        <v>226</v>
      </c>
      <c r="B102" s="125" t="s">
        <v>208</v>
      </c>
      <c r="C102" s="126" t="s">
        <v>379</v>
      </c>
      <c r="D102" s="126" t="s">
        <v>231</v>
      </c>
      <c r="E102" s="261">
        <v>1</v>
      </c>
      <c r="F102" s="127" t="s">
        <v>232</v>
      </c>
      <c r="G102" s="207">
        <v>210</v>
      </c>
      <c r="H102" s="237">
        <v>215</v>
      </c>
      <c r="I102" s="237">
        <f>SUMIF('[1]Glob TDL Jan-Mar''21'!E:E,'[1]Monthly ALL Budgets Follow-Up'!DRCCC,'[1]Glob TDL Jan-Mar''21'!K:K)</f>
        <v>0</v>
      </c>
      <c r="J102" s="262">
        <f t="shared" si="15"/>
        <v>-5</v>
      </c>
      <c r="K102" s="259">
        <f t="shared" si="14"/>
        <v>1.0238095238095237</v>
      </c>
      <c r="L102" s="260"/>
    </row>
    <row r="103" spans="1:12" s="263" customFormat="1" ht="15" customHeight="1" x14ac:dyDescent="0.25">
      <c r="A103" s="124" t="s">
        <v>233</v>
      </c>
      <c r="B103" s="125" t="s">
        <v>208</v>
      </c>
      <c r="C103" s="126" t="s">
        <v>380</v>
      </c>
      <c r="D103" s="126" t="s">
        <v>235</v>
      </c>
      <c r="E103" s="261">
        <v>5</v>
      </c>
      <c r="F103" s="127" t="s">
        <v>236</v>
      </c>
      <c r="G103" s="207">
        <v>1400</v>
      </c>
      <c r="H103" s="237">
        <v>805</v>
      </c>
      <c r="I103" s="237">
        <f>SUMIF('[1]Glob TDL Jan-Mar''21'!E:E,'[1]Monthly ALL Budgets Follow-Up'!DRCCC,'[1]Glob TDL Jan-Mar''21'!K:K)</f>
        <v>0</v>
      </c>
      <c r="J103" s="262">
        <f t="shared" si="15"/>
        <v>595</v>
      </c>
      <c r="K103" s="259">
        <f t="shared" si="14"/>
        <v>0.57499999999999996</v>
      </c>
      <c r="L103" s="260"/>
    </row>
    <row r="104" spans="1:12" s="263" customFormat="1" ht="15" customHeight="1" x14ac:dyDescent="0.25">
      <c r="A104" s="124" t="s">
        <v>233</v>
      </c>
      <c r="B104" s="125" t="s">
        <v>208</v>
      </c>
      <c r="C104" s="126" t="s">
        <v>381</v>
      </c>
      <c r="D104" s="126" t="s">
        <v>238</v>
      </c>
      <c r="E104" s="261">
        <v>1</v>
      </c>
      <c r="F104" s="127" t="s">
        <v>239</v>
      </c>
      <c r="G104" s="207">
        <v>280</v>
      </c>
      <c r="H104" s="237">
        <v>0</v>
      </c>
      <c r="I104" s="237">
        <f>SUMIF('[1]Glob TDL Jan-Mar''21'!E:E,'[1]Monthly ALL Budgets Follow-Up'!DRCCC,'[1]Glob TDL Jan-Mar''21'!K:K)</f>
        <v>0</v>
      </c>
      <c r="J104" s="262">
        <f t="shared" si="15"/>
        <v>280</v>
      </c>
      <c r="K104" s="259">
        <f t="shared" si="14"/>
        <v>0</v>
      </c>
      <c r="L104" s="260"/>
    </row>
    <row r="105" spans="1:12" customFormat="1" ht="15" customHeight="1" x14ac:dyDescent="0.25">
      <c r="A105" s="136" t="s">
        <v>382</v>
      </c>
      <c r="B105" s="121" t="s">
        <v>383</v>
      </c>
      <c r="C105" s="121"/>
      <c r="D105" s="121"/>
      <c r="E105" s="121"/>
      <c r="F105" s="121"/>
      <c r="G105" s="205">
        <v>23310</v>
      </c>
      <c r="H105" s="205">
        <v>13895.18</v>
      </c>
      <c r="I105" s="205">
        <f>SUM(I106,I112)</f>
        <v>0</v>
      </c>
      <c r="J105" s="205">
        <f>SUM(J106,J112)</f>
        <v>9414.82</v>
      </c>
      <c r="K105" s="259">
        <f t="shared" si="14"/>
        <v>0.59610381810381807</v>
      </c>
      <c r="L105" s="260"/>
    </row>
    <row r="106" spans="1:12" ht="15" customHeight="1" x14ac:dyDescent="0.2">
      <c r="A106" s="122" t="s">
        <v>384</v>
      </c>
      <c r="B106" s="123" t="s">
        <v>385</v>
      </c>
      <c r="C106" s="123"/>
      <c r="D106" s="123"/>
      <c r="E106" s="123"/>
      <c r="F106" s="123"/>
      <c r="G106" s="206">
        <v>6560</v>
      </c>
      <c r="H106" s="206">
        <v>3793.4</v>
      </c>
      <c r="I106" s="206">
        <f>SUM(I107:I111)</f>
        <v>0</v>
      </c>
      <c r="J106" s="206">
        <f>SUM(J107:J111)</f>
        <v>2766.6</v>
      </c>
      <c r="K106" s="259">
        <f t="shared" si="14"/>
        <v>0.57826219512195121</v>
      </c>
      <c r="L106" s="260"/>
    </row>
    <row r="107" spans="1:12" s="263" customFormat="1" ht="15" customHeight="1" x14ac:dyDescent="0.25">
      <c r="A107" s="124" t="s">
        <v>233</v>
      </c>
      <c r="B107" s="125" t="s">
        <v>208</v>
      </c>
      <c r="C107" s="126" t="s">
        <v>386</v>
      </c>
      <c r="D107" s="126" t="s">
        <v>258</v>
      </c>
      <c r="E107" s="270">
        <v>7</v>
      </c>
      <c r="F107" s="127" t="s">
        <v>387</v>
      </c>
      <c r="G107" s="208">
        <v>2900</v>
      </c>
      <c r="H107" s="237">
        <v>1530</v>
      </c>
      <c r="I107" s="237">
        <f>SUMIF('[1]Glob TDL Jan-Mar''21'!E:E,'[1]Monthly ALL Budgets Follow-Up'!DRCCC,'[1]Glob TDL Jan-Mar''21'!K:K)</f>
        <v>0</v>
      </c>
      <c r="J107" s="262">
        <f>G107-H107</f>
        <v>1370</v>
      </c>
      <c r="K107" s="259">
        <f t="shared" si="14"/>
        <v>0.52758620689655178</v>
      </c>
      <c r="L107" s="260"/>
    </row>
    <row r="108" spans="1:12" s="263" customFormat="1" ht="15" customHeight="1" x14ac:dyDescent="0.25">
      <c r="A108" s="124" t="s">
        <v>233</v>
      </c>
      <c r="B108" s="125" t="s">
        <v>208</v>
      </c>
      <c r="C108" s="126" t="s">
        <v>388</v>
      </c>
      <c r="D108" s="126" t="s">
        <v>267</v>
      </c>
      <c r="E108" s="270">
        <v>2</v>
      </c>
      <c r="F108" s="127" t="s">
        <v>389</v>
      </c>
      <c r="G108" s="208">
        <v>100</v>
      </c>
      <c r="H108" s="237">
        <v>9.4</v>
      </c>
      <c r="I108" s="237">
        <f>SUMIF('[1]Glob TDL Jan-Mar''21'!E:E,'[1]Monthly ALL Budgets Follow-Up'!DRCCC,'[1]Glob TDL Jan-Mar''21'!K:K)</f>
        <v>0</v>
      </c>
      <c r="J108" s="262">
        <f>G108-H108</f>
        <v>90.6</v>
      </c>
      <c r="K108" s="259">
        <f t="shared" si="14"/>
        <v>9.4E-2</v>
      </c>
      <c r="L108" s="260"/>
    </row>
    <row r="109" spans="1:12" s="263" customFormat="1" ht="15" customHeight="1" x14ac:dyDescent="0.25">
      <c r="A109" s="124" t="s">
        <v>233</v>
      </c>
      <c r="B109" s="125" t="s">
        <v>208</v>
      </c>
      <c r="C109" s="126" t="s">
        <v>390</v>
      </c>
      <c r="D109" s="126" t="s">
        <v>267</v>
      </c>
      <c r="E109" s="270">
        <v>2</v>
      </c>
      <c r="F109" s="127" t="s">
        <v>391</v>
      </c>
      <c r="G109" s="207">
        <v>1680</v>
      </c>
      <c r="H109" s="237">
        <v>2214</v>
      </c>
      <c r="I109" s="237">
        <f>SUMIF('[1]Glob TDL Jan-Mar''21'!E:E,'[1]Monthly ALL Budgets Follow-Up'!DRCCC,'[1]Glob TDL Jan-Mar''21'!K:K)</f>
        <v>0</v>
      </c>
      <c r="J109" s="262">
        <f>G109-H109</f>
        <v>-534</v>
      </c>
      <c r="K109" s="259">
        <f t="shared" si="14"/>
        <v>1.3178571428571428</v>
      </c>
      <c r="L109" s="260"/>
    </row>
    <row r="110" spans="1:12" s="263" customFormat="1" ht="15" customHeight="1" x14ac:dyDescent="0.25">
      <c r="A110" s="124" t="s">
        <v>233</v>
      </c>
      <c r="B110" s="125" t="s">
        <v>208</v>
      </c>
      <c r="C110" s="126" t="s">
        <v>392</v>
      </c>
      <c r="D110" s="126" t="s">
        <v>235</v>
      </c>
      <c r="E110" s="261">
        <v>5</v>
      </c>
      <c r="F110" s="127" t="s">
        <v>236</v>
      </c>
      <c r="G110" s="207">
        <v>1400</v>
      </c>
      <c r="H110" s="237">
        <v>40</v>
      </c>
      <c r="I110" s="237">
        <f>SUMIF('[1]Glob TDL Jan-Mar''21'!E:E,'[1]Monthly ALL Budgets Follow-Up'!DRCCC,'[1]Glob TDL Jan-Mar''21'!K:K)</f>
        <v>0</v>
      </c>
      <c r="J110" s="262">
        <f>G110-H110</f>
        <v>1360</v>
      </c>
      <c r="K110" s="259">
        <f t="shared" si="14"/>
        <v>2.8571428571428571E-2</v>
      </c>
      <c r="L110" s="260"/>
    </row>
    <row r="111" spans="1:12" s="263" customFormat="1" ht="15" customHeight="1" x14ac:dyDescent="0.25">
      <c r="A111" s="124" t="s">
        <v>233</v>
      </c>
      <c r="B111" s="125" t="s">
        <v>208</v>
      </c>
      <c r="C111" s="126" t="s">
        <v>393</v>
      </c>
      <c r="D111" s="126" t="s">
        <v>238</v>
      </c>
      <c r="E111" s="261">
        <v>1</v>
      </c>
      <c r="F111" s="127" t="s">
        <v>239</v>
      </c>
      <c r="G111" s="208">
        <v>480</v>
      </c>
      <c r="H111" s="237">
        <v>0</v>
      </c>
      <c r="I111" s="237">
        <f>SUMIF('[1]Glob TDL Jan-Mar''21'!E:E,'[1]Monthly ALL Budgets Follow-Up'!DRCCC,'[1]Glob TDL Jan-Mar''21'!K:K)</f>
        <v>0</v>
      </c>
      <c r="J111" s="262">
        <f>G111-H111</f>
        <v>480</v>
      </c>
      <c r="K111" s="259">
        <f t="shared" si="14"/>
        <v>0</v>
      </c>
      <c r="L111" s="260"/>
    </row>
    <row r="112" spans="1:12" ht="15" customHeight="1" x14ac:dyDescent="0.2">
      <c r="A112" s="122" t="s">
        <v>394</v>
      </c>
      <c r="B112" s="123" t="s">
        <v>395</v>
      </c>
      <c r="C112" s="123"/>
      <c r="D112" s="123"/>
      <c r="E112" s="123"/>
      <c r="F112" s="123"/>
      <c r="G112" s="206">
        <v>16750</v>
      </c>
      <c r="H112" s="206">
        <v>10101.780000000001</v>
      </c>
      <c r="I112" s="206">
        <f>SUM(I113:I116)</f>
        <v>0</v>
      </c>
      <c r="J112" s="206">
        <f>SUM(J113:J116)</f>
        <v>6648.2199999999993</v>
      </c>
      <c r="K112" s="259">
        <f t="shared" si="14"/>
        <v>0.60309134328358216</v>
      </c>
      <c r="L112" s="260"/>
    </row>
    <row r="113" spans="1:12" s="263" customFormat="1" ht="15" customHeight="1" x14ac:dyDescent="0.25">
      <c r="A113" s="124" t="s">
        <v>233</v>
      </c>
      <c r="B113" s="125" t="s">
        <v>208</v>
      </c>
      <c r="C113" s="139" t="s">
        <v>396</v>
      </c>
      <c r="D113" s="126" t="s">
        <v>258</v>
      </c>
      <c r="E113" s="270">
        <v>7</v>
      </c>
      <c r="F113" s="127" t="s">
        <v>397</v>
      </c>
      <c r="G113" s="208">
        <v>5540</v>
      </c>
      <c r="H113" s="237">
        <v>2704.28</v>
      </c>
      <c r="I113" s="237">
        <f>SUMIF('[1]Glob TDL Jan-Mar''21'!E:E,'[1]Monthly ALL Budgets Follow-Up'!DRCCC,'[1]Glob TDL Jan-Mar''21'!K:K)</f>
        <v>0</v>
      </c>
      <c r="J113" s="262">
        <f>G113-H113</f>
        <v>2835.72</v>
      </c>
      <c r="K113" s="259">
        <f t="shared" si="14"/>
        <v>0.48813718411552348</v>
      </c>
      <c r="L113" s="260"/>
    </row>
    <row r="114" spans="1:12" s="263" customFormat="1" ht="15" customHeight="1" x14ac:dyDescent="0.25">
      <c r="A114" s="124" t="s">
        <v>233</v>
      </c>
      <c r="B114" s="125" t="s">
        <v>208</v>
      </c>
      <c r="C114" s="139" t="s">
        <v>398</v>
      </c>
      <c r="D114" s="126" t="s">
        <v>258</v>
      </c>
      <c r="E114" s="270">
        <v>7</v>
      </c>
      <c r="F114" s="127" t="s">
        <v>399</v>
      </c>
      <c r="G114" s="208">
        <v>8680</v>
      </c>
      <c r="H114" s="237">
        <v>4626</v>
      </c>
      <c r="I114" s="237">
        <f>SUMIF('[1]Glob TDL Jan-Mar''21'!E:E,'[1]Monthly ALL Budgets Follow-Up'!DRCCC,'[1]Glob TDL Jan-Mar''21'!K:K)</f>
        <v>0</v>
      </c>
      <c r="J114" s="262">
        <f>G114-H114</f>
        <v>4054</v>
      </c>
      <c r="K114" s="259">
        <f t="shared" si="14"/>
        <v>0.53294930875576041</v>
      </c>
      <c r="L114" s="260"/>
    </row>
    <row r="115" spans="1:12" s="263" customFormat="1" ht="15" customHeight="1" x14ac:dyDescent="0.25">
      <c r="A115" s="124" t="s">
        <v>233</v>
      </c>
      <c r="B115" s="125" t="s">
        <v>208</v>
      </c>
      <c r="C115" s="139" t="s">
        <v>400</v>
      </c>
      <c r="D115" s="126" t="s">
        <v>235</v>
      </c>
      <c r="E115" s="261">
        <v>5</v>
      </c>
      <c r="F115" s="127" t="s">
        <v>236</v>
      </c>
      <c r="G115" s="208">
        <v>1850</v>
      </c>
      <c r="H115" s="237">
        <v>0</v>
      </c>
      <c r="I115" s="237">
        <f>SUMIF('[1]Glob TDL Jan-Mar''21'!E:E,'[1]Monthly ALL Budgets Follow-Up'!DRCCC,'[1]Glob TDL Jan-Mar''21'!K:K)</f>
        <v>0</v>
      </c>
      <c r="J115" s="262">
        <f>G115-H115</f>
        <v>1850</v>
      </c>
      <c r="K115" s="259">
        <f t="shared" si="14"/>
        <v>0</v>
      </c>
      <c r="L115" s="260"/>
    </row>
    <row r="116" spans="1:12" s="263" customFormat="1" ht="15" customHeight="1" x14ac:dyDescent="0.25">
      <c r="A116" s="124" t="s">
        <v>233</v>
      </c>
      <c r="B116" s="125" t="s">
        <v>208</v>
      </c>
      <c r="C116" s="139" t="s">
        <v>401</v>
      </c>
      <c r="D116" s="126" t="s">
        <v>238</v>
      </c>
      <c r="E116" s="261">
        <v>1</v>
      </c>
      <c r="F116" s="127" t="s">
        <v>239</v>
      </c>
      <c r="G116" s="208">
        <v>680</v>
      </c>
      <c r="H116" s="237">
        <v>2771.5</v>
      </c>
      <c r="I116" s="237">
        <f>SUMIF('[1]Glob TDL Jan-Mar''21'!E:E,'[1]Monthly ALL Budgets Follow-Up'!DRCCC,'[1]Glob TDL Jan-Mar''21'!K:K)</f>
        <v>0</v>
      </c>
      <c r="J116" s="262">
        <f>G116-H116</f>
        <v>-2091.5</v>
      </c>
      <c r="K116" s="259">
        <f t="shared" si="14"/>
        <v>4.0757352941176475</v>
      </c>
      <c r="L116" s="260"/>
    </row>
    <row r="117" spans="1:12" customFormat="1" ht="15" customHeight="1" x14ac:dyDescent="0.25">
      <c r="A117" s="136" t="s">
        <v>402</v>
      </c>
      <c r="B117" s="121" t="s">
        <v>395</v>
      </c>
      <c r="C117" s="121"/>
      <c r="D117" s="121"/>
      <c r="E117" s="121"/>
      <c r="F117" s="121"/>
      <c r="G117" s="214">
        <v>57520</v>
      </c>
      <c r="H117" s="214">
        <v>48060.55</v>
      </c>
      <c r="I117" s="214">
        <f>SUM(I118,I121,I130)</f>
        <v>2807</v>
      </c>
      <c r="J117" s="214">
        <f>SUM(J118,J121,J130)</f>
        <v>9459.4500000000007</v>
      </c>
      <c r="K117" s="259">
        <f t="shared" ref="K117:K150" si="16">H117/G117</f>
        <v>0.83554502781641171</v>
      </c>
      <c r="L117" s="260"/>
    </row>
    <row r="118" spans="1:12" ht="15" customHeight="1" x14ac:dyDescent="0.2">
      <c r="A118" s="122" t="s">
        <v>403</v>
      </c>
      <c r="B118" s="123" t="s">
        <v>404</v>
      </c>
      <c r="C118" s="123"/>
      <c r="D118" s="123"/>
      <c r="E118" s="123"/>
      <c r="F118" s="123"/>
      <c r="G118" s="206">
        <v>2600</v>
      </c>
      <c r="H118" s="206">
        <v>241</v>
      </c>
      <c r="I118" s="206">
        <f>SUM(I119:I120)</f>
        <v>0</v>
      </c>
      <c r="J118" s="206">
        <f>SUM(J119:J120)</f>
        <v>2359</v>
      </c>
      <c r="K118" s="259">
        <f t="shared" si="16"/>
        <v>9.2692307692307699E-2</v>
      </c>
      <c r="L118" s="260"/>
    </row>
    <row r="119" spans="1:12" s="263" customFormat="1" ht="15" customHeight="1" x14ac:dyDescent="0.25">
      <c r="A119" s="124" t="s">
        <v>233</v>
      </c>
      <c r="B119" s="125" t="s">
        <v>208</v>
      </c>
      <c r="C119" s="126" t="s">
        <v>405</v>
      </c>
      <c r="D119" s="126" t="s">
        <v>235</v>
      </c>
      <c r="E119" s="261">
        <v>5</v>
      </c>
      <c r="F119" s="127" t="s">
        <v>236</v>
      </c>
      <c r="G119" s="208">
        <v>1900</v>
      </c>
      <c r="H119" s="237">
        <v>241</v>
      </c>
      <c r="I119" s="237">
        <f>SUMIF('[1]Glob TDL Jan-Mar''21'!E:E,'[1]Monthly ALL Budgets Follow-Up'!DRCCC,'[1]Glob TDL Jan-Mar''21'!K:K)</f>
        <v>0</v>
      </c>
      <c r="J119" s="262">
        <f>G119-H119</f>
        <v>1659</v>
      </c>
      <c r="K119" s="259">
        <f t="shared" si="16"/>
        <v>0.12684210526315789</v>
      </c>
      <c r="L119" s="260"/>
    </row>
    <row r="120" spans="1:12" s="263" customFormat="1" ht="15" customHeight="1" x14ac:dyDescent="0.25">
      <c r="A120" s="124" t="s">
        <v>233</v>
      </c>
      <c r="B120" s="125" t="s">
        <v>208</v>
      </c>
      <c r="C120" s="126" t="s">
        <v>406</v>
      </c>
      <c r="D120" s="126" t="s">
        <v>238</v>
      </c>
      <c r="E120" s="261">
        <v>1</v>
      </c>
      <c r="F120" s="127" t="s">
        <v>239</v>
      </c>
      <c r="G120" s="208">
        <v>700</v>
      </c>
      <c r="H120" s="237">
        <v>0</v>
      </c>
      <c r="I120" s="237">
        <f>SUMIF('[1]Glob TDL Jan-Mar''21'!E:E,'[1]Monthly ALL Budgets Follow-Up'!DRCCC,'[1]Glob TDL Jan-Mar''21'!K:K)</f>
        <v>0</v>
      </c>
      <c r="J120" s="262">
        <f>G120-H120</f>
        <v>700</v>
      </c>
      <c r="K120" s="259">
        <f t="shared" si="16"/>
        <v>0</v>
      </c>
      <c r="L120" s="260"/>
    </row>
    <row r="121" spans="1:12" ht="15" customHeight="1" x14ac:dyDescent="0.2">
      <c r="A121" s="122" t="s">
        <v>407</v>
      </c>
      <c r="B121" s="123" t="s">
        <v>408</v>
      </c>
      <c r="C121" s="123"/>
      <c r="D121" s="123"/>
      <c r="E121" s="123"/>
      <c r="F121" s="123"/>
      <c r="G121" s="206">
        <v>21820</v>
      </c>
      <c r="H121" s="206">
        <v>15743.8</v>
      </c>
      <c r="I121" s="206">
        <f>SUM(I122:I129)</f>
        <v>2807</v>
      </c>
      <c r="J121" s="206">
        <f>SUM(J122:J129)</f>
        <v>6076.2</v>
      </c>
      <c r="K121" s="259">
        <f t="shared" si="16"/>
        <v>0.72153070577451872</v>
      </c>
      <c r="L121" s="260"/>
    </row>
    <row r="122" spans="1:12" s="263" customFormat="1" ht="15" customHeight="1" x14ac:dyDescent="0.25">
      <c r="A122" s="124" t="s">
        <v>226</v>
      </c>
      <c r="B122" s="125" t="s">
        <v>208</v>
      </c>
      <c r="C122" s="126" t="s">
        <v>409</v>
      </c>
      <c r="D122" s="126" t="s">
        <v>355</v>
      </c>
      <c r="E122" s="261">
        <v>7</v>
      </c>
      <c r="F122" s="127" t="s">
        <v>410</v>
      </c>
      <c r="G122" s="207">
        <v>2800</v>
      </c>
      <c r="H122" s="237">
        <v>2874.5</v>
      </c>
      <c r="I122" s="237">
        <f>SUMIF('[1]Glob TDL Jan-Mar''21'!E:E,'[1]Monthly ALL Budgets Follow-Up'!DRCCC,'[1]Glob TDL Jan-Mar''21'!K:K)</f>
        <v>0</v>
      </c>
      <c r="J122" s="262">
        <f t="shared" ref="J122:J129" si="17">G122-H122</f>
        <v>-74.5</v>
      </c>
      <c r="K122" s="259">
        <f t="shared" si="16"/>
        <v>1.0266071428571428</v>
      </c>
      <c r="L122" s="260"/>
    </row>
    <row r="123" spans="1:12" s="263" customFormat="1" ht="15" customHeight="1" x14ac:dyDescent="0.25">
      <c r="A123" s="124" t="s">
        <v>226</v>
      </c>
      <c r="B123" s="125" t="s">
        <v>208</v>
      </c>
      <c r="C123" s="126" t="s">
        <v>411</v>
      </c>
      <c r="D123" s="126" t="s">
        <v>355</v>
      </c>
      <c r="E123" s="261">
        <v>7</v>
      </c>
      <c r="F123" s="127" t="s">
        <v>412</v>
      </c>
      <c r="G123" s="207">
        <v>5600</v>
      </c>
      <c r="H123" s="237">
        <v>2253</v>
      </c>
      <c r="I123" s="237">
        <f>SUMIF('[1]Glob TDL Jan-Mar''21'!E:E,'[1]Monthly ALL Budgets Follow-Up'!DRCCC,'[1]Glob TDL Jan-Mar''21'!K:K)</f>
        <v>0</v>
      </c>
      <c r="J123" s="262">
        <f t="shared" si="17"/>
        <v>3347</v>
      </c>
      <c r="K123" s="259">
        <f t="shared" si="16"/>
        <v>0.40232142857142855</v>
      </c>
      <c r="L123" s="260"/>
    </row>
    <row r="124" spans="1:12" s="263" customFormat="1" ht="15" customHeight="1" x14ac:dyDescent="0.25">
      <c r="A124" s="124" t="s">
        <v>226</v>
      </c>
      <c r="B124" s="125" t="s">
        <v>208</v>
      </c>
      <c r="C124" s="126" t="s">
        <v>413</v>
      </c>
      <c r="D124" s="126" t="s">
        <v>355</v>
      </c>
      <c r="E124" s="261">
        <v>7</v>
      </c>
      <c r="F124" s="127" t="s">
        <v>414</v>
      </c>
      <c r="G124" s="207">
        <v>4680</v>
      </c>
      <c r="H124" s="237">
        <v>3370</v>
      </c>
      <c r="I124" s="237">
        <f>SUMIF('[1]Glob TDL Jan-Mar''21'!E:E,'[1]Monthly ALL Budgets Follow-Up'!DRCCC,'[1]Glob TDL Jan-Mar''21'!K:K)</f>
        <v>732</v>
      </c>
      <c r="J124" s="262">
        <f t="shared" si="17"/>
        <v>1310</v>
      </c>
      <c r="K124" s="259">
        <f t="shared" si="16"/>
        <v>0.72008547008547008</v>
      </c>
      <c r="L124" s="260"/>
    </row>
    <row r="125" spans="1:12" s="263" customFormat="1" ht="15" customHeight="1" x14ac:dyDescent="0.25">
      <c r="A125" s="124" t="s">
        <v>226</v>
      </c>
      <c r="B125" s="125" t="s">
        <v>208</v>
      </c>
      <c r="C125" s="126" t="s">
        <v>415</v>
      </c>
      <c r="D125" s="126" t="s">
        <v>355</v>
      </c>
      <c r="E125" s="261">
        <v>7</v>
      </c>
      <c r="F125" s="127" t="s">
        <v>416</v>
      </c>
      <c r="G125" s="207">
        <v>4680</v>
      </c>
      <c r="H125" s="237">
        <v>4245.3</v>
      </c>
      <c r="I125" s="237">
        <f>SUMIF('[1]Glob TDL Jan-Mar''21'!E:E,'[1]Monthly ALL Budgets Follow-Up'!DRCCC,'[1]Glob TDL Jan-Mar''21'!K:K)</f>
        <v>2075</v>
      </c>
      <c r="J125" s="262">
        <f t="shared" si="17"/>
        <v>434.69999999999982</v>
      </c>
      <c r="K125" s="259">
        <f t="shared" si="16"/>
        <v>0.90711538461538466</v>
      </c>
      <c r="L125" s="260"/>
    </row>
    <row r="126" spans="1:12" s="263" customFormat="1" ht="15" customHeight="1" x14ac:dyDescent="0.25">
      <c r="A126" s="124" t="s">
        <v>226</v>
      </c>
      <c r="B126" s="125" t="s">
        <v>208</v>
      </c>
      <c r="C126" s="126" t="s">
        <v>417</v>
      </c>
      <c r="D126" s="126" t="s">
        <v>228</v>
      </c>
      <c r="E126" s="261">
        <v>5</v>
      </c>
      <c r="F126" s="127" t="s">
        <v>229</v>
      </c>
      <c r="G126" s="207">
        <v>1250</v>
      </c>
      <c r="H126" s="237">
        <v>2306</v>
      </c>
      <c r="I126" s="237">
        <f>SUMIF('[1]Glob TDL Jan-Mar''21'!E:E,'[1]Monthly ALL Budgets Follow-Up'!DRCCC,'[1]Glob TDL Jan-Mar''21'!K:K)</f>
        <v>0</v>
      </c>
      <c r="J126" s="262">
        <f t="shared" si="17"/>
        <v>-1056</v>
      </c>
      <c r="K126" s="259">
        <f t="shared" si="16"/>
        <v>1.8448</v>
      </c>
      <c r="L126" s="260"/>
    </row>
    <row r="127" spans="1:12" s="263" customFormat="1" ht="15" customHeight="1" x14ac:dyDescent="0.25">
      <c r="A127" s="124" t="s">
        <v>226</v>
      </c>
      <c r="B127" s="125" t="s">
        <v>208</v>
      </c>
      <c r="C127" s="126" t="s">
        <v>418</v>
      </c>
      <c r="D127" s="126" t="s">
        <v>231</v>
      </c>
      <c r="E127" s="261">
        <v>1</v>
      </c>
      <c r="F127" s="127" t="s">
        <v>232</v>
      </c>
      <c r="G127" s="207">
        <v>350</v>
      </c>
      <c r="H127" s="237">
        <v>695</v>
      </c>
      <c r="I127" s="237">
        <f>SUMIF('[1]Glob TDL Jan-Mar''21'!E:E,'[1]Monthly ALL Budgets Follow-Up'!DRCCC,'[1]Glob TDL Jan-Mar''21'!K:K)</f>
        <v>0</v>
      </c>
      <c r="J127" s="262">
        <f t="shared" si="17"/>
        <v>-345</v>
      </c>
      <c r="K127" s="259">
        <f t="shared" si="16"/>
        <v>1.9857142857142858</v>
      </c>
      <c r="L127" s="260"/>
    </row>
    <row r="128" spans="1:12" s="263" customFormat="1" ht="15" customHeight="1" x14ac:dyDescent="0.25">
      <c r="A128" s="124" t="s">
        <v>233</v>
      </c>
      <c r="B128" s="125" t="s">
        <v>208</v>
      </c>
      <c r="C128" s="126" t="s">
        <v>419</v>
      </c>
      <c r="D128" s="126" t="s">
        <v>235</v>
      </c>
      <c r="E128" s="261">
        <v>5</v>
      </c>
      <c r="F128" s="127" t="s">
        <v>236</v>
      </c>
      <c r="G128" s="208">
        <v>1700</v>
      </c>
      <c r="H128" s="237">
        <v>0</v>
      </c>
      <c r="I128" s="237">
        <f>SUMIF('[1]Glob TDL Jan-Mar''21'!E:E,'[1]Monthly ALL Budgets Follow-Up'!DRCCC,'[1]Glob TDL Jan-Mar''21'!K:K)</f>
        <v>0</v>
      </c>
      <c r="J128" s="262">
        <f t="shared" si="17"/>
        <v>1700</v>
      </c>
      <c r="K128" s="259">
        <f t="shared" si="16"/>
        <v>0</v>
      </c>
      <c r="L128" s="260"/>
    </row>
    <row r="129" spans="1:12" s="263" customFormat="1" ht="15" customHeight="1" x14ac:dyDescent="0.25">
      <c r="A129" s="124" t="s">
        <v>233</v>
      </c>
      <c r="B129" s="125" t="s">
        <v>208</v>
      </c>
      <c r="C129" s="126" t="s">
        <v>420</v>
      </c>
      <c r="D129" s="126" t="s">
        <v>238</v>
      </c>
      <c r="E129" s="261">
        <v>1</v>
      </c>
      <c r="F129" s="127" t="s">
        <v>239</v>
      </c>
      <c r="G129" s="208">
        <v>760</v>
      </c>
      <c r="H129" s="237">
        <v>0</v>
      </c>
      <c r="I129" s="237">
        <f>SUMIF('[1]Glob TDL Jan-Mar''21'!E:E,'[1]Monthly ALL Budgets Follow-Up'!DRCCC,'[1]Glob TDL Jan-Mar''21'!K:K)</f>
        <v>0</v>
      </c>
      <c r="J129" s="262">
        <f t="shared" si="17"/>
        <v>760</v>
      </c>
      <c r="K129" s="259">
        <f t="shared" si="16"/>
        <v>0</v>
      </c>
      <c r="L129" s="260"/>
    </row>
    <row r="130" spans="1:12" ht="15" customHeight="1" x14ac:dyDescent="0.2">
      <c r="A130" s="122" t="s">
        <v>421</v>
      </c>
      <c r="B130" s="123" t="s">
        <v>422</v>
      </c>
      <c r="C130" s="123"/>
      <c r="D130" s="123"/>
      <c r="E130" s="123"/>
      <c r="F130" s="123"/>
      <c r="G130" s="206">
        <v>33100</v>
      </c>
      <c r="H130" s="206">
        <v>32075.75</v>
      </c>
      <c r="I130" s="206">
        <f>SUM(I131:I135)</f>
        <v>0</v>
      </c>
      <c r="J130" s="206">
        <f>SUM(J131:J135)</f>
        <v>1024.25</v>
      </c>
      <c r="K130" s="259">
        <f t="shared" si="16"/>
        <v>0.96905589123867064</v>
      </c>
      <c r="L130" s="260"/>
    </row>
    <row r="131" spans="1:12" s="263" customFormat="1" ht="15" customHeight="1" x14ac:dyDescent="0.25">
      <c r="A131" s="124" t="s">
        <v>226</v>
      </c>
      <c r="B131" s="125" t="s">
        <v>208</v>
      </c>
      <c r="C131" s="139" t="s">
        <v>423</v>
      </c>
      <c r="D131" s="139" t="s">
        <v>355</v>
      </c>
      <c r="E131" s="261">
        <v>7</v>
      </c>
      <c r="F131" s="127" t="s">
        <v>424</v>
      </c>
      <c r="G131" s="207">
        <v>30000</v>
      </c>
      <c r="H131" s="237">
        <v>30835.75</v>
      </c>
      <c r="I131" s="237">
        <f>SUMIF('[1]Glob TDL Jan-Mar''21'!E:E,'[1]Monthly ALL Budgets Follow-Up'!DRCCC,'[1]Glob TDL Jan-Mar''21'!K:K)</f>
        <v>0</v>
      </c>
      <c r="J131" s="262">
        <f>G131-H131</f>
        <v>-835.75</v>
      </c>
      <c r="K131" s="259">
        <f t="shared" si="16"/>
        <v>1.0278583333333333</v>
      </c>
      <c r="L131" s="260"/>
    </row>
    <row r="132" spans="1:12" s="263" customFormat="1" ht="15" customHeight="1" x14ac:dyDescent="0.25">
      <c r="A132" s="124" t="s">
        <v>226</v>
      </c>
      <c r="B132" s="125" t="s">
        <v>208</v>
      </c>
      <c r="C132" s="126" t="s">
        <v>425</v>
      </c>
      <c r="D132" s="126" t="s">
        <v>228</v>
      </c>
      <c r="E132" s="261">
        <v>5</v>
      </c>
      <c r="F132" s="127" t="s">
        <v>229</v>
      </c>
      <c r="G132" s="207">
        <v>500</v>
      </c>
      <c r="H132" s="237">
        <v>160</v>
      </c>
      <c r="I132" s="237">
        <f>SUMIF('[1]Glob TDL Jan-Mar''21'!E:E,'[1]Monthly ALL Budgets Follow-Up'!DRCCC,'[1]Glob TDL Jan-Mar''21'!K:K)</f>
        <v>0</v>
      </c>
      <c r="J132" s="262">
        <f>G132-H132</f>
        <v>340</v>
      </c>
      <c r="K132" s="259">
        <f t="shared" si="16"/>
        <v>0.32</v>
      </c>
      <c r="L132" s="260"/>
    </row>
    <row r="133" spans="1:12" s="263" customFormat="1" ht="15" customHeight="1" x14ac:dyDescent="0.25">
      <c r="A133" s="124" t="s">
        <v>226</v>
      </c>
      <c r="B133" s="125" t="s">
        <v>208</v>
      </c>
      <c r="C133" s="139" t="s">
        <v>426</v>
      </c>
      <c r="D133" s="139" t="s">
        <v>231</v>
      </c>
      <c r="E133" s="261">
        <v>1</v>
      </c>
      <c r="F133" s="127" t="s">
        <v>232</v>
      </c>
      <c r="G133" s="207">
        <v>140</v>
      </c>
      <c r="H133" s="237">
        <v>460</v>
      </c>
      <c r="I133" s="237">
        <f>SUMIF('[1]Glob TDL Jan-Mar''21'!E:E,'[1]Monthly ALL Budgets Follow-Up'!DRCCC,'[1]Glob TDL Jan-Mar''21'!K:K)</f>
        <v>0</v>
      </c>
      <c r="J133" s="262">
        <f>G133-H133</f>
        <v>-320</v>
      </c>
      <c r="K133" s="259">
        <f t="shared" si="16"/>
        <v>3.2857142857142856</v>
      </c>
      <c r="L133" s="260"/>
    </row>
    <row r="134" spans="1:12" s="263" customFormat="1" ht="15" customHeight="1" x14ac:dyDescent="0.25">
      <c r="A134" s="124" t="s">
        <v>233</v>
      </c>
      <c r="B134" s="125" t="s">
        <v>208</v>
      </c>
      <c r="C134" s="126" t="s">
        <v>427</v>
      </c>
      <c r="D134" s="126" t="s">
        <v>235</v>
      </c>
      <c r="E134" s="261">
        <v>5</v>
      </c>
      <c r="F134" s="127" t="s">
        <v>236</v>
      </c>
      <c r="G134" s="208">
        <v>1700</v>
      </c>
      <c r="H134" s="237">
        <v>620</v>
      </c>
      <c r="I134" s="237">
        <f>SUMIF('[1]Glob TDL Jan-Mar''21'!E:E,'[1]Monthly ALL Budgets Follow-Up'!DRCCC,'[1]Glob TDL Jan-Mar''21'!K:K)</f>
        <v>0</v>
      </c>
      <c r="J134" s="262">
        <f>G134-H134</f>
        <v>1080</v>
      </c>
      <c r="K134" s="259">
        <f t="shared" si="16"/>
        <v>0.36470588235294116</v>
      </c>
      <c r="L134" s="260"/>
    </row>
    <row r="135" spans="1:12" s="263" customFormat="1" ht="15" customHeight="1" x14ac:dyDescent="0.25">
      <c r="A135" s="124" t="s">
        <v>233</v>
      </c>
      <c r="B135" s="125" t="s">
        <v>208</v>
      </c>
      <c r="C135" s="140" t="s">
        <v>428</v>
      </c>
      <c r="D135" s="126" t="s">
        <v>238</v>
      </c>
      <c r="E135" s="261">
        <v>1</v>
      </c>
      <c r="F135" s="127" t="s">
        <v>239</v>
      </c>
      <c r="G135" s="208">
        <v>760</v>
      </c>
      <c r="H135" s="237">
        <v>0</v>
      </c>
      <c r="I135" s="237">
        <f>SUMIF('[1]Glob TDL Jan-Mar''21'!E:E,'[1]Monthly ALL Budgets Follow-Up'!DRCCC,'[1]Glob TDL Jan-Mar''21'!K:K)</f>
        <v>0</v>
      </c>
      <c r="J135" s="262">
        <f>G135-H135</f>
        <v>760</v>
      </c>
      <c r="K135" s="259">
        <f t="shared" si="16"/>
        <v>0</v>
      </c>
      <c r="L135" s="260"/>
    </row>
    <row r="136" spans="1:12" ht="15" customHeight="1" x14ac:dyDescent="0.2">
      <c r="A136" s="141"/>
      <c r="B136" s="142" t="s">
        <v>429</v>
      </c>
      <c r="C136" s="142"/>
      <c r="D136" s="142"/>
      <c r="E136" s="142"/>
      <c r="F136" s="142"/>
      <c r="G136" s="215">
        <v>31700</v>
      </c>
      <c r="H136" s="215">
        <v>29401.86</v>
      </c>
      <c r="I136" s="215">
        <f>SUM(I137:I141)</f>
        <v>17935.7</v>
      </c>
      <c r="J136" s="215">
        <f>SUM(J137:J141)</f>
        <v>2298.14</v>
      </c>
      <c r="K136" s="259">
        <f t="shared" si="16"/>
        <v>0.92750347003154576</v>
      </c>
      <c r="L136" s="260"/>
    </row>
    <row r="137" spans="1:12" ht="15" customHeight="1" x14ac:dyDescent="0.25">
      <c r="A137" s="143" t="s">
        <v>233</v>
      </c>
      <c r="B137" s="125" t="s">
        <v>208</v>
      </c>
      <c r="C137" s="144" t="s">
        <v>430</v>
      </c>
      <c r="D137" s="144" t="s">
        <v>258</v>
      </c>
      <c r="E137" s="271">
        <v>7</v>
      </c>
      <c r="F137" s="171" t="s">
        <v>431</v>
      </c>
      <c r="G137" s="216">
        <v>7500</v>
      </c>
      <c r="H137" s="237">
        <v>5000</v>
      </c>
      <c r="I137" s="237">
        <f>SUMIF('[1]Glob TDL Jan-Mar''21'!E:E,'[1]Monthly ALL Budgets Follow-Up'!DRCCC,'[1]Glob TDL Jan-Mar''21'!K:K)</f>
        <v>0</v>
      </c>
      <c r="J137" s="262">
        <f>G137-H137</f>
        <v>2500</v>
      </c>
      <c r="K137" s="259">
        <f t="shared" si="16"/>
        <v>0.66666666666666663</v>
      </c>
      <c r="L137" s="260"/>
    </row>
    <row r="138" spans="1:12" ht="15" customHeight="1" x14ac:dyDescent="0.25">
      <c r="A138" s="143" t="s">
        <v>233</v>
      </c>
      <c r="B138" s="125" t="s">
        <v>208</v>
      </c>
      <c r="C138" s="144" t="s">
        <v>432</v>
      </c>
      <c r="D138" s="144" t="s">
        <v>258</v>
      </c>
      <c r="E138" s="271">
        <v>7</v>
      </c>
      <c r="F138" s="171" t="s">
        <v>433</v>
      </c>
      <c r="G138" s="216">
        <v>10400</v>
      </c>
      <c r="H138" s="237">
        <v>12805.5</v>
      </c>
      <c r="I138" s="237">
        <f>SUMIF('[1]Glob TDL Jan-Mar''21'!E:E,'[1]Monthly ALL Budgets Follow-Up'!DRCCC,'[1]Glob TDL Jan-Mar''21'!K:K)</f>
        <v>5000</v>
      </c>
      <c r="J138" s="262">
        <f>G138-H138</f>
        <v>-2405.5</v>
      </c>
      <c r="K138" s="259">
        <f t="shared" si="16"/>
        <v>1.231298076923077</v>
      </c>
      <c r="L138" s="260"/>
    </row>
    <row r="139" spans="1:12" ht="15" customHeight="1" x14ac:dyDescent="0.25">
      <c r="A139" s="143" t="s">
        <v>233</v>
      </c>
      <c r="B139" s="125" t="s">
        <v>208</v>
      </c>
      <c r="C139" s="144" t="s">
        <v>434</v>
      </c>
      <c r="D139" s="144" t="s">
        <v>258</v>
      </c>
      <c r="E139" s="271">
        <v>7</v>
      </c>
      <c r="F139" s="171" t="s">
        <v>435</v>
      </c>
      <c r="G139" s="216">
        <v>8000</v>
      </c>
      <c r="H139" s="237">
        <v>8460.66</v>
      </c>
      <c r="I139" s="237">
        <f>SUMIF('[1]Glob TDL Jan-Mar''21'!E:E,'[1]Monthly ALL Budgets Follow-Up'!DRCCC,'[1]Glob TDL Jan-Mar''21'!K:K)</f>
        <v>9800</v>
      </c>
      <c r="J139" s="262">
        <f>G139-H139</f>
        <v>-460.65999999999985</v>
      </c>
      <c r="K139" s="259">
        <f t="shared" si="16"/>
        <v>1.0575825000000001</v>
      </c>
      <c r="L139" s="260"/>
    </row>
    <row r="140" spans="1:12" ht="15" customHeight="1" x14ac:dyDescent="0.25">
      <c r="A140" s="143" t="s">
        <v>233</v>
      </c>
      <c r="B140" s="125" t="s">
        <v>208</v>
      </c>
      <c r="C140" s="144" t="s">
        <v>436</v>
      </c>
      <c r="D140" s="144" t="s">
        <v>258</v>
      </c>
      <c r="E140" s="271">
        <v>7</v>
      </c>
      <c r="F140" s="171" t="s">
        <v>437</v>
      </c>
      <c r="G140" s="217">
        <v>5000</v>
      </c>
      <c r="H140" s="237">
        <v>3135.7000000000003</v>
      </c>
      <c r="I140" s="237">
        <f>SUMIF('[1]Glob TDL Jan-Mar''21'!E:E,'[1]Monthly ALL Budgets Follow-Up'!DRCCC,'[1]Glob TDL Jan-Mar''21'!K:K)</f>
        <v>0</v>
      </c>
      <c r="J140" s="262">
        <f>G140-H140</f>
        <v>1864.2999999999997</v>
      </c>
      <c r="K140" s="259">
        <f t="shared" si="16"/>
        <v>0.62714000000000003</v>
      </c>
      <c r="L140" s="260"/>
    </row>
    <row r="141" spans="1:12" ht="15" customHeight="1" x14ac:dyDescent="0.25">
      <c r="A141" s="143" t="s">
        <v>233</v>
      </c>
      <c r="B141" s="125" t="s">
        <v>208</v>
      </c>
      <c r="C141" s="144" t="s">
        <v>438</v>
      </c>
      <c r="D141" s="144" t="s">
        <v>258</v>
      </c>
      <c r="E141" s="271">
        <v>7</v>
      </c>
      <c r="F141" s="171" t="s">
        <v>172</v>
      </c>
      <c r="G141" s="216">
        <v>800</v>
      </c>
      <c r="H141" s="237">
        <v>0</v>
      </c>
      <c r="I141" s="237">
        <f>SUMIF('[1]Glob TDL Jan-Mar''21'!E:E,'[1]Monthly ALL Budgets Follow-Up'!DRCCC,'[1]Glob TDL Jan-Mar''21'!K:K)</f>
        <v>3135.7000000000003</v>
      </c>
      <c r="J141" s="262">
        <f>G141-H141</f>
        <v>800</v>
      </c>
      <c r="K141" s="259">
        <f t="shared" si="16"/>
        <v>0</v>
      </c>
      <c r="L141" s="260"/>
    </row>
    <row r="142" spans="1:12" ht="15" customHeight="1" x14ac:dyDescent="0.2">
      <c r="A142" s="141"/>
      <c r="B142" s="142" t="s">
        <v>439</v>
      </c>
      <c r="C142" s="142"/>
      <c r="D142" s="142"/>
      <c r="E142" s="142"/>
      <c r="F142" s="142"/>
      <c r="G142" s="215">
        <v>421400.45</v>
      </c>
      <c r="H142" s="215">
        <v>416534.6</v>
      </c>
      <c r="I142" s="215">
        <f>SUM(I143,I148, I159,I164,I168)</f>
        <v>0</v>
      </c>
      <c r="J142" s="215">
        <f>SUM(J143,J148, J159,J164,J168)</f>
        <v>4865.8499999999794</v>
      </c>
      <c r="K142" s="259">
        <f t="shared" si="16"/>
        <v>0.98845314474628576</v>
      </c>
      <c r="L142" s="260"/>
    </row>
    <row r="143" spans="1:12" ht="15" customHeight="1" x14ac:dyDescent="0.2">
      <c r="A143" s="145"/>
      <c r="B143" s="146"/>
      <c r="C143" s="147"/>
      <c r="D143" s="148"/>
      <c r="E143" s="148" t="s">
        <v>440</v>
      </c>
      <c r="F143" s="149"/>
      <c r="G143" s="218">
        <v>121000</v>
      </c>
      <c r="H143" s="294">
        <v>117896.15000000001</v>
      </c>
      <c r="I143" s="218">
        <f>SUM(I144:I147)</f>
        <v>0</v>
      </c>
      <c r="J143" s="218">
        <f>SUM(J144:J147)</f>
        <v>3103.849999999994</v>
      </c>
      <c r="K143" s="259">
        <f t="shared" si="16"/>
        <v>0.97434834710743812</v>
      </c>
      <c r="L143" s="260"/>
    </row>
    <row r="144" spans="1:12" ht="15" customHeight="1" x14ac:dyDescent="0.25">
      <c r="A144" s="150" t="s">
        <v>233</v>
      </c>
      <c r="B144" s="125" t="s">
        <v>208</v>
      </c>
      <c r="C144" s="126" t="s">
        <v>441</v>
      </c>
      <c r="D144" s="126" t="s">
        <v>442</v>
      </c>
      <c r="E144" s="272">
        <v>1</v>
      </c>
      <c r="F144" s="273" t="s">
        <v>443</v>
      </c>
      <c r="G144" s="216">
        <v>102000</v>
      </c>
      <c r="H144" s="237">
        <v>103091.01000000001</v>
      </c>
      <c r="I144" s="237">
        <f>SUMIF('[1]Glob TDL Jan-Mar''21'!E:E,'[1]Monthly ALL Budgets Follow-Up'!DRCCC,'[1]Glob TDL Jan-Mar''21'!K:K)</f>
        <v>0</v>
      </c>
      <c r="J144" s="262">
        <f>G144-H144</f>
        <v>-1091.0100000000093</v>
      </c>
      <c r="K144" s="259">
        <f t="shared" si="16"/>
        <v>1.0106961764705884</v>
      </c>
      <c r="L144" s="260"/>
    </row>
    <row r="145" spans="1:12" ht="15" customHeight="1" x14ac:dyDescent="0.25">
      <c r="A145" s="150" t="s">
        <v>233</v>
      </c>
      <c r="B145" s="125" t="s">
        <v>208</v>
      </c>
      <c r="C145" s="126" t="s">
        <v>444</v>
      </c>
      <c r="D145" s="126" t="s">
        <v>442</v>
      </c>
      <c r="E145" s="272">
        <v>1</v>
      </c>
      <c r="F145" s="273" t="s">
        <v>445</v>
      </c>
      <c r="G145" s="216">
        <v>999.99999999999818</v>
      </c>
      <c r="H145" s="237">
        <v>0</v>
      </c>
      <c r="I145" s="237">
        <f>SUMIF('[1]Glob TDL Jan-Mar''21'!E:E,'[1]Monthly ALL Budgets Follow-Up'!DRCCC,'[1]Glob TDL Jan-Mar''21'!K:K)</f>
        <v>0</v>
      </c>
      <c r="J145" s="262">
        <f>G145-H145</f>
        <v>999.99999999999818</v>
      </c>
      <c r="K145" s="259">
        <f t="shared" si="16"/>
        <v>0</v>
      </c>
      <c r="L145" s="260"/>
    </row>
    <row r="146" spans="1:12" ht="15" customHeight="1" x14ac:dyDescent="0.25">
      <c r="A146" s="150" t="s">
        <v>233</v>
      </c>
      <c r="B146" s="125" t="s">
        <v>208</v>
      </c>
      <c r="C146" s="126" t="s">
        <v>446</v>
      </c>
      <c r="D146" s="126" t="s">
        <v>442</v>
      </c>
      <c r="E146" s="272">
        <v>1</v>
      </c>
      <c r="F146" s="273" t="s">
        <v>447</v>
      </c>
      <c r="G146" s="216">
        <v>9000</v>
      </c>
      <c r="H146" s="237">
        <v>8424.0899999999965</v>
      </c>
      <c r="I146" s="237">
        <f>SUMIF('[1]Glob TDL Jan-Mar''21'!E:E,'[1]Monthly ALL Budgets Follow-Up'!DRCCC,'[1]Glob TDL Jan-Mar''21'!K:K)</f>
        <v>0</v>
      </c>
      <c r="J146" s="262">
        <f>G146-H146</f>
        <v>575.91000000000349</v>
      </c>
      <c r="K146" s="259">
        <f t="shared" si="16"/>
        <v>0.93600999999999956</v>
      </c>
      <c r="L146" s="260"/>
    </row>
    <row r="147" spans="1:12" ht="15" customHeight="1" x14ac:dyDescent="0.25">
      <c r="A147" s="150" t="s">
        <v>233</v>
      </c>
      <c r="B147" s="125" t="s">
        <v>208</v>
      </c>
      <c r="C147" s="126" t="s">
        <v>448</v>
      </c>
      <c r="D147" s="126" t="s">
        <v>442</v>
      </c>
      <c r="E147" s="272">
        <v>1</v>
      </c>
      <c r="F147" s="273" t="s">
        <v>449</v>
      </c>
      <c r="G147" s="216">
        <v>9000</v>
      </c>
      <c r="H147" s="237">
        <v>6381.0499999999984</v>
      </c>
      <c r="I147" s="237">
        <f>SUMIF('[1]Glob TDL Jan-Mar''21'!E:E,'[1]Monthly ALL Budgets Follow-Up'!DRCCC,'[1]Glob TDL Jan-Mar''21'!K:K)</f>
        <v>0</v>
      </c>
      <c r="J147" s="262">
        <f>G147-H147</f>
        <v>2618.9500000000016</v>
      </c>
      <c r="K147" s="259">
        <f t="shared" si="16"/>
        <v>0.70900555555555533</v>
      </c>
      <c r="L147" s="260"/>
    </row>
    <row r="148" spans="1:12" ht="15" customHeight="1" x14ac:dyDescent="0.2">
      <c r="A148" s="145"/>
      <c r="B148" s="146"/>
      <c r="C148" s="147"/>
      <c r="D148" s="148"/>
      <c r="E148" s="148" t="s">
        <v>450</v>
      </c>
      <c r="F148" s="149"/>
      <c r="G148" s="218">
        <v>120760</v>
      </c>
      <c r="H148" s="218">
        <v>118114.53</v>
      </c>
      <c r="I148" s="218">
        <f>SUM(I149:I158)</f>
        <v>0</v>
      </c>
      <c r="J148" s="218">
        <f>SUM(J149:J158)</f>
        <v>2645.4699999999903</v>
      </c>
      <c r="K148" s="259">
        <f t="shared" si="16"/>
        <v>0.97809315998675062</v>
      </c>
      <c r="L148" s="260"/>
    </row>
    <row r="149" spans="1:12" ht="15" customHeight="1" x14ac:dyDescent="0.25">
      <c r="A149" s="150" t="s">
        <v>233</v>
      </c>
      <c r="B149" s="125" t="s">
        <v>208</v>
      </c>
      <c r="C149" s="126" t="s">
        <v>451</v>
      </c>
      <c r="D149" s="126" t="s">
        <v>442</v>
      </c>
      <c r="E149" s="272">
        <v>1</v>
      </c>
      <c r="F149" s="273" t="s">
        <v>452</v>
      </c>
      <c r="G149" s="216">
        <v>48400</v>
      </c>
      <c r="H149" s="295">
        <v>48606.54</v>
      </c>
      <c r="I149" s="237">
        <f>SUMIF('[1]Glob TDL Jan-Mar''21'!E:E,'[1]Monthly ALL Budgets Follow-Up'!DRCCC,'[1]Glob TDL Jan-Mar''21'!K:K)</f>
        <v>0</v>
      </c>
      <c r="J149" s="262">
        <f t="shared" ref="J149:J158" si="18">G149-H149</f>
        <v>-206.54000000000087</v>
      </c>
      <c r="K149" s="259">
        <f t="shared" si="16"/>
        <v>1.0042673553719008</v>
      </c>
      <c r="L149" s="260"/>
    </row>
    <row r="150" spans="1:12" ht="15" customHeight="1" x14ac:dyDescent="0.25">
      <c r="A150" s="150" t="s">
        <v>233</v>
      </c>
      <c r="B150" s="125" t="s">
        <v>208</v>
      </c>
      <c r="C150" s="126" t="s">
        <v>453</v>
      </c>
      <c r="D150" s="126" t="s">
        <v>442</v>
      </c>
      <c r="E150" s="272">
        <v>1</v>
      </c>
      <c r="F150" s="273" t="s">
        <v>454</v>
      </c>
      <c r="G150" s="216">
        <v>13500</v>
      </c>
      <c r="H150" s="295">
        <v>11425.420000000006</v>
      </c>
      <c r="I150" s="237">
        <f>SUMIF('[1]Glob TDL Jan-Mar''21'!E:E,'[1]Monthly ALL Budgets Follow-Up'!DRCCC,'[1]Glob TDL Jan-Mar''21'!K:K)</f>
        <v>0</v>
      </c>
      <c r="J150" s="262">
        <f t="shared" si="18"/>
        <v>2074.5799999999945</v>
      </c>
      <c r="K150" s="259">
        <f t="shared" si="16"/>
        <v>0.84632740740740786</v>
      </c>
      <c r="L150" s="260"/>
    </row>
    <row r="151" spans="1:12" ht="15" customHeight="1" x14ac:dyDescent="0.25">
      <c r="A151" s="150" t="s">
        <v>233</v>
      </c>
      <c r="B151" s="125" t="s">
        <v>208</v>
      </c>
      <c r="C151" s="126" t="s">
        <v>455</v>
      </c>
      <c r="D151" s="126" t="s">
        <v>442</v>
      </c>
      <c r="E151" s="272">
        <v>1</v>
      </c>
      <c r="F151" s="273" t="s">
        <v>456</v>
      </c>
      <c r="G151" s="216">
        <v>0</v>
      </c>
      <c r="H151" s="295">
        <v>433.49</v>
      </c>
      <c r="I151" s="237">
        <f>SUMIF('[1]Glob TDL Jan-Mar''21'!E:E,'[1]Monthly ALL Budgets Follow-Up'!DRCCC,'[1]Glob TDL Jan-Mar''21'!K:K)</f>
        <v>0</v>
      </c>
      <c r="J151" s="262">
        <f t="shared" si="18"/>
        <v>-433.49</v>
      </c>
      <c r="K151" s="259"/>
      <c r="L151" s="260"/>
    </row>
    <row r="152" spans="1:12" x14ac:dyDescent="0.25">
      <c r="A152" s="143" t="s">
        <v>233</v>
      </c>
      <c r="B152" s="125" t="s">
        <v>208</v>
      </c>
      <c r="C152" s="151" t="s">
        <v>457</v>
      </c>
      <c r="D152" s="144" t="s">
        <v>258</v>
      </c>
      <c r="E152" s="271">
        <v>7</v>
      </c>
      <c r="F152" s="152" t="s">
        <v>458</v>
      </c>
      <c r="G152" s="216">
        <v>9330</v>
      </c>
      <c r="H152" s="237">
        <v>10289.729999999996</v>
      </c>
      <c r="I152" s="237">
        <f>SUMIF('[1]Glob TDL Jan-Mar''21'!E:E,'[1]Monthly ALL Budgets Follow-Up'!DRCCC,'[1]Glob TDL Jan-Mar''21'!K:K)</f>
        <v>0</v>
      </c>
      <c r="J152" s="262">
        <f t="shared" si="18"/>
        <v>-959.72999999999593</v>
      </c>
      <c r="K152" s="259">
        <f t="shared" ref="K152:K197" si="19">H152/G152</f>
        <v>1.1028649517684883</v>
      </c>
      <c r="L152" s="260"/>
    </row>
    <row r="153" spans="1:12" ht="14.1" customHeight="1" x14ac:dyDescent="0.25">
      <c r="A153" s="143" t="s">
        <v>233</v>
      </c>
      <c r="B153" s="125" t="s">
        <v>208</v>
      </c>
      <c r="C153" s="144" t="s">
        <v>459</v>
      </c>
      <c r="D153" s="144" t="s">
        <v>258</v>
      </c>
      <c r="E153" s="271">
        <v>7</v>
      </c>
      <c r="F153" s="153" t="s">
        <v>460</v>
      </c>
      <c r="G153" s="216">
        <v>20600</v>
      </c>
      <c r="H153" s="237">
        <v>20450.420000000002</v>
      </c>
      <c r="I153" s="237">
        <f>SUMIF('[1]Glob TDL Jan-Mar''21'!E:E,'[1]Monthly ALL Budgets Follow-Up'!DRCCC,'[1]Glob TDL Jan-Mar''21'!K:K)</f>
        <v>0</v>
      </c>
      <c r="J153" s="262">
        <f t="shared" si="18"/>
        <v>149.57999999999811</v>
      </c>
      <c r="K153" s="259">
        <f t="shared" si="19"/>
        <v>0.99273883495145643</v>
      </c>
      <c r="L153" s="260"/>
    </row>
    <row r="154" spans="1:12" x14ac:dyDescent="0.25">
      <c r="A154" s="143" t="s">
        <v>233</v>
      </c>
      <c r="B154" s="125" t="s">
        <v>208</v>
      </c>
      <c r="C154" s="144" t="s">
        <v>461</v>
      </c>
      <c r="D154" s="144" t="s">
        <v>258</v>
      </c>
      <c r="E154" s="271">
        <v>7</v>
      </c>
      <c r="F154" s="153" t="s">
        <v>462</v>
      </c>
      <c r="G154" s="216">
        <v>3580</v>
      </c>
      <c r="H154" s="237">
        <v>2207.6600000000003</v>
      </c>
      <c r="I154" s="237">
        <f>SUMIF('[1]Glob TDL Jan-Mar''21'!E:E,'[1]Monthly ALL Budgets Follow-Up'!DRCCC,'[1]Glob TDL Jan-Mar''21'!K:K)</f>
        <v>0</v>
      </c>
      <c r="J154" s="262">
        <f t="shared" si="18"/>
        <v>1372.3399999999997</v>
      </c>
      <c r="K154" s="259">
        <f t="shared" si="19"/>
        <v>0.61666480446927385</v>
      </c>
      <c r="L154" s="260"/>
    </row>
    <row r="155" spans="1:12" x14ac:dyDescent="0.25">
      <c r="A155" s="150" t="s">
        <v>233</v>
      </c>
      <c r="B155" s="125" t="s">
        <v>208</v>
      </c>
      <c r="C155" s="126" t="s">
        <v>463</v>
      </c>
      <c r="D155" s="126" t="s">
        <v>442</v>
      </c>
      <c r="E155" s="272">
        <v>1</v>
      </c>
      <c r="F155" s="273" t="s">
        <v>464</v>
      </c>
      <c r="G155" s="216">
        <v>6850</v>
      </c>
      <c r="H155" s="295">
        <v>7744.43</v>
      </c>
      <c r="I155" s="237">
        <f>SUMIF('[1]Glob TDL Jan-Mar''21'!E:E,'[1]Monthly ALL Budgets Follow-Up'!DRCCC,'[1]Glob TDL Jan-Mar''21'!K:K)</f>
        <v>0</v>
      </c>
      <c r="J155" s="262">
        <f t="shared" si="18"/>
        <v>-894.43000000000029</v>
      </c>
      <c r="K155" s="259">
        <f t="shared" si="19"/>
        <v>1.1305737226277373</v>
      </c>
      <c r="L155" s="260"/>
    </row>
    <row r="156" spans="1:12" x14ac:dyDescent="0.25">
      <c r="A156" s="154" t="s">
        <v>233</v>
      </c>
      <c r="B156" s="125" t="s">
        <v>208</v>
      </c>
      <c r="C156" s="134" t="s">
        <v>465</v>
      </c>
      <c r="D156" s="134" t="s">
        <v>442</v>
      </c>
      <c r="E156" s="271">
        <v>7</v>
      </c>
      <c r="F156" s="155" t="s">
        <v>466</v>
      </c>
      <c r="G156" s="219">
        <v>15000</v>
      </c>
      <c r="H156" s="237">
        <v>14994.640000000005</v>
      </c>
      <c r="I156" s="237">
        <f>SUMIF('[1]Glob TDL Jan-Mar''21'!E:E,'[1]Monthly ALL Budgets Follow-Up'!DRCCC,'[1]Glob TDL Jan-Mar''21'!K:K)</f>
        <v>0</v>
      </c>
      <c r="J156" s="262">
        <f t="shared" si="18"/>
        <v>5.3599999999951251</v>
      </c>
      <c r="K156" s="259">
        <f t="shared" si="19"/>
        <v>0.99964266666666701</v>
      </c>
      <c r="L156" s="260"/>
    </row>
    <row r="157" spans="1:12" x14ac:dyDescent="0.25">
      <c r="A157" s="154" t="s">
        <v>233</v>
      </c>
      <c r="B157" s="125" t="s">
        <v>208</v>
      </c>
      <c r="C157" s="156" t="s">
        <v>467</v>
      </c>
      <c r="D157" s="134" t="s">
        <v>442</v>
      </c>
      <c r="E157" s="274">
        <v>1</v>
      </c>
      <c r="F157" s="157" t="s">
        <v>468</v>
      </c>
      <c r="G157" s="220">
        <v>2000</v>
      </c>
      <c r="H157" s="237">
        <v>1850.2000000000003</v>
      </c>
      <c r="I157" s="237">
        <f>SUMIF('[1]Glob TDL Jan-Mar''21'!E:E,'[1]Monthly ALL Budgets Follow-Up'!DRCCC,'[1]Glob TDL Jan-Mar''21'!K:K)</f>
        <v>0</v>
      </c>
      <c r="J157" s="262">
        <f t="shared" si="18"/>
        <v>149.79999999999973</v>
      </c>
      <c r="K157" s="259">
        <f t="shared" si="19"/>
        <v>0.92510000000000014</v>
      </c>
      <c r="L157" s="260"/>
    </row>
    <row r="158" spans="1:12" x14ac:dyDescent="0.25">
      <c r="A158" s="158" t="s">
        <v>233</v>
      </c>
      <c r="B158" s="125" t="s">
        <v>208</v>
      </c>
      <c r="C158" s="159" t="s">
        <v>469</v>
      </c>
      <c r="D158" s="160" t="s">
        <v>258</v>
      </c>
      <c r="E158" s="275">
        <v>7</v>
      </c>
      <c r="F158" s="161" t="s">
        <v>470</v>
      </c>
      <c r="G158" s="220">
        <v>1500</v>
      </c>
      <c r="H158" s="237">
        <v>112</v>
      </c>
      <c r="I158" s="237">
        <f>SUMIF('[1]Glob TDL Jan-Mar''21'!E:E,'[1]Monthly ALL Budgets Follow-Up'!DRCCC,'[1]Glob TDL Jan-Mar''21'!K:K)</f>
        <v>0</v>
      </c>
      <c r="J158" s="262">
        <f t="shared" si="18"/>
        <v>1388</v>
      </c>
      <c r="K158" s="259">
        <f t="shared" si="19"/>
        <v>7.4666666666666673E-2</v>
      </c>
      <c r="L158" s="260"/>
    </row>
    <row r="159" spans="1:12" x14ac:dyDescent="0.2">
      <c r="A159" s="145"/>
      <c r="B159" s="146"/>
      <c r="C159" s="147"/>
      <c r="D159" s="148"/>
      <c r="E159" s="148" t="s">
        <v>471</v>
      </c>
      <c r="F159" s="149"/>
      <c r="G159" s="218">
        <v>110970.45</v>
      </c>
      <c r="H159" s="218">
        <v>110469.5</v>
      </c>
      <c r="I159" s="218">
        <f>SUM(I160:I163)</f>
        <v>0</v>
      </c>
      <c r="J159" s="218">
        <f>SUM(J160:J163)</f>
        <v>500.94999999998981</v>
      </c>
      <c r="K159" s="259">
        <f t="shared" si="19"/>
        <v>0.99548573516643402</v>
      </c>
      <c r="L159" s="260"/>
    </row>
    <row r="160" spans="1:12" x14ac:dyDescent="0.25">
      <c r="A160" s="150" t="s">
        <v>226</v>
      </c>
      <c r="B160" s="125" t="s">
        <v>208</v>
      </c>
      <c r="C160" s="126" t="s">
        <v>472</v>
      </c>
      <c r="D160" s="126" t="s">
        <v>473</v>
      </c>
      <c r="E160" s="276">
        <v>1</v>
      </c>
      <c r="F160" s="138" t="s">
        <v>474</v>
      </c>
      <c r="G160" s="221">
        <v>33910.449999999997</v>
      </c>
      <c r="H160" s="295">
        <v>33549.500000000007</v>
      </c>
      <c r="I160" s="237">
        <f>SUMIF('[1]Glob TDL Jan-Mar''21'!E:E,'[1]Monthly ALL Budgets Follow-Up'!DRCCC,'[1]Glob TDL Jan-Mar''21'!K:K)</f>
        <v>0</v>
      </c>
      <c r="J160" s="262">
        <f>G160-H160</f>
        <v>360.94999999998981</v>
      </c>
      <c r="K160" s="259">
        <f t="shared" si="19"/>
        <v>0.98935578855485584</v>
      </c>
      <c r="L160" s="260"/>
    </row>
    <row r="161" spans="1:12" x14ac:dyDescent="0.25">
      <c r="A161" s="150" t="s">
        <v>226</v>
      </c>
      <c r="B161" s="125" t="s">
        <v>208</v>
      </c>
      <c r="C161" s="126" t="s">
        <v>475</v>
      </c>
      <c r="D161" s="126" t="s">
        <v>473</v>
      </c>
      <c r="E161" s="276">
        <v>1</v>
      </c>
      <c r="F161" s="138" t="s">
        <v>476</v>
      </c>
      <c r="G161" s="222">
        <v>31500</v>
      </c>
      <c r="H161" s="295">
        <v>31500</v>
      </c>
      <c r="I161" s="237">
        <f>SUMIF('[1]Glob TDL Jan-Mar''21'!E:E,'[1]Monthly ALL Budgets Follow-Up'!DRCCC,'[1]Glob TDL Jan-Mar''21'!K:K)</f>
        <v>0</v>
      </c>
      <c r="J161" s="262">
        <f>G161-H161</f>
        <v>0</v>
      </c>
      <c r="K161" s="259">
        <f t="shared" si="19"/>
        <v>1</v>
      </c>
      <c r="L161" s="260"/>
    </row>
    <row r="162" spans="1:12" x14ac:dyDescent="0.25">
      <c r="A162" s="143" t="s">
        <v>226</v>
      </c>
      <c r="B162" s="125" t="s">
        <v>208</v>
      </c>
      <c r="C162" s="144" t="s">
        <v>477</v>
      </c>
      <c r="D162" s="144" t="s">
        <v>355</v>
      </c>
      <c r="E162" s="271">
        <v>7</v>
      </c>
      <c r="F162" s="162" t="s">
        <v>478</v>
      </c>
      <c r="G162" s="221">
        <v>18960</v>
      </c>
      <c r="H162" s="237">
        <v>18120</v>
      </c>
      <c r="I162" s="237">
        <f>SUMIF('[1]Glob TDL Jan-Mar''21'!E:E,'[1]Monthly ALL Budgets Follow-Up'!DRCCC,'[1]Glob TDL Jan-Mar''21'!K:K)</f>
        <v>0</v>
      </c>
      <c r="J162" s="262">
        <f>G162-H162</f>
        <v>840</v>
      </c>
      <c r="K162" s="259">
        <f t="shared" si="19"/>
        <v>0.95569620253164556</v>
      </c>
      <c r="L162" s="260"/>
    </row>
    <row r="163" spans="1:12" x14ac:dyDescent="0.25">
      <c r="A163" s="150" t="s">
        <v>226</v>
      </c>
      <c r="B163" s="125" t="s">
        <v>208</v>
      </c>
      <c r="C163" s="126" t="s">
        <v>479</v>
      </c>
      <c r="D163" s="126" t="s">
        <v>473</v>
      </c>
      <c r="E163" s="276">
        <v>1</v>
      </c>
      <c r="F163" s="138" t="s">
        <v>480</v>
      </c>
      <c r="G163" s="221">
        <v>26600</v>
      </c>
      <c r="H163" s="295">
        <v>27300</v>
      </c>
      <c r="I163" s="237">
        <f>SUMIF('[1]Glob TDL Jan-Mar''21'!E:E,'[1]Monthly ALL Budgets Follow-Up'!DRCCC,'[1]Glob TDL Jan-Mar''21'!K:K)</f>
        <v>0</v>
      </c>
      <c r="J163" s="262">
        <f>G163-H163</f>
        <v>-700</v>
      </c>
      <c r="K163" s="259">
        <f t="shared" si="19"/>
        <v>1.0263157894736843</v>
      </c>
      <c r="L163" s="260"/>
    </row>
    <row r="164" spans="1:12" x14ac:dyDescent="0.2">
      <c r="A164" s="145"/>
      <c r="B164" s="146"/>
      <c r="C164" s="147"/>
      <c r="D164" s="148"/>
      <c r="E164" s="148" t="s">
        <v>481</v>
      </c>
      <c r="F164" s="149"/>
      <c r="G164" s="218">
        <v>38070</v>
      </c>
      <c r="H164" s="294">
        <v>39470.949999999997</v>
      </c>
      <c r="I164" s="218">
        <f>SUM(I165:I167)</f>
        <v>0</v>
      </c>
      <c r="J164" s="218">
        <f>SUM(J165:J167)</f>
        <v>-1400.9500000000007</v>
      </c>
      <c r="K164" s="259">
        <f t="shared" si="19"/>
        <v>1.036799317047544</v>
      </c>
      <c r="L164" s="260"/>
    </row>
    <row r="165" spans="1:12" x14ac:dyDescent="0.25">
      <c r="A165" s="150" t="s">
        <v>164</v>
      </c>
      <c r="B165" s="125" t="s">
        <v>208</v>
      </c>
      <c r="C165" s="126" t="s">
        <v>482</v>
      </c>
      <c r="D165" s="126" t="s">
        <v>483</v>
      </c>
      <c r="E165" s="276">
        <v>1</v>
      </c>
      <c r="F165" s="138" t="s">
        <v>484</v>
      </c>
      <c r="G165" s="222">
        <v>16200</v>
      </c>
      <c r="H165" s="237">
        <v>16675.95</v>
      </c>
      <c r="I165" s="237">
        <f>SUMIF('[1]Glob TDL Jan-Mar''21'!E:E,'[1]Monthly ALL Budgets Follow-Up'!DRCCC,'[1]Glob TDL Jan-Mar''21'!K:K)</f>
        <v>0</v>
      </c>
      <c r="J165" s="262">
        <f>G165-H165</f>
        <v>-475.95000000000073</v>
      </c>
      <c r="K165" s="259">
        <f t="shared" si="19"/>
        <v>1.0293796296296296</v>
      </c>
      <c r="L165" s="260"/>
    </row>
    <row r="166" spans="1:12" x14ac:dyDescent="0.25">
      <c r="A166" s="150" t="s">
        <v>164</v>
      </c>
      <c r="B166" s="125" t="s">
        <v>208</v>
      </c>
      <c r="C166" s="126" t="s">
        <v>485</v>
      </c>
      <c r="D166" s="126" t="s">
        <v>483</v>
      </c>
      <c r="E166" s="276">
        <v>1</v>
      </c>
      <c r="F166" s="138" t="s">
        <v>486</v>
      </c>
      <c r="G166" s="222">
        <v>15120</v>
      </c>
      <c r="H166" s="237">
        <v>15300</v>
      </c>
      <c r="I166" s="237">
        <f>SUMIF('[1]Glob TDL Jan-Mar''21'!E:E,'[1]Monthly ALL Budgets Follow-Up'!DRCCC,'[1]Glob TDL Jan-Mar''21'!K:K)</f>
        <v>0</v>
      </c>
      <c r="J166" s="262">
        <f>G166-H166</f>
        <v>-180</v>
      </c>
      <c r="K166" s="259">
        <f t="shared" si="19"/>
        <v>1.0119047619047619</v>
      </c>
      <c r="L166" s="260"/>
    </row>
    <row r="167" spans="1:12" x14ac:dyDescent="0.25">
      <c r="A167" s="150" t="s">
        <v>164</v>
      </c>
      <c r="B167" s="125" t="s">
        <v>208</v>
      </c>
      <c r="C167" s="126" t="s">
        <v>487</v>
      </c>
      <c r="D167" s="126" t="s">
        <v>483</v>
      </c>
      <c r="E167" s="276">
        <v>1</v>
      </c>
      <c r="F167" s="138" t="s">
        <v>488</v>
      </c>
      <c r="G167" s="222">
        <v>6750</v>
      </c>
      <c r="H167" s="237">
        <v>7495</v>
      </c>
      <c r="I167" s="237">
        <f>SUMIF('[1]Glob TDL Jan-Mar''21'!E:E,'[1]Monthly ALL Budgets Follow-Up'!DRCCC,'[1]Glob TDL Jan-Mar''21'!K:K)</f>
        <v>0</v>
      </c>
      <c r="J167" s="262">
        <f>G167-H167</f>
        <v>-745</v>
      </c>
      <c r="K167" s="259">
        <f t="shared" si="19"/>
        <v>1.1103703703703705</v>
      </c>
      <c r="L167" s="260"/>
    </row>
    <row r="168" spans="1:12" x14ac:dyDescent="0.2">
      <c r="A168" s="145"/>
      <c r="B168" s="146"/>
      <c r="C168" s="147"/>
      <c r="D168" s="148"/>
      <c r="E168" s="148" t="s">
        <v>489</v>
      </c>
      <c r="F168" s="149"/>
      <c r="G168" s="218">
        <v>30600</v>
      </c>
      <c r="H168" s="294">
        <v>30583.469999999994</v>
      </c>
      <c r="I168" s="218">
        <f>SUM(I169:I171)</f>
        <v>0</v>
      </c>
      <c r="J168" s="218">
        <f>SUM(J169:J171)</f>
        <v>16.530000000006112</v>
      </c>
      <c r="K168" s="259">
        <f t="shared" si="19"/>
        <v>0.99945980392156841</v>
      </c>
      <c r="L168" s="260"/>
    </row>
    <row r="169" spans="1:12" x14ac:dyDescent="0.25">
      <c r="A169" s="150" t="s">
        <v>165</v>
      </c>
      <c r="B169" s="125" t="s">
        <v>208</v>
      </c>
      <c r="C169" s="126" t="s">
        <v>490</v>
      </c>
      <c r="D169" s="126" t="s">
        <v>491</v>
      </c>
      <c r="E169" s="276">
        <v>1</v>
      </c>
      <c r="F169" s="138" t="s">
        <v>492</v>
      </c>
      <c r="G169" s="222">
        <v>9900</v>
      </c>
      <c r="H169" s="237">
        <v>9443.8699999999972</v>
      </c>
      <c r="I169" s="237">
        <f>SUMIF('[1]Glob TDL Jan-Mar''21'!E:E,'[1]Monthly ALL Budgets Follow-Up'!DRCCC,'[1]Glob TDL Jan-Mar''21'!K:K)</f>
        <v>0</v>
      </c>
      <c r="J169" s="262">
        <f>G169-H169</f>
        <v>456.13000000000284</v>
      </c>
      <c r="K169" s="259">
        <f t="shared" si="19"/>
        <v>0.95392626262626234</v>
      </c>
      <c r="L169" s="260"/>
    </row>
    <row r="170" spans="1:12" x14ac:dyDescent="0.25">
      <c r="A170" s="150" t="s">
        <v>165</v>
      </c>
      <c r="B170" s="125" t="s">
        <v>208</v>
      </c>
      <c r="C170" s="126" t="s">
        <v>493</v>
      </c>
      <c r="D170" s="126" t="s">
        <v>491</v>
      </c>
      <c r="E170" s="276">
        <v>1</v>
      </c>
      <c r="F170" s="138" t="s">
        <v>494</v>
      </c>
      <c r="G170" s="222">
        <v>8100</v>
      </c>
      <c r="H170" s="237">
        <v>8163.0400000000009</v>
      </c>
      <c r="I170" s="237">
        <f>SUMIF('[1]Glob TDL Jan-Mar''21'!E:E,'[1]Monthly ALL Budgets Follow-Up'!DRCCC,'[1]Glob TDL Jan-Mar''21'!K:K)</f>
        <v>0</v>
      </c>
      <c r="J170" s="262">
        <f>G170-H170</f>
        <v>-63.040000000000873</v>
      </c>
      <c r="K170" s="259">
        <f t="shared" si="19"/>
        <v>1.0077827160493829</v>
      </c>
      <c r="L170" s="260"/>
    </row>
    <row r="171" spans="1:12" x14ac:dyDescent="0.25">
      <c r="A171" s="150" t="s">
        <v>165</v>
      </c>
      <c r="B171" s="125" t="s">
        <v>208</v>
      </c>
      <c r="C171" s="126" t="s">
        <v>495</v>
      </c>
      <c r="D171" s="126" t="s">
        <v>491</v>
      </c>
      <c r="E171" s="276">
        <v>1</v>
      </c>
      <c r="F171" s="138" t="s">
        <v>488</v>
      </c>
      <c r="G171" s="222">
        <v>12600</v>
      </c>
      <c r="H171" s="237">
        <v>12976.559999999996</v>
      </c>
      <c r="I171" s="237">
        <f>SUMIF('[1]Glob TDL Jan-Mar''21'!E:E,'[1]Monthly ALL Budgets Follow-Up'!DRCCC,'[1]Glob TDL Jan-Mar''21'!K:K)</f>
        <v>0</v>
      </c>
      <c r="J171" s="262">
        <f>G171-H171</f>
        <v>-376.55999999999585</v>
      </c>
      <c r="K171" s="259">
        <f t="shared" si="19"/>
        <v>1.0298857142857138</v>
      </c>
      <c r="L171" s="260"/>
    </row>
    <row r="172" spans="1:12" ht="15" customHeight="1" x14ac:dyDescent="0.2">
      <c r="A172" s="141"/>
      <c r="B172" s="142" t="s">
        <v>496</v>
      </c>
      <c r="C172" s="142"/>
      <c r="D172" s="142"/>
      <c r="E172" s="142"/>
      <c r="F172" s="142"/>
      <c r="G172" s="215">
        <v>16688.39</v>
      </c>
      <c r="H172" s="215">
        <v>13671.830000000002</v>
      </c>
      <c r="I172" s="215">
        <f>SUM(I173:I181)</f>
        <v>0</v>
      </c>
      <c r="J172" s="215">
        <f>SUM(J173:J181)</f>
        <v>3016.5600000000009</v>
      </c>
      <c r="K172" s="259">
        <f t="shared" si="19"/>
        <v>0.8192419999772298</v>
      </c>
      <c r="L172" s="260"/>
    </row>
    <row r="173" spans="1:12" s="278" customFormat="1" ht="27.75" customHeight="1" x14ac:dyDescent="0.25">
      <c r="A173" s="131" t="s">
        <v>233</v>
      </c>
      <c r="B173" s="163" t="s">
        <v>497</v>
      </c>
      <c r="C173" s="126" t="s">
        <v>498</v>
      </c>
      <c r="D173" s="164" t="s">
        <v>267</v>
      </c>
      <c r="E173" s="277">
        <v>2</v>
      </c>
      <c r="F173" s="170" t="s">
        <v>499</v>
      </c>
      <c r="G173" s="216">
        <v>4335</v>
      </c>
      <c r="H173" s="295">
        <v>3179.5</v>
      </c>
      <c r="I173" s="237">
        <f>SUMIF('[1]Glob TDL Jan-Mar''21'!E:E,'[1]Monthly ALL Budgets Follow-Up'!DRCCC,'[1]Glob TDL Jan-Mar''21'!K:K)</f>
        <v>0</v>
      </c>
      <c r="J173" s="262">
        <f t="shared" ref="J173:J181" si="20">G173-H173</f>
        <v>1155.5</v>
      </c>
      <c r="K173" s="259">
        <f t="shared" si="19"/>
        <v>0.73344867358708188</v>
      </c>
      <c r="L173" s="260"/>
    </row>
    <row r="174" spans="1:12" s="278" customFormat="1" x14ac:dyDescent="0.25">
      <c r="A174" s="131" t="s">
        <v>233</v>
      </c>
      <c r="B174" s="163" t="s">
        <v>497</v>
      </c>
      <c r="C174" s="126" t="s">
        <v>500</v>
      </c>
      <c r="D174" s="164" t="s">
        <v>267</v>
      </c>
      <c r="E174" s="125">
        <v>2</v>
      </c>
      <c r="F174" s="170" t="s">
        <v>501</v>
      </c>
      <c r="G174" s="216">
        <v>4520</v>
      </c>
      <c r="H174" s="295">
        <v>3375.49</v>
      </c>
      <c r="I174" s="237">
        <f>SUMIF('[1]Glob TDL Jan-Mar''21'!E:E,'[1]Monthly ALL Budgets Follow-Up'!DRCCC,'[1]Glob TDL Jan-Mar''21'!K:K)</f>
        <v>0</v>
      </c>
      <c r="J174" s="262">
        <f t="shared" si="20"/>
        <v>1144.5100000000002</v>
      </c>
      <c r="K174" s="259">
        <f t="shared" si="19"/>
        <v>0.74678982300884955</v>
      </c>
      <c r="L174" s="260"/>
    </row>
    <row r="175" spans="1:12" s="278" customFormat="1" x14ac:dyDescent="0.25">
      <c r="A175" s="131" t="s">
        <v>233</v>
      </c>
      <c r="B175" s="163" t="s">
        <v>497</v>
      </c>
      <c r="C175" s="126" t="s">
        <v>502</v>
      </c>
      <c r="D175" s="164" t="s">
        <v>267</v>
      </c>
      <c r="E175" s="125">
        <v>2</v>
      </c>
      <c r="F175" s="166" t="s">
        <v>503</v>
      </c>
      <c r="G175" s="216">
        <v>1780.0000000000005</v>
      </c>
      <c r="H175" s="295">
        <v>0</v>
      </c>
      <c r="I175" s="237">
        <f>SUMIF('[1]Glob TDL Jan-Mar''21'!E:E,'[1]Monthly ALL Budgets Follow-Up'!DRCCC,'[1]Glob TDL Jan-Mar''21'!K:K)</f>
        <v>0</v>
      </c>
      <c r="J175" s="262">
        <f t="shared" si="20"/>
        <v>1780.0000000000005</v>
      </c>
      <c r="K175" s="259">
        <f t="shared" si="19"/>
        <v>0</v>
      </c>
      <c r="L175" s="260"/>
    </row>
    <row r="176" spans="1:12" s="278" customFormat="1" x14ac:dyDescent="0.25">
      <c r="A176" s="131" t="s">
        <v>233</v>
      </c>
      <c r="B176" s="163" t="s">
        <v>497</v>
      </c>
      <c r="C176" s="126" t="s">
        <v>504</v>
      </c>
      <c r="D176" s="164" t="s">
        <v>267</v>
      </c>
      <c r="E176" s="125">
        <v>2</v>
      </c>
      <c r="F176" s="166" t="s">
        <v>505</v>
      </c>
      <c r="G176" s="216">
        <v>4780</v>
      </c>
      <c r="H176" s="295">
        <v>3575.8</v>
      </c>
      <c r="I176" s="237">
        <f>SUMIF('[1]Glob TDL Jan-Mar''21'!E:E,'[1]Monthly ALL Budgets Follow-Up'!DRCCC,'[1]Glob TDL Jan-Mar''21'!K:K)</f>
        <v>0</v>
      </c>
      <c r="J176" s="262">
        <f t="shared" si="20"/>
        <v>1204.1999999999998</v>
      </c>
      <c r="K176" s="259">
        <f t="shared" si="19"/>
        <v>0.74807531380753145</v>
      </c>
      <c r="L176" s="260"/>
    </row>
    <row r="177" spans="1:12" s="278" customFormat="1" x14ac:dyDescent="0.25">
      <c r="A177" s="131" t="s">
        <v>233</v>
      </c>
      <c r="B177" s="163" t="s">
        <v>497</v>
      </c>
      <c r="C177" s="126" t="s">
        <v>506</v>
      </c>
      <c r="D177" s="164" t="s">
        <v>267</v>
      </c>
      <c r="E177" s="125">
        <v>2</v>
      </c>
      <c r="F177" s="165" t="s">
        <v>507</v>
      </c>
      <c r="G177" s="223">
        <v>149.94</v>
      </c>
      <c r="H177" s="295">
        <v>2272.79</v>
      </c>
      <c r="I177" s="237">
        <f>SUMIF('[1]Glob TDL Jan-Mar''21'!E:E,'[1]Monthly ALL Budgets Follow-Up'!DRCCC,'[1]Glob TDL Jan-Mar''21'!K:K)</f>
        <v>0</v>
      </c>
      <c r="J177" s="262">
        <f t="shared" si="20"/>
        <v>-2122.85</v>
      </c>
      <c r="K177" s="259">
        <f t="shared" si="19"/>
        <v>15.157996531946111</v>
      </c>
      <c r="L177" s="260"/>
    </row>
    <row r="178" spans="1:12" s="278" customFormat="1" x14ac:dyDescent="0.25">
      <c r="A178" s="131" t="s">
        <v>226</v>
      </c>
      <c r="B178" s="163" t="s">
        <v>497</v>
      </c>
      <c r="C178" s="126" t="s">
        <v>508</v>
      </c>
      <c r="D178" s="126" t="s">
        <v>323</v>
      </c>
      <c r="E178" s="125">
        <v>2</v>
      </c>
      <c r="F178" s="166" t="s">
        <v>509</v>
      </c>
      <c r="G178" s="216">
        <v>295.45000000000005</v>
      </c>
      <c r="H178" s="295">
        <v>358.25000000000006</v>
      </c>
      <c r="I178" s="237">
        <f>SUMIF('[1]Glob TDL Jan-Mar''21'!E:E,'[1]Monthly ALL Budgets Follow-Up'!DRCCC,'[1]Glob TDL Jan-Mar''21'!K:K)</f>
        <v>0</v>
      </c>
      <c r="J178" s="262">
        <f t="shared" si="20"/>
        <v>-62.800000000000011</v>
      </c>
      <c r="K178" s="259">
        <f t="shared" si="19"/>
        <v>1.2125571162633271</v>
      </c>
      <c r="L178" s="260"/>
    </row>
    <row r="179" spans="1:12" s="278" customFormat="1" x14ac:dyDescent="0.25">
      <c r="A179" s="131" t="s">
        <v>164</v>
      </c>
      <c r="B179" s="163" t="s">
        <v>497</v>
      </c>
      <c r="C179" s="126" t="s">
        <v>510</v>
      </c>
      <c r="D179" s="126" t="s">
        <v>210</v>
      </c>
      <c r="E179" s="270">
        <v>2</v>
      </c>
      <c r="F179" s="138" t="s">
        <v>511</v>
      </c>
      <c r="G179" s="222">
        <v>180</v>
      </c>
      <c r="H179" s="295">
        <v>190</v>
      </c>
      <c r="I179" s="237">
        <f>SUMIF('[1]Glob TDL Jan-Mar''21'!E:E,'[1]Monthly ALL Budgets Follow-Up'!DRCCC,'[1]Glob TDL Jan-Mar''21'!K:K)</f>
        <v>0</v>
      </c>
      <c r="J179" s="262">
        <f t="shared" si="20"/>
        <v>-10</v>
      </c>
      <c r="K179" s="259">
        <f t="shared" si="19"/>
        <v>1.0555555555555556</v>
      </c>
      <c r="L179" s="260"/>
    </row>
    <row r="180" spans="1:12" s="278" customFormat="1" x14ac:dyDescent="0.25">
      <c r="A180" s="131" t="s">
        <v>165</v>
      </c>
      <c r="B180" s="163" t="s">
        <v>497</v>
      </c>
      <c r="C180" s="126" t="s">
        <v>512</v>
      </c>
      <c r="D180" s="126" t="s">
        <v>220</v>
      </c>
      <c r="E180" s="270">
        <v>2</v>
      </c>
      <c r="F180" s="138" t="s">
        <v>511</v>
      </c>
      <c r="G180" s="222">
        <v>378</v>
      </c>
      <c r="H180" s="295">
        <v>454</v>
      </c>
      <c r="I180" s="237">
        <f>SUMIF('[1]Glob TDL Jan-Mar''21'!E:E,'[1]Monthly ALL Budgets Follow-Up'!DRCCC,'[1]Glob TDL Jan-Mar''21'!K:K)</f>
        <v>0</v>
      </c>
      <c r="J180" s="262">
        <f t="shared" si="20"/>
        <v>-76</v>
      </c>
      <c r="K180" s="259">
        <f t="shared" si="19"/>
        <v>1.2010582010582012</v>
      </c>
      <c r="L180" s="260"/>
    </row>
    <row r="181" spans="1:12" s="278" customFormat="1" x14ac:dyDescent="0.25">
      <c r="A181" s="143" t="s">
        <v>165</v>
      </c>
      <c r="B181" s="163" t="s">
        <v>497</v>
      </c>
      <c r="C181" s="144" t="s">
        <v>513</v>
      </c>
      <c r="D181" s="144" t="s">
        <v>220</v>
      </c>
      <c r="E181" s="270">
        <v>2</v>
      </c>
      <c r="F181" s="162" t="s">
        <v>514</v>
      </c>
      <c r="G181" s="224">
        <v>270</v>
      </c>
      <c r="H181" s="237">
        <v>266</v>
      </c>
      <c r="I181" s="237">
        <f>SUMIF('[1]Glob TDL Jan-Mar''21'!E:E,'[1]Monthly ALL Budgets Follow-Up'!DRCCC,'[1]Glob TDL Jan-Mar''21'!K:K)</f>
        <v>0</v>
      </c>
      <c r="J181" s="262">
        <f t="shared" si="20"/>
        <v>4</v>
      </c>
      <c r="K181" s="259">
        <f t="shared" si="19"/>
        <v>0.98518518518518516</v>
      </c>
      <c r="L181" s="260"/>
    </row>
    <row r="182" spans="1:12" ht="15" customHeight="1" x14ac:dyDescent="0.2">
      <c r="A182" s="141"/>
      <c r="B182" s="142" t="s">
        <v>515</v>
      </c>
      <c r="C182" s="142"/>
      <c r="D182" s="142"/>
      <c r="E182" s="142"/>
      <c r="F182" s="142"/>
      <c r="G182" s="215">
        <v>24507.999999999964</v>
      </c>
      <c r="H182" s="215">
        <v>22808.210000000003</v>
      </c>
      <c r="I182" s="215">
        <f>SUM(I183:I194)</f>
        <v>0</v>
      </c>
      <c r="J182" s="215">
        <f>SUM(J183:J194)</f>
        <v>1699.7899999999604</v>
      </c>
      <c r="K182" s="259">
        <f t="shared" si="19"/>
        <v>0.93064346335890469</v>
      </c>
      <c r="L182" s="260"/>
    </row>
    <row r="183" spans="1:12" s="278" customFormat="1" x14ac:dyDescent="0.25">
      <c r="A183" s="143" t="s">
        <v>233</v>
      </c>
      <c r="B183" s="125" t="s">
        <v>208</v>
      </c>
      <c r="C183" s="144" t="s">
        <v>516</v>
      </c>
      <c r="D183" s="167" t="s">
        <v>235</v>
      </c>
      <c r="E183" s="277">
        <v>3</v>
      </c>
      <c r="F183" s="169" t="s">
        <v>517</v>
      </c>
      <c r="G183" s="217">
        <v>4250</v>
      </c>
      <c r="H183" s="237">
        <v>5125</v>
      </c>
      <c r="I183" s="237">
        <f>SUMIF('[1]Glob TDL Jan-Mar''21'!E:E,'[1]Monthly ALL Budgets Follow-Up'!DRCCC,'[1]Glob TDL Jan-Mar''21'!K:K)</f>
        <v>0</v>
      </c>
      <c r="J183" s="279">
        <f t="shared" ref="J183:J194" si="21">G183-H183</f>
        <v>-875</v>
      </c>
      <c r="K183" s="259">
        <f t="shared" si="19"/>
        <v>1.2058823529411764</v>
      </c>
      <c r="L183" s="260"/>
    </row>
    <row r="184" spans="1:12" s="278" customFormat="1" x14ac:dyDescent="0.25">
      <c r="A184" s="143" t="s">
        <v>233</v>
      </c>
      <c r="B184" s="125" t="s">
        <v>208</v>
      </c>
      <c r="C184" s="144" t="s">
        <v>518</v>
      </c>
      <c r="D184" s="167" t="s">
        <v>235</v>
      </c>
      <c r="E184" s="277">
        <v>3</v>
      </c>
      <c r="F184" s="169" t="s">
        <v>519</v>
      </c>
      <c r="G184" s="216">
        <v>320</v>
      </c>
      <c r="H184" s="237">
        <v>284.97000000000003</v>
      </c>
      <c r="I184" s="237">
        <f>SUMIF('[1]Glob TDL Jan-Mar''21'!E:E,'[1]Monthly ALL Budgets Follow-Up'!DRCCC,'[1]Glob TDL Jan-Mar''21'!K:K)</f>
        <v>0</v>
      </c>
      <c r="J184" s="279">
        <f t="shared" si="21"/>
        <v>35.029999999999973</v>
      </c>
      <c r="K184" s="259">
        <f t="shared" si="19"/>
        <v>0.89053125000000011</v>
      </c>
      <c r="L184" s="260"/>
    </row>
    <row r="185" spans="1:12" s="278" customFormat="1" x14ac:dyDescent="0.25">
      <c r="A185" s="143" t="s">
        <v>233</v>
      </c>
      <c r="B185" s="163" t="s">
        <v>497</v>
      </c>
      <c r="C185" s="144" t="s">
        <v>520</v>
      </c>
      <c r="D185" s="167" t="s">
        <v>235</v>
      </c>
      <c r="E185" s="277">
        <v>3</v>
      </c>
      <c r="F185" s="169" t="s">
        <v>521</v>
      </c>
      <c r="G185" s="216">
        <v>500</v>
      </c>
      <c r="H185" s="237">
        <v>428</v>
      </c>
      <c r="I185" s="237">
        <f>SUMIF('[1]Glob TDL Jan-Mar''21'!E:E,'[1]Monthly ALL Budgets Follow-Up'!DRCCC,'[1]Glob TDL Jan-Mar''21'!K:K)</f>
        <v>0</v>
      </c>
      <c r="J185" s="279">
        <f t="shared" si="21"/>
        <v>72</v>
      </c>
      <c r="K185" s="259">
        <f t="shared" si="19"/>
        <v>0.85599999999999998</v>
      </c>
      <c r="L185" s="260"/>
    </row>
    <row r="186" spans="1:12" s="278" customFormat="1" x14ac:dyDescent="0.25">
      <c r="A186" s="131" t="s">
        <v>233</v>
      </c>
      <c r="B186" s="125" t="s">
        <v>208</v>
      </c>
      <c r="C186" s="126" t="s">
        <v>522</v>
      </c>
      <c r="D186" s="164" t="s">
        <v>235</v>
      </c>
      <c r="E186" s="277">
        <v>3</v>
      </c>
      <c r="F186" s="170" t="s">
        <v>523</v>
      </c>
      <c r="G186" s="216">
        <v>16149.999999999962</v>
      </c>
      <c r="H186" s="295">
        <v>14090.570000000002</v>
      </c>
      <c r="I186" s="237">
        <f>SUMIF('[1]Glob TDL Jan-Mar''21'!E:E,'[1]Monthly ALL Budgets Follow-Up'!DRCCC,'[1]Glob TDL Jan-Mar''21'!K:K)</f>
        <v>0</v>
      </c>
      <c r="J186" s="279">
        <f t="shared" si="21"/>
        <v>2059.4299999999603</v>
      </c>
      <c r="K186" s="259">
        <f t="shared" si="19"/>
        <v>0.87248111455108579</v>
      </c>
      <c r="L186" s="260"/>
    </row>
    <row r="187" spans="1:12" s="278" customFormat="1" x14ac:dyDescent="0.25">
      <c r="A187" s="131" t="s">
        <v>226</v>
      </c>
      <c r="B187" s="163" t="s">
        <v>497</v>
      </c>
      <c r="C187" s="126" t="s">
        <v>524</v>
      </c>
      <c r="D187" s="126" t="s">
        <v>228</v>
      </c>
      <c r="E187" s="125">
        <v>3</v>
      </c>
      <c r="F187" s="166" t="s">
        <v>525</v>
      </c>
      <c r="G187" s="216">
        <v>710</v>
      </c>
      <c r="H187" s="295">
        <v>251.4</v>
      </c>
      <c r="I187" s="237">
        <f>SUMIF('[1]Glob TDL Jan-Mar''21'!E:E,'[1]Monthly ALL Budgets Follow-Up'!DRCCC,'[1]Glob TDL Jan-Mar''21'!K:K)</f>
        <v>0</v>
      </c>
      <c r="J187" s="279">
        <f t="shared" si="21"/>
        <v>458.6</v>
      </c>
      <c r="K187" s="259">
        <f t="shared" si="19"/>
        <v>0.35408450704225353</v>
      </c>
      <c r="L187" s="260"/>
    </row>
    <row r="188" spans="1:12" s="278" customFormat="1" x14ac:dyDescent="0.25">
      <c r="A188" s="143" t="s">
        <v>226</v>
      </c>
      <c r="B188" s="163" t="s">
        <v>497</v>
      </c>
      <c r="C188" s="144" t="s">
        <v>526</v>
      </c>
      <c r="D188" s="144" t="s">
        <v>228</v>
      </c>
      <c r="E188" s="125">
        <v>3</v>
      </c>
      <c r="F188" s="168" t="s">
        <v>517</v>
      </c>
      <c r="G188" s="216">
        <v>520</v>
      </c>
      <c r="H188" s="237">
        <v>619.75</v>
      </c>
      <c r="I188" s="237">
        <f>SUMIF('[1]Glob TDL Jan-Mar''21'!E:E,'[1]Monthly ALL Budgets Follow-Up'!DRCCC,'[1]Glob TDL Jan-Mar''21'!K:K)</f>
        <v>0</v>
      </c>
      <c r="J188" s="279">
        <f t="shared" si="21"/>
        <v>-99.75</v>
      </c>
      <c r="K188" s="259">
        <f t="shared" si="19"/>
        <v>1.1918269230769232</v>
      </c>
      <c r="L188" s="260"/>
    </row>
    <row r="189" spans="1:12" s="278" customFormat="1" x14ac:dyDescent="0.25">
      <c r="A189" s="143" t="s">
        <v>226</v>
      </c>
      <c r="B189" s="163" t="s">
        <v>497</v>
      </c>
      <c r="C189" s="144" t="s">
        <v>527</v>
      </c>
      <c r="D189" s="144" t="s">
        <v>228</v>
      </c>
      <c r="E189" s="125">
        <v>3</v>
      </c>
      <c r="F189" s="168" t="s">
        <v>519</v>
      </c>
      <c r="G189" s="217">
        <v>60</v>
      </c>
      <c r="H189" s="237">
        <v>180</v>
      </c>
      <c r="I189" s="237">
        <f>SUMIF('[1]Glob TDL Jan-Mar''21'!E:E,'[1]Monthly ALL Budgets Follow-Up'!DRCCC,'[1]Glob TDL Jan-Mar''21'!K:K)</f>
        <v>0</v>
      </c>
      <c r="J189" s="279">
        <f t="shared" si="21"/>
        <v>-120</v>
      </c>
      <c r="K189" s="259">
        <f t="shared" si="19"/>
        <v>3</v>
      </c>
      <c r="L189" s="260"/>
    </row>
    <row r="190" spans="1:12" s="278" customFormat="1" x14ac:dyDescent="0.25">
      <c r="A190" s="131" t="s">
        <v>164</v>
      </c>
      <c r="B190" s="163" t="s">
        <v>497</v>
      </c>
      <c r="C190" s="126" t="s">
        <v>528</v>
      </c>
      <c r="D190" s="126" t="s">
        <v>529</v>
      </c>
      <c r="E190" s="270">
        <v>3</v>
      </c>
      <c r="F190" s="138" t="s">
        <v>530</v>
      </c>
      <c r="G190" s="222">
        <v>864</v>
      </c>
      <c r="H190" s="295">
        <v>672</v>
      </c>
      <c r="I190" s="237">
        <f>SUMIF('[1]Glob TDL Jan-Mar''21'!E:E,'[1]Monthly ALL Budgets Follow-Up'!DRCCC,'[1]Glob TDL Jan-Mar''21'!K:K)</f>
        <v>0</v>
      </c>
      <c r="J190" s="279">
        <f t="shared" si="21"/>
        <v>192</v>
      </c>
      <c r="K190" s="259">
        <f t="shared" si="19"/>
        <v>0.77777777777777779</v>
      </c>
      <c r="L190" s="260"/>
    </row>
    <row r="191" spans="1:12" s="278" customFormat="1" x14ac:dyDescent="0.25">
      <c r="A191" s="143" t="s">
        <v>164</v>
      </c>
      <c r="B191" s="163" t="s">
        <v>497</v>
      </c>
      <c r="C191" s="144" t="s">
        <v>531</v>
      </c>
      <c r="D191" s="144" t="s">
        <v>529</v>
      </c>
      <c r="E191" s="270">
        <v>3</v>
      </c>
      <c r="F191" s="162" t="s">
        <v>532</v>
      </c>
      <c r="G191" s="224">
        <v>216</v>
      </c>
      <c r="H191" s="237">
        <v>228</v>
      </c>
      <c r="I191" s="237">
        <f>SUMIF('[1]Glob TDL Jan-Mar''21'!E:E,'[1]Monthly ALL Budgets Follow-Up'!DRCCC,'[1]Glob TDL Jan-Mar''21'!K:K)</f>
        <v>0</v>
      </c>
      <c r="J191" s="279">
        <f t="shared" si="21"/>
        <v>-12</v>
      </c>
      <c r="K191" s="259">
        <f t="shared" si="19"/>
        <v>1.0555555555555556</v>
      </c>
      <c r="L191" s="260"/>
    </row>
    <row r="192" spans="1:12" s="278" customFormat="1" x14ac:dyDescent="0.25">
      <c r="A192" s="131" t="s">
        <v>165</v>
      </c>
      <c r="B192" s="163" t="s">
        <v>497</v>
      </c>
      <c r="C192" s="126" t="s">
        <v>533</v>
      </c>
      <c r="D192" s="126" t="s">
        <v>534</v>
      </c>
      <c r="E192" s="270">
        <v>3</v>
      </c>
      <c r="F192" s="138" t="s">
        <v>535</v>
      </c>
      <c r="G192" s="222">
        <v>432</v>
      </c>
      <c r="H192" s="295">
        <v>495.18</v>
      </c>
      <c r="I192" s="237">
        <f>SUMIF('[1]Glob TDL Jan-Mar''21'!E:E,'[1]Monthly ALL Budgets Follow-Up'!DRCCC,'[1]Glob TDL Jan-Mar''21'!K:K)</f>
        <v>0</v>
      </c>
      <c r="J192" s="279">
        <f t="shared" si="21"/>
        <v>-63.180000000000007</v>
      </c>
      <c r="K192" s="259">
        <f t="shared" si="19"/>
        <v>1.14625</v>
      </c>
      <c r="L192" s="260"/>
    </row>
    <row r="193" spans="1:12" s="278" customFormat="1" x14ac:dyDescent="0.25">
      <c r="A193" s="131" t="s">
        <v>165</v>
      </c>
      <c r="B193" s="163" t="s">
        <v>497</v>
      </c>
      <c r="C193" s="126" t="s">
        <v>536</v>
      </c>
      <c r="D193" s="126" t="s">
        <v>534</v>
      </c>
      <c r="E193" s="270">
        <v>3</v>
      </c>
      <c r="F193" s="138" t="s">
        <v>537</v>
      </c>
      <c r="G193" s="222">
        <v>216</v>
      </c>
      <c r="H193" s="295">
        <v>181.34</v>
      </c>
      <c r="I193" s="237">
        <f>SUMIF('[1]Glob TDL Jan-Mar''21'!E:E,'[1]Monthly ALL Budgets Follow-Up'!DRCCC,'[1]Glob TDL Jan-Mar''21'!K:K)</f>
        <v>0</v>
      </c>
      <c r="J193" s="279">
        <f t="shared" si="21"/>
        <v>34.659999999999997</v>
      </c>
      <c r="K193" s="259">
        <f t="shared" si="19"/>
        <v>0.83953703703703708</v>
      </c>
      <c r="L193" s="260"/>
    </row>
    <row r="194" spans="1:12" s="278" customFormat="1" x14ac:dyDescent="0.25">
      <c r="A194" s="143" t="s">
        <v>165</v>
      </c>
      <c r="B194" s="163" t="s">
        <v>497</v>
      </c>
      <c r="C194" s="144" t="s">
        <v>538</v>
      </c>
      <c r="D194" s="144" t="s">
        <v>534</v>
      </c>
      <c r="E194" s="270">
        <v>3</v>
      </c>
      <c r="F194" s="162" t="s">
        <v>532</v>
      </c>
      <c r="G194" s="224">
        <v>270</v>
      </c>
      <c r="H194" s="237">
        <v>252</v>
      </c>
      <c r="I194" s="237">
        <f>SUMIF('[1]Glob TDL Jan-Mar''21'!E:E,'[1]Monthly ALL Budgets Follow-Up'!DRCCC,'[1]Glob TDL Jan-Mar''21'!K:K)</f>
        <v>0</v>
      </c>
      <c r="J194" s="279">
        <f t="shared" si="21"/>
        <v>18</v>
      </c>
      <c r="K194" s="259">
        <f t="shared" si="19"/>
        <v>0.93333333333333335</v>
      </c>
      <c r="L194" s="260"/>
    </row>
    <row r="195" spans="1:12" ht="15" customHeight="1" x14ac:dyDescent="0.2">
      <c r="A195" s="141"/>
      <c r="B195" s="142" t="s">
        <v>539</v>
      </c>
      <c r="C195" s="142"/>
      <c r="D195" s="142"/>
      <c r="E195" s="142"/>
      <c r="F195" s="142"/>
      <c r="G195" s="215">
        <v>55582.7</v>
      </c>
      <c r="H195" s="215">
        <v>52391.420000000006</v>
      </c>
      <c r="I195" s="215">
        <f>SUM(I196:I217)</f>
        <v>0</v>
      </c>
      <c r="J195" s="215">
        <f>SUM(J196:J217)</f>
        <v>3191.2799999999997</v>
      </c>
      <c r="K195" s="259">
        <f t="shared" si="19"/>
        <v>0.94258501296266661</v>
      </c>
      <c r="L195" s="260"/>
    </row>
    <row r="196" spans="1:12" s="278" customFormat="1" x14ac:dyDescent="0.25">
      <c r="A196" s="143" t="s">
        <v>233</v>
      </c>
      <c r="B196" s="163" t="s">
        <v>497</v>
      </c>
      <c r="C196" s="144" t="s">
        <v>540</v>
      </c>
      <c r="D196" s="167" t="s">
        <v>541</v>
      </c>
      <c r="E196" s="277">
        <v>4</v>
      </c>
      <c r="F196" s="169" t="s">
        <v>542</v>
      </c>
      <c r="G196" s="216">
        <v>3500.0000000000018</v>
      </c>
      <c r="H196" s="237">
        <v>2970.95</v>
      </c>
      <c r="I196" s="237">
        <f>SUMIF('[1]Glob TDL Jan-Mar''21'!E:E,'[1]Monthly ALL Budgets Follow-Up'!DRCCC,'[1]Glob TDL Jan-Mar''21'!K:K)</f>
        <v>0</v>
      </c>
      <c r="J196" s="262">
        <f t="shared" ref="J196:J217" si="22">G196-H196</f>
        <v>529.050000000002</v>
      </c>
      <c r="K196" s="259">
        <f t="shared" si="19"/>
        <v>0.84884285714285668</v>
      </c>
      <c r="L196" s="260"/>
    </row>
    <row r="197" spans="1:12" s="278" customFormat="1" x14ac:dyDescent="0.25">
      <c r="A197" s="143" t="s">
        <v>233</v>
      </c>
      <c r="B197" s="163" t="s">
        <v>497</v>
      </c>
      <c r="C197" s="144" t="s">
        <v>543</v>
      </c>
      <c r="D197" s="167" t="s">
        <v>541</v>
      </c>
      <c r="E197" s="277">
        <v>4</v>
      </c>
      <c r="F197" s="169" t="s">
        <v>544</v>
      </c>
      <c r="G197" s="216">
        <v>4000</v>
      </c>
      <c r="H197" s="237">
        <v>2016.32</v>
      </c>
      <c r="I197" s="237">
        <f>SUMIF('[1]Glob TDL Jan-Mar''21'!E:E,'[1]Monthly ALL Budgets Follow-Up'!DRCCC,'[1]Glob TDL Jan-Mar''21'!K:K)</f>
        <v>0</v>
      </c>
      <c r="J197" s="262">
        <f t="shared" si="22"/>
        <v>1983.68</v>
      </c>
      <c r="K197" s="259">
        <f t="shared" si="19"/>
        <v>0.50407999999999997</v>
      </c>
      <c r="L197" s="260"/>
    </row>
    <row r="198" spans="1:12" s="278" customFormat="1" x14ac:dyDescent="0.25">
      <c r="A198" s="143" t="s">
        <v>233</v>
      </c>
      <c r="B198" s="163" t="s">
        <v>497</v>
      </c>
      <c r="C198" s="144" t="s">
        <v>545</v>
      </c>
      <c r="D198" s="167" t="s">
        <v>541</v>
      </c>
      <c r="E198" s="277">
        <v>4</v>
      </c>
      <c r="F198" s="169" t="s">
        <v>546</v>
      </c>
      <c r="G198" s="216">
        <v>0</v>
      </c>
      <c r="H198" s="237">
        <v>0</v>
      </c>
      <c r="I198" s="237">
        <f>SUMIF('[1]Glob TDL Jan-Mar''21'!E:E,'[1]Monthly ALL Budgets Follow-Up'!DRCCC,'[1]Glob TDL Jan-Mar''21'!K:K)</f>
        <v>0</v>
      </c>
      <c r="J198" s="262">
        <f t="shared" si="22"/>
        <v>0</v>
      </c>
      <c r="K198" s="259"/>
      <c r="L198" s="260"/>
    </row>
    <row r="199" spans="1:12" s="278" customFormat="1" x14ac:dyDescent="0.25">
      <c r="A199" s="143" t="s">
        <v>233</v>
      </c>
      <c r="B199" s="163" t="s">
        <v>497</v>
      </c>
      <c r="C199" s="144" t="s">
        <v>547</v>
      </c>
      <c r="D199" s="167" t="s">
        <v>541</v>
      </c>
      <c r="E199" s="277">
        <v>7</v>
      </c>
      <c r="F199" s="169" t="s">
        <v>548</v>
      </c>
      <c r="G199" s="216">
        <v>6200</v>
      </c>
      <c r="H199" s="237">
        <v>6453.2900000000027</v>
      </c>
      <c r="I199" s="237">
        <f>SUMIF('[1]Glob TDL Jan-Mar''21'!E:E,'[1]Monthly ALL Budgets Follow-Up'!DRCCC,'[1]Glob TDL Jan-Mar''21'!K:K)</f>
        <v>0</v>
      </c>
      <c r="J199" s="262">
        <f t="shared" si="22"/>
        <v>-253.29000000000269</v>
      </c>
      <c r="K199" s="259">
        <f t="shared" ref="K199:K245" si="23">H199/G199</f>
        <v>1.040853225806452</v>
      </c>
      <c r="L199" s="260"/>
    </row>
    <row r="200" spans="1:12" s="278" customFormat="1" x14ac:dyDescent="0.25">
      <c r="A200" s="143" t="s">
        <v>233</v>
      </c>
      <c r="B200" s="163" t="s">
        <v>497</v>
      </c>
      <c r="C200" s="144" t="s">
        <v>549</v>
      </c>
      <c r="D200" s="167" t="s">
        <v>541</v>
      </c>
      <c r="E200" s="277">
        <v>7</v>
      </c>
      <c r="F200" s="169" t="s">
        <v>550</v>
      </c>
      <c r="G200" s="216">
        <v>3000</v>
      </c>
      <c r="H200" s="237">
        <v>2851.8199999999997</v>
      </c>
      <c r="I200" s="237">
        <f>SUMIF('[1]Glob TDL Jan-Mar''21'!E:E,'[1]Monthly ALL Budgets Follow-Up'!DRCCC,'[1]Glob TDL Jan-Mar''21'!K:K)</f>
        <v>0</v>
      </c>
      <c r="J200" s="262">
        <f t="shared" si="22"/>
        <v>148.18000000000029</v>
      </c>
      <c r="K200" s="259">
        <f t="shared" si="23"/>
        <v>0.9506066666666666</v>
      </c>
      <c r="L200" s="260"/>
    </row>
    <row r="201" spans="1:12" s="278" customFormat="1" x14ac:dyDescent="0.25">
      <c r="A201" s="143" t="s">
        <v>233</v>
      </c>
      <c r="B201" s="163" t="s">
        <v>497</v>
      </c>
      <c r="C201" s="144" t="s">
        <v>551</v>
      </c>
      <c r="D201" s="167" t="s">
        <v>541</v>
      </c>
      <c r="E201" s="277">
        <v>7</v>
      </c>
      <c r="F201" s="169" t="s">
        <v>552</v>
      </c>
      <c r="G201" s="217">
        <v>2000.0000000000016</v>
      </c>
      <c r="H201" s="237">
        <v>0</v>
      </c>
      <c r="I201" s="237">
        <f>SUMIF('[1]Glob TDL Jan-Mar''21'!E:E,'[1]Monthly ALL Budgets Follow-Up'!DRCCC,'[1]Glob TDL Jan-Mar''21'!K:K)</f>
        <v>0</v>
      </c>
      <c r="J201" s="262">
        <f t="shared" si="22"/>
        <v>2000.0000000000016</v>
      </c>
      <c r="K201" s="259">
        <f t="shared" si="23"/>
        <v>0</v>
      </c>
      <c r="L201" s="260"/>
    </row>
    <row r="202" spans="1:12" s="278" customFormat="1" x14ac:dyDescent="0.25">
      <c r="A202" s="143" t="s">
        <v>233</v>
      </c>
      <c r="B202" s="163" t="s">
        <v>497</v>
      </c>
      <c r="C202" s="144" t="s">
        <v>553</v>
      </c>
      <c r="D202" s="167" t="s">
        <v>541</v>
      </c>
      <c r="E202" s="277">
        <v>4</v>
      </c>
      <c r="F202" s="169" t="s">
        <v>554</v>
      </c>
      <c r="G202" s="216">
        <v>8240</v>
      </c>
      <c r="H202" s="237">
        <v>8170.62</v>
      </c>
      <c r="I202" s="237">
        <f>SUMIF('[1]Glob TDL Jan-Mar''21'!E:E,'[1]Monthly ALL Budgets Follow-Up'!DRCCC,'[1]Glob TDL Jan-Mar''21'!K:K)</f>
        <v>0</v>
      </c>
      <c r="J202" s="262">
        <f t="shared" si="22"/>
        <v>69.380000000000109</v>
      </c>
      <c r="K202" s="259">
        <f t="shared" si="23"/>
        <v>0.9915800970873786</v>
      </c>
      <c r="L202" s="260"/>
    </row>
    <row r="203" spans="1:12" s="278" customFormat="1" x14ac:dyDescent="0.25">
      <c r="A203" s="143" t="s">
        <v>233</v>
      </c>
      <c r="B203" s="163" t="s">
        <v>497</v>
      </c>
      <c r="C203" s="144" t="s">
        <v>555</v>
      </c>
      <c r="D203" s="167" t="s">
        <v>541</v>
      </c>
      <c r="E203" s="277">
        <v>4</v>
      </c>
      <c r="F203" s="169" t="s">
        <v>556</v>
      </c>
      <c r="G203" s="216">
        <v>3000</v>
      </c>
      <c r="H203" s="237">
        <v>2351.66</v>
      </c>
      <c r="I203" s="237">
        <f>SUMIF('[1]Glob TDL Jan-Mar''21'!E:E,'[1]Monthly ALL Budgets Follow-Up'!DRCCC,'[1]Glob TDL Jan-Mar''21'!K:K)</f>
        <v>0</v>
      </c>
      <c r="J203" s="262">
        <f t="shared" si="22"/>
        <v>648.34000000000015</v>
      </c>
      <c r="K203" s="259">
        <f t="shared" si="23"/>
        <v>0.78388666666666662</v>
      </c>
      <c r="L203" s="260"/>
    </row>
    <row r="204" spans="1:12" s="278" customFormat="1" x14ac:dyDescent="0.25">
      <c r="A204" s="143" t="s">
        <v>233</v>
      </c>
      <c r="B204" s="163" t="s">
        <v>497</v>
      </c>
      <c r="C204" s="144" t="s">
        <v>557</v>
      </c>
      <c r="D204" s="167" t="s">
        <v>541</v>
      </c>
      <c r="E204" s="277">
        <v>4</v>
      </c>
      <c r="F204" s="169" t="s">
        <v>558</v>
      </c>
      <c r="G204" s="217">
        <v>2400</v>
      </c>
      <c r="H204" s="237">
        <v>3260.0200000000004</v>
      </c>
      <c r="I204" s="237">
        <f>SUMIF('[1]Glob TDL Jan-Mar''21'!E:E,'[1]Monthly ALL Budgets Follow-Up'!DRCCC,'[1]Glob TDL Jan-Mar''21'!K:K)</f>
        <v>0</v>
      </c>
      <c r="J204" s="262">
        <f t="shared" si="22"/>
        <v>-860.02000000000044</v>
      </c>
      <c r="K204" s="259">
        <f t="shared" si="23"/>
        <v>1.3583416666666668</v>
      </c>
      <c r="L204" s="260"/>
    </row>
    <row r="205" spans="1:12" s="278" customFormat="1" x14ac:dyDescent="0.25">
      <c r="A205" s="131" t="s">
        <v>233</v>
      </c>
      <c r="B205" s="163" t="s">
        <v>497</v>
      </c>
      <c r="C205" s="126" t="s">
        <v>559</v>
      </c>
      <c r="D205" s="164" t="s">
        <v>541</v>
      </c>
      <c r="E205" s="277">
        <v>4</v>
      </c>
      <c r="F205" s="170" t="s">
        <v>560</v>
      </c>
      <c r="G205" s="216">
        <v>99.999999999999545</v>
      </c>
      <c r="H205" s="237">
        <v>68.5</v>
      </c>
      <c r="I205" s="237">
        <f>SUMIF('[1]Glob TDL Jan-Mar''21'!E:E,'[1]Monthly ALL Budgets Follow-Up'!DRCCC,'[1]Glob TDL Jan-Mar''21'!K:K)</f>
        <v>0</v>
      </c>
      <c r="J205" s="262">
        <f t="shared" si="22"/>
        <v>31.499999999999545</v>
      </c>
      <c r="K205" s="259">
        <f t="shared" si="23"/>
        <v>0.68500000000000316</v>
      </c>
      <c r="L205" s="260"/>
    </row>
    <row r="206" spans="1:12" s="278" customFormat="1" x14ac:dyDescent="0.25">
      <c r="A206" s="143" t="s">
        <v>233</v>
      </c>
      <c r="B206" s="163" t="s">
        <v>497</v>
      </c>
      <c r="C206" s="144" t="s">
        <v>561</v>
      </c>
      <c r="D206" s="167" t="s">
        <v>541</v>
      </c>
      <c r="E206" s="277">
        <v>4</v>
      </c>
      <c r="F206" s="169" t="s">
        <v>562</v>
      </c>
      <c r="G206" s="216">
        <v>2350</v>
      </c>
      <c r="H206" s="237">
        <v>1783.7</v>
      </c>
      <c r="I206" s="237">
        <f>SUMIF('[1]Glob TDL Jan-Mar''21'!E:E,'[1]Monthly ALL Budgets Follow-Up'!DRCCC,'[1]Glob TDL Jan-Mar''21'!K:K)</f>
        <v>0</v>
      </c>
      <c r="J206" s="262">
        <f t="shared" si="22"/>
        <v>566.29999999999995</v>
      </c>
      <c r="K206" s="259">
        <f t="shared" si="23"/>
        <v>0.7590212765957447</v>
      </c>
      <c r="L206" s="260"/>
    </row>
    <row r="207" spans="1:12" s="278" customFormat="1" x14ac:dyDescent="0.25">
      <c r="A207" s="143" t="s">
        <v>233</v>
      </c>
      <c r="B207" s="163" t="s">
        <v>497</v>
      </c>
      <c r="C207" s="144" t="s">
        <v>563</v>
      </c>
      <c r="D207" s="167" t="s">
        <v>541</v>
      </c>
      <c r="E207" s="277">
        <v>4</v>
      </c>
      <c r="F207" s="165" t="s">
        <v>564</v>
      </c>
      <c r="G207" s="223">
        <v>720</v>
      </c>
      <c r="H207" s="237">
        <v>1673.96</v>
      </c>
      <c r="I207" s="237">
        <f>SUMIF('[1]Glob TDL Jan-Mar''21'!E:E,'[1]Monthly ALL Budgets Follow-Up'!DRCCC,'[1]Glob TDL Jan-Mar''21'!K:K)</f>
        <v>0</v>
      </c>
      <c r="J207" s="262">
        <f t="shared" si="22"/>
        <v>-953.96</v>
      </c>
      <c r="K207" s="259">
        <f t="shared" si="23"/>
        <v>2.3249444444444447</v>
      </c>
      <c r="L207" s="260"/>
    </row>
    <row r="208" spans="1:12" s="278" customFormat="1" x14ac:dyDescent="0.25">
      <c r="A208" s="143" t="s">
        <v>226</v>
      </c>
      <c r="B208" s="163" t="s">
        <v>497</v>
      </c>
      <c r="C208" s="144" t="s">
        <v>565</v>
      </c>
      <c r="D208" s="144" t="s">
        <v>566</v>
      </c>
      <c r="E208" s="125">
        <v>4</v>
      </c>
      <c r="F208" s="168" t="s">
        <v>567</v>
      </c>
      <c r="G208" s="217">
        <v>10800</v>
      </c>
      <c r="H208" s="237">
        <v>10918.890000000001</v>
      </c>
      <c r="I208" s="237">
        <f>SUMIF('[1]Glob TDL Jan-Mar''21'!E:E,'[1]Monthly ALL Budgets Follow-Up'!DRCCC,'[1]Glob TDL Jan-Mar''21'!K:K)</f>
        <v>0</v>
      </c>
      <c r="J208" s="262">
        <f t="shared" si="22"/>
        <v>-118.89000000000124</v>
      </c>
      <c r="K208" s="259">
        <f t="shared" si="23"/>
        <v>1.0110083333333335</v>
      </c>
      <c r="L208" s="260"/>
    </row>
    <row r="209" spans="1:12" s="278" customFormat="1" x14ac:dyDescent="0.25">
      <c r="A209" s="143" t="s">
        <v>226</v>
      </c>
      <c r="B209" s="163" t="s">
        <v>497</v>
      </c>
      <c r="C209" s="144" t="s">
        <v>568</v>
      </c>
      <c r="D209" s="144" t="s">
        <v>566</v>
      </c>
      <c r="E209" s="125">
        <v>4</v>
      </c>
      <c r="F209" s="168" t="s">
        <v>569</v>
      </c>
      <c r="G209" s="216">
        <v>4923</v>
      </c>
      <c r="H209" s="237">
        <v>5435</v>
      </c>
      <c r="I209" s="237">
        <f>SUMIF('[1]Glob TDL Jan-Mar''21'!E:E,'[1]Monthly ALL Budgets Follow-Up'!DRCCC,'[1]Glob TDL Jan-Mar''21'!K:K)</f>
        <v>0</v>
      </c>
      <c r="J209" s="262">
        <f t="shared" si="22"/>
        <v>-512</v>
      </c>
      <c r="K209" s="259">
        <f t="shared" si="23"/>
        <v>1.104001625025391</v>
      </c>
      <c r="L209" s="260"/>
    </row>
    <row r="210" spans="1:12" s="278" customFormat="1" x14ac:dyDescent="0.25">
      <c r="A210" s="143" t="s">
        <v>226</v>
      </c>
      <c r="B210" s="163" t="s">
        <v>497</v>
      </c>
      <c r="C210" s="144" t="s">
        <v>570</v>
      </c>
      <c r="D210" s="144" t="s">
        <v>566</v>
      </c>
      <c r="E210" s="125">
        <v>4</v>
      </c>
      <c r="F210" s="168" t="s">
        <v>571</v>
      </c>
      <c r="G210" s="216">
        <v>1654.2</v>
      </c>
      <c r="H210" s="237">
        <v>1187.7600000000002</v>
      </c>
      <c r="I210" s="237">
        <f>SUMIF('[1]Glob TDL Jan-Mar''21'!E:E,'[1]Monthly ALL Budgets Follow-Up'!DRCCC,'[1]Glob TDL Jan-Mar''21'!K:K)</f>
        <v>0</v>
      </c>
      <c r="J210" s="262">
        <f t="shared" si="22"/>
        <v>466.43999999999983</v>
      </c>
      <c r="K210" s="259">
        <f t="shared" si="23"/>
        <v>0.71802684076895185</v>
      </c>
      <c r="L210" s="260"/>
    </row>
    <row r="211" spans="1:12" s="278" customFormat="1" x14ac:dyDescent="0.25">
      <c r="A211" s="143" t="s">
        <v>164</v>
      </c>
      <c r="B211" s="163" t="s">
        <v>497</v>
      </c>
      <c r="C211" s="144" t="s">
        <v>572</v>
      </c>
      <c r="D211" s="144" t="s">
        <v>215</v>
      </c>
      <c r="E211" s="270">
        <v>4</v>
      </c>
      <c r="F211" s="162" t="s">
        <v>567</v>
      </c>
      <c r="G211" s="224">
        <v>450</v>
      </c>
      <c r="H211" s="237">
        <v>619</v>
      </c>
      <c r="I211" s="237">
        <f>SUMIF('[1]Glob TDL Jan-Mar''21'!E:E,'[1]Monthly ALL Budgets Follow-Up'!DRCCC,'[1]Glob TDL Jan-Mar''21'!K:K)</f>
        <v>0</v>
      </c>
      <c r="J211" s="262">
        <f t="shared" si="22"/>
        <v>-169</v>
      </c>
      <c r="K211" s="259">
        <f t="shared" si="23"/>
        <v>1.3755555555555556</v>
      </c>
      <c r="L211" s="260"/>
    </row>
    <row r="212" spans="1:12" s="278" customFormat="1" x14ac:dyDescent="0.25">
      <c r="A212" s="143" t="s">
        <v>164</v>
      </c>
      <c r="B212" s="163" t="s">
        <v>497</v>
      </c>
      <c r="C212" s="144" t="s">
        <v>573</v>
      </c>
      <c r="D212" s="144" t="s">
        <v>215</v>
      </c>
      <c r="E212" s="270">
        <v>4</v>
      </c>
      <c r="F212" s="162" t="s">
        <v>569</v>
      </c>
      <c r="G212" s="224">
        <v>288</v>
      </c>
      <c r="H212" s="237">
        <v>288</v>
      </c>
      <c r="I212" s="237">
        <f>SUMIF('[1]Glob TDL Jan-Mar''21'!E:E,'[1]Monthly ALL Budgets Follow-Up'!DRCCC,'[1]Glob TDL Jan-Mar''21'!K:K)</f>
        <v>0</v>
      </c>
      <c r="J212" s="262">
        <f t="shared" si="22"/>
        <v>0</v>
      </c>
      <c r="K212" s="259">
        <f t="shared" si="23"/>
        <v>1</v>
      </c>
      <c r="L212" s="260"/>
    </row>
    <row r="213" spans="1:12" s="278" customFormat="1" ht="33" customHeight="1" x14ac:dyDescent="0.25">
      <c r="A213" s="143" t="s">
        <v>164</v>
      </c>
      <c r="B213" s="163" t="s">
        <v>497</v>
      </c>
      <c r="C213" s="144" t="s">
        <v>574</v>
      </c>
      <c r="D213" s="144" t="s">
        <v>215</v>
      </c>
      <c r="E213" s="270">
        <v>4</v>
      </c>
      <c r="F213" s="162" t="s">
        <v>575</v>
      </c>
      <c r="G213" s="224">
        <v>360</v>
      </c>
      <c r="H213" s="237">
        <v>384.4</v>
      </c>
      <c r="I213" s="237">
        <f>SUMIF('[1]Glob TDL Jan-Mar''21'!E:E,'[1]Monthly ALL Budgets Follow-Up'!DRCCC,'[1]Glob TDL Jan-Mar''21'!K:K)</f>
        <v>0</v>
      </c>
      <c r="J213" s="262">
        <f t="shared" si="22"/>
        <v>-24.399999999999977</v>
      </c>
      <c r="K213" s="259">
        <f t="shared" si="23"/>
        <v>1.0677777777777777</v>
      </c>
      <c r="L213" s="260"/>
    </row>
    <row r="214" spans="1:12" s="278" customFormat="1" x14ac:dyDescent="0.25">
      <c r="A214" s="143" t="s">
        <v>165</v>
      </c>
      <c r="B214" s="163" t="s">
        <v>497</v>
      </c>
      <c r="C214" s="144" t="s">
        <v>576</v>
      </c>
      <c r="D214" s="144" t="s">
        <v>223</v>
      </c>
      <c r="E214" s="270">
        <v>4</v>
      </c>
      <c r="F214" s="162" t="s">
        <v>567</v>
      </c>
      <c r="G214" s="224">
        <v>450</v>
      </c>
      <c r="H214" s="237">
        <v>799</v>
      </c>
      <c r="I214" s="237">
        <f>SUMIF('[1]Glob TDL Jan-Mar''21'!E:E,'[1]Monthly ALL Budgets Follow-Up'!DRCCC,'[1]Glob TDL Jan-Mar''21'!K:K)</f>
        <v>0</v>
      </c>
      <c r="J214" s="262">
        <f t="shared" si="22"/>
        <v>-349</v>
      </c>
      <c r="K214" s="259">
        <f t="shared" si="23"/>
        <v>1.7755555555555556</v>
      </c>
      <c r="L214" s="260"/>
    </row>
    <row r="215" spans="1:12" s="278" customFormat="1" ht="27" customHeight="1" x14ac:dyDescent="0.25">
      <c r="A215" s="143" t="s">
        <v>165</v>
      </c>
      <c r="B215" s="163" t="s">
        <v>497</v>
      </c>
      <c r="C215" s="144" t="s">
        <v>577</v>
      </c>
      <c r="D215" s="144" t="s">
        <v>223</v>
      </c>
      <c r="E215" s="270">
        <v>4</v>
      </c>
      <c r="F215" s="162" t="s">
        <v>578</v>
      </c>
      <c r="G215" s="224">
        <v>337.5</v>
      </c>
      <c r="H215" s="237">
        <v>376.53000000000003</v>
      </c>
      <c r="I215" s="237">
        <f>SUMIF('[1]Glob TDL Jan-Mar''21'!E:E,'[1]Monthly ALL Budgets Follow-Up'!DRCCC,'[1]Glob TDL Jan-Mar''21'!K:K)</f>
        <v>0</v>
      </c>
      <c r="J215" s="262">
        <f t="shared" si="22"/>
        <v>-39.03000000000003</v>
      </c>
      <c r="K215" s="259">
        <f t="shared" si="23"/>
        <v>1.1156444444444444</v>
      </c>
      <c r="L215" s="260"/>
    </row>
    <row r="216" spans="1:12" s="278" customFormat="1" x14ac:dyDescent="0.25">
      <c r="A216" s="143" t="s">
        <v>165</v>
      </c>
      <c r="B216" s="163" t="s">
        <v>497</v>
      </c>
      <c r="C216" s="144" t="s">
        <v>579</v>
      </c>
      <c r="D216" s="144" t="s">
        <v>223</v>
      </c>
      <c r="E216" s="270">
        <v>4</v>
      </c>
      <c r="F216" s="162" t="s">
        <v>569</v>
      </c>
      <c r="G216" s="224">
        <v>360</v>
      </c>
      <c r="H216" s="237">
        <v>342</v>
      </c>
      <c r="I216" s="237">
        <f>SUMIF('[1]Glob TDL Jan-Mar''21'!E:E,'[1]Monthly ALL Budgets Follow-Up'!DRCCC,'[1]Glob TDL Jan-Mar''21'!K:K)</f>
        <v>0</v>
      </c>
      <c r="J216" s="262">
        <f t="shared" si="22"/>
        <v>18</v>
      </c>
      <c r="K216" s="259">
        <f t="shared" si="23"/>
        <v>0.95</v>
      </c>
      <c r="L216" s="260"/>
    </row>
    <row r="217" spans="1:12" s="278" customFormat="1" x14ac:dyDescent="0.25">
      <c r="A217" s="143" t="s">
        <v>165</v>
      </c>
      <c r="B217" s="163" t="s">
        <v>497</v>
      </c>
      <c r="C217" s="144" t="s">
        <v>580</v>
      </c>
      <c r="D217" s="144" t="s">
        <v>223</v>
      </c>
      <c r="E217" s="270">
        <v>4</v>
      </c>
      <c r="F217" s="162" t="s">
        <v>575</v>
      </c>
      <c r="G217" s="224">
        <v>450</v>
      </c>
      <c r="H217" s="237">
        <v>440</v>
      </c>
      <c r="I217" s="237">
        <f>SUMIF('[1]Glob TDL Jan-Mar''21'!E:E,'[1]Monthly ALL Budgets Follow-Up'!DRCCC,'[1]Glob TDL Jan-Mar''21'!K:K)</f>
        <v>0</v>
      </c>
      <c r="J217" s="262">
        <f t="shared" si="22"/>
        <v>10</v>
      </c>
      <c r="K217" s="259">
        <f t="shared" si="23"/>
        <v>0.97777777777777775</v>
      </c>
      <c r="L217" s="260"/>
    </row>
    <row r="218" spans="1:12" ht="15" customHeight="1" x14ac:dyDescent="0.2">
      <c r="A218" s="141"/>
      <c r="B218" s="142" t="s">
        <v>581</v>
      </c>
      <c r="C218" s="142"/>
      <c r="D218" s="142"/>
      <c r="E218" s="142"/>
      <c r="F218" s="142"/>
      <c r="G218" s="215">
        <v>42058</v>
      </c>
      <c r="H218" s="296">
        <v>40898.22</v>
      </c>
      <c r="I218" s="215">
        <f>SUM(I219:I227)</f>
        <v>0</v>
      </c>
      <c r="J218" s="215">
        <f>SUM(J219:J227)</f>
        <v>1159.7799999999997</v>
      </c>
      <c r="K218" s="259">
        <f t="shared" si="23"/>
        <v>0.97242427124447195</v>
      </c>
      <c r="L218" s="260"/>
    </row>
    <row r="219" spans="1:12" s="278" customFormat="1" x14ac:dyDescent="0.25">
      <c r="A219" s="131" t="s">
        <v>233</v>
      </c>
      <c r="B219" s="163" t="s">
        <v>497</v>
      </c>
      <c r="C219" s="126" t="s">
        <v>582</v>
      </c>
      <c r="D219" s="164" t="s">
        <v>238</v>
      </c>
      <c r="E219" s="277">
        <v>5</v>
      </c>
      <c r="F219" s="170" t="s">
        <v>583</v>
      </c>
      <c r="G219" s="216">
        <v>3780</v>
      </c>
      <c r="H219" s="237">
        <v>3208.21</v>
      </c>
      <c r="I219" s="237">
        <f>SUMIF('[1]Glob TDL Jan-Mar''21'!E:E,'[1]Monthly ALL Budgets Follow-Up'!DRCCC,'[1]Glob TDL Jan-Mar''21'!K:K)</f>
        <v>0</v>
      </c>
      <c r="J219" s="262">
        <f t="shared" ref="J219:J227" si="24">G219-H219</f>
        <v>571.79</v>
      </c>
      <c r="K219" s="259">
        <f t="shared" si="23"/>
        <v>0.84873280423280428</v>
      </c>
      <c r="L219" s="260"/>
    </row>
    <row r="220" spans="1:12" s="278" customFormat="1" x14ac:dyDescent="0.25">
      <c r="A220" s="131" t="s">
        <v>233</v>
      </c>
      <c r="B220" s="163" t="s">
        <v>497</v>
      </c>
      <c r="C220" s="126" t="s">
        <v>584</v>
      </c>
      <c r="D220" s="164" t="s">
        <v>238</v>
      </c>
      <c r="E220" s="277">
        <v>5</v>
      </c>
      <c r="F220" s="170" t="s">
        <v>585</v>
      </c>
      <c r="G220" s="216">
        <v>3300</v>
      </c>
      <c r="H220" s="237">
        <v>2405.8999999999996</v>
      </c>
      <c r="I220" s="237">
        <f>SUMIF('[1]Glob TDL Jan-Mar''21'!E:E,'[1]Monthly ALL Budgets Follow-Up'!DRCCC,'[1]Glob TDL Jan-Mar''21'!K:K)</f>
        <v>0</v>
      </c>
      <c r="J220" s="262">
        <f t="shared" si="24"/>
        <v>894.10000000000036</v>
      </c>
      <c r="K220" s="259">
        <f t="shared" si="23"/>
        <v>0.72906060606060596</v>
      </c>
      <c r="L220" s="260"/>
    </row>
    <row r="221" spans="1:12" s="278" customFormat="1" x14ac:dyDescent="0.25">
      <c r="A221" s="131" t="s">
        <v>233</v>
      </c>
      <c r="B221" s="163" t="s">
        <v>497</v>
      </c>
      <c r="C221" s="126" t="s">
        <v>586</v>
      </c>
      <c r="D221" s="164" t="s">
        <v>238</v>
      </c>
      <c r="E221" s="277">
        <v>5</v>
      </c>
      <c r="F221" s="170" t="s">
        <v>587</v>
      </c>
      <c r="G221" s="216">
        <v>6100</v>
      </c>
      <c r="H221" s="237">
        <v>6107.3600000000006</v>
      </c>
      <c r="I221" s="237">
        <f>SUMIF('[1]Glob TDL Jan-Mar''21'!E:E,'[1]Monthly ALL Budgets Follow-Up'!DRCCC,'[1]Glob TDL Jan-Mar''21'!K:K)</f>
        <v>0</v>
      </c>
      <c r="J221" s="262">
        <f t="shared" si="24"/>
        <v>-7.3600000000005821</v>
      </c>
      <c r="K221" s="259">
        <f t="shared" si="23"/>
        <v>1.0012065573770492</v>
      </c>
      <c r="L221" s="260"/>
    </row>
    <row r="222" spans="1:12" s="278" customFormat="1" x14ac:dyDescent="0.25">
      <c r="A222" s="131" t="s">
        <v>233</v>
      </c>
      <c r="B222" s="163" t="s">
        <v>497</v>
      </c>
      <c r="C222" s="126" t="s">
        <v>588</v>
      </c>
      <c r="D222" s="164" t="s">
        <v>258</v>
      </c>
      <c r="E222" s="277">
        <v>7</v>
      </c>
      <c r="F222" s="165" t="s">
        <v>589</v>
      </c>
      <c r="G222" s="223">
        <v>3120</v>
      </c>
      <c r="H222" s="237">
        <v>3570.6800000000003</v>
      </c>
      <c r="I222" s="237">
        <f>SUMIF('[1]Glob TDL Jan-Mar''21'!E:E,'[1]Monthly ALL Budgets Follow-Up'!DRCCC,'[1]Glob TDL Jan-Mar''21'!K:K)</f>
        <v>0</v>
      </c>
      <c r="J222" s="262">
        <f t="shared" si="24"/>
        <v>-450.68000000000029</v>
      </c>
      <c r="K222" s="259">
        <f t="shared" si="23"/>
        <v>1.1444487179487179</v>
      </c>
      <c r="L222" s="260"/>
    </row>
    <row r="223" spans="1:12" s="278" customFormat="1" x14ac:dyDescent="0.25">
      <c r="A223" s="131" t="s">
        <v>233</v>
      </c>
      <c r="B223" s="163" t="s">
        <v>497</v>
      </c>
      <c r="C223" s="126" t="s">
        <v>590</v>
      </c>
      <c r="D223" s="164" t="s">
        <v>238</v>
      </c>
      <c r="E223" s="277">
        <v>5</v>
      </c>
      <c r="F223" s="170" t="s">
        <v>591</v>
      </c>
      <c r="G223" s="216">
        <v>2403</v>
      </c>
      <c r="H223" s="237">
        <v>5245.57</v>
      </c>
      <c r="I223" s="237">
        <f>SUMIF('[1]Glob TDL Jan-Mar''21'!E:E,'[1]Monthly ALL Budgets Follow-Up'!DRCCC,'[1]Glob TDL Jan-Mar''21'!K:K)</f>
        <v>0</v>
      </c>
      <c r="J223" s="262">
        <f t="shared" si="24"/>
        <v>-2842.5699999999997</v>
      </c>
      <c r="K223" s="259">
        <f t="shared" si="23"/>
        <v>2.1829255097794422</v>
      </c>
      <c r="L223" s="260"/>
    </row>
    <row r="224" spans="1:12" s="278" customFormat="1" x14ac:dyDescent="0.25">
      <c r="A224" s="131" t="s">
        <v>226</v>
      </c>
      <c r="B224" s="163" t="s">
        <v>497</v>
      </c>
      <c r="C224" s="126" t="s">
        <v>592</v>
      </c>
      <c r="D224" s="126" t="s">
        <v>231</v>
      </c>
      <c r="E224" s="125">
        <v>5</v>
      </c>
      <c r="F224" s="166" t="s">
        <v>593</v>
      </c>
      <c r="G224" s="225">
        <v>14400</v>
      </c>
      <c r="H224" s="237">
        <v>14042</v>
      </c>
      <c r="I224" s="237">
        <f>SUMIF('[1]Glob TDL Jan-Mar''21'!E:E,'[1]Monthly ALL Budgets Follow-Up'!DRCCC,'[1]Glob TDL Jan-Mar''21'!K:K)</f>
        <v>0</v>
      </c>
      <c r="J224" s="262">
        <f t="shared" si="24"/>
        <v>358</v>
      </c>
      <c r="K224" s="259">
        <f t="shared" si="23"/>
        <v>0.97513888888888889</v>
      </c>
      <c r="L224" s="260"/>
    </row>
    <row r="225" spans="1:12" s="278" customFormat="1" x14ac:dyDescent="0.25">
      <c r="A225" s="131" t="s">
        <v>226</v>
      </c>
      <c r="B225" s="163" t="s">
        <v>497</v>
      </c>
      <c r="C225" s="126" t="s">
        <v>594</v>
      </c>
      <c r="D225" s="126" t="s">
        <v>231</v>
      </c>
      <c r="E225" s="277">
        <v>5</v>
      </c>
      <c r="F225" s="170" t="s">
        <v>583</v>
      </c>
      <c r="G225" s="225">
        <v>4455</v>
      </c>
      <c r="H225" s="237">
        <v>1766</v>
      </c>
      <c r="I225" s="237">
        <f>SUMIF('[1]Glob TDL Jan-Mar''21'!E:E,'[1]Monthly ALL Budgets Follow-Up'!DRCCC,'[1]Glob TDL Jan-Mar''21'!K:K)</f>
        <v>0</v>
      </c>
      <c r="J225" s="262">
        <f t="shared" si="24"/>
        <v>2689</v>
      </c>
      <c r="K225" s="259">
        <f t="shared" si="23"/>
        <v>0.39640852974186308</v>
      </c>
      <c r="L225" s="260"/>
    </row>
    <row r="226" spans="1:12" s="278" customFormat="1" x14ac:dyDescent="0.25">
      <c r="A226" s="131" t="s">
        <v>164</v>
      </c>
      <c r="B226" s="163" t="s">
        <v>497</v>
      </c>
      <c r="C226" s="126" t="s">
        <v>595</v>
      </c>
      <c r="D226" s="126" t="s">
        <v>596</v>
      </c>
      <c r="E226" s="270">
        <v>5</v>
      </c>
      <c r="F226" s="138" t="s">
        <v>597</v>
      </c>
      <c r="G226" s="222">
        <v>2700</v>
      </c>
      <c r="H226" s="237">
        <v>3746</v>
      </c>
      <c r="I226" s="237">
        <f>SUMIF('[1]Glob TDL Jan-Mar''21'!E:E,'[1]Monthly ALL Budgets Follow-Up'!DRCCC,'[1]Glob TDL Jan-Mar''21'!K:K)</f>
        <v>0</v>
      </c>
      <c r="J226" s="262">
        <f t="shared" si="24"/>
        <v>-1046</v>
      </c>
      <c r="K226" s="259">
        <f t="shared" si="23"/>
        <v>1.3874074074074074</v>
      </c>
      <c r="L226" s="260"/>
    </row>
    <row r="227" spans="1:12" s="278" customFormat="1" x14ac:dyDescent="0.25">
      <c r="A227" s="131" t="s">
        <v>165</v>
      </c>
      <c r="B227" s="125" t="s">
        <v>208</v>
      </c>
      <c r="C227" s="126" t="s">
        <v>598</v>
      </c>
      <c r="D227" s="126" t="s">
        <v>599</v>
      </c>
      <c r="E227" s="270">
        <v>5</v>
      </c>
      <c r="F227" s="138" t="s">
        <v>600</v>
      </c>
      <c r="G227" s="222">
        <v>1800</v>
      </c>
      <c r="H227" s="237">
        <v>806.5</v>
      </c>
      <c r="I227" s="237">
        <f>SUMIF('[1]Glob TDL Jan-Mar''21'!E:E,'[1]Monthly ALL Budgets Follow-Up'!DRCCC,'[1]Glob TDL Jan-Mar''21'!K:K)</f>
        <v>0</v>
      </c>
      <c r="J227" s="262">
        <f t="shared" si="24"/>
        <v>993.5</v>
      </c>
      <c r="K227" s="259">
        <f t="shared" si="23"/>
        <v>0.44805555555555554</v>
      </c>
      <c r="L227" s="260"/>
    </row>
    <row r="228" spans="1:12" ht="15" customHeight="1" x14ac:dyDescent="0.2">
      <c r="A228" s="141"/>
      <c r="B228" s="142" t="s">
        <v>601</v>
      </c>
      <c r="C228" s="142"/>
      <c r="D228" s="142"/>
      <c r="E228" s="142"/>
      <c r="F228" s="142"/>
      <c r="G228" s="215">
        <v>240233.96701895434</v>
      </c>
      <c r="H228" s="215">
        <v>246569.66</v>
      </c>
      <c r="I228" s="215">
        <f>SUM(I229,I234,I241,I249,I255,I260,I264)</f>
        <v>0</v>
      </c>
      <c r="J228" s="215">
        <f>SUM(J229,J234,J241,J249,J255,J260,J264)</f>
        <v>-6335.6929810456922</v>
      </c>
      <c r="K228" s="259">
        <f t="shared" si="23"/>
        <v>1.0263730106931372</v>
      </c>
      <c r="L228" s="260"/>
    </row>
    <row r="229" spans="1:12" x14ac:dyDescent="0.2">
      <c r="A229" s="145"/>
      <c r="B229" s="146"/>
      <c r="C229" s="147"/>
      <c r="D229" s="148"/>
      <c r="E229" s="148" t="s">
        <v>602</v>
      </c>
      <c r="F229" s="149"/>
      <c r="G229" s="218">
        <v>75060</v>
      </c>
      <c r="H229" s="218">
        <v>93009.840000000011</v>
      </c>
      <c r="I229" s="218">
        <f>SUM(I230:I233)</f>
        <v>0</v>
      </c>
      <c r="J229" s="218">
        <f>SUM(J230:J233)</f>
        <v>-17949.840000000004</v>
      </c>
      <c r="K229" s="259">
        <f t="shared" si="23"/>
        <v>1.2391398880895286</v>
      </c>
      <c r="L229" s="260"/>
    </row>
    <row r="230" spans="1:12" x14ac:dyDescent="0.2">
      <c r="A230" s="143" t="s">
        <v>233</v>
      </c>
      <c r="B230" s="163" t="s">
        <v>497</v>
      </c>
      <c r="C230" s="144" t="s">
        <v>603</v>
      </c>
      <c r="D230" s="144" t="s">
        <v>258</v>
      </c>
      <c r="E230" s="267">
        <v>7</v>
      </c>
      <c r="F230" s="171" t="s">
        <v>40</v>
      </c>
      <c r="G230" s="216">
        <v>26400</v>
      </c>
      <c r="H230" s="237">
        <v>31493.870000000003</v>
      </c>
      <c r="I230" s="237">
        <f>SUMIF('[1]Glob TDL Jan-Mar''21'!E:E,'[1]Monthly ALL Budgets Follow-Up'!DRCCC,'[1]Glob TDL Jan-Mar''21'!K:K)</f>
        <v>0</v>
      </c>
      <c r="J230" s="262">
        <f>G230-H230</f>
        <v>-5093.8700000000026</v>
      </c>
      <c r="K230" s="259">
        <f t="shared" si="23"/>
        <v>1.1929496212121213</v>
      </c>
      <c r="L230" s="260"/>
    </row>
    <row r="231" spans="1:12" x14ac:dyDescent="0.2">
      <c r="A231" s="143" t="s">
        <v>233</v>
      </c>
      <c r="B231" s="163" t="s">
        <v>497</v>
      </c>
      <c r="C231" s="144" t="s">
        <v>604</v>
      </c>
      <c r="D231" s="144" t="s">
        <v>258</v>
      </c>
      <c r="E231" s="267">
        <v>7</v>
      </c>
      <c r="F231" s="171" t="s">
        <v>39</v>
      </c>
      <c r="G231" s="216">
        <v>24000</v>
      </c>
      <c r="H231" s="237">
        <v>27756.780000000002</v>
      </c>
      <c r="I231" s="237">
        <f>SUMIF('[1]Glob TDL Jan-Mar''21'!E:E,'[1]Monthly ALL Budgets Follow-Up'!DRCCC,'[1]Glob TDL Jan-Mar''21'!K:K)</f>
        <v>0</v>
      </c>
      <c r="J231" s="262">
        <f>G231-H231</f>
        <v>-3756.7800000000025</v>
      </c>
      <c r="K231" s="259">
        <f t="shared" si="23"/>
        <v>1.1565325000000002</v>
      </c>
      <c r="L231" s="260"/>
    </row>
    <row r="232" spans="1:12" x14ac:dyDescent="0.2">
      <c r="A232" s="143" t="s">
        <v>233</v>
      </c>
      <c r="B232" s="163" t="s">
        <v>497</v>
      </c>
      <c r="C232" s="144" t="s">
        <v>605</v>
      </c>
      <c r="D232" s="144" t="s">
        <v>258</v>
      </c>
      <c r="E232" s="267">
        <v>7</v>
      </c>
      <c r="F232" s="171" t="s">
        <v>37</v>
      </c>
      <c r="G232" s="216">
        <v>18160</v>
      </c>
      <c r="H232" s="237">
        <v>23094.68</v>
      </c>
      <c r="I232" s="237">
        <f>SUMIF('[1]Glob TDL Jan-Mar''21'!E:E,'[1]Monthly ALL Budgets Follow-Up'!DRCCC,'[1]Glob TDL Jan-Mar''21'!K:K)</f>
        <v>0</v>
      </c>
      <c r="J232" s="262">
        <f>G232-H232</f>
        <v>-4934.68</v>
      </c>
      <c r="K232" s="259">
        <f t="shared" si="23"/>
        <v>1.2717334801762115</v>
      </c>
      <c r="L232" s="260"/>
    </row>
    <row r="233" spans="1:12" x14ac:dyDescent="0.2">
      <c r="A233" s="143" t="s">
        <v>233</v>
      </c>
      <c r="B233" s="163" t="s">
        <v>497</v>
      </c>
      <c r="C233" s="144" t="s">
        <v>606</v>
      </c>
      <c r="D233" s="144" t="s">
        <v>258</v>
      </c>
      <c r="E233" s="267">
        <v>7</v>
      </c>
      <c r="F233" s="171" t="s">
        <v>38</v>
      </c>
      <c r="G233" s="217">
        <v>6500</v>
      </c>
      <c r="H233" s="237">
        <v>10664.51</v>
      </c>
      <c r="I233" s="237">
        <f>SUMIF('[1]Glob TDL Jan-Mar''21'!E:E,'[1]Monthly ALL Budgets Follow-Up'!DRCCC,'[1]Glob TDL Jan-Mar''21'!K:K)</f>
        <v>0</v>
      </c>
      <c r="J233" s="262">
        <f>G233-H233</f>
        <v>-4164.51</v>
      </c>
      <c r="K233" s="259">
        <f t="shared" si="23"/>
        <v>1.6406938461538463</v>
      </c>
      <c r="L233" s="260"/>
    </row>
    <row r="234" spans="1:12" x14ac:dyDescent="0.2">
      <c r="A234" s="145"/>
      <c r="B234" s="146"/>
      <c r="C234" s="147"/>
      <c r="D234" s="148"/>
      <c r="E234" s="148" t="s">
        <v>607</v>
      </c>
      <c r="F234" s="149"/>
      <c r="G234" s="218">
        <v>33495</v>
      </c>
      <c r="H234" s="218">
        <v>25283.999999999996</v>
      </c>
      <c r="I234" s="218">
        <f>SUM(I235:I240)</f>
        <v>0</v>
      </c>
      <c r="J234" s="218">
        <f>SUM(J235:J240)</f>
        <v>8211.0000000000036</v>
      </c>
      <c r="K234" s="259">
        <f t="shared" si="23"/>
        <v>0.75485893416927885</v>
      </c>
      <c r="L234" s="260"/>
    </row>
    <row r="235" spans="1:12" x14ac:dyDescent="0.2">
      <c r="A235" s="143" t="s">
        <v>233</v>
      </c>
      <c r="B235" s="163" t="s">
        <v>497</v>
      </c>
      <c r="C235" s="144" t="s">
        <v>608</v>
      </c>
      <c r="D235" s="144" t="s">
        <v>258</v>
      </c>
      <c r="E235" s="267">
        <v>7</v>
      </c>
      <c r="F235" s="171" t="s">
        <v>609</v>
      </c>
      <c r="G235" s="216">
        <v>6970</v>
      </c>
      <c r="H235" s="237">
        <v>6031.9299999999985</v>
      </c>
      <c r="I235" s="237">
        <f>SUMIF('[1]Glob TDL Jan-Mar''21'!E:E,'[1]Monthly ALL Budgets Follow-Up'!DRCCC,'[1]Glob TDL Jan-Mar''21'!K:K)</f>
        <v>0</v>
      </c>
      <c r="J235" s="262">
        <f t="shared" ref="J235:J240" si="25">G235-H235</f>
        <v>938.07000000000153</v>
      </c>
      <c r="K235" s="259">
        <f t="shared" si="23"/>
        <v>0.86541319942611172</v>
      </c>
      <c r="L235" s="260"/>
    </row>
    <row r="236" spans="1:12" x14ac:dyDescent="0.2">
      <c r="A236" s="143" t="s">
        <v>233</v>
      </c>
      <c r="B236" s="163" t="s">
        <v>497</v>
      </c>
      <c r="C236" s="144" t="s">
        <v>610</v>
      </c>
      <c r="D236" s="144" t="s">
        <v>258</v>
      </c>
      <c r="E236" s="267">
        <v>7</v>
      </c>
      <c r="F236" s="171" t="s">
        <v>611</v>
      </c>
      <c r="G236" s="216">
        <v>6970</v>
      </c>
      <c r="H236" s="237">
        <v>6072.34</v>
      </c>
      <c r="I236" s="237">
        <f>SUMIF('[1]Glob TDL Jan-Mar''21'!E:E,'[1]Monthly ALL Budgets Follow-Up'!DRCCC,'[1]Glob TDL Jan-Mar''21'!K:K)</f>
        <v>0</v>
      </c>
      <c r="J236" s="262">
        <f t="shared" si="25"/>
        <v>897.65999999999985</v>
      </c>
      <c r="K236" s="259">
        <f t="shared" si="23"/>
        <v>0.87121090387374467</v>
      </c>
      <c r="L236" s="260"/>
    </row>
    <row r="237" spans="1:12" x14ac:dyDescent="0.2">
      <c r="A237" s="143" t="s">
        <v>233</v>
      </c>
      <c r="B237" s="163" t="s">
        <v>497</v>
      </c>
      <c r="C237" s="144" t="s">
        <v>612</v>
      </c>
      <c r="D237" s="144" t="s">
        <v>258</v>
      </c>
      <c r="E237" s="267">
        <v>7</v>
      </c>
      <c r="F237" s="171" t="s">
        <v>613</v>
      </c>
      <c r="G237" s="217">
        <v>8370</v>
      </c>
      <c r="H237" s="237">
        <v>1724.08</v>
      </c>
      <c r="I237" s="237">
        <f>SUMIF('[1]Glob TDL Jan-Mar''21'!E:E,'[1]Monthly ALL Budgets Follow-Up'!DRCCC,'[1]Glob TDL Jan-Mar''21'!K:K)</f>
        <v>0</v>
      </c>
      <c r="J237" s="262">
        <f t="shared" si="25"/>
        <v>6645.92</v>
      </c>
      <c r="K237" s="259">
        <f t="shared" si="23"/>
        <v>0.20598327359617682</v>
      </c>
      <c r="L237" s="260"/>
    </row>
    <row r="238" spans="1:12" s="266" customFormat="1" x14ac:dyDescent="0.2">
      <c r="A238" s="143" t="s">
        <v>233</v>
      </c>
      <c r="B238" s="163" t="s">
        <v>497</v>
      </c>
      <c r="C238" s="144" t="s">
        <v>614</v>
      </c>
      <c r="D238" s="144" t="s">
        <v>258</v>
      </c>
      <c r="E238" s="267">
        <v>7</v>
      </c>
      <c r="F238" s="171" t="s">
        <v>28</v>
      </c>
      <c r="G238" s="216">
        <v>5640</v>
      </c>
      <c r="H238" s="237">
        <v>5445.079999999999</v>
      </c>
      <c r="I238" s="237">
        <f>SUMIF('[1]Glob TDL Jan-Mar''21'!E:E,'[1]Monthly ALL Budgets Follow-Up'!DRCCC,'[1]Glob TDL Jan-Mar''21'!K:K)</f>
        <v>0</v>
      </c>
      <c r="J238" s="262">
        <f t="shared" si="25"/>
        <v>194.92000000000098</v>
      </c>
      <c r="K238" s="259">
        <f t="shared" si="23"/>
        <v>0.96543971631205661</v>
      </c>
      <c r="L238" s="260"/>
    </row>
    <row r="239" spans="1:12" s="266" customFormat="1" x14ac:dyDescent="0.2">
      <c r="A239" s="143" t="s">
        <v>233</v>
      </c>
      <c r="B239" s="163" t="s">
        <v>497</v>
      </c>
      <c r="C239" s="144" t="s">
        <v>615</v>
      </c>
      <c r="D239" s="144" t="s">
        <v>258</v>
      </c>
      <c r="E239" s="267">
        <v>7</v>
      </c>
      <c r="F239" s="171" t="s">
        <v>616</v>
      </c>
      <c r="G239" s="216">
        <v>2780</v>
      </c>
      <c r="H239" s="237">
        <v>2955.8299999999995</v>
      </c>
      <c r="I239" s="237">
        <f>SUMIF('[1]Glob TDL Jan-Mar''21'!E:E,'[1]Monthly ALL Budgets Follow-Up'!DRCCC,'[1]Glob TDL Jan-Mar''21'!K:K)</f>
        <v>0</v>
      </c>
      <c r="J239" s="262">
        <f t="shared" si="25"/>
        <v>-175.82999999999947</v>
      </c>
      <c r="K239" s="259">
        <f t="shared" si="23"/>
        <v>1.0632482014388487</v>
      </c>
      <c r="L239" s="260"/>
    </row>
    <row r="240" spans="1:12" s="266" customFormat="1" x14ac:dyDescent="0.2">
      <c r="A240" s="143" t="s">
        <v>233</v>
      </c>
      <c r="B240" s="163" t="s">
        <v>497</v>
      </c>
      <c r="C240" s="144" t="s">
        <v>617</v>
      </c>
      <c r="D240" s="144" t="s">
        <v>258</v>
      </c>
      <c r="E240" s="267">
        <v>7</v>
      </c>
      <c r="F240" s="171" t="s">
        <v>618</v>
      </c>
      <c r="G240" s="216">
        <v>2765</v>
      </c>
      <c r="H240" s="237">
        <v>3054.7400000000002</v>
      </c>
      <c r="I240" s="237">
        <f>SUMIF('[1]Glob TDL Jan-Mar''21'!E:E,'[1]Monthly ALL Budgets Follow-Up'!DRCCC,'[1]Glob TDL Jan-Mar''21'!K:K)</f>
        <v>0</v>
      </c>
      <c r="J240" s="262">
        <f t="shared" si="25"/>
        <v>-289.74000000000024</v>
      </c>
      <c r="K240" s="259">
        <f t="shared" si="23"/>
        <v>1.1047884267631103</v>
      </c>
      <c r="L240" s="260"/>
    </row>
    <row r="241" spans="1:12" x14ac:dyDescent="0.2">
      <c r="A241" s="145"/>
      <c r="B241" s="146"/>
      <c r="C241" s="147"/>
      <c r="D241" s="148"/>
      <c r="E241" s="148" t="s">
        <v>619</v>
      </c>
      <c r="F241" s="149"/>
      <c r="G241" s="218">
        <v>25574</v>
      </c>
      <c r="H241" s="218">
        <v>28906.880000000001</v>
      </c>
      <c r="I241" s="218">
        <f>SUM(I242:I248)</f>
        <v>0</v>
      </c>
      <c r="J241" s="218">
        <f>SUM(J242:J248)</f>
        <v>-3332.8800000000015</v>
      </c>
      <c r="K241" s="259">
        <f t="shared" si="23"/>
        <v>1.1303229842809104</v>
      </c>
      <c r="L241" s="260"/>
    </row>
    <row r="242" spans="1:12" s="266" customFormat="1" x14ac:dyDescent="0.2">
      <c r="A242" s="143" t="s">
        <v>233</v>
      </c>
      <c r="B242" s="163" t="s">
        <v>497</v>
      </c>
      <c r="C242" s="144" t="s">
        <v>620</v>
      </c>
      <c r="D242" s="144" t="s">
        <v>258</v>
      </c>
      <c r="E242" s="267">
        <v>7</v>
      </c>
      <c r="F242" s="171" t="s">
        <v>621</v>
      </c>
      <c r="G242" s="216">
        <v>3948</v>
      </c>
      <c r="H242" s="237">
        <v>3998.8199999999993</v>
      </c>
      <c r="I242" s="237">
        <f>SUMIF('[1]Glob TDL Jan-Mar''21'!E:E,'[1]Monthly ALL Budgets Follow-Up'!DRCCC,'[1]Glob TDL Jan-Mar''21'!K:K)</f>
        <v>0</v>
      </c>
      <c r="J242" s="262">
        <f t="shared" ref="J242:J248" si="26">G242-H242</f>
        <v>-50.819999999999254</v>
      </c>
      <c r="K242" s="259">
        <f t="shared" si="23"/>
        <v>1.0128723404255318</v>
      </c>
      <c r="L242" s="260"/>
    </row>
    <row r="243" spans="1:12" s="266" customFormat="1" x14ac:dyDescent="0.2">
      <c r="A243" s="143" t="s">
        <v>233</v>
      </c>
      <c r="B243" s="163" t="s">
        <v>497</v>
      </c>
      <c r="C243" s="144" t="s">
        <v>622</v>
      </c>
      <c r="D243" s="144" t="s">
        <v>258</v>
      </c>
      <c r="E243" s="267">
        <v>7</v>
      </c>
      <c r="F243" s="171" t="s">
        <v>623</v>
      </c>
      <c r="G243" s="216">
        <v>3448</v>
      </c>
      <c r="H243" s="237">
        <v>3980.0199999999995</v>
      </c>
      <c r="I243" s="237">
        <f>SUMIF('[1]Glob TDL Jan-Mar''21'!E:E,'[1]Monthly ALL Budgets Follow-Up'!DRCCC,'[1]Glob TDL Jan-Mar''21'!K:K)</f>
        <v>0</v>
      </c>
      <c r="J243" s="262">
        <f t="shared" si="26"/>
        <v>-532.01999999999953</v>
      </c>
      <c r="K243" s="259">
        <f t="shared" si="23"/>
        <v>1.1542981438515081</v>
      </c>
      <c r="L243" s="260"/>
    </row>
    <row r="244" spans="1:12" s="266" customFormat="1" x14ac:dyDescent="0.2">
      <c r="A244" s="143" t="s">
        <v>233</v>
      </c>
      <c r="B244" s="163" t="s">
        <v>497</v>
      </c>
      <c r="C244" s="144" t="s">
        <v>624</v>
      </c>
      <c r="D244" s="144" t="s">
        <v>258</v>
      </c>
      <c r="E244" s="267">
        <v>7</v>
      </c>
      <c r="F244" s="171" t="s">
        <v>625</v>
      </c>
      <c r="G244" s="216">
        <v>3368</v>
      </c>
      <c r="H244" s="237">
        <v>4203.0700000000006</v>
      </c>
      <c r="I244" s="237">
        <f>SUMIF('[1]Glob TDL Jan-Mar''21'!E:E,'[1]Monthly ALL Budgets Follow-Up'!DRCCC,'[1]Glob TDL Jan-Mar''21'!K:K)</f>
        <v>0</v>
      </c>
      <c r="J244" s="262">
        <f t="shared" si="26"/>
        <v>-835.07000000000062</v>
      </c>
      <c r="K244" s="259">
        <f t="shared" si="23"/>
        <v>1.2479423990498815</v>
      </c>
      <c r="L244" s="260"/>
    </row>
    <row r="245" spans="1:12" s="266" customFormat="1" x14ac:dyDescent="0.2">
      <c r="A245" s="143" t="s">
        <v>233</v>
      </c>
      <c r="B245" s="163" t="s">
        <v>497</v>
      </c>
      <c r="C245" s="144" t="s">
        <v>626</v>
      </c>
      <c r="D245" s="144" t="s">
        <v>258</v>
      </c>
      <c r="E245" s="267">
        <v>7</v>
      </c>
      <c r="F245" s="171" t="s">
        <v>27</v>
      </c>
      <c r="G245" s="216">
        <v>4560</v>
      </c>
      <c r="H245" s="237">
        <v>5493.47</v>
      </c>
      <c r="I245" s="237">
        <f>SUMIF('[1]Glob TDL Jan-Mar''21'!E:E,'[1]Monthly ALL Budgets Follow-Up'!DRCCC,'[1]Glob TDL Jan-Mar''21'!K:K)</f>
        <v>0</v>
      </c>
      <c r="J245" s="262">
        <f t="shared" si="26"/>
        <v>-933.47000000000025</v>
      </c>
      <c r="K245" s="259">
        <f t="shared" si="23"/>
        <v>1.2047083333333335</v>
      </c>
      <c r="L245" s="260"/>
    </row>
    <row r="246" spans="1:12" x14ac:dyDescent="0.2">
      <c r="A246" s="143" t="s">
        <v>233</v>
      </c>
      <c r="B246" s="163" t="s">
        <v>497</v>
      </c>
      <c r="C246" s="144" t="s">
        <v>627</v>
      </c>
      <c r="D246" s="144" t="s">
        <v>258</v>
      </c>
      <c r="E246" s="267">
        <v>7</v>
      </c>
      <c r="F246" s="171" t="s">
        <v>628</v>
      </c>
      <c r="G246" s="216">
        <v>0</v>
      </c>
      <c r="H246" s="237">
        <v>0</v>
      </c>
      <c r="I246" s="237">
        <f>SUMIF('[1]Glob TDL Jan-Mar''21'!E:E,'[1]Monthly ALL Budgets Follow-Up'!DRCCC,'[1]Glob TDL Jan-Mar''21'!K:K)</f>
        <v>0</v>
      </c>
      <c r="J246" s="262">
        <f t="shared" si="26"/>
        <v>0</v>
      </c>
      <c r="K246" s="259"/>
      <c r="L246" s="260"/>
    </row>
    <row r="247" spans="1:12" x14ac:dyDescent="0.2">
      <c r="A247" s="143" t="s">
        <v>233</v>
      </c>
      <c r="B247" s="163" t="s">
        <v>497</v>
      </c>
      <c r="C247" s="144" t="s">
        <v>629</v>
      </c>
      <c r="D247" s="144" t="s">
        <v>258</v>
      </c>
      <c r="E247" s="267">
        <v>7</v>
      </c>
      <c r="F247" s="171" t="s">
        <v>630</v>
      </c>
      <c r="G247" s="216">
        <v>6010</v>
      </c>
      <c r="H247" s="237">
        <v>6936.2300000000014</v>
      </c>
      <c r="I247" s="237">
        <f>SUMIF('[1]Glob TDL Jan-Mar''21'!E:E,'[1]Monthly ALL Budgets Follow-Up'!DRCCC,'[1]Glob TDL Jan-Mar''21'!K:K)</f>
        <v>0</v>
      </c>
      <c r="J247" s="262">
        <f t="shared" si="26"/>
        <v>-926.23000000000138</v>
      </c>
      <c r="K247" s="259">
        <f t="shared" ref="K247:K288" si="27">H247/G247</f>
        <v>1.1541148086522466</v>
      </c>
      <c r="L247" s="260"/>
    </row>
    <row r="248" spans="1:12" x14ac:dyDescent="0.2">
      <c r="A248" s="143" t="s">
        <v>233</v>
      </c>
      <c r="B248" s="163" t="s">
        <v>497</v>
      </c>
      <c r="C248" s="144" t="s">
        <v>631</v>
      </c>
      <c r="D248" s="144" t="s">
        <v>258</v>
      </c>
      <c r="E248" s="267">
        <v>7</v>
      </c>
      <c r="F248" s="171" t="s">
        <v>160</v>
      </c>
      <c r="G248" s="216">
        <v>4240</v>
      </c>
      <c r="H248" s="237">
        <v>4295.2700000000004</v>
      </c>
      <c r="I248" s="237">
        <f>SUMIF('[1]Glob TDL Jan-Mar''21'!E:E,'[1]Monthly ALL Budgets Follow-Up'!DRCCC,'[1]Glob TDL Jan-Mar''21'!K:K)</f>
        <v>0</v>
      </c>
      <c r="J248" s="262">
        <f t="shared" si="26"/>
        <v>-55.270000000000437</v>
      </c>
      <c r="K248" s="259">
        <f t="shared" si="27"/>
        <v>1.0130353773584906</v>
      </c>
      <c r="L248" s="260"/>
    </row>
    <row r="249" spans="1:12" x14ac:dyDescent="0.2">
      <c r="A249" s="149"/>
      <c r="B249" s="149"/>
      <c r="C249" s="149"/>
      <c r="D249" s="148"/>
      <c r="E249" s="148" t="s">
        <v>632</v>
      </c>
      <c r="F249" s="149"/>
      <c r="G249" s="218">
        <v>6237.1670189543111</v>
      </c>
      <c r="H249" s="218">
        <v>2326.25</v>
      </c>
      <c r="I249" s="218">
        <f>SUM(I250:I254)</f>
        <v>0</v>
      </c>
      <c r="J249" s="218">
        <f>SUM(J250:J254)</f>
        <v>3910.9170189543106</v>
      </c>
      <c r="K249" s="259">
        <f t="shared" si="27"/>
        <v>0.37296580209102792</v>
      </c>
      <c r="L249" s="260"/>
    </row>
    <row r="250" spans="1:12" x14ac:dyDescent="0.2">
      <c r="A250" s="143" t="s">
        <v>233</v>
      </c>
      <c r="B250" s="163" t="s">
        <v>497</v>
      </c>
      <c r="C250" s="144" t="s">
        <v>633</v>
      </c>
      <c r="D250" s="144" t="s">
        <v>258</v>
      </c>
      <c r="E250" s="267">
        <v>7</v>
      </c>
      <c r="F250" s="172" t="s">
        <v>634</v>
      </c>
      <c r="G250" s="223">
        <v>1781.1670189543108</v>
      </c>
      <c r="H250" s="237">
        <v>9.23</v>
      </c>
      <c r="I250" s="237">
        <f>SUMIF('[1]Glob TDL Jan-Mar''21'!E:E,'[1]Monthly ALL Budgets Follow-Up'!DRCCC,'[1]Glob TDL Jan-Mar''21'!K:K)</f>
        <v>0</v>
      </c>
      <c r="J250" s="262">
        <f>G250-H250</f>
        <v>1771.9370189543108</v>
      </c>
      <c r="K250" s="259">
        <f t="shared" si="27"/>
        <v>5.1819957936447515E-3</v>
      </c>
      <c r="L250" s="260"/>
    </row>
    <row r="251" spans="1:12" x14ac:dyDescent="0.2">
      <c r="A251" s="143" t="s">
        <v>233</v>
      </c>
      <c r="B251" s="163" t="s">
        <v>497</v>
      </c>
      <c r="C251" s="144" t="s">
        <v>635</v>
      </c>
      <c r="D251" s="144" t="s">
        <v>258</v>
      </c>
      <c r="E251" s="280">
        <v>7</v>
      </c>
      <c r="F251" s="172" t="s">
        <v>636</v>
      </c>
      <c r="G251" s="223">
        <v>1100</v>
      </c>
      <c r="H251" s="237">
        <v>0</v>
      </c>
      <c r="I251" s="237">
        <f>SUMIF('[1]Glob TDL Jan-Mar''21'!E:E,'[1]Monthly ALL Budgets Follow-Up'!DRCCC,'[1]Glob TDL Jan-Mar''21'!K:K)</f>
        <v>0</v>
      </c>
      <c r="J251" s="262">
        <f>G251-H251</f>
        <v>1100</v>
      </c>
      <c r="K251" s="259">
        <f t="shared" si="27"/>
        <v>0</v>
      </c>
      <c r="L251" s="260"/>
    </row>
    <row r="252" spans="1:12" x14ac:dyDescent="0.2">
      <c r="A252" s="143" t="s">
        <v>233</v>
      </c>
      <c r="B252" s="163" t="s">
        <v>497</v>
      </c>
      <c r="C252" s="144" t="s">
        <v>637</v>
      </c>
      <c r="D252" s="144" t="s">
        <v>258</v>
      </c>
      <c r="E252" s="267">
        <v>7</v>
      </c>
      <c r="F252" s="172" t="s">
        <v>638</v>
      </c>
      <c r="G252" s="223">
        <v>800</v>
      </c>
      <c r="H252" s="237">
        <v>626.55999999999995</v>
      </c>
      <c r="I252" s="237">
        <f>SUMIF('[1]Glob TDL Jan-Mar''21'!E:E,'[1]Monthly ALL Budgets Follow-Up'!DRCCC,'[1]Glob TDL Jan-Mar''21'!K:K)</f>
        <v>0</v>
      </c>
      <c r="J252" s="262">
        <f>G252-H252</f>
        <v>173.44000000000005</v>
      </c>
      <c r="K252" s="259">
        <f t="shared" si="27"/>
        <v>0.7831999999999999</v>
      </c>
      <c r="L252" s="260"/>
    </row>
    <row r="253" spans="1:12" x14ac:dyDescent="0.2">
      <c r="A253" s="143" t="s">
        <v>233</v>
      </c>
      <c r="B253" s="163" t="s">
        <v>497</v>
      </c>
      <c r="C253" s="144" t="s">
        <v>639</v>
      </c>
      <c r="D253" s="144" t="s">
        <v>258</v>
      </c>
      <c r="E253" s="267">
        <v>7</v>
      </c>
      <c r="F253" s="172" t="s">
        <v>640</v>
      </c>
      <c r="G253" s="223">
        <v>1350</v>
      </c>
      <c r="H253" s="237">
        <v>1446.46</v>
      </c>
      <c r="I253" s="237">
        <f>SUMIF('[1]Glob TDL Jan-Mar''21'!E:E,'[1]Monthly ALL Budgets Follow-Up'!DRCCC,'[1]Glob TDL Jan-Mar''21'!K:K)</f>
        <v>0</v>
      </c>
      <c r="J253" s="262">
        <f>G253-H253</f>
        <v>-96.460000000000036</v>
      </c>
      <c r="K253" s="259">
        <f t="shared" si="27"/>
        <v>1.0714518518518519</v>
      </c>
      <c r="L253" s="260"/>
    </row>
    <row r="254" spans="1:12" x14ac:dyDescent="0.2">
      <c r="A254" s="143" t="s">
        <v>233</v>
      </c>
      <c r="B254" s="163" t="s">
        <v>497</v>
      </c>
      <c r="C254" s="144" t="s">
        <v>641</v>
      </c>
      <c r="D254" s="144" t="s">
        <v>258</v>
      </c>
      <c r="E254" s="267">
        <v>7</v>
      </c>
      <c r="F254" s="172" t="s">
        <v>642</v>
      </c>
      <c r="G254" s="223">
        <v>1206</v>
      </c>
      <c r="H254" s="237">
        <v>244</v>
      </c>
      <c r="I254" s="237">
        <f>SUMIF('[1]Glob TDL Jan-Mar''21'!E:E,'[1]Monthly ALL Budgets Follow-Up'!DRCCC,'[1]Glob TDL Jan-Mar''21'!K:K)</f>
        <v>0</v>
      </c>
      <c r="J254" s="262">
        <f>G254-H254</f>
        <v>962</v>
      </c>
      <c r="K254" s="259">
        <f t="shared" si="27"/>
        <v>0.20232172470978441</v>
      </c>
      <c r="L254" s="260"/>
    </row>
    <row r="255" spans="1:12" x14ac:dyDescent="0.2">
      <c r="A255" s="145"/>
      <c r="B255" s="146"/>
      <c r="C255" s="147"/>
      <c r="D255" s="148"/>
      <c r="E255" s="148" t="s">
        <v>643</v>
      </c>
      <c r="F255" s="149"/>
      <c r="G255" s="218">
        <v>68322.8</v>
      </c>
      <c r="H255" s="218">
        <v>68322.600000000006</v>
      </c>
      <c r="I255" s="218">
        <f>SUM(I256:I259)</f>
        <v>0</v>
      </c>
      <c r="J255" s="218">
        <f>SUM(J256:J259)</f>
        <v>0.19999999999527063</v>
      </c>
      <c r="K255" s="259">
        <f t="shared" si="27"/>
        <v>0.99999707271950222</v>
      </c>
      <c r="L255" s="260"/>
    </row>
    <row r="256" spans="1:12" x14ac:dyDescent="0.25">
      <c r="A256" s="143" t="s">
        <v>226</v>
      </c>
      <c r="B256" s="163" t="s">
        <v>497</v>
      </c>
      <c r="C256" s="144" t="s">
        <v>644</v>
      </c>
      <c r="D256" s="144" t="s">
        <v>355</v>
      </c>
      <c r="E256" s="270">
        <v>7</v>
      </c>
      <c r="F256" s="162" t="s">
        <v>161</v>
      </c>
      <c r="G256" s="221">
        <v>28420</v>
      </c>
      <c r="H256" s="237">
        <v>28420</v>
      </c>
      <c r="I256" s="237">
        <f>SUMIF('[1]Glob TDL Jan-Mar''21'!E:E,'[1]Monthly ALL Budgets Follow-Up'!DRCCC,'[1]Glob TDL Jan-Mar''21'!K:K)</f>
        <v>0</v>
      </c>
      <c r="J256" s="262">
        <f>G256-H256</f>
        <v>0</v>
      </c>
      <c r="K256" s="259">
        <f t="shared" si="27"/>
        <v>1</v>
      </c>
      <c r="L256" s="260"/>
    </row>
    <row r="257" spans="1:1023 1029:2047 2053:3071 3077:4095 4101:5119 5125:6143 6149:7167 7173:8191 8197:9215 9221:10239 10245:11263 11269:12287 12293:13311 13317:14335 14341:15359 15365:16183" x14ac:dyDescent="0.25">
      <c r="A257" s="143" t="s">
        <v>226</v>
      </c>
      <c r="B257" s="163" t="s">
        <v>497</v>
      </c>
      <c r="C257" s="144" t="s">
        <v>645</v>
      </c>
      <c r="D257" s="144" t="s">
        <v>355</v>
      </c>
      <c r="E257" s="270">
        <v>7</v>
      </c>
      <c r="F257" s="162" t="s">
        <v>162</v>
      </c>
      <c r="G257" s="221">
        <v>15206</v>
      </c>
      <c r="H257" s="237">
        <v>14597.900000000001</v>
      </c>
      <c r="I257" s="237">
        <f>SUMIF('[1]Glob TDL Jan-Mar''21'!E:E,'[1]Monthly ALL Budgets Follow-Up'!DRCCC,'[1]Glob TDL Jan-Mar''21'!K:K)</f>
        <v>0</v>
      </c>
      <c r="J257" s="262">
        <f>G257-H257</f>
        <v>608.09999999999854</v>
      </c>
      <c r="K257" s="259">
        <f t="shared" si="27"/>
        <v>0.96000920689201641</v>
      </c>
      <c r="L257" s="260"/>
    </row>
    <row r="258" spans="1:1023 1029:2047 2053:3071 3077:4095 4101:5119 5125:6143 6149:7167 7173:8191 8197:9215 9221:10239 10245:11263 11269:12287 12293:13311 13317:14335 14341:15359 15365:16183" x14ac:dyDescent="0.25">
      <c r="A258" s="143" t="s">
        <v>226</v>
      </c>
      <c r="B258" s="163" t="s">
        <v>497</v>
      </c>
      <c r="C258" s="144" t="s">
        <v>646</v>
      </c>
      <c r="D258" s="144" t="s">
        <v>355</v>
      </c>
      <c r="E258" s="270">
        <v>7</v>
      </c>
      <c r="F258" s="162" t="s">
        <v>163</v>
      </c>
      <c r="G258" s="221">
        <v>11536.800000000001</v>
      </c>
      <c r="H258" s="237">
        <v>12144.700000000004</v>
      </c>
      <c r="I258" s="237">
        <f>SUMIF('[1]Glob TDL Jan-Mar''21'!E:E,'[1]Monthly ALL Budgets Follow-Up'!DRCCC,'[1]Glob TDL Jan-Mar''21'!K:K)</f>
        <v>0</v>
      </c>
      <c r="J258" s="262">
        <f>G258-H258</f>
        <v>-607.90000000000327</v>
      </c>
      <c r="K258" s="259">
        <f t="shared" si="27"/>
        <v>1.0526922543512935</v>
      </c>
      <c r="L258" s="260"/>
    </row>
    <row r="259" spans="1:1023 1029:2047 2053:3071 3077:4095 4101:5119 5125:6143 6149:7167 7173:8191 8197:9215 9221:10239 10245:11263 11269:12287 12293:13311 13317:14335 14341:15359 15365:16183" x14ac:dyDescent="0.25">
      <c r="A259" s="143" t="s">
        <v>226</v>
      </c>
      <c r="B259" s="163" t="s">
        <v>497</v>
      </c>
      <c r="C259" s="144" t="s">
        <v>647</v>
      </c>
      <c r="D259" s="144" t="s">
        <v>355</v>
      </c>
      <c r="E259" s="270">
        <v>7</v>
      </c>
      <c r="F259" s="162" t="s">
        <v>648</v>
      </c>
      <c r="G259" s="221">
        <v>13160</v>
      </c>
      <c r="H259" s="237">
        <v>13160</v>
      </c>
      <c r="I259" s="237">
        <f>SUMIF('[1]Glob TDL Jan-Mar''21'!E:E,'[1]Monthly ALL Budgets Follow-Up'!DRCCC,'[1]Glob TDL Jan-Mar''21'!K:K)</f>
        <v>0</v>
      </c>
      <c r="J259" s="262">
        <f>G259-H259</f>
        <v>0</v>
      </c>
      <c r="K259" s="259">
        <f t="shared" si="27"/>
        <v>1</v>
      </c>
      <c r="L259" s="260"/>
    </row>
    <row r="260" spans="1:1023 1029:2047 2053:3071 3077:4095 4101:5119 5125:6143 6149:7167 7173:8191 8197:9215 9221:10239 10245:11263 11269:12287 12293:13311 13317:14335 14341:15359 15365:16183" x14ac:dyDescent="0.2">
      <c r="A260" s="145"/>
      <c r="B260" s="146"/>
      <c r="C260" s="147"/>
      <c r="D260" s="148"/>
      <c r="E260" s="148" t="s">
        <v>649</v>
      </c>
      <c r="F260" s="149"/>
      <c r="G260" s="218">
        <v>19170</v>
      </c>
      <c r="H260" s="218">
        <v>17145</v>
      </c>
      <c r="I260" s="218">
        <f>SUM(I261:I263)</f>
        <v>0</v>
      </c>
      <c r="J260" s="218">
        <f>SUM(J261:J263)</f>
        <v>2025</v>
      </c>
      <c r="K260" s="259">
        <f t="shared" si="27"/>
        <v>0.89436619718309862</v>
      </c>
      <c r="L260" s="260"/>
    </row>
    <row r="261" spans="1:1023 1029:2047 2053:3071 3077:4095 4101:5119 5125:6143 6149:7167 7173:8191 8197:9215 9221:10239 10245:11263 11269:12287 12293:13311 13317:14335 14341:15359 15365:16183" x14ac:dyDescent="0.25">
      <c r="A261" s="143" t="s">
        <v>164</v>
      </c>
      <c r="B261" s="163" t="s">
        <v>497</v>
      </c>
      <c r="C261" s="144" t="s">
        <v>650</v>
      </c>
      <c r="D261" s="144" t="s">
        <v>651</v>
      </c>
      <c r="E261" s="270">
        <v>7</v>
      </c>
      <c r="F261" s="162" t="s">
        <v>166</v>
      </c>
      <c r="G261" s="224">
        <v>10800</v>
      </c>
      <c r="H261" s="237">
        <v>9705</v>
      </c>
      <c r="I261" s="237">
        <f>SUMIF('[1]Glob TDL Jan-Mar''21'!E:E,'[1]Monthly ALL Budgets Follow-Up'!DRCCC,'[1]Glob TDL Jan-Mar''21'!K:K)</f>
        <v>0</v>
      </c>
      <c r="J261" s="262">
        <f>G261-H261</f>
        <v>1095</v>
      </c>
      <c r="K261" s="259">
        <f t="shared" si="27"/>
        <v>0.89861111111111114</v>
      </c>
      <c r="L261" s="260"/>
    </row>
    <row r="262" spans="1:1023 1029:2047 2053:3071 3077:4095 4101:5119 5125:6143 6149:7167 7173:8191 8197:9215 9221:10239 10245:11263 11269:12287 12293:13311 13317:14335 14341:15359 15365:16183" x14ac:dyDescent="0.25">
      <c r="A262" s="143" t="s">
        <v>164</v>
      </c>
      <c r="B262" s="163" t="s">
        <v>497</v>
      </c>
      <c r="C262" s="144" t="s">
        <v>652</v>
      </c>
      <c r="D262" s="144" t="s">
        <v>651</v>
      </c>
      <c r="E262" s="270">
        <v>7</v>
      </c>
      <c r="F262" s="162" t="s">
        <v>167</v>
      </c>
      <c r="G262" s="224">
        <v>6480</v>
      </c>
      <c r="H262" s="237">
        <v>5760</v>
      </c>
      <c r="I262" s="237">
        <f>SUMIF('[1]Glob TDL Jan-Mar''21'!E:E,'[1]Monthly ALL Budgets Follow-Up'!DRCCC,'[1]Glob TDL Jan-Mar''21'!K:K)</f>
        <v>0</v>
      </c>
      <c r="J262" s="262">
        <f>G262-H262</f>
        <v>720</v>
      </c>
      <c r="K262" s="259">
        <f t="shared" si="27"/>
        <v>0.88888888888888884</v>
      </c>
      <c r="L262" s="260"/>
    </row>
    <row r="263" spans="1:1023 1029:2047 2053:3071 3077:4095 4101:5119 5125:6143 6149:7167 7173:8191 8197:9215 9221:10239 10245:11263 11269:12287 12293:13311 13317:14335 14341:15359 15365:16183" x14ac:dyDescent="0.25">
      <c r="A263" s="143" t="s">
        <v>164</v>
      </c>
      <c r="B263" s="163" t="s">
        <v>497</v>
      </c>
      <c r="C263" s="144" t="s">
        <v>653</v>
      </c>
      <c r="D263" s="144" t="s">
        <v>651</v>
      </c>
      <c r="E263" s="281">
        <v>7</v>
      </c>
      <c r="F263" s="162" t="s">
        <v>654</v>
      </c>
      <c r="G263" s="224">
        <v>1890</v>
      </c>
      <c r="H263" s="237">
        <v>1680</v>
      </c>
      <c r="I263" s="237">
        <f>SUMIF('[1]Glob TDL Jan-Mar''21'!E:E,'[1]Monthly ALL Budgets Follow-Up'!DRCCC,'[1]Glob TDL Jan-Mar''21'!K:K)</f>
        <v>0</v>
      </c>
      <c r="J263" s="262">
        <f>G263-H263</f>
        <v>210</v>
      </c>
      <c r="K263" s="259">
        <f t="shared" si="27"/>
        <v>0.88888888888888884</v>
      </c>
      <c r="L263" s="260"/>
    </row>
    <row r="264" spans="1:1023 1029:2047 2053:3071 3077:4095 4101:5119 5125:6143 6149:7167 7173:8191 8197:9215 9221:10239 10245:11263 11269:12287 12293:13311 13317:14335 14341:15359 15365:16183" x14ac:dyDescent="0.2">
      <c r="A264" s="145"/>
      <c r="B264" s="146"/>
      <c r="C264" s="147"/>
      <c r="D264" s="148"/>
      <c r="E264" s="148" t="s">
        <v>655</v>
      </c>
      <c r="F264" s="173"/>
      <c r="G264" s="218">
        <v>12375</v>
      </c>
      <c r="H264" s="218">
        <v>11575.089999999998</v>
      </c>
      <c r="I264" s="218">
        <f>SUM(I265:I269)</f>
        <v>0</v>
      </c>
      <c r="J264" s="218">
        <f>SUM(J265:J269)</f>
        <v>799.9100000000027</v>
      </c>
      <c r="K264" s="259">
        <f t="shared" si="27"/>
        <v>0.9353608080808079</v>
      </c>
      <c r="L264" s="260"/>
    </row>
    <row r="265" spans="1:1023 1029:2047 2053:3071 3077:4095 4101:5119 5125:6143 6149:7167 7173:8191 8197:9215 9221:10239 10245:11263 11269:12287 12293:13311 13317:14335 14341:15359 15365:16183" x14ac:dyDescent="0.25">
      <c r="A265" s="143" t="s">
        <v>165</v>
      </c>
      <c r="B265" s="163" t="s">
        <v>497</v>
      </c>
      <c r="C265" s="144" t="s">
        <v>656</v>
      </c>
      <c r="D265" s="144" t="s">
        <v>657</v>
      </c>
      <c r="E265" s="270">
        <v>7</v>
      </c>
      <c r="F265" s="162" t="s">
        <v>168</v>
      </c>
      <c r="G265" s="224">
        <v>5400</v>
      </c>
      <c r="H265" s="237">
        <v>5108.1999999999953</v>
      </c>
      <c r="I265" s="237">
        <f>SUMIF('[1]Glob TDL Jan-Mar''21'!E:E,'[1]Monthly ALL Budgets Follow-Up'!DRCCC,'[1]Glob TDL Jan-Mar''21'!K:K)</f>
        <v>0</v>
      </c>
      <c r="J265" s="262">
        <f>G265-H265</f>
        <v>291.80000000000473</v>
      </c>
      <c r="K265" s="259">
        <f t="shared" si="27"/>
        <v>0.94596296296296212</v>
      </c>
      <c r="L265" s="260"/>
    </row>
    <row r="266" spans="1:1023 1029:2047 2053:3071 3077:4095 4101:5119 5125:6143 6149:7167 7173:8191 8197:9215 9221:10239 10245:11263 11269:12287 12293:13311 13317:14335 14341:15359 15365:16183" x14ac:dyDescent="0.25">
      <c r="A266" s="143" t="s">
        <v>165</v>
      </c>
      <c r="B266" s="163" t="s">
        <v>497</v>
      </c>
      <c r="C266" s="144" t="s">
        <v>658</v>
      </c>
      <c r="D266" s="144" t="s">
        <v>657</v>
      </c>
      <c r="E266" s="270">
        <v>7</v>
      </c>
      <c r="F266" s="162" t="s">
        <v>167</v>
      </c>
      <c r="G266" s="224">
        <v>2700</v>
      </c>
      <c r="H266" s="237">
        <v>4079.7200000000021</v>
      </c>
      <c r="I266" s="237">
        <f>SUMIF('[1]Glob TDL Jan-Mar''21'!E:E,'[1]Monthly ALL Budgets Follow-Up'!DRCCC,'[1]Glob TDL Jan-Mar''21'!K:K)</f>
        <v>0</v>
      </c>
      <c r="J266" s="262">
        <f>G266-H266</f>
        <v>-1379.7200000000021</v>
      </c>
      <c r="K266" s="259">
        <f t="shared" si="27"/>
        <v>1.5110074074074082</v>
      </c>
      <c r="L266" s="260"/>
    </row>
    <row r="267" spans="1:1023 1029:2047 2053:3071 3077:4095 4101:5119 5125:6143 6149:7167 7173:8191 8197:9215 9221:10239 10245:11263 11269:12287 12293:13311 13317:14335 14341:15359 15365:16183" x14ac:dyDescent="0.25">
      <c r="A267" s="143" t="s">
        <v>165</v>
      </c>
      <c r="B267" s="163" t="s">
        <v>497</v>
      </c>
      <c r="C267" s="144" t="s">
        <v>659</v>
      </c>
      <c r="D267" s="144" t="s">
        <v>657</v>
      </c>
      <c r="E267" s="270">
        <v>7</v>
      </c>
      <c r="F267" s="162" t="s">
        <v>169</v>
      </c>
      <c r="G267" s="224">
        <v>2250</v>
      </c>
      <c r="H267" s="237">
        <v>1000.8299999999998</v>
      </c>
      <c r="I267" s="237">
        <f>SUMIF('[1]Glob TDL Jan-Mar''21'!E:E,'[1]Monthly ALL Budgets Follow-Up'!DRCCC,'[1]Glob TDL Jan-Mar''21'!K:K)</f>
        <v>0</v>
      </c>
      <c r="J267" s="262">
        <f>G267-H267</f>
        <v>1249.17</v>
      </c>
      <c r="K267" s="259">
        <f t="shared" si="27"/>
        <v>0.44481333333333323</v>
      </c>
      <c r="L267" s="260"/>
    </row>
    <row r="268" spans="1:1023 1029:2047 2053:3071 3077:4095 4101:5119 5125:6143 6149:7167 7173:8191 8197:9215 9221:10239 10245:11263 11269:12287 12293:13311 13317:14335 14341:15359 15365:16183" x14ac:dyDescent="0.25">
      <c r="A268" s="143" t="s">
        <v>165</v>
      </c>
      <c r="B268" s="163" t="s">
        <v>497</v>
      </c>
      <c r="C268" s="144" t="s">
        <v>660</v>
      </c>
      <c r="D268" s="144" t="s">
        <v>657</v>
      </c>
      <c r="E268" s="270">
        <v>7</v>
      </c>
      <c r="F268" s="162" t="s">
        <v>170</v>
      </c>
      <c r="G268" s="224">
        <v>1575</v>
      </c>
      <c r="H268" s="237">
        <v>878.43000000000006</v>
      </c>
      <c r="I268" s="237">
        <f>SUMIF('[1]Glob TDL Jan-Mar''21'!E:E,'[1]Monthly ALL Budgets Follow-Up'!DRCCC,'[1]Glob TDL Jan-Mar''21'!K:K)</f>
        <v>0</v>
      </c>
      <c r="J268" s="262">
        <f>G268-H268</f>
        <v>696.56999999999994</v>
      </c>
      <c r="K268" s="259">
        <f t="shared" si="27"/>
        <v>0.55773333333333341</v>
      </c>
      <c r="L268" s="260"/>
    </row>
    <row r="269" spans="1:1023 1029:2047 2053:3071 3077:4095 4101:5119 5125:6143 6149:7167 7173:8191 8197:9215 9221:10239 10245:11263 11269:12287 12293:13311 13317:14335 14341:15359 15365:16183" x14ac:dyDescent="0.25">
      <c r="A269" s="143" t="s">
        <v>165</v>
      </c>
      <c r="B269" s="163" t="s">
        <v>497</v>
      </c>
      <c r="C269" s="144" t="s">
        <v>661</v>
      </c>
      <c r="D269" s="144" t="s">
        <v>491</v>
      </c>
      <c r="E269" s="276">
        <v>1</v>
      </c>
      <c r="F269" s="162" t="s">
        <v>662</v>
      </c>
      <c r="G269" s="224">
        <v>450</v>
      </c>
      <c r="H269" s="237">
        <v>507.90999999999997</v>
      </c>
      <c r="I269" s="237">
        <f>SUMIF('[1]Glob TDL Jan-Mar''21'!E:E,'[1]Monthly ALL Budgets Follow-Up'!DRCCC,'[1]Glob TDL Jan-Mar''21'!K:K)</f>
        <v>0</v>
      </c>
      <c r="J269" s="262">
        <f>G269-H269</f>
        <v>-57.909999999999968</v>
      </c>
      <c r="K269" s="259">
        <f t="shared" si="27"/>
        <v>1.1286888888888889</v>
      </c>
      <c r="L269" s="260"/>
    </row>
    <row r="270" spans="1:1023 1029:2047 2053:3071 3077:4095 4101:5119 5125:6143 6149:7167 7173:8191 8197:9215 9221:10239 10245:11263 11269:12287 12293:13311 13317:14335 14341:15359 15365:16183" ht="15" customHeight="1" x14ac:dyDescent="0.2">
      <c r="A270" s="141"/>
      <c r="B270" s="142" t="s">
        <v>663</v>
      </c>
      <c r="C270" s="142"/>
      <c r="D270" s="142"/>
      <c r="E270" s="142"/>
      <c r="F270" s="142"/>
      <c r="G270" s="215">
        <v>40622.784981029588</v>
      </c>
      <c r="H270" s="215">
        <v>38129.990000000005</v>
      </c>
      <c r="I270" s="215">
        <f>SUM(I271:I282)</f>
        <v>97.1</v>
      </c>
      <c r="J270" s="215">
        <f>SUM(J271:J282)</f>
        <v>2492.7949810295931</v>
      </c>
      <c r="K270" s="259">
        <f t="shared" si="27"/>
        <v>0.93863554696720841</v>
      </c>
      <c r="L270" s="260"/>
      <c r="BA270" s="65" t="s">
        <v>429</v>
      </c>
      <c r="BB270" s="65">
        <v>7</v>
      </c>
      <c r="BC270" s="65" t="s">
        <v>712</v>
      </c>
      <c r="BI270" s="65" t="s">
        <v>429</v>
      </c>
      <c r="BJ270" s="65">
        <v>7</v>
      </c>
      <c r="BK270" s="65" t="s">
        <v>712</v>
      </c>
      <c r="BQ270" s="65" t="s">
        <v>429</v>
      </c>
      <c r="BR270" s="65">
        <v>7</v>
      </c>
      <c r="BS270" s="65" t="s">
        <v>712</v>
      </c>
      <c r="BY270" s="65" t="s">
        <v>429</v>
      </c>
      <c r="BZ270" s="65">
        <v>7</v>
      </c>
      <c r="CA270" s="65" t="s">
        <v>712</v>
      </c>
      <c r="CG270" s="65" t="s">
        <v>429</v>
      </c>
      <c r="CH270" s="65">
        <v>7</v>
      </c>
      <c r="CI270" s="65" t="s">
        <v>712</v>
      </c>
      <c r="CO270" s="65" t="s">
        <v>429</v>
      </c>
      <c r="CP270" s="65">
        <v>7</v>
      </c>
      <c r="CQ270" s="65" t="s">
        <v>712</v>
      </c>
      <c r="CW270" s="65" t="s">
        <v>429</v>
      </c>
      <c r="CX270" s="65">
        <v>7</v>
      </c>
      <c r="CY270" s="65" t="s">
        <v>712</v>
      </c>
      <c r="DE270" s="65" t="s">
        <v>429</v>
      </c>
      <c r="DF270" s="65">
        <v>7</v>
      </c>
      <c r="DG270" s="65" t="s">
        <v>712</v>
      </c>
      <c r="DM270" s="65" t="s">
        <v>429</v>
      </c>
      <c r="DN270" s="65">
        <v>7</v>
      </c>
      <c r="DO270" s="65" t="s">
        <v>712</v>
      </c>
      <c r="DU270" s="65" t="s">
        <v>429</v>
      </c>
      <c r="DV270" s="65">
        <v>7</v>
      </c>
      <c r="DW270" s="65" t="s">
        <v>712</v>
      </c>
      <c r="EC270" s="65" t="s">
        <v>429</v>
      </c>
      <c r="ED270" s="65">
        <v>7</v>
      </c>
      <c r="EE270" s="65" t="s">
        <v>712</v>
      </c>
      <c r="EK270" s="65" t="s">
        <v>429</v>
      </c>
      <c r="EL270" s="65">
        <v>7</v>
      </c>
      <c r="EM270" s="65" t="s">
        <v>712</v>
      </c>
      <c r="ES270" s="65" t="s">
        <v>429</v>
      </c>
      <c r="ET270" s="65">
        <v>7</v>
      </c>
      <c r="EU270" s="65" t="s">
        <v>712</v>
      </c>
      <c r="FA270" s="65" t="s">
        <v>429</v>
      </c>
      <c r="FB270" s="65">
        <v>7</v>
      </c>
      <c r="FC270" s="65" t="s">
        <v>712</v>
      </c>
      <c r="FI270" s="65" t="s">
        <v>429</v>
      </c>
      <c r="FJ270" s="65">
        <v>7</v>
      </c>
      <c r="FK270" s="65" t="s">
        <v>712</v>
      </c>
      <c r="FQ270" s="65" t="s">
        <v>429</v>
      </c>
      <c r="FR270" s="65">
        <v>7</v>
      </c>
      <c r="FS270" s="65" t="s">
        <v>712</v>
      </c>
      <c r="FY270" s="65" t="s">
        <v>429</v>
      </c>
      <c r="FZ270" s="65">
        <v>7</v>
      </c>
      <c r="GA270" s="65" t="s">
        <v>712</v>
      </c>
      <c r="GG270" s="65" t="s">
        <v>429</v>
      </c>
      <c r="GH270" s="65">
        <v>7</v>
      </c>
      <c r="GI270" s="65" t="s">
        <v>712</v>
      </c>
      <c r="GO270" s="65" t="s">
        <v>429</v>
      </c>
      <c r="GP270" s="65">
        <v>7</v>
      </c>
      <c r="GQ270" s="65" t="s">
        <v>712</v>
      </c>
      <c r="GW270" s="65" t="s">
        <v>429</v>
      </c>
      <c r="GX270" s="65">
        <v>7</v>
      </c>
      <c r="GY270" s="65" t="s">
        <v>712</v>
      </c>
      <c r="HE270" s="65" t="s">
        <v>429</v>
      </c>
      <c r="HF270" s="65">
        <v>7</v>
      </c>
      <c r="HG270" s="65" t="s">
        <v>712</v>
      </c>
      <c r="HM270" s="65" t="s">
        <v>429</v>
      </c>
      <c r="HN270" s="65">
        <v>7</v>
      </c>
      <c r="HO270" s="65" t="s">
        <v>712</v>
      </c>
      <c r="HU270" s="65" t="s">
        <v>429</v>
      </c>
      <c r="HV270" s="65">
        <v>7</v>
      </c>
      <c r="HW270" s="65" t="s">
        <v>712</v>
      </c>
      <c r="IC270" s="65" t="s">
        <v>429</v>
      </c>
      <c r="ID270" s="65">
        <v>7</v>
      </c>
      <c r="IE270" s="65" t="s">
        <v>712</v>
      </c>
      <c r="IK270" s="65" t="s">
        <v>429</v>
      </c>
      <c r="IL270" s="65">
        <v>7</v>
      </c>
      <c r="IM270" s="65" t="s">
        <v>712</v>
      </c>
      <c r="IS270" s="65" t="s">
        <v>429</v>
      </c>
      <c r="IT270" s="65">
        <v>7</v>
      </c>
      <c r="IU270" s="65" t="s">
        <v>712</v>
      </c>
      <c r="JA270" s="65" t="s">
        <v>429</v>
      </c>
      <c r="JB270" s="65">
        <v>7</v>
      </c>
      <c r="JC270" s="65" t="s">
        <v>712</v>
      </c>
      <c r="JI270" s="65" t="s">
        <v>429</v>
      </c>
      <c r="JJ270" s="65">
        <v>7</v>
      </c>
      <c r="JK270" s="65" t="s">
        <v>712</v>
      </c>
      <c r="JQ270" s="65" t="s">
        <v>429</v>
      </c>
      <c r="JR270" s="65">
        <v>7</v>
      </c>
      <c r="JS270" s="65" t="s">
        <v>712</v>
      </c>
      <c r="JY270" s="65" t="s">
        <v>429</v>
      </c>
      <c r="JZ270" s="65">
        <v>7</v>
      </c>
      <c r="KA270" s="65" t="s">
        <v>712</v>
      </c>
      <c r="KG270" s="65" t="s">
        <v>429</v>
      </c>
      <c r="KH270" s="65">
        <v>7</v>
      </c>
      <c r="KI270" s="65" t="s">
        <v>712</v>
      </c>
      <c r="KO270" s="65" t="s">
        <v>429</v>
      </c>
      <c r="KP270" s="65">
        <v>7</v>
      </c>
      <c r="KQ270" s="65" t="s">
        <v>712</v>
      </c>
      <c r="KW270" s="65" t="s">
        <v>429</v>
      </c>
      <c r="KX270" s="65">
        <v>7</v>
      </c>
      <c r="KY270" s="65" t="s">
        <v>712</v>
      </c>
      <c r="LE270" s="65" t="s">
        <v>429</v>
      </c>
      <c r="LF270" s="65">
        <v>7</v>
      </c>
      <c r="LG270" s="65" t="s">
        <v>712</v>
      </c>
      <c r="LM270" s="65" t="s">
        <v>429</v>
      </c>
      <c r="LN270" s="65">
        <v>7</v>
      </c>
      <c r="LO270" s="65" t="s">
        <v>712</v>
      </c>
      <c r="LU270" s="65" t="s">
        <v>429</v>
      </c>
      <c r="LV270" s="65">
        <v>7</v>
      </c>
      <c r="LW270" s="65" t="s">
        <v>712</v>
      </c>
      <c r="MC270" s="65" t="s">
        <v>429</v>
      </c>
      <c r="MD270" s="65">
        <v>7</v>
      </c>
      <c r="ME270" s="65" t="s">
        <v>712</v>
      </c>
      <c r="MK270" s="65" t="s">
        <v>429</v>
      </c>
      <c r="ML270" s="65">
        <v>7</v>
      </c>
      <c r="MM270" s="65" t="s">
        <v>712</v>
      </c>
      <c r="MS270" s="65" t="s">
        <v>429</v>
      </c>
      <c r="MT270" s="65">
        <v>7</v>
      </c>
      <c r="MU270" s="65" t="s">
        <v>712</v>
      </c>
      <c r="NA270" s="65" t="s">
        <v>429</v>
      </c>
      <c r="NB270" s="65">
        <v>7</v>
      </c>
      <c r="NC270" s="65" t="s">
        <v>712</v>
      </c>
      <c r="NI270" s="65" t="s">
        <v>429</v>
      </c>
      <c r="NJ270" s="65">
        <v>7</v>
      </c>
      <c r="NK270" s="65" t="s">
        <v>712</v>
      </c>
      <c r="NQ270" s="65" t="s">
        <v>429</v>
      </c>
      <c r="NR270" s="65">
        <v>7</v>
      </c>
      <c r="NS270" s="65" t="s">
        <v>712</v>
      </c>
      <c r="NY270" s="65" t="s">
        <v>429</v>
      </c>
      <c r="NZ270" s="65">
        <v>7</v>
      </c>
      <c r="OA270" s="65" t="s">
        <v>712</v>
      </c>
      <c r="OG270" s="65" t="s">
        <v>429</v>
      </c>
      <c r="OH270" s="65">
        <v>7</v>
      </c>
      <c r="OI270" s="65" t="s">
        <v>712</v>
      </c>
      <c r="OO270" s="65" t="s">
        <v>429</v>
      </c>
      <c r="OP270" s="65">
        <v>7</v>
      </c>
      <c r="OQ270" s="65" t="s">
        <v>712</v>
      </c>
      <c r="OW270" s="65" t="s">
        <v>429</v>
      </c>
      <c r="OX270" s="65">
        <v>7</v>
      </c>
      <c r="OY270" s="65" t="s">
        <v>712</v>
      </c>
      <c r="PE270" s="65" t="s">
        <v>429</v>
      </c>
      <c r="PF270" s="65">
        <v>7</v>
      </c>
      <c r="PG270" s="65" t="s">
        <v>712</v>
      </c>
      <c r="PM270" s="65" t="s">
        <v>429</v>
      </c>
      <c r="PN270" s="65">
        <v>7</v>
      </c>
      <c r="PO270" s="65" t="s">
        <v>712</v>
      </c>
      <c r="PU270" s="65" t="s">
        <v>429</v>
      </c>
      <c r="PV270" s="65">
        <v>7</v>
      </c>
      <c r="PW270" s="65" t="s">
        <v>712</v>
      </c>
      <c r="QC270" s="65" t="s">
        <v>429</v>
      </c>
      <c r="QD270" s="65">
        <v>7</v>
      </c>
      <c r="QE270" s="65" t="s">
        <v>712</v>
      </c>
      <c r="QK270" s="65" t="s">
        <v>429</v>
      </c>
      <c r="QL270" s="65">
        <v>7</v>
      </c>
      <c r="QM270" s="65" t="s">
        <v>712</v>
      </c>
      <c r="QS270" s="65" t="s">
        <v>429</v>
      </c>
      <c r="QT270" s="65">
        <v>7</v>
      </c>
      <c r="QU270" s="65" t="s">
        <v>712</v>
      </c>
      <c r="RA270" s="65" t="s">
        <v>429</v>
      </c>
      <c r="RB270" s="65">
        <v>7</v>
      </c>
      <c r="RC270" s="65" t="s">
        <v>712</v>
      </c>
      <c r="RI270" s="65" t="s">
        <v>429</v>
      </c>
      <c r="RJ270" s="65">
        <v>7</v>
      </c>
      <c r="RK270" s="65" t="s">
        <v>712</v>
      </c>
      <c r="RQ270" s="65" t="s">
        <v>429</v>
      </c>
      <c r="RR270" s="65">
        <v>7</v>
      </c>
      <c r="RS270" s="65" t="s">
        <v>712</v>
      </c>
      <c r="RY270" s="65" t="s">
        <v>429</v>
      </c>
      <c r="RZ270" s="65">
        <v>7</v>
      </c>
      <c r="SA270" s="65" t="s">
        <v>712</v>
      </c>
      <c r="SG270" s="65" t="s">
        <v>429</v>
      </c>
      <c r="SH270" s="65">
        <v>7</v>
      </c>
      <c r="SI270" s="65" t="s">
        <v>712</v>
      </c>
      <c r="SO270" s="65" t="s">
        <v>429</v>
      </c>
      <c r="SP270" s="65">
        <v>7</v>
      </c>
      <c r="SQ270" s="65" t="s">
        <v>712</v>
      </c>
      <c r="SW270" s="65" t="s">
        <v>429</v>
      </c>
      <c r="SX270" s="65">
        <v>7</v>
      </c>
      <c r="SY270" s="65" t="s">
        <v>712</v>
      </c>
      <c r="TE270" s="65" t="s">
        <v>429</v>
      </c>
      <c r="TF270" s="65">
        <v>7</v>
      </c>
      <c r="TG270" s="65" t="s">
        <v>712</v>
      </c>
      <c r="TM270" s="65" t="s">
        <v>429</v>
      </c>
      <c r="TN270" s="65">
        <v>7</v>
      </c>
      <c r="TO270" s="65" t="s">
        <v>712</v>
      </c>
      <c r="TU270" s="65" t="s">
        <v>429</v>
      </c>
      <c r="TV270" s="65">
        <v>7</v>
      </c>
      <c r="TW270" s="65" t="s">
        <v>712</v>
      </c>
      <c r="UC270" s="65" t="s">
        <v>429</v>
      </c>
      <c r="UD270" s="65">
        <v>7</v>
      </c>
      <c r="UE270" s="65" t="s">
        <v>712</v>
      </c>
      <c r="UK270" s="65" t="s">
        <v>429</v>
      </c>
      <c r="UL270" s="65">
        <v>7</v>
      </c>
      <c r="UM270" s="65" t="s">
        <v>712</v>
      </c>
      <c r="US270" s="65" t="s">
        <v>429</v>
      </c>
      <c r="UT270" s="65">
        <v>7</v>
      </c>
      <c r="UU270" s="65" t="s">
        <v>712</v>
      </c>
      <c r="VA270" s="65" t="s">
        <v>429</v>
      </c>
      <c r="VB270" s="65">
        <v>7</v>
      </c>
      <c r="VC270" s="65" t="s">
        <v>712</v>
      </c>
      <c r="VI270" s="65" t="s">
        <v>429</v>
      </c>
      <c r="VJ270" s="65">
        <v>7</v>
      </c>
      <c r="VK270" s="65" t="s">
        <v>712</v>
      </c>
      <c r="VQ270" s="65" t="s">
        <v>429</v>
      </c>
      <c r="VR270" s="65">
        <v>7</v>
      </c>
      <c r="VS270" s="65" t="s">
        <v>712</v>
      </c>
      <c r="VY270" s="65" t="s">
        <v>429</v>
      </c>
      <c r="VZ270" s="65">
        <v>7</v>
      </c>
      <c r="WA270" s="65" t="s">
        <v>712</v>
      </c>
      <c r="WG270" s="65" t="s">
        <v>429</v>
      </c>
      <c r="WH270" s="65">
        <v>7</v>
      </c>
      <c r="WI270" s="65" t="s">
        <v>712</v>
      </c>
      <c r="WO270" s="65" t="s">
        <v>429</v>
      </c>
      <c r="WP270" s="65">
        <v>7</v>
      </c>
      <c r="WQ270" s="65" t="s">
        <v>712</v>
      </c>
      <c r="WW270" s="65" t="s">
        <v>429</v>
      </c>
      <c r="WX270" s="65">
        <v>7</v>
      </c>
      <c r="WY270" s="65" t="s">
        <v>712</v>
      </c>
      <c r="XE270" s="65" t="s">
        <v>429</v>
      </c>
      <c r="XF270" s="65">
        <v>7</v>
      </c>
      <c r="XG270" s="65" t="s">
        <v>712</v>
      </c>
      <c r="XM270" s="65" t="s">
        <v>429</v>
      </c>
      <c r="XN270" s="65">
        <v>7</v>
      </c>
      <c r="XO270" s="65" t="s">
        <v>712</v>
      </c>
      <c r="XU270" s="65" t="s">
        <v>429</v>
      </c>
      <c r="XV270" s="65">
        <v>7</v>
      </c>
      <c r="XW270" s="65" t="s">
        <v>712</v>
      </c>
      <c r="YC270" s="65" t="s">
        <v>429</v>
      </c>
      <c r="YD270" s="65">
        <v>7</v>
      </c>
      <c r="YE270" s="65" t="s">
        <v>712</v>
      </c>
      <c r="YK270" s="65" t="s">
        <v>429</v>
      </c>
      <c r="YL270" s="65">
        <v>7</v>
      </c>
      <c r="YM270" s="65" t="s">
        <v>712</v>
      </c>
      <c r="YS270" s="65" t="s">
        <v>429</v>
      </c>
      <c r="YT270" s="65">
        <v>7</v>
      </c>
      <c r="YU270" s="65" t="s">
        <v>712</v>
      </c>
      <c r="ZA270" s="65" t="s">
        <v>429</v>
      </c>
      <c r="ZB270" s="65">
        <v>7</v>
      </c>
      <c r="ZC270" s="65" t="s">
        <v>712</v>
      </c>
      <c r="ZI270" s="65" t="s">
        <v>429</v>
      </c>
      <c r="ZJ270" s="65">
        <v>7</v>
      </c>
      <c r="ZK270" s="65" t="s">
        <v>712</v>
      </c>
      <c r="ZQ270" s="65" t="s">
        <v>429</v>
      </c>
      <c r="ZR270" s="65">
        <v>7</v>
      </c>
      <c r="ZS270" s="65" t="s">
        <v>712</v>
      </c>
      <c r="ZY270" s="65" t="s">
        <v>429</v>
      </c>
      <c r="ZZ270" s="65">
        <v>7</v>
      </c>
      <c r="AAA270" s="65" t="s">
        <v>712</v>
      </c>
      <c r="AAG270" s="65" t="s">
        <v>429</v>
      </c>
      <c r="AAH270" s="65">
        <v>7</v>
      </c>
      <c r="AAI270" s="65" t="s">
        <v>712</v>
      </c>
      <c r="AAO270" s="65" t="s">
        <v>429</v>
      </c>
      <c r="AAP270" s="65">
        <v>7</v>
      </c>
      <c r="AAQ270" s="65" t="s">
        <v>712</v>
      </c>
      <c r="AAW270" s="65" t="s">
        <v>429</v>
      </c>
      <c r="AAX270" s="65">
        <v>7</v>
      </c>
      <c r="AAY270" s="65" t="s">
        <v>712</v>
      </c>
      <c r="ABE270" s="65" t="s">
        <v>429</v>
      </c>
      <c r="ABF270" s="65">
        <v>7</v>
      </c>
      <c r="ABG270" s="65" t="s">
        <v>712</v>
      </c>
      <c r="ABM270" s="65" t="s">
        <v>429</v>
      </c>
      <c r="ABN270" s="65">
        <v>7</v>
      </c>
      <c r="ABO270" s="65" t="s">
        <v>712</v>
      </c>
      <c r="ABU270" s="65" t="s">
        <v>429</v>
      </c>
      <c r="ABV270" s="65">
        <v>7</v>
      </c>
      <c r="ABW270" s="65" t="s">
        <v>712</v>
      </c>
      <c r="ACC270" s="65" t="s">
        <v>429</v>
      </c>
      <c r="ACD270" s="65">
        <v>7</v>
      </c>
      <c r="ACE270" s="65" t="s">
        <v>712</v>
      </c>
      <c r="ACK270" s="65" t="s">
        <v>429</v>
      </c>
      <c r="ACL270" s="65">
        <v>7</v>
      </c>
      <c r="ACM270" s="65" t="s">
        <v>712</v>
      </c>
      <c r="ACS270" s="65" t="s">
        <v>429</v>
      </c>
      <c r="ACT270" s="65">
        <v>7</v>
      </c>
      <c r="ACU270" s="65" t="s">
        <v>712</v>
      </c>
      <c r="ADA270" s="65" t="s">
        <v>429</v>
      </c>
      <c r="ADB270" s="65">
        <v>7</v>
      </c>
      <c r="ADC270" s="65" t="s">
        <v>712</v>
      </c>
      <c r="ADI270" s="65" t="s">
        <v>429</v>
      </c>
      <c r="ADJ270" s="65">
        <v>7</v>
      </c>
      <c r="ADK270" s="65" t="s">
        <v>712</v>
      </c>
      <c r="ADQ270" s="65" t="s">
        <v>429</v>
      </c>
      <c r="ADR270" s="65">
        <v>7</v>
      </c>
      <c r="ADS270" s="65" t="s">
        <v>712</v>
      </c>
      <c r="ADY270" s="65" t="s">
        <v>429</v>
      </c>
      <c r="ADZ270" s="65">
        <v>7</v>
      </c>
      <c r="AEA270" s="65" t="s">
        <v>712</v>
      </c>
      <c r="AEG270" s="65" t="s">
        <v>429</v>
      </c>
      <c r="AEH270" s="65">
        <v>7</v>
      </c>
      <c r="AEI270" s="65" t="s">
        <v>712</v>
      </c>
      <c r="AEO270" s="65" t="s">
        <v>429</v>
      </c>
      <c r="AEP270" s="65">
        <v>7</v>
      </c>
      <c r="AEQ270" s="65" t="s">
        <v>712</v>
      </c>
      <c r="AEW270" s="65" t="s">
        <v>429</v>
      </c>
      <c r="AEX270" s="65">
        <v>7</v>
      </c>
      <c r="AEY270" s="65" t="s">
        <v>712</v>
      </c>
      <c r="AFE270" s="65" t="s">
        <v>429</v>
      </c>
      <c r="AFF270" s="65">
        <v>7</v>
      </c>
      <c r="AFG270" s="65" t="s">
        <v>712</v>
      </c>
      <c r="AFM270" s="65" t="s">
        <v>429</v>
      </c>
      <c r="AFN270" s="65">
        <v>7</v>
      </c>
      <c r="AFO270" s="65" t="s">
        <v>712</v>
      </c>
      <c r="AFU270" s="65" t="s">
        <v>429</v>
      </c>
      <c r="AFV270" s="65">
        <v>7</v>
      </c>
      <c r="AFW270" s="65" t="s">
        <v>712</v>
      </c>
      <c r="AGC270" s="65" t="s">
        <v>429</v>
      </c>
      <c r="AGD270" s="65">
        <v>7</v>
      </c>
      <c r="AGE270" s="65" t="s">
        <v>712</v>
      </c>
      <c r="AGK270" s="65" t="s">
        <v>429</v>
      </c>
      <c r="AGL270" s="65">
        <v>7</v>
      </c>
      <c r="AGM270" s="65" t="s">
        <v>712</v>
      </c>
      <c r="AGS270" s="65" t="s">
        <v>429</v>
      </c>
      <c r="AGT270" s="65">
        <v>7</v>
      </c>
      <c r="AGU270" s="65" t="s">
        <v>712</v>
      </c>
      <c r="AHA270" s="65" t="s">
        <v>429</v>
      </c>
      <c r="AHB270" s="65">
        <v>7</v>
      </c>
      <c r="AHC270" s="65" t="s">
        <v>712</v>
      </c>
      <c r="AHI270" s="65" t="s">
        <v>429</v>
      </c>
      <c r="AHJ270" s="65">
        <v>7</v>
      </c>
      <c r="AHK270" s="65" t="s">
        <v>712</v>
      </c>
      <c r="AHQ270" s="65" t="s">
        <v>429</v>
      </c>
      <c r="AHR270" s="65">
        <v>7</v>
      </c>
      <c r="AHS270" s="65" t="s">
        <v>712</v>
      </c>
      <c r="AHY270" s="65" t="s">
        <v>429</v>
      </c>
      <c r="AHZ270" s="65">
        <v>7</v>
      </c>
      <c r="AIA270" s="65" t="s">
        <v>712</v>
      </c>
      <c r="AIG270" s="65" t="s">
        <v>429</v>
      </c>
      <c r="AIH270" s="65">
        <v>7</v>
      </c>
      <c r="AII270" s="65" t="s">
        <v>712</v>
      </c>
      <c r="AIO270" s="65" t="s">
        <v>429</v>
      </c>
      <c r="AIP270" s="65">
        <v>7</v>
      </c>
      <c r="AIQ270" s="65" t="s">
        <v>712</v>
      </c>
      <c r="AIW270" s="65" t="s">
        <v>429</v>
      </c>
      <c r="AIX270" s="65">
        <v>7</v>
      </c>
      <c r="AIY270" s="65" t="s">
        <v>712</v>
      </c>
      <c r="AJE270" s="65" t="s">
        <v>429</v>
      </c>
      <c r="AJF270" s="65">
        <v>7</v>
      </c>
      <c r="AJG270" s="65" t="s">
        <v>712</v>
      </c>
      <c r="AJM270" s="65" t="s">
        <v>429</v>
      </c>
      <c r="AJN270" s="65">
        <v>7</v>
      </c>
      <c r="AJO270" s="65" t="s">
        <v>712</v>
      </c>
      <c r="AJU270" s="65" t="s">
        <v>429</v>
      </c>
      <c r="AJV270" s="65">
        <v>7</v>
      </c>
      <c r="AJW270" s="65" t="s">
        <v>712</v>
      </c>
      <c r="AKC270" s="65" t="s">
        <v>429</v>
      </c>
      <c r="AKD270" s="65">
        <v>7</v>
      </c>
      <c r="AKE270" s="65" t="s">
        <v>712</v>
      </c>
      <c r="AKK270" s="65" t="s">
        <v>429</v>
      </c>
      <c r="AKL270" s="65">
        <v>7</v>
      </c>
      <c r="AKM270" s="65" t="s">
        <v>712</v>
      </c>
      <c r="AKS270" s="65" t="s">
        <v>429</v>
      </c>
      <c r="AKT270" s="65">
        <v>7</v>
      </c>
      <c r="AKU270" s="65" t="s">
        <v>712</v>
      </c>
      <c r="ALA270" s="65" t="s">
        <v>429</v>
      </c>
      <c r="ALB270" s="65">
        <v>7</v>
      </c>
      <c r="ALC270" s="65" t="s">
        <v>712</v>
      </c>
      <c r="ALI270" s="65" t="s">
        <v>429</v>
      </c>
      <c r="ALJ270" s="65">
        <v>7</v>
      </c>
      <c r="ALK270" s="65" t="s">
        <v>712</v>
      </c>
      <c r="ALQ270" s="65" t="s">
        <v>429</v>
      </c>
      <c r="ALR270" s="65">
        <v>7</v>
      </c>
      <c r="ALS270" s="65" t="s">
        <v>712</v>
      </c>
      <c r="ALY270" s="65" t="s">
        <v>429</v>
      </c>
      <c r="ALZ270" s="65">
        <v>7</v>
      </c>
      <c r="AMA270" s="65" t="s">
        <v>712</v>
      </c>
      <c r="AMG270" s="65" t="s">
        <v>429</v>
      </c>
      <c r="AMH270" s="65">
        <v>7</v>
      </c>
      <c r="AMI270" s="65" t="s">
        <v>712</v>
      </c>
      <c r="AMO270" s="65" t="s">
        <v>429</v>
      </c>
      <c r="AMP270" s="65">
        <v>7</v>
      </c>
      <c r="AMQ270" s="65" t="s">
        <v>712</v>
      </c>
      <c r="AMW270" s="65" t="s">
        <v>429</v>
      </c>
      <c r="AMX270" s="65">
        <v>7</v>
      </c>
      <c r="AMY270" s="65" t="s">
        <v>712</v>
      </c>
      <c r="ANE270" s="65" t="s">
        <v>429</v>
      </c>
      <c r="ANF270" s="65">
        <v>7</v>
      </c>
      <c r="ANG270" s="65" t="s">
        <v>712</v>
      </c>
      <c r="ANM270" s="65" t="s">
        <v>429</v>
      </c>
      <c r="ANN270" s="65">
        <v>7</v>
      </c>
      <c r="ANO270" s="65" t="s">
        <v>712</v>
      </c>
      <c r="ANU270" s="65" t="s">
        <v>429</v>
      </c>
      <c r="ANV270" s="65">
        <v>7</v>
      </c>
      <c r="ANW270" s="65" t="s">
        <v>712</v>
      </c>
      <c r="AOC270" s="65" t="s">
        <v>429</v>
      </c>
      <c r="AOD270" s="65">
        <v>7</v>
      </c>
      <c r="AOE270" s="65" t="s">
        <v>712</v>
      </c>
      <c r="AOK270" s="65" t="s">
        <v>429</v>
      </c>
      <c r="AOL270" s="65">
        <v>7</v>
      </c>
      <c r="AOM270" s="65" t="s">
        <v>712</v>
      </c>
      <c r="AOS270" s="65" t="s">
        <v>429</v>
      </c>
      <c r="AOT270" s="65">
        <v>7</v>
      </c>
      <c r="AOU270" s="65" t="s">
        <v>712</v>
      </c>
      <c r="APA270" s="65" t="s">
        <v>429</v>
      </c>
      <c r="APB270" s="65">
        <v>7</v>
      </c>
      <c r="APC270" s="65" t="s">
        <v>712</v>
      </c>
      <c r="API270" s="65" t="s">
        <v>429</v>
      </c>
      <c r="APJ270" s="65">
        <v>7</v>
      </c>
      <c r="APK270" s="65" t="s">
        <v>712</v>
      </c>
      <c r="APQ270" s="65" t="s">
        <v>429</v>
      </c>
      <c r="APR270" s="65">
        <v>7</v>
      </c>
      <c r="APS270" s="65" t="s">
        <v>712</v>
      </c>
      <c r="APY270" s="65" t="s">
        <v>429</v>
      </c>
      <c r="APZ270" s="65">
        <v>7</v>
      </c>
      <c r="AQA270" s="65" t="s">
        <v>712</v>
      </c>
      <c r="AQG270" s="65" t="s">
        <v>429</v>
      </c>
      <c r="AQH270" s="65">
        <v>7</v>
      </c>
      <c r="AQI270" s="65" t="s">
        <v>712</v>
      </c>
      <c r="AQO270" s="65" t="s">
        <v>429</v>
      </c>
      <c r="AQP270" s="65">
        <v>7</v>
      </c>
      <c r="AQQ270" s="65" t="s">
        <v>712</v>
      </c>
      <c r="AQW270" s="65" t="s">
        <v>429</v>
      </c>
      <c r="AQX270" s="65">
        <v>7</v>
      </c>
      <c r="AQY270" s="65" t="s">
        <v>712</v>
      </c>
      <c r="ARE270" s="65" t="s">
        <v>429</v>
      </c>
      <c r="ARF270" s="65">
        <v>7</v>
      </c>
      <c r="ARG270" s="65" t="s">
        <v>712</v>
      </c>
      <c r="ARM270" s="65" t="s">
        <v>429</v>
      </c>
      <c r="ARN270" s="65">
        <v>7</v>
      </c>
      <c r="ARO270" s="65" t="s">
        <v>712</v>
      </c>
      <c r="ARU270" s="65" t="s">
        <v>429</v>
      </c>
      <c r="ARV270" s="65">
        <v>7</v>
      </c>
      <c r="ARW270" s="65" t="s">
        <v>712</v>
      </c>
      <c r="ASC270" s="65" t="s">
        <v>429</v>
      </c>
      <c r="ASD270" s="65">
        <v>7</v>
      </c>
      <c r="ASE270" s="65" t="s">
        <v>712</v>
      </c>
      <c r="ASK270" s="65" t="s">
        <v>429</v>
      </c>
      <c r="ASL270" s="65">
        <v>7</v>
      </c>
      <c r="ASM270" s="65" t="s">
        <v>712</v>
      </c>
      <c r="ASS270" s="65" t="s">
        <v>429</v>
      </c>
      <c r="AST270" s="65">
        <v>7</v>
      </c>
      <c r="ASU270" s="65" t="s">
        <v>712</v>
      </c>
      <c r="ATA270" s="65" t="s">
        <v>429</v>
      </c>
      <c r="ATB270" s="65">
        <v>7</v>
      </c>
      <c r="ATC270" s="65" t="s">
        <v>712</v>
      </c>
      <c r="ATI270" s="65" t="s">
        <v>429</v>
      </c>
      <c r="ATJ270" s="65">
        <v>7</v>
      </c>
      <c r="ATK270" s="65" t="s">
        <v>712</v>
      </c>
      <c r="ATQ270" s="65" t="s">
        <v>429</v>
      </c>
      <c r="ATR270" s="65">
        <v>7</v>
      </c>
      <c r="ATS270" s="65" t="s">
        <v>712</v>
      </c>
      <c r="ATY270" s="65" t="s">
        <v>429</v>
      </c>
      <c r="ATZ270" s="65">
        <v>7</v>
      </c>
      <c r="AUA270" s="65" t="s">
        <v>712</v>
      </c>
      <c r="AUG270" s="65" t="s">
        <v>429</v>
      </c>
      <c r="AUH270" s="65">
        <v>7</v>
      </c>
      <c r="AUI270" s="65" t="s">
        <v>712</v>
      </c>
      <c r="AUO270" s="65" t="s">
        <v>429</v>
      </c>
      <c r="AUP270" s="65">
        <v>7</v>
      </c>
      <c r="AUQ270" s="65" t="s">
        <v>712</v>
      </c>
      <c r="AUW270" s="65" t="s">
        <v>429</v>
      </c>
      <c r="AUX270" s="65">
        <v>7</v>
      </c>
      <c r="AUY270" s="65" t="s">
        <v>712</v>
      </c>
      <c r="AVE270" s="65" t="s">
        <v>429</v>
      </c>
      <c r="AVF270" s="65">
        <v>7</v>
      </c>
      <c r="AVG270" s="65" t="s">
        <v>712</v>
      </c>
      <c r="AVM270" s="65" t="s">
        <v>429</v>
      </c>
      <c r="AVN270" s="65">
        <v>7</v>
      </c>
      <c r="AVO270" s="65" t="s">
        <v>712</v>
      </c>
      <c r="AVU270" s="65" t="s">
        <v>429</v>
      </c>
      <c r="AVV270" s="65">
        <v>7</v>
      </c>
      <c r="AVW270" s="65" t="s">
        <v>712</v>
      </c>
      <c r="AWC270" s="65" t="s">
        <v>429</v>
      </c>
      <c r="AWD270" s="65">
        <v>7</v>
      </c>
      <c r="AWE270" s="65" t="s">
        <v>712</v>
      </c>
      <c r="AWK270" s="65" t="s">
        <v>429</v>
      </c>
      <c r="AWL270" s="65">
        <v>7</v>
      </c>
      <c r="AWM270" s="65" t="s">
        <v>712</v>
      </c>
      <c r="AWS270" s="65" t="s">
        <v>429</v>
      </c>
      <c r="AWT270" s="65">
        <v>7</v>
      </c>
      <c r="AWU270" s="65" t="s">
        <v>712</v>
      </c>
      <c r="AXA270" s="65" t="s">
        <v>429</v>
      </c>
      <c r="AXB270" s="65">
        <v>7</v>
      </c>
      <c r="AXC270" s="65" t="s">
        <v>712</v>
      </c>
      <c r="AXI270" s="65" t="s">
        <v>429</v>
      </c>
      <c r="AXJ270" s="65">
        <v>7</v>
      </c>
      <c r="AXK270" s="65" t="s">
        <v>712</v>
      </c>
      <c r="AXQ270" s="65" t="s">
        <v>429</v>
      </c>
      <c r="AXR270" s="65">
        <v>7</v>
      </c>
      <c r="AXS270" s="65" t="s">
        <v>712</v>
      </c>
      <c r="AXY270" s="65" t="s">
        <v>429</v>
      </c>
      <c r="AXZ270" s="65">
        <v>7</v>
      </c>
      <c r="AYA270" s="65" t="s">
        <v>712</v>
      </c>
      <c r="AYG270" s="65" t="s">
        <v>429</v>
      </c>
      <c r="AYH270" s="65">
        <v>7</v>
      </c>
      <c r="AYI270" s="65" t="s">
        <v>712</v>
      </c>
      <c r="AYO270" s="65" t="s">
        <v>429</v>
      </c>
      <c r="AYP270" s="65">
        <v>7</v>
      </c>
      <c r="AYQ270" s="65" t="s">
        <v>712</v>
      </c>
      <c r="AYW270" s="65" t="s">
        <v>429</v>
      </c>
      <c r="AYX270" s="65">
        <v>7</v>
      </c>
      <c r="AYY270" s="65" t="s">
        <v>712</v>
      </c>
      <c r="AZE270" s="65" t="s">
        <v>429</v>
      </c>
      <c r="AZF270" s="65">
        <v>7</v>
      </c>
      <c r="AZG270" s="65" t="s">
        <v>712</v>
      </c>
      <c r="AZM270" s="65" t="s">
        <v>429</v>
      </c>
      <c r="AZN270" s="65">
        <v>7</v>
      </c>
      <c r="AZO270" s="65" t="s">
        <v>712</v>
      </c>
      <c r="AZU270" s="65" t="s">
        <v>429</v>
      </c>
      <c r="AZV270" s="65">
        <v>7</v>
      </c>
      <c r="AZW270" s="65" t="s">
        <v>712</v>
      </c>
      <c r="BAC270" s="65" t="s">
        <v>429</v>
      </c>
      <c r="BAD270" s="65">
        <v>7</v>
      </c>
      <c r="BAE270" s="65" t="s">
        <v>712</v>
      </c>
      <c r="BAK270" s="65" t="s">
        <v>429</v>
      </c>
      <c r="BAL270" s="65">
        <v>7</v>
      </c>
      <c r="BAM270" s="65" t="s">
        <v>712</v>
      </c>
      <c r="BAS270" s="65" t="s">
        <v>429</v>
      </c>
      <c r="BAT270" s="65">
        <v>7</v>
      </c>
      <c r="BAU270" s="65" t="s">
        <v>712</v>
      </c>
      <c r="BBA270" s="65" t="s">
        <v>429</v>
      </c>
      <c r="BBB270" s="65">
        <v>7</v>
      </c>
      <c r="BBC270" s="65" t="s">
        <v>712</v>
      </c>
      <c r="BBI270" s="65" t="s">
        <v>429</v>
      </c>
      <c r="BBJ270" s="65">
        <v>7</v>
      </c>
      <c r="BBK270" s="65" t="s">
        <v>712</v>
      </c>
      <c r="BBQ270" s="65" t="s">
        <v>429</v>
      </c>
      <c r="BBR270" s="65">
        <v>7</v>
      </c>
      <c r="BBS270" s="65" t="s">
        <v>712</v>
      </c>
      <c r="BBY270" s="65" t="s">
        <v>429</v>
      </c>
      <c r="BBZ270" s="65">
        <v>7</v>
      </c>
      <c r="BCA270" s="65" t="s">
        <v>712</v>
      </c>
      <c r="BCG270" s="65" t="s">
        <v>429</v>
      </c>
      <c r="BCH270" s="65">
        <v>7</v>
      </c>
      <c r="BCI270" s="65" t="s">
        <v>712</v>
      </c>
      <c r="BCO270" s="65" t="s">
        <v>429</v>
      </c>
      <c r="BCP270" s="65">
        <v>7</v>
      </c>
      <c r="BCQ270" s="65" t="s">
        <v>712</v>
      </c>
      <c r="BCW270" s="65" t="s">
        <v>429</v>
      </c>
      <c r="BCX270" s="65">
        <v>7</v>
      </c>
      <c r="BCY270" s="65" t="s">
        <v>712</v>
      </c>
      <c r="BDE270" s="65" t="s">
        <v>429</v>
      </c>
      <c r="BDF270" s="65">
        <v>7</v>
      </c>
      <c r="BDG270" s="65" t="s">
        <v>712</v>
      </c>
      <c r="BDM270" s="65" t="s">
        <v>429</v>
      </c>
      <c r="BDN270" s="65">
        <v>7</v>
      </c>
      <c r="BDO270" s="65" t="s">
        <v>712</v>
      </c>
      <c r="BDU270" s="65" t="s">
        <v>429</v>
      </c>
      <c r="BDV270" s="65">
        <v>7</v>
      </c>
      <c r="BDW270" s="65" t="s">
        <v>712</v>
      </c>
      <c r="BEC270" s="65" t="s">
        <v>429</v>
      </c>
      <c r="BED270" s="65">
        <v>7</v>
      </c>
      <c r="BEE270" s="65" t="s">
        <v>712</v>
      </c>
      <c r="BEK270" s="65" t="s">
        <v>429</v>
      </c>
      <c r="BEL270" s="65">
        <v>7</v>
      </c>
      <c r="BEM270" s="65" t="s">
        <v>712</v>
      </c>
      <c r="BES270" s="65" t="s">
        <v>429</v>
      </c>
      <c r="BET270" s="65">
        <v>7</v>
      </c>
      <c r="BEU270" s="65" t="s">
        <v>712</v>
      </c>
      <c r="BFA270" s="65" t="s">
        <v>429</v>
      </c>
      <c r="BFB270" s="65">
        <v>7</v>
      </c>
      <c r="BFC270" s="65" t="s">
        <v>712</v>
      </c>
      <c r="BFI270" s="65" t="s">
        <v>429</v>
      </c>
      <c r="BFJ270" s="65">
        <v>7</v>
      </c>
      <c r="BFK270" s="65" t="s">
        <v>712</v>
      </c>
      <c r="BFQ270" s="65" t="s">
        <v>429</v>
      </c>
      <c r="BFR270" s="65">
        <v>7</v>
      </c>
      <c r="BFS270" s="65" t="s">
        <v>712</v>
      </c>
      <c r="BFY270" s="65" t="s">
        <v>429</v>
      </c>
      <c r="BFZ270" s="65">
        <v>7</v>
      </c>
      <c r="BGA270" s="65" t="s">
        <v>712</v>
      </c>
      <c r="BGG270" s="65" t="s">
        <v>429</v>
      </c>
      <c r="BGH270" s="65">
        <v>7</v>
      </c>
      <c r="BGI270" s="65" t="s">
        <v>712</v>
      </c>
      <c r="BGO270" s="65" t="s">
        <v>429</v>
      </c>
      <c r="BGP270" s="65">
        <v>7</v>
      </c>
      <c r="BGQ270" s="65" t="s">
        <v>712</v>
      </c>
      <c r="BGW270" s="65" t="s">
        <v>429</v>
      </c>
      <c r="BGX270" s="65">
        <v>7</v>
      </c>
      <c r="BGY270" s="65" t="s">
        <v>712</v>
      </c>
      <c r="BHE270" s="65" t="s">
        <v>429</v>
      </c>
      <c r="BHF270" s="65">
        <v>7</v>
      </c>
      <c r="BHG270" s="65" t="s">
        <v>712</v>
      </c>
      <c r="BHM270" s="65" t="s">
        <v>429</v>
      </c>
      <c r="BHN270" s="65">
        <v>7</v>
      </c>
      <c r="BHO270" s="65" t="s">
        <v>712</v>
      </c>
      <c r="BHU270" s="65" t="s">
        <v>429</v>
      </c>
      <c r="BHV270" s="65">
        <v>7</v>
      </c>
      <c r="BHW270" s="65" t="s">
        <v>712</v>
      </c>
      <c r="BIC270" s="65" t="s">
        <v>429</v>
      </c>
      <c r="BID270" s="65">
        <v>7</v>
      </c>
      <c r="BIE270" s="65" t="s">
        <v>712</v>
      </c>
      <c r="BIK270" s="65" t="s">
        <v>429</v>
      </c>
      <c r="BIL270" s="65">
        <v>7</v>
      </c>
      <c r="BIM270" s="65" t="s">
        <v>712</v>
      </c>
      <c r="BIS270" s="65" t="s">
        <v>429</v>
      </c>
      <c r="BIT270" s="65">
        <v>7</v>
      </c>
      <c r="BIU270" s="65" t="s">
        <v>712</v>
      </c>
      <c r="BJA270" s="65" t="s">
        <v>429</v>
      </c>
      <c r="BJB270" s="65">
        <v>7</v>
      </c>
      <c r="BJC270" s="65" t="s">
        <v>712</v>
      </c>
      <c r="BJI270" s="65" t="s">
        <v>429</v>
      </c>
      <c r="BJJ270" s="65">
        <v>7</v>
      </c>
      <c r="BJK270" s="65" t="s">
        <v>712</v>
      </c>
      <c r="BJQ270" s="65" t="s">
        <v>429</v>
      </c>
      <c r="BJR270" s="65">
        <v>7</v>
      </c>
      <c r="BJS270" s="65" t="s">
        <v>712</v>
      </c>
      <c r="BJY270" s="65" t="s">
        <v>429</v>
      </c>
      <c r="BJZ270" s="65">
        <v>7</v>
      </c>
      <c r="BKA270" s="65" t="s">
        <v>712</v>
      </c>
      <c r="BKG270" s="65" t="s">
        <v>429</v>
      </c>
      <c r="BKH270" s="65">
        <v>7</v>
      </c>
      <c r="BKI270" s="65" t="s">
        <v>712</v>
      </c>
      <c r="BKO270" s="65" t="s">
        <v>429</v>
      </c>
      <c r="BKP270" s="65">
        <v>7</v>
      </c>
      <c r="BKQ270" s="65" t="s">
        <v>712</v>
      </c>
      <c r="BKW270" s="65" t="s">
        <v>429</v>
      </c>
      <c r="BKX270" s="65">
        <v>7</v>
      </c>
      <c r="BKY270" s="65" t="s">
        <v>712</v>
      </c>
      <c r="BLE270" s="65" t="s">
        <v>429</v>
      </c>
      <c r="BLF270" s="65">
        <v>7</v>
      </c>
      <c r="BLG270" s="65" t="s">
        <v>712</v>
      </c>
      <c r="BLM270" s="65" t="s">
        <v>429</v>
      </c>
      <c r="BLN270" s="65">
        <v>7</v>
      </c>
      <c r="BLO270" s="65" t="s">
        <v>712</v>
      </c>
      <c r="BLU270" s="65" t="s">
        <v>429</v>
      </c>
      <c r="BLV270" s="65">
        <v>7</v>
      </c>
      <c r="BLW270" s="65" t="s">
        <v>712</v>
      </c>
      <c r="BMC270" s="65" t="s">
        <v>429</v>
      </c>
      <c r="BMD270" s="65">
        <v>7</v>
      </c>
      <c r="BME270" s="65" t="s">
        <v>712</v>
      </c>
      <c r="BMK270" s="65" t="s">
        <v>429</v>
      </c>
      <c r="BML270" s="65">
        <v>7</v>
      </c>
      <c r="BMM270" s="65" t="s">
        <v>712</v>
      </c>
      <c r="BMS270" s="65" t="s">
        <v>429</v>
      </c>
      <c r="BMT270" s="65">
        <v>7</v>
      </c>
      <c r="BMU270" s="65" t="s">
        <v>712</v>
      </c>
      <c r="BNA270" s="65" t="s">
        <v>429</v>
      </c>
      <c r="BNB270" s="65">
        <v>7</v>
      </c>
      <c r="BNC270" s="65" t="s">
        <v>712</v>
      </c>
      <c r="BNI270" s="65" t="s">
        <v>429</v>
      </c>
      <c r="BNJ270" s="65">
        <v>7</v>
      </c>
      <c r="BNK270" s="65" t="s">
        <v>712</v>
      </c>
      <c r="BNQ270" s="65" t="s">
        <v>429</v>
      </c>
      <c r="BNR270" s="65">
        <v>7</v>
      </c>
      <c r="BNS270" s="65" t="s">
        <v>712</v>
      </c>
      <c r="BNY270" s="65" t="s">
        <v>429</v>
      </c>
      <c r="BNZ270" s="65">
        <v>7</v>
      </c>
      <c r="BOA270" s="65" t="s">
        <v>712</v>
      </c>
      <c r="BOG270" s="65" t="s">
        <v>429</v>
      </c>
      <c r="BOH270" s="65">
        <v>7</v>
      </c>
      <c r="BOI270" s="65" t="s">
        <v>712</v>
      </c>
      <c r="BOO270" s="65" t="s">
        <v>429</v>
      </c>
      <c r="BOP270" s="65">
        <v>7</v>
      </c>
      <c r="BOQ270" s="65" t="s">
        <v>712</v>
      </c>
      <c r="BOW270" s="65" t="s">
        <v>429</v>
      </c>
      <c r="BOX270" s="65">
        <v>7</v>
      </c>
      <c r="BOY270" s="65" t="s">
        <v>712</v>
      </c>
      <c r="BPE270" s="65" t="s">
        <v>429</v>
      </c>
      <c r="BPF270" s="65">
        <v>7</v>
      </c>
      <c r="BPG270" s="65" t="s">
        <v>712</v>
      </c>
      <c r="BPM270" s="65" t="s">
        <v>429</v>
      </c>
      <c r="BPN270" s="65">
        <v>7</v>
      </c>
      <c r="BPO270" s="65" t="s">
        <v>712</v>
      </c>
      <c r="BPU270" s="65" t="s">
        <v>429</v>
      </c>
      <c r="BPV270" s="65">
        <v>7</v>
      </c>
      <c r="BPW270" s="65" t="s">
        <v>712</v>
      </c>
      <c r="BQC270" s="65" t="s">
        <v>429</v>
      </c>
      <c r="BQD270" s="65">
        <v>7</v>
      </c>
      <c r="BQE270" s="65" t="s">
        <v>712</v>
      </c>
      <c r="BQK270" s="65" t="s">
        <v>429</v>
      </c>
      <c r="BQL270" s="65">
        <v>7</v>
      </c>
      <c r="BQM270" s="65" t="s">
        <v>712</v>
      </c>
      <c r="BQS270" s="65" t="s">
        <v>429</v>
      </c>
      <c r="BQT270" s="65">
        <v>7</v>
      </c>
      <c r="BQU270" s="65" t="s">
        <v>712</v>
      </c>
      <c r="BRA270" s="65" t="s">
        <v>429</v>
      </c>
      <c r="BRB270" s="65">
        <v>7</v>
      </c>
      <c r="BRC270" s="65" t="s">
        <v>712</v>
      </c>
      <c r="BRI270" s="65" t="s">
        <v>429</v>
      </c>
      <c r="BRJ270" s="65">
        <v>7</v>
      </c>
      <c r="BRK270" s="65" t="s">
        <v>712</v>
      </c>
      <c r="BRQ270" s="65" t="s">
        <v>429</v>
      </c>
      <c r="BRR270" s="65">
        <v>7</v>
      </c>
      <c r="BRS270" s="65" t="s">
        <v>712</v>
      </c>
      <c r="BRY270" s="65" t="s">
        <v>429</v>
      </c>
      <c r="BRZ270" s="65">
        <v>7</v>
      </c>
      <c r="BSA270" s="65" t="s">
        <v>712</v>
      </c>
      <c r="BSG270" s="65" t="s">
        <v>429</v>
      </c>
      <c r="BSH270" s="65">
        <v>7</v>
      </c>
      <c r="BSI270" s="65" t="s">
        <v>712</v>
      </c>
      <c r="BSO270" s="65" t="s">
        <v>429</v>
      </c>
      <c r="BSP270" s="65">
        <v>7</v>
      </c>
      <c r="BSQ270" s="65" t="s">
        <v>712</v>
      </c>
      <c r="BSW270" s="65" t="s">
        <v>429</v>
      </c>
      <c r="BSX270" s="65">
        <v>7</v>
      </c>
      <c r="BSY270" s="65" t="s">
        <v>712</v>
      </c>
      <c r="BTE270" s="65" t="s">
        <v>429</v>
      </c>
      <c r="BTF270" s="65">
        <v>7</v>
      </c>
      <c r="BTG270" s="65" t="s">
        <v>712</v>
      </c>
      <c r="BTM270" s="65" t="s">
        <v>429</v>
      </c>
      <c r="BTN270" s="65">
        <v>7</v>
      </c>
      <c r="BTO270" s="65" t="s">
        <v>712</v>
      </c>
      <c r="BTU270" s="65" t="s">
        <v>429</v>
      </c>
      <c r="BTV270" s="65">
        <v>7</v>
      </c>
      <c r="BTW270" s="65" t="s">
        <v>712</v>
      </c>
      <c r="BUC270" s="65" t="s">
        <v>429</v>
      </c>
      <c r="BUD270" s="65">
        <v>7</v>
      </c>
      <c r="BUE270" s="65" t="s">
        <v>712</v>
      </c>
      <c r="BUK270" s="65" t="s">
        <v>429</v>
      </c>
      <c r="BUL270" s="65">
        <v>7</v>
      </c>
      <c r="BUM270" s="65" t="s">
        <v>712</v>
      </c>
      <c r="BUS270" s="65" t="s">
        <v>429</v>
      </c>
      <c r="BUT270" s="65">
        <v>7</v>
      </c>
      <c r="BUU270" s="65" t="s">
        <v>712</v>
      </c>
      <c r="BVA270" s="65" t="s">
        <v>429</v>
      </c>
      <c r="BVB270" s="65">
        <v>7</v>
      </c>
      <c r="BVC270" s="65" t="s">
        <v>712</v>
      </c>
      <c r="BVI270" s="65" t="s">
        <v>429</v>
      </c>
      <c r="BVJ270" s="65">
        <v>7</v>
      </c>
      <c r="BVK270" s="65" t="s">
        <v>712</v>
      </c>
      <c r="BVQ270" s="65" t="s">
        <v>429</v>
      </c>
      <c r="BVR270" s="65">
        <v>7</v>
      </c>
      <c r="BVS270" s="65" t="s">
        <v>712</v>
      </c>
      <c r="BVY270" s="65" t="s">
        <v>429</v>
      </c>
      <c r="BVZ270" s="65">
        <v>7</v>
      </c>
      <c r="BWA270" s="65" t="s">
        <v>712</v>
      </c>
      <c r="BWG270" s="65" t="s">
        <v>429</v>
      </c>
      <c r="BWH270" s="65">
        <v>7</v>
      </c>
      <c r="BWI270" s="65" t="s">
        <v>712</v>
      </c>
      <c r="BWO270" s="65" t="s">
        <v>429</v>
      </c>
      <c r="BWP270" s="65">
        <v>7</v>
      </c>
      <c r="BWQ270" s="65" t="s">
        <v>712</v>
      </c>
      <c r="BWW270" s="65" t="s">
        <v>429</v>
      </c>
      <c r="BWX270" s="65">
        <v>7</v>
      </c>
      <c r="BWY270" s="65" t="s">
        <v>712</v>
      </c>
      <c r="BXE270" s="65" t="s">
        <v>429</v>
      </c>
      <c r="BXF270" s="65">
        <v>7</v>
      </c>
      <c r="BXG270" s="65" t="s">
        <v>712</v>
      </c>
      <c r="BXM270" s="65" t="s">
        <v>429</v>
      </c>
      <c r="BXN270" s="65">
        <v>7</v>
      </c>
      <c r="BXO270" s="65" t="s">
        <v>712</v>
      </c>
      <c r="BXU270" s="65" t="s">
        <v>429</v>
      </c>
      <c r="BXV270" s="65">
        <v>7</v>
      </c>
      <c r="BXW270" s="65" t="s">
        <v>712</v>
      </c>
      <c r="BYC270" s="65" t="s">
        <v>429</v>
      </c>
      <c r="BYD270" s="65">
        <v>7</v>
      </c>
      <c r="BYE270" s="65" t="s">
        <v>712</v>
      </c>
      <c r="BYK270" s="65" t="s">
        <v>429</v>
      </c>
      <c r="BYL270" s="65">
        <v>7</v>
      </c>
      <c r="BYM270" s="65" t="s">
        <v>712</v>
      </c>
      <c r="BYS270" s="65" t="s">
        <v>429</v>
      </c>
      <c r="BYT270" s="65">
        <v>7</v>
      </c>
      <c r="BYU270" s="65" t="s">
        <v>712</v>
      </c>
      <c r="BZA270" s="65" t="s">
        <v>429</v>
      </c>
      <c r="BZB270" s="65">
        <v>7</v>
      </c>
      <c r="BZC270" s="65" t="s">
        <v>712</v>
      </c>
      <c r="BZI270" s="65" t="s">
        <v>429</v>
      </c>
      <c r="BZJ270" s="65">
        <v>7</v>
      </c>
      <c r="BZK270" s="65" t="s">
        <v>712</v>
      </c>
      <c r="BZQ270" s="65" t="s">
        <v>429</v>
      </c>
      <c r="BZR270" s="65">
        <v>7</v>
      </c>
      <c r="BZS270" s="65" t="s">
        <v>712</v>
      </c>
      <c r="BZY270" s="65" t="s">
        <v>429</v>
      </c>
      <c r="BZZ270" s="65">
        <v>7</v>
      </c>
      <c r="CAA270" s="65" t="s">
        <v>712</v>
      </c>
      <c r="CAG270" s="65" t="s">
        <v>429</v>
      </c>
      <c r="CAH270" s="65">
        <v>7</v>
      </c>
      <c r="CAI270" s="65" t="s">
        <v>712</v>
      </c>
      <c r="CAO270" s="65" t="s">
        <v>429</v>
      </c>
      <c r="CAP270" s="65">
        <v>7</v>
      </c>
      <c r="CAQ270" s="65" t="s">
        <v>712</v>
      </c>
      <c r="CAW270" s="65" t="s">
        <v>429</v>
      </c>
      <c r="CAX270" s="65">
        <v>7</v>
      </c>
      <c r="CAY270" s="65" t="s">
        <v>712</v>
      </c>
      <c r="CBE270" s="65" t="s">
        <v>429</v>
      </c>
      <c r="CBF270" s="65">
        <v>7</v>
      </c>
      <c r="CBG270" s="65" t="s">
        <v>712</v>
      </c>
      <c r="CBM270" s="65" t="s">
        <v>429</v>
      </c>
      <c r="CBN270" s="65">
        <v>7</v>
      </c>
      <c r="CBO270" s="65" t="s">
        <v>712</v>
      </c>
      <c r="CBU270" s="65" t="s">
        <v>429</v>
      </c>
      <c r="CBV270" s="65">
        <v>7</v>
      </c>
      <c r="CBW270" s="65" t="s">
        <v>712</v>
      </c>
      <c r="CCC270" s="65" t="s">
        <v>429</v>
      </c>
      <c r="CCD270" s="65">
        <v>7</v>
      </c>
      <c r="CCE270" s="65" t="s">
        <v>712</v>
      </c>
      <c r="CCK270" s="65" t="s">
        <v>429</v>
      </c>
      <c r="CCL270" s="65">
        <v>7</v>
      </c>
      <c r="CCM270" s="65" t="s">
        <v>712</v>
      </c>
      <c r="CCS270" s="65" t="s">
        <v>429</v>
      </c>
      <c r="CCT270" s="65">
        <v>7</v>
      </c>
      <c r="CCU270" s="65" t="s">
        <v>712</v>
      </c>
      <c r="CDA270" s="65" t="s">
        <v>429</v>
      </c>
      <c r="CDB270" s="65">
        <v>7</v>
      </c>
      <c r="CDC270" s="65" t="s">
        <v>712</v>
      </c>
      <c r="CDI270" s="65" t="s">
        <v>429</v>
      </c>
      <c r="CDJ270" s="65">
        <v>7</v>
      </c>
      <c r="CDK270" s="65" t="s">
        <v>712</v>
      </c>
      <c r="CDQ270" s="65" t="s">
        <v>429</v>
      </c>
      <c r="CDR270" s="65">
        <v>7</v>
      </c>
      <c r="CDS270" s="65" t="s">
        <v>712</v>
      </c>
      <c r="CDY270" s="65" t="s">
        <v>429</v>
      </c>
      <c r="CDZ270" s="65">
        <v>7</v>
      </c>
      <c r="CEA270" s="65" t="s">
        <v>712</v>
      </c>
      <c r="CEG270" s="65" t="s">
        <v>429</v>
      </c>
      <c r="CEH270" s="65">
        <v>7</v>
      </c>
      <c r="CEI270" s="65" t="s">
        <v>712</v>
      </c>
      <c r="CEO270" s="65" t="s">
        <v>429</v>
      </c>
      <c r="CEP270" s="65">
        <v>7</v>
      </c>
      <c r="CEQ270" s="65" t="s">
        <v>712</v>
      </c>
      <c r="CEW270" s="65" t="s">
        <v>429</v>
      </c>
      <c r="CEX270" s="65">
        <v>7</v>
      </c>
      <c r="CEY270" s="65" t="s">
        <v>712</v>
      </c>
      <c r="CFE270" s="65" t="s">
        <v>429</v>
      </c>
      <c r="CFF270" s="65">
        <v>7</v>
      </c>
      <c r="CFG270" s="65" t="s">
        <v>712</v>
      </c>
      <c r="CFM270" s="65" t="s">
        <v>429</v>
      </c>
      <c r="CFN270" s="65">
        <v>7</v>
      </c>
      <c r="CFO270" s="65" t="s">
        <v>712</v>
      </c>
      <c r="CFU270" s="65" t="s">
        <v>429</v>
      </c>
      <c r="CFV270" s="65">
        <v>7</v>
      </c>
      <c r="CFW270" s="65" t="s">
        <v>712</v>
      </c>
      <c r="CGC270" s="65" t="s">
        <v>429</v>
      </c>
      <c r="CGD270" s="65">
        <v>7</v>
      </c>
      <c r="CGE270" s="65" t="s">
        <v>712</v>
      </c>
      <c r="CGK270" s="65" t="s">
        <v>429</v>
      </c>
      <c r="CGL270" s="65">
        <v>7</v>
      </c>
      <c r="CGM270" s="65" t="s">
        <v>712</v>
      </c>
      <c r="CGS270" s="65" t="s">
        <v>429</v>
      </c>
      <c r="CGT270" s="65">
        <v>7</v>
      </c>
      <c r="CGU270" s="65" t="s">
        <v>712</v>
      </c>
      <c r="CHA270" s="65" t="s">
        <v>429</v>
      </c>
      <c r="CHB270" s="65">
        <v>7</v>
      </c>
      <c r="CHC270" s="65" t="s">
        <v>712</v>
      </c>
      <c r="CHI270" s="65" t="s">
        <v>429</v>
      </c>
      <c r="CHJ270" s="65">
        <v>7</v>
      </c>
      <c r="CHK270" s="65" t="s">
        <v>712</v>
      </c>
      <c r="CHQ270" s="65" t="s">
        <v>429</v>
      </c>
      <c r="CHR270" s="65">
        <v>7</v>
      </c>
      <c r="CHS270" s="65" t="s">
        <v>712</v>
      </c>
      <c r="CHY270" s="65" t="s">
        <v>429</v>
      </c>
      <c r="CHZ270" s="65">
        <v>7</v>
      </c>
      <c r="CIA270" s="65" t="s">
        <v>712</v>
      </c>
      <c r="CIG270" s="65" t="s">
        <v>429</v>
      </c>
      <c r="CIH270" s="65">
        <v>7</v>
      </c>
      <c r="CII270" s="65" t="s">
        <v>712</v>
      </c>
      <c r="CIO270" s="65" t="s">
        <v>429</v>
      </c>
      <c r="CIP270" s="65">
        <v>7</v>
      </c>
      <c r="CIQ270" s="65" t="s">
        <v>712</v>
      </c>
      <c r="CIW270" s="65" t="s">
        <v>429</v>
      </c>
      <c r="CIX270" s="65">
        <v>7</v>
      </c>
      <c r="CIY270" s="65" t="s">
        <v>712</v>
      </c>
      <c r="CJE270" s="65" t="s">
        <v>429</v>
      </c>
      <c r="CJF270" s="65">
        <v>7</v>
      </c>
      <c r="CJG270" s="65" t="s">
        <v>712</v>
      </c>
      <c r="CJM270" s="65" t="s">
        <v>429</v>
      </c>
      <c r="CJN270" s="65">
        <v>7</v>
      </c>
      <c r="CJO270" s="65" t="s">
        <v>712</v>
      </c>
      <c r="CJU270" s="65" t="s">
        <v>429</v>
      </c>
      <c r="CJV270" s="65">
        <v>7</v>
      </c>
      <c r="CJW270" s="65" t="s">
        <v>712</v>
      </c>
      <c r="CKC270" s="65" t="s">
        <v>429</v>
      </c>
      <c r="CKD270" s="65">
        <v>7</v>
      </c>
      <c r="CKE270" s="65" t="s">
        <v>712</v>
      </c>
      <c r="CKK270" s="65" t="s">
        <v>429</v>
      </c>
      <c r="CKL270" s="65">
        <v>7</v>
      </c>
      <c r="CKM270" s="65" t="s">
        <v>712</v>
      </c>
      <c r="CKS270" s="65" t="s">
        <v>429</v>
      </c>
      <c r="CKT270" s="65">
        <v>7</v>
      </c>
      <c r="CKU270" s="65" t="s">
        <v>712</v>
      </c>
      <c r="CLA270" s="65" t="s">
        <v>429</v>
      </c>
      <c r="CLB270" s="65">
        <v>7</v>
      </c>
      <c r="CLC270" s="65" t="s">
        <v>712</v>
      </c>
      <c r="CLI270" s="65" t="s">
        <v>429</v>
      </c>
      <c r="CLJ270" s="65">
        <v>7</v>
      </c>
      <c r="CLK270" s="65" t="s">
        <v>712</v>
      </c>
      <c r="CLQ270" s="65" t="s">
        <v>429</v>
      </c>
      <c r="CLR270" s="65">
        <v>7</v>
      </c>
      <c r="CLS270" s="65" t="s">
        <v>712</v>
      </c>
      <c r="CLY270" s="65" t="s">
        <v>429</v>
      </c>
      <c r="CLZ270" s="65">
        <v>7</v>
      </c>
      <c r="CMA270" s="65" t="s">
        <v>712</v>
      </c>
      <c r="CMG270" s="65" t="s">
        <v>429</v>
      </c>
      <c r="CMH270" s="65">
        <v>7</v>
      </c>
      <c r="CMI270" s="65" t="s">
        <v>712</v>
      </c>
      <c r="CMO270" s="65" t="s">
        <v>429</v>
      </c>
      <c r="CMP270" s="65">
        <v>7</v>
      </c>
      <c r="CMQ270" s="65" t="s">
        <v>712</v>
      </c>
      <c r="CMW270" s="65" t="s">
        <v>429</v>
      </c>
      <c r="CMX270" s="65">
        <v>7</v>
      </c>
      <c r="CMY270" s="65" t="s">
        <v>712</v>
      </c>
      <c r="CNE270" s="65" t="s">
        <v>429</v>
      </c>
      <c r="CNF270" s="65">
        <v>7</v>
      </c>
      <c r="CNG270" s="65" t="s">
        <v>712</v>
      </c>
      <c r="CNM270" s="65" t="s">
        <v>429</v>
      </c>
      <c r="CNN270" s="65">
        <v>7</v>
      </c>
      <c r="CNO270" s="65" t="s">
        <v>712</v>
      </c>
      <c r="CNU270" s="65" t="s">
        <v>429</v>
      </c>
      <c r="CNV270" s="65">
        <v>7</v>
      </c>
      <c r="CNW270" s="65" t="s">
        <v>712</v>
      </c>
      <c r="COC270" s="65" t="s">
        <v>429</v>
      </c>
      <c r="COD270" s="65">
        <v>7</v>
      </c>
      <c r="COE270" s="65" t="s">
        <v>712</v>
      </c>
      <c r="COK270" s="65" t="s">
        <v>429</v>
      </c>
      <c r="COL270" s="65">
        <v>7</v>
      </c>
      <c r="COM270" s="65" t="s">
        <v>712</v>
      </c>
      <c r="COS270" s="65" t="s">
        <v>429</v>
      </c>
      <c r="COT270" s="65">
        <v>7</v>
      </c>
      <c r="COU270" s="65" t="s">
        <v>712</v>
      </c>
      <c r="CPA270" s="65" t="s">
        <v>429</v>
      </c>
      <c r="CPB270" s="65">
        <v>7</v>
      </c>
      <c r="CPC270" s="65" t="s">
        <v>712</v>
      </c>
      <c r="CPI270" s="65" t="s">
        <v>429</v>
      </c>
      <c r="CPJ270" s="65">
        <v>7</v>
      </c>
      <c r="CPK270" s="65" t="s">
        <v>712</v>
      </c>
      <c r="CPQ270" s="65" t="s">
        <v>429</v>
      </c>
      <c r="CPR270" s="65">
        <v>7</v>
      </c>
      <c r="CPS270" s="65" t="s">
        <v>712</v>
      </c>
      <c r="CPY270" s="65" t="s">
        <v>429</v>
      </c>
      <c r="CPZ270" s="65">
        <v>7</v>
      </c>
      <c r="CQA270" s="65" t="s">
        <v>712</v>
      </c>
      <c r="CQG270" s="65" t="s">
        <v>429</v>
      </c>
      <c r="CQH270" s="65">
        <v>7</v>
      </c>
      <c r="CQI270" s="65" t="s">
        <v>712</v>
      </c>
      <c r="CQO270" s="65" t="s">
        <v>429</v>
      </c>
      <c r="CQP270" s="65">
        <v>7</v>
      </c>
      <c r="CQQ270" s="65" t="s">
        <v>712</v>
      </c>
      <c r="CQW270" s="65" t="s">
        <v>429</v>
      </c>
      <c r="CQX270" s="65">
        <v>7</v>
      </c>
      <c r="CQY270" s="65" t="s">
        <v>712</v>
      </c>
      <c r="CRE270" s="65" t="s">
        <v>429</v>
      </c>
      <c r="CRF270" s="65">
        <v>7</v>
      </c>
      <c r="CRG270" s="65" t="s">
        <v>712</v>
      </c>
      <c r="CRM270" s="65" t="s">
        <v>429</v>
      </c>
      <c r="CRN270" s="65">
        <v>7</v>
      </c>
      <c r="CRO270" s="65" t="s">
        <v>712</v>
      </c>
      <c r="CRU270" s="65" t="s">
        <v>429</v>
      </c>
      <c r="CRV270" s="65">
        <v>7</v>
      </c>
      <c r="CRW270" s="65" t="s">
        <v>712</v>
      </c>
      <c r="CSC270" s="65" t="s">
        <v>429</v>
      </c>
      <c r="CSD270" s="65">
        <v>7</v>
      </c>
      <c r="CSE270" s="65" t="s">
        <v>712</v>
      </c>
      <c r="CSK270" s="65" t="s">
        <v>429</v>
      </c>
      <c r="CSL270" s="65">
        <v>7</v>
      </c>
      <c r="CSM270" s="65" t="s">
        <v>712</v>
      </c>
      <c r="CSS270" s="65" t="s">
        <v>429</v>
      </c>
      <c r="CST270" s="65">
        <v>7</v>
      </c>
      <c r="CSU270" s="65" t="s">
        <v>712</v>
      </c>
      <c r="CTA270" s="65" t="s">
        <v>429</v>
      </c>
      <c r="CTB270" s="65">
        <v>7</v>
      </c>
      <c r="CTC270" s="65" t="s">
        <v>712</v>
      </c>
      <c r="CTI270" s="65" t="s">
        <v>429</v>
      </c>
      <c r="CTJ270" s="65">
        <v>7</v>
      </c>
      <c r="CTK270" s="65" t="s">
        <v>712</v>
      </c>
      <c r="CTQ270" s="65" t="s">
        <v>429</v>
      </c>
      <c r="CTR270" s="65">
        <v>7</v>
      </c>
      <c r="CTS270" s="65" t="s">
        <v>712</v>
      </c>
      <c r="CTY270" s="65" t="s">
        <v>429</v>
      </c>
      <c r="CTZ270" s="65">
        <v>7</v>
      </c>
      <c r="CUA270" s="65" t="s">
        <v>712</v>
      </c>
      <c r="CUG270" s="65" t="s">
        <v>429</v>
      </c>
      <c r="CUH270" s="65">
        <v>7</v>
      </c>
      <c r="CUI270" s="65" t="s">
        <v>712</v>
      </c>
      <c r="CUO270" s="65" t="s">
        <v>429</v>
      </c>
      <c r="CUP270" s="65">
        <v>7</v>
      </c>
      <c r="CUQ270" s="65" t="s">
        <v>712</v>
      </c>
      <c r="CUW270" s="65" t="s">
        <v>429</v>
      </c>
      <c r="CUX270" s="65">
        <v>7</v>
      </c>
      <c r="CUY270" s="65" t="s">
        <v>712</v>
      </c>
      <c r="CVE270" s="65" t="s">
        <v>429</v>
      </c>
      <c r="CVF270" s="65">
        <v>7</v>
      </c>
      <c r="CVG270" s="65" t="s">
        <v>712</v>
      </c>
      <c r="CVM270" s="65" t="s">
        <v>429</v>
      </c>
      <c r="CVN270" s="65">
        <v>7</v>
      </c>
      <c r="CVO270" s="65" t="s">
        <v>712</v>
      </c>
      <c r="CVU270" s="65" t="s">
        <v>429</v>
      </c>
      <c r="CVV270" s="65">
        <v>7</v>
      </c>
      <c r="CVW270" s="65" t="s">
        <v>712</v>
      </c>
      <c r="CWC270" s="65" t="s">
        <v>429</v>
      </c>
      <c r="CWD270" s="65">
        <v>7</v>
      </c>
      <c r="CWE270" s="65" t="s">
        <v>712</v>
      </c>
      <c r="CWK270" s="65" t="s">
        <v>429</v>
      </c>
      <c r="CWL270" s="65">
        <v>7</v>
      </c>
      <c r="CWM270" s="65" t="s">
        <v>712</v>
      </c>
      <c r="CWS270" s="65" t="s">
        <v>429</v>
      </c>
      <c r="CWT270" s="65">
        <v>7</v>
      </c>
      <c r="CWU270" s="65" t="s">
        <v>712</v>
      </c>
      <c r="CXA270" s="65" t="s">
        <v>429</v>
      </c>
      <c r="CXB270" s="65">
        <v>7</v>
      </c>
      <c r="CXC270" s="65" t="s">
        <v>712</v>
      </c>
      <c r="CXI270" s="65" t="s">
        <v>429</v>
      </c>
      <c r="CXJ270" s="65">
        <v>7</v>
      </c>
      <c r="CXK270" s="65" t="s">
        <v>712</v>
      </c>
      <c r="CXQ270" s="65" t="s">
        <v>429</v>
      </c>
      <c r="CXR270" s="65">
        <v>7</v>
      </c>
      <c r="CXS270" s="65" t="s">
        <v>712</v>
      </c>
      <c r="CXY270" s="65" t="s">
        <v>429</v>
      </c>
      <c r="CXZ270" s="65">
        <v>7</v>
      </c>
      <c r="CYA270" s="65" t="s">
        <v>712</v>
      </c>
      <c r="CYG270" s="65" t="s">
        <v>429</v>
      </c>
      <c r="CYH270" s="65">
        <v>7</v>
      </c>
      <c r="CYI270" s="65" t="s">
        <v>712</v>
      </c>
      <c r="CYO270" s="65" t="s">
        <v>429</v>
      </c>
      <c r="CYP270" s="65">
        <v>7</v>
      </c>
      <c r="CYQ270" s="65" t="s">
        <v>712</v>
      </c>
      <c r="CYW270" s="65" t="s">
        <v>429</v>
      </c>
      <c r="CYX270" s="65">
        <v>7</v>
      </c>
      <c r="CYY270" s="65" t="s">
        <v>712</v>
      </c>
      <c r="CZE270" s="65" t="s">
        <v>429</v>
      </c>
      <c r="CZF270" s="65">
        <v>7</v>
      </c>
      <c r="CZG270" s="65" t="s">
        <v>712</v>
      </c>
      <c r="CZM270" s="65" t="s">
        <v>429</v>
      </c>
      <c r="CZN270" s="65">
        <v>7</v>
      </c>
      <c r="CZO270" s="65" t="s">
        <v>712</v>
      </c>
      <c r="CZU270" s="65" t="s">
        <v>429</v>
      </c>
      <c r="CZV270" s="65">
        <v>7</v>
      </c>
      <c r="CZW270" s="65" t="s">
        <v>712</v>
      </c>
      <c r="DAC270" s="65" t="s">
        <v>429</v>
      </c>
      <c r="DAD270" s="65">
        <v>7</v>
      </c>
      <c r="DAE270" s="65" t="s">
        <v>712</v>
      </c>
      <c r="DAK270" s="65" t="s">
        <v>429</v>
      </c>
      <c r="DAL270" s="65">
        <v>7</v>
      </c>
      <c r="DAM270" s="65" t="s">
        <v>712</v>
      </c>
      <c r="DAS270" s="65" t="s">
        <v>429</v>
      </c>
      <c r="DAT270" s="65">
        <v>7</v>
      </c>
      <c r="DAU270" s="65" t="s">
        <v>712</v>
      </c>
      <c r="DBA270" s="65" t="s">
        <v>429</v>
      </c>
      <c r="DBB270" s="65">
        <v>7</v>
      </c>
      <c r="DBC270" s="65" t="s">
        <v>712</v>
      </c>
      <c r="DBI270" s="65" t="s">
        <v>429</v>
      </c>
      <c r="DBJ270" s="65">
        <v>7</v>
      </c>
      <c r="DBK270" s="65" t="s">
        <v>712</v>
      </c>
      <c r="DBQ270" s="65" t="s">
        <v>429</v>
      </c>
      <c r="DBR270" s="65">
        <v>7</v>
      </c>
      <c r="DBS270" s="65" t="s">
        <v>712</v>
      </c>
      <c r="DBY270" s="65" t="s">
        <v>429</v>
      </c>
      <c r="DBZ270" s="65">
        <v>7</v>
      </c>
      <c r="DCA270" s="65" t="s">
        <v>712</v>
      </c>
      <c r="DCG270" s="65" t="s">
        <v>429</v>
      </c>
      <c r="DCH270" s="65">
        <v>7</v>
      </c>
      <c r="DCI270" s="65" t="s">
        <v>712</v>
      </c>
      <c r="DCO270" s="65" t="s">
        <v>429</v>
      </c>
      <c r="DCP270" s="65">
        <v>7</v>
      </c>
      <c r="DCQ270" s="65" t="s">
        <v>712</v>
      </c>
      <c r="DCW270" s="65" t="s">
        <v>429</v>
      </c>
      <c r="DCX270" s="65">
        <v>7</v>
      </c>
      <c r="DCY270" s="65" t="s">
        <v>712</v>
      </c>
      <c r="DDE270" s="65" t="s">
        <v>429</v>
      </c>
      <c r="DDF270" s="65">
        <v>7</v>
      </c>
      <c r="DDG270" s="65" t="s">
        <v>712</v>
      </c>
      <c r="DDM270" s="65" t="s">
        <v>429</v>
      </c>
      <c r="DDN270" s="65">
        <v>7</v>
      </c>
      <c r="DDO270" s="65" t="s">
        <v>712</v>
      </c>
      <c r="DDU270" s="65" t="s">
        <v>429</v>
      </c>
      <c r="DDV270" s="65">
        <v>7</v>
      </c>
      <c r="DDW270" s="65" t="s">
        <v>712</v>
      </c>
      <c r="DEC270" s="65" t="s">
        <v>429</v>
      </c>
      <c r="DED270" s="65">
        <v>7</v>
      </c>
      <c r="DEE270" s="65" t="s">
        <v>712</v>
      </c>
      <c r="DEK270" s="65" t="s">
        <v>429</v>
      </c>
      <c r="DEL270" s="65">
        <v>7</v>
      </c>
      <c r="DEM270" s="65" t="s">
        <v>712</v>
      </c>
      <c r="DES270" s="65" t="s">
        <v>429</v>
      </c>
      <c r="DET270" s="65">
        <v>7</v>
      </c>
      <c r="DEU270" s="65" t="s">
        <v>712</v>
      </c>
      <c r="DFA270" s="65" t="s">
        <v>429</v>
      </c>
      <c r="DFB270" s="65">
        <v>7</v>
      </c>
      <c r="DFC270" s="65" t="s">
        <v>712</v>
      </c>
      <c r="DFI270" s="65" t="s">
        <v>429</v>
      </c>
      <c r="DFJ270" s="65">
        <v>7</v>
      </c>
      <c r="DFK270" s="65" t="s">
        <v>712</v>
      </c>
      <c r="DFQ270" s="65" t="s">
        <v>429</v>
      </c>
      <c r="DFR270" s="65">
        <v>7</v>
      </c>
      <c r="DFS270" s="65" t="s">
        <v>712</v>
      </c>
      <c r="DFY270" s="65" t="s">
        <v>429</v>
      </c>
      <c r="DFZ270" s="65">
        <v>7</v>
      </c>
      <c r="DGA270" s="65" t="s">
        <v>712</v>
      </c>
      <c r="DGG270" s="65" t="s">
        <v>429</v>
      </c>
      <c r="DGH270" s="65">
        <v>7</v>
      </c>
      <c r="DGI270" s="65" t="s">
        <v>712</v>
      </c>
      <c r="DGO270" s="65" t="s">
        <v>429</v>
      </c>
      <c r="DGP270" s="65">
        <v>7</v>
      </c>
      <c r="DGQ270" s="65" t="s">
        <v>712</v>
      </c>
      <c r="DGW270" s="65" t="s">
        <v>429</v>
      </c>
      <c r="DGX270" s="65">
        <v>7</v>
      </c>
      <c r="DGY270" s="65" t="s">
        <v>712</v>
      </c>
      <c r="DHE270" s="65" t="s">
        <v>429</v>
      </c>
      <c r="DHF270" s="65">
        <v>7</v>
      </c>
      <c r="DHG270" s="65" t="s">
        <v>712</v>
      </c>
      <c r="DHM270" s="65" t="s">
        <v>429</v>
      </c>
      <c r="DHN270" s="65">
        <v>7</v>
      </c>
      <c r="DHO270" s="65" t="s">
        <v>712</v>
      </c>
      <c r="DHU270" s="65" t="s">
        <v>429</v>
      </c>
      <c r="DHV270" s="65">
        <v>7</v>
      </c>
      <c r="DHW270" s="65" t="s">
        <v>712</v>
      </c>
      <c r="DIC270" s="65" t="s">
        <v>429</v>
      </c>
      <c r="DID270" s="65">
        <v>7</v>
      </c>
      <c r="DIE270" s="65" t="s">
        <v>712</v>
      </c>
      <c r="DIK270" s="65" t="s">
        <v>429</v>
      </c>
      <c r="DIL270" s="65">
        <v>7</v>
      </c>
      <c r="DIM270" s="65" t="s">
        <v>712</v>
      </c>
      <c r="DIS270" s="65" t="s">
        <v>429</v>
      </c>
      <c r="DIT270" s="65">
        <v>7</v>
      </c>
      <c r="DIU270" s="65" t="s">
        <v>712</v>
      </c>
      <c r="DJA270" s="65" t="s">
        <v>429</v>
      </c>
      <c r="DJB270" s="65">
        <v>7</v>
      </c>
      <c r="DJC270" s="65" t="s">
        <v>712</v>
      </c>
      <c r="DJI270" s="65" t="s">
        <v>429</v>
      </c>
      <c r="DJJ270" s="65">
        <v>7</v>
      </c>
      <c r="DJK270" s="65" t="s">
        <v>712</v>
      </c>
      <c r="DJQ270" s="65" t="s">
        <v>429</v>
      </c>
      <c r="DJR270" s="65">
        <v>7</v>
      </c>
      <c r="DJS270" s="65" t="s">
        <v>712</v>
      </c>
      <c r="DJY270" s="65" t="s">
        <v>429</v>
      </c>
      <c r="DJZ270" s="65">
        <v>7</v>
      </c>
      <c r="DKA270" s="65" t="s">
        <v>712</v>
      </c>
      <c r="DKG270" s="65" t="s">
        <v>429</v>
      </c>
      <c r="DKH270" s="65">
        <v>7</v>
      </c>
      <c r="DKI270" s="65" t="s">
        <v>712</v>
      </c>
      <c r="DKO270" s="65" t="s">
        <v>429</v>
      </c>
      <c r="DKP270" s="65">
        <v>7</v>
      </c>
      <c r="DKQ270" s="65" t="s">
        <v>712</v>
      </c>
      <c r="DKW270" s="65" t="s">
        <v>429</v>
      </c>
      <c r="DKX270" s="65">
        <v>7</v>
      </c>
      <c r="DKY270" s="65" t="s">
        <v>712</v>
      </c>
      <c r="DLE270" s="65" t="s">
        <v>429</v>
      </c>
      <c r="DLF270" s="65">
        <v>7</v>
      </c>
      <c r="DLG270" s="65" t="s">
        <v>712</v>
      </c>
      <c r="DLM270" s="65" t="s">
        <v>429</v>
      </c>
      <c r="DLN270" s="65">
        <v>7</v>
      </c>
      <c r="DLO270" s="65" t="s">
        <v>712</v>
      </c>
      <c r="DLU270" s="65" t="s">
        <v>429</v>
      </c>
      <c r="DLV270" s="65">
        <v>7</v>
      </c>
      <c r="DLW270" s="65" t="s">
        <v>712</v>
      </c>
      <c r="DMC270" s="65" t="s">
        <v>429</v>
      </c>
      <c r="DMD270" s="65">
        <v>7</v>
      </c>
      <c r="DME270" s="65" t="s">
        <v>712</v>
      </c>
      <c r="DMK270" s="65" t="s">
        <v>429</v>
      </c>
      <c r="DML270" s="65">
        <v>7</v>
      </c>
      <c r="DMM270" s="65" t="s">
        <v>712</v>
      </c>
      <c r="DMS270" s="65" t="s">
        <v>429</v>
      </c>
      <c r="DMT270" s="65">
        <v>7</v>
      </c>
      <c r="DMU270" s="65" t="s">
        <v>712</v>
      </c>
      <c r="DNA270" s="65" t="s">
        <v>429</v>
      </c>
      <c r="DNB270" s="65">
        <v>7</v>
      </c>
      <c r="DNC270" s="65" t="s">
        <v>712</v>
      </c>
      <c r="DNI270" s="65" t="s">
        <v>429</v>
      </c>
      <c r="DNJ270" s="65">
        <v>7</v>
      </c>
      <c r="DNK270" s="65" t="s">
        <v>712</v>
      </c>
      <c r="DNQ270" s="65" t="s">
        <v>429</v>
      </c>
      <c r="DNR270" s="65">
        <v>7</v>
      </c>
      <c r="DNS270" s="65" t="s">
        <v>712</v>
      </c>
      <c r="DNY270" s="65" t="s">
        <v>429</v>
      </c>
      <c r="DNZ270" s="65">
        <v>7</v>
      </c>
      <c r="DOA270" s="65" t="s">
        <v>712</v>
      </c>
      <c r="DOG270" s="65" t="s">
        <v>429</v>
      </c>
      <c r="DOH270" s="65">
        <v>7</v>
      </c>
      <c r="DOI270" s="65" t="s">
        <v>712</v>
      </c>
      <c r="DOO270" s="65" t="s">
        <v>429</v>
      </c>
      <c r="DOP270" s="65">
        <v>7</v>
      </c>
      <c r="DOQ270" s="65" t="s">
        <v>712</v>
      </c>
      <c r="DOW270" s="65" t="s">
        <v>429</v>
      </c>
      <c r="DOX270" s="65">
        <v>7</v>
      </c>
      <c r="DOY270" s="65" t="s">
        <v>712</v>
      </c>
      <c r="DPE270" s="65" t="s">
        <v>429</v>
      </c>
      <c r="DPF270" s="65">
        <v>7</v>
      </c>
      <c r="DPG270" s="65" t="s">
        <v>712</v>
      </c>
      <c r="DPM270" s="65" t="s">
        <v>429</v>
      </c>
      <c r="DPN270" s="65">
        <v>7</v>
      </c>
      <c r="DPO270" s="65" t="s">
        <v>712</v>
      </c>
      <c r="DPU270" s="65" t="s">
        <v>429</v>
      </c>
      <c r="DPV270" s="65">
        <v>7</v>
      </c>
      <c r="DPW270" s="65" t="s">
        <v>712</v>
      </c>
      <c r="DQC270" s="65" t="s">
        <v>429</v>
      </c>
      <c r="DQD270" s="65">
        <v>7</v>
      </c>
      <c r="DQE270" s="65" t="s">
        <v>712</v>
      </c>
      <c r="DQK270" s="65" t="s">
        <v>429</v>
      </c>
      <c r="DQL270" s="65">
        <v>7</v>
      </c>
      <c r="DQM270" s="65" t="s">
        <v>712</v>
      </c>
      <c r="DQS270" s="65" t="s">
        <v>429</v>
      </c>
      <c r="DQT270" s="65">
        <v>7</v>
      </c>
      <c r="DQU270" s="65" t="s">
        <v>712</v>
      </c>
      <c r="DRA270" s="65" t="s">
        <v>429</v>
      </c>
      <c r="DRB270" s="65">
        <v>7</v>
      </c>
      <c r="DRC270" s="65" t="s">
        <v>712</v>
      </c>
      <c r="DRI270" s="65" t="s">
        <v>429</v>
      </c>
      <c r="DRJ270" s="65">
        <v>7</v>
      </c>
      <c r="DRK270" s="65" t="s">
        <v>712</v>
      </c>
      <c r="DRQ270" s="65" t="s">
        <v>429</v>
      </c>
      <c r="DRR270" s="65">
        <v>7</v>
      </c>
      <c r="DRS270" s="65" t="s">
        <v>712</v>
      </c>
      <c r="DRY270" s="65" t="s">
        <v>429</v>
      </c>
      <c r="DRZ270" s="65">
        <v>7</v>
      </c>
      <c r="DSA270" s="65" t="s">
        <v>712</v>
      </c>
      <c r="DSG270" s="65" t="s">
        <v>429</v>
      </c>
      <c r="DSH270" s="65">
        <v>7</v>
      </c>
      <c r="DSI270" s="65" t="s">
        <v>712</v>
      </c>
      <c r="DSO270" s="65" t="s">
        <v>429</v>
      </c>
      <c r="DSP270" s="65">
        <v>7</v>
      </c>
      <c r="DSQ270" s="65" t="s">
        <v>712</v>
      </c>
      <c r="DSW270" s="65" t="s">
        <v>429</v>
      </c>
      <c r="DSX270" s="65">
        <v>7</v>
      </c>
      <c r="DSY270" s="65" t="s">
        <v>712</v>
      </c>
      <c r="DTE270" s="65" t="s">
        <v>429</v>
      </c>
      <c r="DTF270" s="65">
        <v>7</v>
      </c>
      <c r="DTG270" s="65" t="s">
        <v>712</v>
      </c>
      <c r="DTM270" s="65" t="s">
        <v>429</v>
      </c>
      <c r="DTN270" s="65">
        <v>7</v>
      </c>
      <c r="DTO270" s="65" t="s">
        <v>712</v>
      </c>
      <c r="DTU270" s="65" t="s">
        <v>429</v>
      </c>
      <c r="DTV270" s="65">
        <v>7</v>
      </c>
      <c r="DTW270" s="65" t="s">
        <v>712</v>
      </c>
      <c r="DUC270" s="65" t="s">
        <v>429</v>
      </c>
      <c r="DUD270" s="65">
        <v>7</v>
      </c>
      <c r="DUE270" s="65" t="s">
        <v>712</v>
      </c>
      <c r="DUK270" s="65" t="s">
        <v>429</v>
      </c>
      <c r="DUL270" s="65">
        <v>7</v>
      </c>
      <c r="DUM270" s="65" t="s">
        <v>712</v>
      </c>
      <c r="DUS270" s="65" t="s">
        <v>429</v>
      </c>
      <c r="DUT270" s="65">
        <v>7</v>
      </c>
      <c r="DUU270" s="65" t="s">
        <v>712</v>
      </c>
      <c r="DVA270" s="65" t="s">
        <v>429</v>
      </c>
      <c r="DVB270" s="65">
        <v>7</v>
      </c>
      <c r="DVC270" s="65" t="s">
        <v>712</v>
      </c>
      <c r="DVI270" s="65" t="s">
        <v>429</v>
      </c>
      <c r="DVJ270" s="65">
        <v>7</v>
      </c>
      <c r="DVK270" s="65" t="s">
        <v>712</v>
      </c>
      <c r="DVQ270" s="65" t="s">
        <v>429</v>
      </c>
      <c r="DVR270" s="65">
        <v>7</v>
      </c>
      <c r="DVS270" s="65" t="s">
        <v>712</v>
      </c>
      <c r="DVY270" s="65" t="s">
        <v>429</v>
      </c>
      <c r="DVZ270" s="65">
        <v>7</v>
      </c>
      <c r="DWA270" s="65" t="s">
        <v>712</v>
      </c>
      <c r="DWG270" s="65" t="s">
        <v>429</v>
      </c>
      <c r="DWH270" s="65">
        <v>7</v>
      </c>
      <c r="DWI270" s="65" t="s">
        <v>712</v>
      </c>
      <c r="DWO270" s="65" t="s">
        <v>429</v>
      </c>
      <c r="DWP270" s="65">
        <v>7</v>
      </c>
      <c r="DWQ270" s="65" t="s">
        <v>712</v>
      </c>
      <c r="DWW270" s="65" t="s">
        <v>429</v>
      </c>
      <c r="DWX270" s="65">
        <v>7</v>
      </c>
      <c r="DWY270" s="65" t="s">
        <v>712</v>
      </c>
      <c r="DXE270" s="65" t="s">
        <v>429</v>
      </c>
      <c r="DXF270" s="65">
        <v>7</v>
      </c>
      <c r="DXG270" s="65" t="s">
        <v>712</v>
      </c>
      <c r="DXM270" s="65" t="s">
        <v>429</v>
      </c>
      <c r="DXN270" s="65">
        <v>7</v>
      </c>
      <c r="DXO270" s="65" t="s">
        <v>712</v>
      </c>
      <c r="DXU270" s="65" t="s">
        <v>429</v>
      </c>
      <c r="DXV270" s="65">
        <v>7</v>
      </c>
      <c r="DXW270" s="65" t="s">
        <v>712</v>
      </c>
      <c r="DYC270" s="65" t="s">
        <v>429</v>
      </c>
      <c r="DYD270" s="65">
        <v>7</v>
      </c>
      <c r="DYE270" s="65" t="s">
        <v>712</v>
      </c>
      <c r="DYK270" s="65" t="s">
        <v>429</v>
      </c>
      <c r="DYL270" s="65">
        <v>7</v>
      </c>
      <c r="DYM270" s="65" t="s">
        <v>712</v>
      </c>
      <c r="DYS270" s="65" t="s">
        <v>429</v>
      </c>
      <c r="DYT270" s="65">
        <v>7</v>
      </c>
      <c r="DYU270" s="65" t="s">
        <v>712</v>
      </c>
      <c r="DZA270" s="65" t="s">
        <v>429</v>
      </c>
      <c r="DZB270" s="65">
        <v>7</v>
      </c>
      <c r="DZC270" s="65" t="s">
        <v>712</v>
      </c>
      <c r="DZI270" s="65" t="s">
        <v>429</v>
      </c>
      <c r="DZJ270" s="65">
        <v>7</v>
      </c>
      <c r="DZK270" s="65" t="s">
        <v>712</v>
      </c>
      <c r="DZQ270" s="65" t="s">
        <v>429</v>
      </c>
      <c r="DZR270" s="65">
        <v>7</v>
      </c>
      <c r="DZS270" s="65" t="s">
        <v>712</v>
      </c>
      <c r="DZY270" s="65" t="s">
        <v>429</v>
      </c>
      <c r="DZZ270" s="65">
        <v>7</v>
      </c>
      <c r="EAA270" s="65" t="s">
        <v>712</v>
      </c>
      <c r="EAG270" s="65" t="s">
        <v>429</v>
      </c>
      <c r="EAH270" s="65">
        <v>7</v>
      </c>
      <c r="EAI270" s="65" t="s">
        <v>712</v>
      </c>
      <c r="EAO270" s="65" t="s">
        <v>429</v>
      </c>
      <c r="EAP270" s="65">
        <v>7</v>
      </c>
      <c r="EAQ270" s="65" t="s">
        <v>712</v>
      </c>
      <c r="EAW270" s="65" t="s">
        <v>429</v>
      </c>
      <c r="EAX270" s="65">
        <v>7</v>
      </c>
      <c r="EAY270" s="65" t="s">
        <v>712</v>
      </c>
      <c r="EBE270" s="65" t="s">
        <v>429</v>
      </c>
      <c r="EBF270" s="65">
        <v>7</v>
      </c>
      <c r="EBG270" s="65" t="s">
        <v>712</v>
      </c>
      <c r="EBM270" s="65" t="s">
        <v>429</v>
      </c>
      <c r="EBN270" s="65">
        <v>7</v>
      </c>
      <c r="EBO270" s="65" t="s">
        <v>712</v>
      </c>
      <c r="EBU270" s="65" t="s">
        <v>429</v>
      </c>
      <c r="EBV270" s="65">
        <v>7</v>
      </c>
      <c r="EBW270" s="65" t="s">
        <v>712</v>
      </c>
      <c r="ECC270" s="65" t="s">
        <v>429</v>
      </c>
      <c r="ECD270" s="65">
        <v>7</v>
      </c>
      <c r="ECE270" s="65" t="s">
        <v>712</v>
      </c>
      <c r="ECK270" s="65" t="s">
        <v>429</v>
      </c>
      <c r="ECL270" s="65">
        <v>7</v>
      </c>
      <c r="ECM270" s="65" t="s">
        <v>712</v>
      </c>
      <c r="ECS270" s="65" t="s">
        <v>429</v>
      </c>
      <c r="ECT270" s="65">
        <v>7</v>
      </c>
      <c r="ECU270" s="65" t="s">
        <v>712</v>
      </c>
      <c r="EDA270" s="65" t="s">
        <v>429</v>
      </c>
      <c r="EDB270" s="65">
        <v>7</v>
      </c>
      <c r="EDC270" s="65" t="s">
        <v>712</v>
      </c>
      <c r="EDI270" s="65" t="s">
        <v>429</v>
      </c>
      <c r="EDJ270" s="65">
        <v>7</v>
      </c>
      <c r="EDK270" s="65" t="s">
        <v>712</v>
      </c>
      <c r="EDQ270" s="65" t="s">
        <v>429</v>
      </c>
      <c r="EDR270" s="65">
        <v>7</v>
      </c>
      <c r="EDS270" s="65" t="s">
        <v>712</v>
      </c>
      <c r="EDY270" s="65" t="s">
        <v>429</v>
      </c>
      <c r="EDZ270" s="65">
        <v>7</v>
      </c>
      <c r="EEA270" s="65" t="s">
        <v>712</v>
      </c>
      <c r="EEG270" s="65" t="s">
        <v>429</v>
      </c>
      <c r="EEH270" s="65">
        <v>7</v>
      </c>
      <c r="EEI270" s="65" t="s">
        <v>712</v>
      </c>
      <c r="EEO270" s="65" t="s">
        <v>429</v>
      </c>
      <c r="EEP270" s="65">
        <v>7</v>
      </c>
      <c r="EEQ270" s="65" t="s">
        <v>712</v>
      </c>
      <c r="EEW270" s="65" t="s">
        <v>429</v>
      </c>
      <c r="EEX270" s="65">
        <v>7</v>
      </c>
      <c r="EEY270" s="65" t="s">
        <v>712</v>
      </c>
      <c r="EFE270" s="65" t="s">
        <v>429</v>
      </c>
      <c r="EFF270" s="65">
        <v>7</v>
      </c>
      <c r="EFG270" s="65" t="s">
        <v>712</v>
      </c>
      <c r="EFM270" s="65" t="s">
        <v>429</v>
      </c>
      <c r="EFN270" s="65">
        <v>7</v>
      </c>
      <c r="EFO270" s="65" t="s">
        <v>712</v>
      </c>
      <c r="EFU270" s="65" t="s">
        <v>429</v>
      </c>
      <c r="EFV270" s="65">
        <v>7</v>
      </c>
      <c r="EFW270" s="65" t="s">
        <v>712</v>
      </c>
      <c r="EGC270" s="65" t="s">
        <v>429</v>
      </c>
      <c r="EGD270" s="65">
        <v>7</v>
      </c>
      <c r="EGE270" s="65" t="s">
        <v>712</v>
      </c>
      <c r="EGK270" s="65" t="s">
        <v>429</v>
      </c>
      <c r="EGL270" s="65">
        <v>7</v>
      </c>
      <c r="EGM270" s="65" t="s">
        <v>712</v>
      </c>
      <c r="EGS270" s="65" t="s">
        <v>429</v>
      </c>
      <c r="EGT270" s="65">
        <v>7</v>
      </c>
      <c r="EGU270" s="65" t="s">
        <v>712</v>
      </c>
      <c r="EHA270" s="65" t="s">
        <v>429</v>
      </c>
      <c r="EHB270" s="65">
        <v>7</v>
      </c>
      <c r="EHC270" s="65" t="s">
        <v>712</v>
      </c>
      <c r="EHI270" s="65" t="s">
        <v>429</v>
      </c>
      <c r="EHJ270" s="65">
        <v>7</v>
      </c>
      <c r="EHK270" s="65" t="s">
        <v>712</v>
      </c>
      <c r="EHQ270" s="65" t="s">
        <v>429</v>
      </c>
      <c r="EHR270" s="65">
        <v>7</v>
      </c>
      <c r="EHS270" s="65" t="s">
        <v>712</v>
      </c>
      <c r="EHY270" s="65" t="s">
        <v>429</v>
      </c>
      <c r="EHZ270" s="65">
        <v>7</v>
      </c>
      <c r="EIA270" s="65" t="s">
        <v>712</v>
      </c>
      <c r="EIG270" s="65" t="s">
        <v>429</v>
      </c>
      <c r="EIH270" s="65">
        <v>7</v>
      </c>
      <c r="EII270" s="65" t="s">
        <v>712</v>
      </c>
      <c r="EIO270" s="65" t="s">
        <v>429</v>
      </c>
      <c r="EIP270" s="65">
        <v>7</v>
      </c>
      <c r="EIQ270" s="65" t="s">
        <v>712</v>
      </c>
      <c r="EIW270" s="65" t="s">
        <v>429</v>
      </c>
      <c r="EIX270" s="65">
        <v>7</v>
      </c>
      <c r="EIY270" s="65" t="s">
        <v>712</v>
      </c>
      <c r="EJE270" s="65" t="s">
        <v>429</v>
      </c>
      <c r="EJF270" s="65">
        <v>7</v>
      </c>
      <c r="EJG270" s="65" t="s">
        <v>712</v>
      </c>
      <c r="EJM270" s="65" t="s">
        <v>429</v>
      </c>
      <c r="EJN270" s="65">
        <v>7</v>
      </c>
      <c r="EJO270" s="65" t="s">
        <v>712</v>
      </c>
      <c r="EJU270" s="65" t="s">
        <v>429</v>
      </c>
      <c r="EJV270" s="65">
        <v>7</v>
      </c>
      <c r="EJW270" s="65" t="s">
        <v>712</v>
      </c>
      <c r="EKC270" s="65" t="s">
        <v>429</v>
      </c>
      <c r="EKD270" s="65">
        <v>7</v>
      </c>
      <c r="EKE270" s="65" t="s">
        <v>712</v>
      </c>
      <c r="EKK270" s="65" t="s">
        <v>429</v>
      </c>
      <c r="EKL270" s="65">
        <v>7</v>
      </c>
      <c r="EKM270" s="65" t="s">
        <v>712</v>
      </c>
      <c r="EKS270" s="65" t="s">
        <v>429</v>
      </c>
      <c r="EKT270" s="65">
        <v>7</v>
      </c>
      <c r="EKU270" s="65" t="s">
        <v>712</v>
      </c>
      <c r="ELA270" s="65" t="s">
        <v>429</v>
      </c>
      <c r="ELB270" s="65">
        <v>7</v>
      </c>
      <c r="ELC270" s="65" t="s">
        <v>712</v>
      </c>
      <c r="ELI270" s="65" t="s">
        <v>429</v>
      </c>
      <c r="ELJ270" s="65">
        <v>7</v>
      </c>
      <c r="ELK270" s="65" t="s">
        <v>712</v>
      </c>
      <c r="ELQ270" s="65" t="s">
        <v>429</v>
      </c>
      <c r="ELR270" s="65">
        <v>7</v>
      </c>
      <c r="ELS270" s="65" t="s">
        <v>712</v>
      </c>
      <c r="ELY270" s="65" t="s">
        <v>429</v>
      </c>
      <c r="ELZ270" s="65">
        <v>7</v>
      </c>
      <c r="EMA270" s="65" t="s">
        <v>712</v>
      </c>
      <c r="EMG270" s="65" t="s">
        <v>429</v>
      </c>
      <c r="EMH270" s="65">
        <v>7</v>
      </c>
      <c r="EMI270" s="65" t="s">
        <v>712</v>
      </c>
      <c r="EMO270" s="65" t="s">
        <v>429</v>
      </c>
      <c r="EMP270" s="65">
        <v>7</v>
      </c>
      <c r="EMQ270" s="65" t="s">
        <v>712</v>
      </c>
      <c r="EMW270" s="65" t="s">
        <v>429</v>
      </c>
      <c r="EMX270" s="65">
        <v>7</v>
      </c>
      <c r="EMY270" s="65" t="s">
        <v>712</v>
      </c>
      <c r="ENE270" s="65" t="s">
        <v>429</v>
      </c>
      <c r="ENF270" s="65">
        <v>7</v>
      </c>
      <c r="ENG270" s="65" t="s">
        <v>712</v>
      </c>
      <c r="ENM270" s="65" t="s">
        <v>429</v>
      </c>
      <c r="ENN270" s="65">
        <v>7</v>
      </c>
      <c r="ENO270" s="65" t="s">
        <v>712</v>
      </c>
      <c r="ENU270" s="65" t="s">
        <v>429</v>
      </c>
      <c r="ENV270" s="65">
        <v>7</v>
      </c>
      <c r="ENW270" s="65" t="s">
        <v>712</v>
      </c>
      <c r="EOC270" s="65" t="s">
        <v>429</v>
      </c>
      <c r="EOD270" s="65">
        <v>7</v>
      </c>
      <c r="EOE270" s="65" t="s">
        <v>712</v>
      </c>
      <c r="EOK270" s="65" t="s">
        <v>429</v>
      </c>
      <c r="EOL270" s="65">
        <v>7</v>
      </c>
      <c r="EOM270" s="65" t="s">
        <v>712</v>
      </c>
      <c r="EOS270" s="65" t="s">
        <v>429</v>
      </c>
      <c r="EOT270" s="65">
        <v>7</v>
      </c>
      <c r="EOU270" s="65" t="s">
        <v>712</v>
      </c>
      <c r="EPA270" s="65" t="s">
        <v>429</v>
      </c>
      <c r="EPB270" s="65">
        <v>7</v>
      </c>
      <c r="EPC270" s="65" t="s">
        <v>712</v>
      </c>
      <c r="EPI270" s="65" t="s">
        <v>429</v>
      </c>
      <c r="EPJ270" s="65">
        <v>7</v>
      </c>
      <c r="EPK270" s="65" t="s">
        <v>712</v>
      </c>
      <c r="EPQ270" s="65" t="s">
        <v>429</v>
      </c>
      <c r="EPR270" s="65">
        <v>7</v>
      </c>
      <c r="EPS270" s="65" t="s">
        <v>712</v>
      </c>
      <c r="EPY270" s="65" t="s">
        <v>429</v>
      </c>
      <c r="EPZ270" s="65">
        <v>7</v>
      </c>
      <c r="EQA270" s="65" t="s">
        <v>712</v>
      </c>
      <c r="EQG270" s="65" t="s">
        <v>429</v>
      </c>
      <c r="EQH270" s="65">
        <v>7</v>
      </c>
      <c r="EQI270" s="65" t="s">
        <v>712</v>
      </c>
      <c r="EQO270" s="65" t="s">
        <v>429</v>
      </c>
      <c r="EQP270" s="65">
        <v>7</v>
      </c>
      <c r="EQQ270" s="65" t="s">
        <v>712</v>
      </c>
      <c r="EQW270" s="65" t="s">
        <v>429</v>
      </c>
      <c r="EQX270" s="65">
        <v>7</v>
      </c>
      <c r="EQY270" s="65" t="s">
        <v>712</v>
      </c>
      <c r="ERE270" s="65" t="s">
        <v>429</v>
      </c>
      <c r="ERF270" s="65">
        <v>7</v>
      </c>
      <c r="ERG270" s="65" t="s">
        <v>712</v>
      </c>
      <c r="ERM270" s="65" t="s">
        <v>429</v>
      </c>
      <c r="ERN270" s="65">
        <v>7</v>
      </c>
      <c r="ERO270" s="65" t="s">
        <v>712</v>
      </c>
      <c r="ERU270" s="65" t="s">
        <v>429</v>
      </c>
      <c r="ERV270" s="65">
        <v>7</v>
      </c>
      <c r="ERW270" s="65" t="s">
        <v>712</v>
      </c>
      <c r="ESC270" s="65" t="s">
        <v>429</v>
      </c>
      <c r="ESD270" s="65">
        <v>7</v>
      </c>
      <c r="ESE270" s="65" t="s">
        <v>712</v>
      </c>
      <c r="ESK270" s="65" t="s">
        <v>429</v>
      </c>
      <c r="ESL270" s="65">
        <v>7</v>
      </c>
      <c r="ESM270" s="65" t="s">
        <v>712</v>
      </c>
      <c r="ESS270" s="65" t="s">
        <v>429</v>
      </c>
      <c r="EST270" s="65">
        <v>7</v>
      </c>
      <c r="ESU270" s="65" t="s">
        <v>712</v>
      </c>
      <c r="ETA270" s="65" t="s">
        <v>429</v>
      </c>
      <c r="ETB270" s="65">
        <v>7</v>
      </c>
      <c r="ETC270" s="65" t="s">
        <v>712</v>
      </c>
      <c r="ETI270" s="65" t="s">
        <v>429</v>
      </c>
      <c r="ETJ270" s="65">
        <v>7</v>
      </c>
      <c r="ETK270" s="65" t="s">
        <v>712</v>
      </c>
      <c r="ETQ270" s="65" t="s">
        <v>429</v>
      </c>
      <c r="ETR270" s="65">
        <v>7</v>
      </c>
      <c r="ETS270" s="65" t="s">
        <v>712</v>
      </c>
      <c r="ETY270" s="65" t="s">
        <v>429</v>
      </c>
      <c r="ETZ270" s="65">
        <v>7</v>
      </c>
      <c r="EUA270" s="65" t="s">
        <v>712</v>
      </c>
      <c r="EUG270" s="65" t="s">
        <v>429</v>
      </c>
      <c r="EUH270" s="65">
        <v>7</v>
      </c>
      <c r="EUI270" s="65" t="s">
        <v>712</v>
      </c>
      <c r="EUO270" s="65" t="s">
        <v>429</v>
      </c>
      <c r="EUP270" s="65">
        <v>7</v>
      </c>
      <c r="EUQ270" s="65" t="s">
        <v>712</v>
      </c>
      <c r="EUW270" s="65" t="s">
        <v>429</v>
      </c>
      <c r="EUX270" s="65">
        <v>7</v>
      </c>
      <c r="EUY270" s="65" t="s">
        <v>712</v>
      </c>
      <c r="EVE270" s="65" t="s">
        <v>429</v>
      </c>
      <c r="EVF270" s="65">
        <v>7</v>
      </c>
      <c r="EVG270" s="65" t="s">
        <v>712</v>
      </c>
      <c r="EVM270" s="65" t="s">
        <v>429</v>
      </c>
      <c r="EVN270" s="65">
        <v>7</v>
      </c>
      <c r="EVO270" s="65" t="s">
        <v>712</v>
      </c>
      <c r="EVU270" s="65" t="s">
        <v>429</v>
      </c>
      <c r="EVV270" s="65">
        <v>7</v>
      </c>
      <c r="EVW270" s="65" t="s">
        <v>712</v>
      </c>
      <c r="EWC270" s="65" t="s">
        <v>429</v>
      </c>
      <c r="EWD270" s="65">
        <v>7</v>
      </c>
      <c r="EWE270" s="65" t="s">
        <v>712</v>
      </c>
      <c r="EWK270" s="65" t="s">
        <v>429</v>
      </c>
      <c r="EWL270" s="65">
        <v>7</v>
      </c>
      <c r="EWM270" s="65" t="s">
        <v>712</v>
      </c>
      <c r="EWS270" s="65" t="s">
        <v>429</v>
      </c>
      <c r="EWT270" s="65">
        <v>7</v>
      </c>
      <c r="EWU270" s="65" t="s">
        <v>712</v>
      </c>
      <c r="EXA270" s="65" t="s">
        <v>429</v>
      </c>
      <c r="EXB270" s="65">
        <v>7</v>
      </c>
      <c r="EXC270" s="65" t="s">
        <v>712</v>
      </c>
      <c r="EXI270" s="65" t="s">
        <v>429</v>
      </c>
      <c r="EXJ270" s="65">
        <v>7</v>
      </c>
      <c r="EXK270" s="65" t="s">
        <v>712</v>
      </c>
      <c r="EXQ270" s="65" t="s">
        <v>429</v>
      </c>
      <c r="EXR270" s="65">
        <v>7</v>
      </c>
      <c r="EXS270" s="65" t="s">
        <v>712</v>
      </c>
      <c r="EXY270" s="65" t="s">
        <v>429</v>
      </c>
      <c r="EXZ270" s="65">
        <v>7</v>
      </c>
      <c r="EYA270" s="65" t="s">
        <v>712</v>
      </c>
      <c r="EYG270" s="65" t="s">
        <v>429</v>
      </c>
      <c r="EYH270" s="65">
        <v>7</v>
      </c>
      <c r="EYI270" s="65" t="s">
        <v>712</v>
      </c>
      <c r="EYO270" s="65" t="s">
        <v>429</v>
      </c>
      <c r="EYP270" s="65">
        <v>7</v>
      </c>
      <c r="EYQ270" s="65" t="s">
        <v>712</v>
      </c>
      <c r="EYW270" s="65" t="s">
        <v>429</v>
      </c>
      <c r="EYX270" s="65">
        <v>7</v>
      </c>
      <c r="EYY270" s="65" t="s">
        <v>712</v>
      </c>
      <c r="EZE270" s="65" t="s">
        <v>429</v>
      </c>
      <c r="EZF270" s="65">
        <v>7</v>
      </c>
      <c r="EZG270" s="65" t="s">
        <v>712</v>
      </c>
      <c r="EZM270" s="65" t="s">
        <v>429</v>
      </c>
      <c r="EZN270" s="65">
        <v>7</v>
      </c>
      <c r="EZO270" s="65" t="s">
        <v>712</v>
      </c>
      <c r="EZU270" s="65" t="s">
        <v>429</v>
      </c>
      <c r="EZV270" s="65">
        <v>7</v>
      </c>
      <c r="EZW270" s="65" t="s">
        <v>712</v>
      </c>
      <c r="FAC270" s="65" t="s">
        <v>429</v>
      </c>
      <c r="FAD270" s="65">
        <v>7</v>
      </c>
      <c r="FAE270" s="65" t="s">
        <v>712</v>
      </c>
      <c r="FAK270" s="65" t="s">
        <v>429</v>
      </c>
      <c r="FAL270" s="65">
        <v>7</v>
      </c>
      <c r="FAM270" s="65" t="s">
        <v>712</v>
      </c>
      <c r="FAS270" s="65" t="s">
        <v>429</v>
      </c>
      <c r="FAT270" s="65">
        <v>7</v>
      </c>
      <c r="FAU270" s="65" t="s">
        <v>712</v>
      </c>
      <c r="FBA270" s="65" t="s">
        <v>429</v>
      </c>
      <c r="FBB270" s="65">
        <v>7</v>
      </c>
      <c r="FBC270" s="65" t="s">
        <v>712</v>
      </c>
      <c r="FBI270" s="65" t="s">
        <v>429</v>
      </c>
      <c r="FBJ270" s="65">
        <v>7</v>
      </c>
      <c r="FBK270" s="65" t="s">
        <v>712</v>
      </c>
      <c r="FBQ270" s="65" t="s">
        <v>429</v>
      </c>
      <c r="FBR270" s="65">
        <v>7</v>
      </c>
      <c r="FBS270" s="65" t="s">
        <v>712</v>
      </c>
      <c r="FBY270" s="65" t="s">
        <v>429</v>
      </c>
      <c r="FBZ270" s="65">
        <v>7</v>
      </c>
      <c r="FCA270" s="65" t="s">
        <v>712</v>
      </c>
      <c r="FCG270" s="65" t="s">
        <v>429</v>
      </c>
      <c r="FCH270" s="65">
        <v>7</v>
      </c>
      <c r="FCI270" s="65" t="s">
        <v>712</v>
      </c>
      <c r="FCO270" s="65" t="s">
        <v>429</v>
      </c>
      <c r="FCP270" s="65">
        <v>7</v>
      </c>
      <c r="FCQ270" s="65" t="s">
        <v>712</v>
      </c>
      <c r="FCW270" s="65" t="s">
        <v>429</v>
      </c>
      <c r="FCX270" s="65">
        <v>7</v>
      </c>
      <c r="FCY270" s="65" t="s">
        <v>712</v>
      </c>
      <c r="FDE270" s="65" t="s">
        <v>429</v>
      </c>
      <c r="FDF270" s="65">
        <v>7</v>
      </c>
      <c r="FDG270" s="65" t="s">
        <v>712</v>
      </c>
      <c r="FDM270" s="65" t="s">
        <v>429</v>
      </c>
      <c r="FDN270" s="65">
        <v>7</v>
      </c>
      <c r="FDO270" s="65" t="s">
        <v>712</v>
      </c>
      <c r="FDU270" s="65" t="s">
        <v>429</v>
      </c>
      <c r="FDV270" s="65">
        <v>7</v>
      </c>
      <c r="FDW270" s="65" t="s">
        <v>712</v>
      </c>
      <c r="FEC270" s="65" t="s">
        <v>429</v>
      </c>
      <c r="FED270" s="65">
        <v>7</v>
      </c>
      <c r="FEE270" s="65" t="s">
        <v>712</v>
      </c>
      <c r="FEK270" s="65" t="s">
        <v>429</v>
      </c>
      <c r="FEL270" s="65">
        <v>7</v>
      </c>
      <c r="FEM270" s="65" t="s">
        <v>712</v>
      </c>
      <c r="FES270" s="65" t="s">
        <v>429</v>
      </c>
      <c r="FET270" s="65">
        <v>7</v>
      </c>
      <c r="FEU270" s="65" t="s">
        <v>712</v>
      </c>
      <c r="FFA270" s="65" t="s">
        <v>429</v>
      </c>
      <c r="FFB270" s="65">
        <v>7</v>
      </c>
      <c r="FFC270" s="65" t="s">
        <v>712</v>
      </c>
      <c r="FFI270" s="65" t="s">
        <v>429</v>
      </c>
      <c r="FFJ270" s="65">
        <v>7</v>
      </c>
      <c r="FFK270" s="65" t="s">
        <v>712</v>
      </c>
      <c r="FFQ270" s="65" t="s">
        <v>429</v>
      </c>
      <c r="FFR270" s="65">
        <v>7</v>
      </c>
      <c r="FFS270" s="65" t="s">
        <v>712</v>
      </c>
      <c r="FFY270" s="65" t="s">
        <v>429</v>
      </c>
      <c r="FFZ270" s="65">
        <v>7</v>
      </c>
      <c r="FGA270" s="65" t="s">
        <v>712</v>
      </c>
      <c r="FGG270" s="65" t="s">
        <v>429</v>
      </c>
      <c r="FGH270" s="65">
        <v>7</v>
      </c>
      <c r="FGI270" s="65" t="s">
        <v>712</v>
      </c>
      <c r="FGO270" s="65" t="s">
        <v>429</v>
      </c>
      <c r="FGP270" s="65">
        <v>7</v>
      </c>
      <c r="FGQ270" s="65" t="s">
        <v>712</v>
      </c>
      <c r="FGW270" s="65" t="s">
        <v>429</v>
      </c>
      <c r="FGX270" s="65">
        <v>7</v>
      </c>
      <c r="FGY270" s="65" t="s">
        <v>712</v>
      </c>
      <c r="FHE270" s="65" t="s">
        <v>429</v>
      </c>
      <c r="FHF270" s="65">
        <v>7</v>
      </c>
      <c r="FHG270" s="65" t="s">
        <v>712</v>
      </c>
      <c r="FHM270" s="65" t="s">
        <v>429</v>
      </c>
      <c r="FHN270" s="65">
        <v>7</v>
      </c>
      <c r="FHO270" s="65" t="s">
        <v>712</v>
      </c>
      <c r="FHU270" s="65" t="s">
        <v>429</v>
      </c>
      <c r="FHV270" s="65">
        <v>7</v>
      </c>
      <c r="FHW270" s="65" t="s">
        <v>712</v>
      </c>
      <c r="FIC270" s="65" t="s">
        <v>429</v>
      </c>
      <c r="FID270" s="65">
        <v>7</v>
      </c>
      <c r="FIE270" s="65" t="s">
        <v>712</v>
      </c>
      <c r="FIK270" s="65" t="s">
        <v>429</v>
      </c>
      <c r="FIL270" s="65">
        <v>7</v>
      </c>
      <c r="FIM270" s="65" t="s">
        <v>712</v>
      </c>
      <c r="FIS270" s="65" t="s">
        <v>429</v>
      </c>
      <c r="FIT270" s="65">
        <v>7</v>
      </c>
      <c r="FIU270" s="65" t="s">
        <v>712</v>
      </c>
      <c r="FJA270" s="65" t="s">
        <v>429</v>
      </c>
      <c r="FJB270" s="65">
        <v>7</v>
      </c>
      <c r="FJC270" s="65" t="s">
        <v>712</v>
      </c>
      <c r="FJI270" s="65" t="s">
        <v>429</v>
      </c>
      <c r="FJJ270" s="65">
        <v>7</v>
      </c>
      <c r="FJK270" s="65" t="s">
        <v>712</v>
      </c>
      <c r="FJQ270" s="65" t="s">
        <v>429</v>
      </c>
      <c r="FJR270" s="65">
        <v>7</v>
      </c>
      <c r="FJS270" s="65" t="s">
        <v>712</v>
      </c>
      <c r="FJY270" s="65" t="s">
        <v>429</v>
      </c>
      <c r="FJZ270" s="65">
        <v>7</v>
      </c>
      <c r="FKA270" s="65" t="s">
        <v>712</v>
      </c>
      <c r="FKG270" s="65" t="s">
        <v>429</v>
      </c>
      <c r="FKH270" s="65">
        <v>7</v>
      </c>
      <c r="FKI270" s="65" t="s">
        <v>712</v>
      </c>
      <c r="FKO270" s="65" t="s">
        <v>429</v>
      </c>
      <c r="FKP270" s="65">
        <v>7</v>
      </c>
      <c r="FKQ270" s="65" t="s">
        <v>712</v>
      </c>
      <c r="FKW270" s="65" t="s">
        <v>429</v>
      </c>
      <c r="FKX270" s="65">
        <v>7</v>
      </c>
      <c r="FKY270" s="65" t="s">
        <v>712</v>
      </c>
      <c r="FLE270" s="65" t="s">
        <v>429</v>
      </c>
      <c r="FLF270" s="65">
        <v>7</v>
      </c>
      <c r="FLG270" s="65" t="s">
        <v>712</v>
      </c>
      <c r="FLM270" s="65" t="s">
        <v>429</v>
      </c>
      <c r="FLN270" s="65">
        <v>7</v>
      </c>
      <c r="FLO270" s="65" t="s">
        <v>712</v>
      </c>
      <c r="FLU270" s="65" t="s">
        <v>429</v>
      </c>
      <c r="FLV270" s="65">
        <v>7</v>
      </c>
      <c r="FLW270" s="65" t="s">
        <v>712</v>
      </c>
      <c r="FMC270" s="65" t="s">
        <v>429</v>
      </c>
      <c r="FMD270" s="65">
        <v>7</v>
      </c>
      <c r="FME270" s="65" t="s">
        <v>712</v>
      </c>
      <c r="FMK270" s="65" t="s">
        <v>429</v>
      </c>
      <c r="FML270" s="65">
        <v>7</v>
      </c>
      <c r="FMM270" s="65" t="s">
        <v>712</v>
      </c>
      <c r="FMS270" s="65" t="s">
        <v>429</v>
      </c>
      <c r="FMT270" s="65">
        <v>7</v>
      </c>
      <c r="FMU270" s="65" t="s">
        <v>712</v>
      </c>
      <c r="FNA270" s="65" t="s">
        <v>429</v>
      </c>
      <c r="FNB270" s="65">
        <v>7</v>
      </c>
      <c r="FNC270" s="65" t="s">
        <v>712</v>
      </c>
      <c r="FNI270" s="65" t="s">
        <v>429</v>
      </c>
      <c r="FNJ270" s="65">
        <v>7</v>
      </c>
      <c r="FNK270" s="65" t="s">
        <v>712</v>
      </c>
      <c r="FNQ270" s="65" t="s">
        <v>429</v>
      </c>
      <c r="FNR270" s="65">
        <v>7</v>
      </c>
      <c r="FNS270" s="65" t="s">
        <v>712</v>
      </c>
      <c r="FNY270" s="65" t="s">
        <v>429</v>
      </c>
      <c r="FNZ270" s="65">
        <v>7</v>
      </c>
      <c r="FOA270" s="65" t="s">
        <v>712</v>
      </c>
      <c r="FOG270" s="65" t="s">
        <v>429</v>
      </c>
      <c r="FOH270" s="65">
        <v>7</v>
      </c>
      <c r="FOI270" s="65" t="s">
        <v>712</v>
      </c>
      <c r="FOO270" s="65" t="s">
        <v>429</v>
      </c>
      <c r="FOP270" s="65">
        <v>7</v>
      </c>
      <c r="FOQ270" s="65" t="s">
        <v>712</v>
      </c>
      <c r="FOW270" s="65" t="s">
        <v>429</v>
      </c>
      <c r="FOX270" s="65">
        <v>7</v>
      </c>
      <c r="FOY270" s="65" t="s">
        <v>712</v>
      </c>
      <c r="FPE270" s="65" t="s">
        <v>429</v>
      </c>
      <c r="FPF270" s="65">
        <v>7</v>
      </c>
      <c r="FPG270" s="65" t="s">
        <v>712</v>
      </c>
      <c r="FPM270" s="65" t="s">
        <v>429</v>
      </c>
      <c r="FPN270" s="65">
        <v>7</v>
      </c>
      <c r="FPO270" s="65" t="s">
        <v>712</v>
      </c>
      <c r="FPU270" s="65" t="s">
        <v>429</v>
      </c>
      <c r="FPV270" s="65">
        <v>7</v>
      </c>
      <c r="FPW270" s="65" t="s">
        <v>712</v>
      </c>
      <c r="FQC270" s="65" t="s">
        <v>429</v>
      </c>
      <c r="FQD270" s="65">
        <v>7</v>
      </c>
      <c r="FQE270" s="65" t="s">
        <v>712</v>
      </c>
      <c r="FQK270" s="65" t="s">
        <v>429</v>
      </c>
      <c r="FQL270" s="65">
        <v>7</v>
      </c>
      <c r="FQM270" s="65" t="s">
        <v>712</v>
      </c>
      <c r="FQS270" s="65" t="s">
        <v>429</v>
      </c>
      <c r="FQT270" s="65">
        <v>7</v>
      </c>
      <c r="FQU270" s="65" t="s">
        <v>712</v>
      </c>
      <c r="FRA270" s="65" t="s">
        <v>429</v>
      </c>
      <c r="FRB270" s="65">
        <v>7</v>
      </c>
      <c r="FRC270" s="65" t="s">
        <v>712</v>
      </c>
      <c r="FRI270" s="65" t="s">
        <v>429</v>
      </c>
      <c r="FRJ270" s="65">
        <v>7</v>
      </c>
      <c r="FRK270" s="65" t="s">
        <v>712</v>
      </c>
      <c r="FRQ270" s="65" t="s">
        <v>429</v>
      </c>
      <c r="FRR270" s="65">
        <v>7</v>
      </c>
      <c r="FRS270" s="65" t="s">
        <v>712</v>
      </c>
      <c r="FRY270" s="65" t="s">
        <v>429</v>
      </c>
      <c r="FRZ270" s="65">
        <v>7</v>
      </c>
      <c r="FSA270" s="65" t="s">
        <v>712</v>
      </c>
      <c r="FSG270" s="65" t="s">
        <v>429</v>
      </c>
      <c r="FSH270" s="65">
        <v>7</v>
      </c>
      <c r="FSI270" s="65" t="s">
        <v>712</v>
      </c>
      <c r="FSO270" s="65" t="s">
        <v>429</v>
      </c>
      <c r="FSP270" s="65">
        <v>7</v>
      </c>
      <c r="FSQ270" s="65" t="s">
        <v>712</v>
      </c>
      <c r="FSW270" s="65" t="s">
        <v>429</v>
      </c>
      <c r="FSX270" s="65">
        <v>7</v>
      </c>
      <c r="FSY270" s="65" t="s">
        <v>712</v>
      </c>
      <c r="FTE270" s="65" t="s">
        <v>429</v>
      </c>
      <c r="FTF270" s="65">
        <v>7</v>
      </c>
      <c r="FTG270" s="65" t="s">
        <v>712</v>
      </c>
      <c r="FTM270" s="65" t="s">
        <v>429</v>
      </c>
      <c r="FTN270" s="65">
        <v>7</v>
      </c>
      <c r="FTO270" s="65" t="s">
        <v>712</v>
      </c>
      <c r="FTU270" s="65" t="s">
        <v>429</v>
      </c>
      <c r="FTV270" s="65">
        <v>7</v>
      </c>
      <c r="FTW270" s="65" t="s">
        <v>712</v>
      </c>
      <c r="FUC270" s="65" t="s">
        <v>429</v>
      </c>
      <c r="FUD270" s="65">
        <v>7</v>
      </c>
      <c r="FUE270" s="65" t="s">
        <v>712</v>
      </c>
      <c r="FUK270" s="65" t="s">
        <v>429</v>
      </c>
      <c r="FUL270" s="65">
        <v>7</v>
      </c>
      <c r="FUM270" s="65" t="s">
        <v>712</v>
      </c>
      <c r="FUS270" s="65" t="s">
        <v>429</v>
      </c>
      <c r="FUT270" s="65">
        <v>7</v>
      </c>
      <c r="FUU270" s="65" t="s">
        <v>712</v>
      </c>
      <c r="FVA270" s="65" t="s">
        <v>429</v>
      </c>
      <c r="FVB270" s="65">
        <v>7</v>
      </c>
      <c r="FVC270" s="65" t="s">
        <v>712</v>
      </c>
      <c r="FVI270" s="65" t="s">
        <v>429</v>
      </c>
      <c r="FVJ270" s="65">
        <v>7</v>
      </c>
      <c r="FVK270" s="65" t="s">
        <v>712</v>
      </c>
      <c r="FVQ270" s="65" t="s">
        <v>429</v>
      </c>
      <c r="FVR270" s="65">
        <v>7</v>
      </c>
      <c r="FVS270" s="65" t="s">
        <v>712</v>
      </c>
      <c r="FVY270" s="65" t="s">
        <v>429</v>
      </c>
      <c r="FVZ270" s="65">
        <v>7</v>
      </c>
      <c r="FWA270" s="65" t="s">
        <v>712</v>
      </c>
      <c r="FWG270" s="65" t="s">
        <v>429</v>
      </c>
      <c r="FWH270" s="65">
        <v>7</v>
      </c>
      <c r="FWI270" s="65" t="s">
        <v>712</v>
      </c>
      <c r="FWO270" s="65" t="s">
        <v>429</v>
      </c>
      <c r="FWP270" s="65">
        <v>7</v>
      </c>
      <c r="FWQ270" s="65" t="s">
        <v>712</v>
      </c>
      <c r="FWW270" s="65" t="s">
        <v>429</v>
      </c>
      <c r="FWX270" s="65">
        <v>7</v>
      </c>
      <c r="FWY270" s="65" t="s">
        <v>712</v>
      </c>
      <c r="FXE270" s="65" t="s">
        <v>429</v>
      </c>
      <c r="FXF270" s="65">
        <v>7</v>
      </c>
      <c r="FXG270" s="65" t="s">
        <v>712</v>
      </c>
      <c r="FXM270" s="65" t="s">
        <v>429</v>
      </c>
      <c r="FXN270" s="65">
        <v>7</v>
      </c>
      <c r="FXO270" s="65" t="s">
        <v>712</v>
      </c>
      <c r="FXU270" s="65" t="s">
        <v>429</v>
      </c>
      <c r="FXV270" s="65">
        <v>7</v>
      </c>
      <c r="FXW270" s="65" t="s">
        <v>712</v>
      </c>
      <c r="FYC270" s="65" t="s">
        <v>429</v>
      </c>
      <c r="FYD270" s="65">
        <v>7</v>
      </c>
      <c r="FYE270" s="65" t="s">
        <v>712</v>
      </c>
      <c r="FYK270" s="65" t="s">
        <v>429</v>
      </c>
      <c r="FYL270" s="65">
        <v>7</v>
      </c>
      <c r="FYM270" s="65" t="s">
        <v>712</v>
      </c>
      <c r="FYS270" s="65" t="s">
        <v>429</v>
      </c>
      <c r="FYT270" s="65">
        <v>7</v>
      </c>
      <c r="FYU270" s="65" t="s">
        <v>712</v>
      </c>
      <c r="FZA270" s="65" t="s">
        <v>429</v>
      </c>
      <c r="FZB270" s="65">
        <v>7</v>
      </c>
      <c r="FZC270" s="65" t="s">
        <v>712</v>
      </c>
      <c r="FZI270" s="65" t="s">
        <v>429</v>
      </c>
      <c r="FZJ270" s="65">
        <v>7</v>
      </c>
      <c r="FZK270" s="65" t="s">
        <v>712</v>
      </c>
      <c r="FZQ270" s="65" t="s">
        <v>429</v>
      </c>
      <c r="FZR270" s="65">
        <v>7</v>
      </c>
      <c r="FZS270" s="65" t="s">
        <v>712</v>
      </c>
      <c r="FZY270" s="65" t="s">
        <v>429</v>
      </c>
      <c r="FZZ270" s="65">
        <v>7</v>
      </c>
      <c r="GAA270" s="65" t="s">
        <v>712</v>
      </c>
      <c r="GAG270" s="65" t="s">
        <v>429</v>
      </c>
      <c r="GAH270" s="65">
        <v>7</v>
      </c>
      <c r="GAI270" s="65" t="s">
        <v>712</v>
      </c>
      <c r="GAO270" s="65" t="s">
        <v>429</v>
      </c>
      <c r="GAP270" s="65">
        <v>7</v>
      </c>
      <c r="GAQ270" s="65" t="s">
        <v>712</v>
      </c>
      <c r="GAW270" s="65" t="s">
        <v>429</v>
      </c>
      <c r="GAX270" s="65">
        <v>7</v>
      </c>
      <c r="GAY270" s="65" t="s">
        <v>712</v>
      </c>
      <c r="GBE270" s="65" t="s">
        <v>429</v>
      </c>
      <c r="GBF270" s="65">
        <v>7</v>
      </c>
      <c r="GBG270" s="65" t="s">
        <v>712</v>
      </c>
      <c r="GBM270" s="65" t="s">
        <v>429</v>
      </c>
      <c r="GBN270" s="65">
        <v>7</v>
      </c>
      <c r="GBO270" s="65" t="s">
        <v>712</v>
      </c>
      <c r="GBU270" s="65" t="s">
        <v>429</v>
      </c>
      <c r="GBV270" s="65">
        <v>7</v>
      </c>
      <c r="GBW270" s="65" t="s">
        <v>712</v>
      </c>
      <c r="GCC270" s="65" t="s">
        <v>429</v>
      </c>
      <c r="GCD270" s="65">
        <v>7</v>
      </c>
      <c r="GCE270" s="65" t="s">
        <v>712</v>
      </c>
      <c r="GCK270" s="65" t="s">
        <v>429</v>
      </c>
      <c r="GCL270" s="65">
        <v>7</v>
      </c>
      <c r="GCM270" s="65" t="s">
        <v>712</v>
      </c>
      <c r="GCS270" s="65" t="s">
        <v>429</v>
      </c>
      <c r="GCT270" s="65">
        <v>7</v>
      </c>
      <c r="GCU270" s="65" t="s">
        <v>712</v>
      </c>
      <c r="GDA270" s="65" t="s">
        <v>429</v>
      </c>
      <c r="GDB270" s="65">
        <v>7</v>
      </c>
      <c r="GDC270" s="65" t="s">
        <v>712</v>
      </c>
      <c r="GDI270" s="65" t="s">
        <v>429</v>
      </c>
      <c r="GDJ270" s="65">
        <v>7</v>
      </c>
      <c r="GDK270" s="65" t="s">
        <v>712</v>
      </c>
      <c r="GDQ270" s="65" t="s">
        <v>429</v>
      </c>
      <c r="GDR270" s="65">
        <v>7</v>
      </c>
      <c r="GDS270" s="65" t="s">
        <v>712</v>
      </c>
      <c r="GDY270" s="65" t="s">
        <v>429</v>
      </c>
      <c r="GDZ270" s="65">
        <v>7</v>
      </c>
      <c r="GEA270" s="65" t="s">
        <v>712</v>
      </c>
      <c r="GEG270" s="65" t="s">
        <v>429</v>
      </c>
      <c r="GEH270" s="65">
        <v>7</v>
      </c>
      <c r="GEI270" s="65" t="s">
        <v>712</v>
      </c>
      <c r="GEO270" s="65" t="s">
        <v>429</v>
      </c>
      <c r="GEP270" s="65">
        <v>7</v>
      </c>
      <c r="GEQ270" s="65" t="s">
        <v>712</v>
      </c>
      <c r="GEW270" s="65" t="s">
        <v>429</v>
      </c>
      <c r="GEX270" s="65">
        <v>7</v>
      </c>
      <c r="GEY270" s="65" t="s">
        <v>712</v>
      </c>
      <c r="GFE270" s="65" t="s">
        <v>429</v>
      </c>
      <c r="GFF270" s="65">
        <v>7</v>
      </c>
      <c r="GFG270" s="65" t="s">
        <v>712</v>
      </c>
      <c r="GFM270" s="65" t="s">
        <v>429</v>
      </c>
      <c r="GFN270" s="65">
        <v>7</v>
      </c>
      <c r="GFO270" s="65" t="s">
        <v>712</v>
      </c>
      <c r="GFU270" s="65" t="s">
        <v>429</v>
      </c>
      <c r="GFV270" s="65">
        <v>7</v>
      </c>
      <c r="GFW270" s="65" t="s">
        <v>712</v>
      </c>
      <c r="GGC270" s="65" t="s">
        <v>429</v>
      </c>
      <c r="GGD270" s="65">
        <v>7</v>
      </c>
      <c r="GGE270" s="65" t="s">
        <v>712</v>
      </c>
      <c r="GGK270" s="65" t="s">
        <v>429</v>
      </c>
      <c r="GGL270" s="65">
        <v>7</v>
      </c>
      <c r="GGM270" s="65" t="s">
        <v>712</v>
      </c>
      <c r="GGS270" s="65" t="s">
        <v>429</v>
      </c>
      <c r="GGT270" s="65">
        <v>7</v>
      </c>
      <c r="GGU270" s="65" t="s">
        <v>712</v>
      </c>
      <c r="GHA270" s="65" t="s">
        <v>429</v>
      </c>
      <c r="GHB270" s="65">
        <v>7</v>
      </c>
      <c r="GHC270" s="65" t="s">
        <v>712</v>
      </c>
      <c r="GHI270" s="65" t="s">
        <v>429</v>
      </c>
      <c r="GHJ270" s="65">
        <v>7</v>
      </c>
      <c r="GHK270" s="65" t="s">
        <v>712</v>
      </c>
      <c r="GHQ270" s="65" t="s">
        <v>429</v>
      </c>
      <c r="GHR270" s="65">
        <v>7</v>
      </c>
      <c r="GHS270" s="65" t="s">
        <v>712</v>
      </c>
      <c r="GHY270" s="65" t="s">
        <v>429</v>
      </c>
      <c r="GHZ270" s="65">
        <v>7</v>
      </c>
      <c r="GIA270" s="65" t="s">
        <v>712</v>
      </c>
      <c r="GIG270" s="65" t="s">
        <v>429</v>
      </c>
      <c r="GIH270" s="65">
        <v>7</v>
      </c>
      <c r="GII270" s="65" t="s">
        <v>712</v>
      </c>
      <c r="GIO270" s="65" t="s">
        <v>429</v>
      </c>
      <c r="GIP270" s="65">
        <v>7</v>
      </c>
      <c r="GIQ270" s="65" t="s">
        <v>712</v>
      </c>
      <c r="GIW270" s="65" t="s">
        <v>429</v>
      </c>
      <c r="GIX270" s="65">
        <v>7</v>
      </c>
      <c r="GIY270" s="65" t="s">
        <v>712</v>
      </c>
      <c r="GJE270" s="65" t="s">
        <v>429</v>
      </c>
      <c r="GJF270" s="65">
        <v>7</v>
      </c>
      <c r="GJG270" s="65" t="s">
        <v>712</v>
      </c>
      <c r="GJM270" s="65" t="s">
        <v>429</v>
      </c>
      <c r="GJN270" s="65">
        <v>7</v>
      </c>
      <c r="GJO270" s="65" t="s">
        <v>712</v>
      </c>
      <c r="GJU270" s="65" t="s">
        <v>429</v>
      </c>
      <c r="GJV270" s="65">
        <v>7</v>
      </c>
      <c r="GJW270" s="65" t="s">
        <v>712</v>
      </c>
      <c r="GKC270" s="65" t="s">
        <v>429</v>
      </c>
      <c r="GKD270" s="65">
        <v>7</v>
      </c>
      <c r="GKE270" s="65" t="s">
        <v>712</v>
      </c>
      <c r="GKK270" s="65" t="s">
        <v>429</v>
      </c>
      <c r="GKL270" s="65">
        <v>7</v>
      </c>
      <c r="GKM270" s="65" t="s">
        <v>712</v>
      </c>
      <c r="GKS270" s="65" t="s">
        <v>429</v>
      </c>
      <c r="GKT270" s="65">
        <v>7</v>
      </c>
      <c r="GKU270" s="65" t="s">
        <v>712</v>
      </c>
      <c r="GLA270" s="65" t="s">
        <v>429</v>
      </c>
      <c r="GLB270" s="65">
        <v>7</v>
      </c>
      <c r="GLC270" s="65" t="s">
        <v>712</v>
      </c>
      <c r="GLI270" s="65" t="s">
        <v>429</v>
      </c>
      <c r="GLJ270" s="65">
        <v>7</v>
      </c>
      <c r="GLK270" s="65" t="s">
        <v>712</v>
      </c>
      <c r="GLQ270" s="65" t="s">
        <v>429</v>
      </c>
      <c r="GLR270" s="65">
        <v>7</v>
      </c>
      <c r="GLS270" s="65" t="s">
        <v>712</v>
      </c>
      <c r="GLY270" s="65" t="s">
        <v>429</v>
      </c>
      <c r="GLZ270" s="65">
        <v>7</v>
      </c>
      <c r="GMA270" s="65" t="s">
        <v>712</v>
      </c>
      <c r="GMG270" s="65" t="s">
        <v>429</v>
      </c>
      <c r="GMH270" s="65">
        <v>7</v>
      </c>
      <c r="GMI270" s="65" t="s">
        <v>712</v>
      </c>
      <c r="GMO270" s="65" t="s">
        <v>429</v>
      </c>
      <c r="GMP270" s="65">
        <v>7</v>
      </c>
      <c r="GMQ270" s="65" t="s">
        <v>712</v>
      </c>
      <c r="GMW270" s="65" t="s">
        <v>429</v>
      </c>
      <c r="GMX270" s="65">
        <v>7</v>
      </c>
      <c r="GMY270" s="65" t="s">
        <v>712</v>
      </c>
      <c r="GNE270" s="65" t="s">
        <v>429</v>
      </c>
      <c r="GNF270" s="65">
        <v>7</v>
      </c>
      <c r="GNG270" s="65" t="s">
        <v>712</v>
      </c>
      <c r="GNM270" s="65" t="s">
        <v>429</v>
      </c>
      <c r="GNN270" s="65">
        <v>7</v>
      </c>
      <c r="GNO270" s="65" t="s">
        <v>712</v>
      </c>
      <c r="GNU270" s="65" t="s">
        <v>429</v>
      </c>
      <c r="GNV270" s="65">
        <v>7</v>
      </c>
      <c r="GNW270" s="65" t="s">
        <v>712</v>
      </c>
      <c r="GOC270" s="65" t="s">
        <v>429</v>
      </c>
      <c r="GOD270" s="65">
        <v>7</v>
      </c>
      <c r="GOE270" s="65" t="s">
        <v>712</v>
      </c>
      <c r="GOK270" s="65" t="s">
        <v>429</v>
      </c>
      <c r="GOL270" s="65">
        <v>7</v>
      </c>
      <c r="GOM270" s="65" t="s">
        <v>712</v>
      </c>
      <c r="GOS270" s="65" t="s">
        <v>429</v>
      </c>
      <c r="GOT270" s="65">
        <v>7</v>
      </c>
      <c r="GOU270" s="65" t="s">
        <v>712</v>
      </c>
      <c r="GPA270" s="65" t="s">
        <v>429</v>
      </c>
      <c r="GPB270" s="65">
        <v>7</v>
      </c>
      <c r="GPC270" s="65" t="s">
        <v>712</v>
      </c>
      <c r="GPI270" s="65" t="s">
        <v>429</v>
      </c>
      <c r="GPJ270" s="65">
        <v>7</v>
      </c>
      <c r="GPK270" s="65" t="s">
        <v>712</v>
      </c>
      <c r="GPQ270" s="65" t="s">
        <v>429</v>
      </c>
      <c r="GPR270" s="65">
        <v>7</v>
      </c>
      <c r="GPS270" s="65" t="s">
        <v>712</v>
      </c>
      <c r="GPY270" s="65" t="s">
        <v>429</v>
      </c>
      <c r="GPZ270" s="65">
        <v>7</v>
      </c>
      <c r="GQA270" s="65" t="s">
        <v>712</v>
      </c>
      <c r="GQG270" s="65" t="s">
        <v>429</v>
      </c>
      <c r="GQH270" s="65">
        <v>7</v>
      </c>
      <c r="GQI270" s="65" t="s">
        <v>712</v>
      </c>
      <c r="GQO270" s="65" t="s">
        <v>429</v>
      </c>
      <c r="GQP270" s="65">
        <v>7</v>
      </c>
      <c r="GQQ270" s="65" t="s">
        <v>712</v>
      </c>
      <c r="GQW270" s="65" t="s">
        <v>429</v>
      </c>
      <c r="GQX270" s="65">
        <v>7</v>
      </c>
      <c r="GQY270" s="65" t="s">
        <v>712</v>
      </c>
      <c r="GRE270" s="65" t="s">
        <v>429</v>
      </c>
      <c r="GRF270" s="65">
        <v>7</v>
      </c>
      <c r="GRG270" s="65" t="s">
        <v>712</v>
      </c>
      <c r="GRM270" s="65" t="s">
        <v>429</v>
      </c>
      <c r="GRN270" s="65">
        <v>7</v>
      </c>
      <c r="GRO270" s="65" t="s">
        <v>712</v>
      </c>
      <c r="GRU270" s="65" t="s">
        <v>429</v>
      </c>
      <c r="GRV270" s="65">
        <v>7</v>
      </c>
      <c r="GRW270" s="65" t="s">
        <v>712</v>
      </c>
      <c r="GSC270" s="65" t="s">
        <v>429</v>
      </c>
      <c r="GSD270" s="65">
        <v>7</v>
      </c>
      <c r="GSE270" s="65" t="s">
        <v>712</v>
      </c>
      <c r="GSK270" s="65" t="s">
        <v>429</v>
      </c>
      <c r="GSL270" s="65">
        <v>7</v>
      </c>
      <c r="GSM270" s="65" t="s">
        <v>712</v>
      </c>
      <c r="GSS270" s="65" t="s">
        <v>429</v>
      </c>
      <c r="GST270" s="65">
        <v>7</v>
      </c>
      <c r="GSU270" s="65" t="s">
        <v>712</v>
      </c>
      <c r="GTA270" s="65" t="s">
        <v>429</v>
      </c>
      <c r="GTB270" s="65">
        <v>7</v>
      </c>
      <c r="GTC270" s="65" t="s">
        <v>712</v>
      </c>
      <c r="GTI270" s="65" t="s">
        <v>429</v>
      </c>
      <c r="GTJ270" s="65">
        <v>7</v>
      </c>
      <c r="GTK270" s="65" t="s">
        <v>712</v>
      </c>
      <c r="GTQ270" s="65" t="s">
        <v>429</v>
      </c>
      <c r="GTR270" s="65">
        <v>7</v>
      </c>
      <c r="GTS270" s="65" t="s">
        <v>712</v>
      </c>
      <c r="GTY270" s="65" t="s">
        <v>429</v>
      </c>
      <c r="GTZ270" s="65">
        <v>7</v>
      </c>
      <c r="GUA270" s="65" t="s">
        <v>712</v>
      </c>
      <c r="GUG270" s="65" t="s">
        <v>429</v>
      </c>
      <c r="GUH270" s="65">
        <v>7</v>
      </c>
      <c r="GUI270" s="65" t="s">
        <v>712</v>
      </c>
      <c r="GUO270" s="65" t="s">
        <v>429</v>
      </c>
      <c r="GUP270" s="65">
        <v>7</v>
      </c>
      <c r="GUQ270" s="65" t="s">
        <v>712</v>
      </c>
      <c r="GUW270" s="65" t="s">
        <v>429</v>
      </c>
      <c r="GUX270" s="65">
        <v>7</v>
      </c>
      <c r="GUY270" s="65" t="s">
        <v>712</v>
      </c>
      <c r="GVE270" s="65" t="s">
        <v>429</v>
      </c>
      <c r="GVF270" s="65">
        <v>7</v>
      </c>
      <c r="GVG270" s="65" t="s">
        <v>712</v>
      </c>
      <c r="GVM270" s="65" t="s">
        <v>429</v>
      </c>
      <c r="GVN270" s="65">
        <v>7</v>
      </c>
      <c r="GVO270" s="65" t="s">
        <v>712</v>
      </c>
      <c r="GVU270" s="65" t="s">
        <v>429</v>
      </c>
      <c r="GVV270" s="65">
        <v>7</v>
      </c>
      <c r="GVW270" s="65" t="s">
        <v>712</v>
      </c>
      <c r="GWC270" s="65" t="s">
        <v>429</v>
      </c>
      <c r="GWD270" s="65">
        <v>7</v>
      </c>
      <c r="GWE270" s="65" t="s">
        <v>712</v>
      </c>
      <c r="GWK270" s="65" t="s">
        <v>429</v>
      </c>
      <c r="GWL270" s="65">
        <v>7</v>
      </c>
      <c r="GWM270" s="65" t="s">
        <v>712</v>
      </c>
      <c r="GWS270" s="65" t="s">
        <v>429</v>
      </c>
      <c r="GWT270" s="65">
        <v>7</v>
      </c>
      <c r="GWU270" s="65" t="s">
        <v>712</v>
      </c>
      <c r="GXA270" s="65" t="s">
        <v>429</v>
      </c>
      <c r="GXB270" s="65">
        <v>7</v>
      </c>
      <c r="GXC270" s="65" t="s">
        <v>712</v>
      </c>
      <c r="GXI270" s="65" t="s">
        <v>429</v>
      </c>
      <c r="GXJ270" s="65">
        <v>7</v>
      </c>
      <c r="GXK270" s="65" t="s">
        <v>712</v>
      </c>
      <c r="GXQ270" s="65" t="s">
        <v>429</v>
      </c>
      <c r="GXR270" s="65">
        <v>7</v>
      </c>
      <c r="GXS270" s="65" t="s">
        <v>712</v>
      </c>
      <c r="GXY270" s="65" t="s">
        <v>429</v>
      </c>
      <c r="GXZ270" s="65">
        <v>7</v>
      </c>
      <c r="GYA270" s="65" t="s">
        <v>712</v>
      </c>
      <c r="GYG270" s="65" t="s">
        <v>429</v>
      </c>
      <c r="GYH270" s="65">
        <v>7</v>
      </c>
      <c r="GYI270" s="65" t="s">
        <v>712</v>
      </c>
      <c r="GYO270" s="65" t="s">
        <v>429</v>
      </c>
      <c r="GYP270" s="65">
        <v>7</v>
      </c>
      <c r="GYQ270" s="65" t="s">
        <v>712</v>
      </c>
      <c r="GYW270" s="65" t="s">
        <v>429</v>
      </c>
      <c r="GYX270" s="65">
        <v>7</v>
      </c>
      <c r="GYY270" s="65" t="s">
        <v>712</v>
      </c>
      <c r="GZE270" s="65" t="s">
        <v>429</v>
      </c>
      <c r="GZF270" s="65">
        <v>7</v>
      </c>
      <c r="GZG270" s="65" t="s">
        <v>712</v>
      </c>
      <c r="GZM270" s="65" t="s">
        <v>429</v>
      </c>
      <c r="GZN270" s="65">
        <v>7</v>
      </c>
      <c r="GZO270" s="65" t="s">
        <v>712</v>
      </c>
      <c r="GZU270" s="65" t="s">
        <v>429</v>
      </c>
      <c r="GZV270" s="65">
        <v>7</v>
      </c>
      <c r="GZW270" s="65" t="s">
        <v>712</v>
      </c>
      <c r="HAC270" s="65" t="s">
        <v>429</v>
      </c>
      <c r="HAD270" s="65">
        <v>7</v>
      </c>
      <c r="HAE270" s="65" t="s">
        <v>712</v>
      </c>
      <c r="HAK270" s="65" t="s">
        <v>429</v>
      </c>
      <c r="HAL270" s="65">
        <v>7</v>
      </c>
      <c r="HAM270" s="65" t="s">
        <v>712</v>
      </c>
      <c r="HAS270" s="65" t="s">
        <v>429</v>
      </c>
      <c r="HAT270" s="65">
        <v>7</v>
      </c>
      <c r="HAU270" s="65" t="s">
        <v>712</v>
      </c>
      <c r="HBA270" s="65" t="s">
        <v>429</v>
      </c>
      <c r="HBB270" s="65">
        <v>7</v>
      </c>
      <c r="HBC270" s="65" t="s">
        <v>712</v>
      </c>
      <c r="HBI270" s="65" t="s">
        <v>429</v>
      </c>
      <c r="HBJ270" s="65">
        <v>7</v>
      </c>
      <c r="HBK270" s="65" t="s">
        <v>712</v>
      </c>
      <c r="HBQ270" s="65" t="s">
        <v>429</v>
      </c>
      <c r="HBR270" s="65">
        <v>7</v>
      </c>
      <c r="HBS270" s="65" t="s">
        <v>712</v>
      </c>
      <c r="HBY270" s="65" t="s">
        <v>429</v>
      </c>
      <c r="HBZ270" s="65">
        <v>7</v>
      </c>
      <c r="HCA270" s="65" t="s">
        <v>712</v>
      </c>
      <c r="HCG270" s="65" t="s">
        <v>429</v>
      </c>
      <c r="HCH270" s="65">
        <v>7</v>
      </c>
      <c r="HCI270" s="65" t="s">
        <v>712</v>
      </c>
      <c r="HCO270" s="65" t="s">
        <v>429</v>
      </c>
      <c r="HCP270" s="65">
        <v>7</v>
      </c>
      <c r="HCQ270" s="65" t="s">
        <v>712</v>
      </c>
      <c r="HCW270" s="65" t="s">
        <v>429</v>
      </c>
      <c r="HCX270" s="65">
        <v>7</v>
      </c>
      <c r="HCY270" s="65" t="s">
        <v>712</v>
      </c>
      <c r="HDE270" s="65" t="s">
        <v>429</v>
      </c>
      <c r="HDF270" s="65">
        <v>7</v>
      </c>
      <c r="HDG270" s="65" t="s">
        <v>712</v>
      </c>
      <c r="HDM270" s="65" t="s">
        <v>429</v>
      </c>
      <c r="HDN270" s="65">
        <v>7</v>
      </c>
      <c r="HDO270" s="65" t="s">
        <v>712</v>
      </c>
      <c r="HDU270" s="65" t="s">
        <v>429</v>
      </c>
      <c r="HDV270" s="65">
        <v>7</v>
      </c>
      <c r="HDW270" s="65" t="s">
        <v>712</v>
      </c>
      <c r="HEC270" s="65" t="s">
        <v>429</v>
      </c>
      <c r="HED270" s="65">
        <v>7</v>
      </c>
      <c r="HEE270" s="65" t="s">
        <v>712</v>
      </c>
      <c r="HEK270" s="65" t="s">
        <v>429</v>
      </c>
      <c r="HEL270" s="65">
        <v>7</v>
      </c>
      <c r="HEM270" s="65" t="s">
        <v>712</v>
      </c>
      <c r="HES270" s="65" t="s">
        <v>429</v>
      </c>
      <c r="HET270" s="65">
        <v>7</v>
      </c>
      <c r="HEU270" s="65" t="s">
        <v>712</v>
      </c>
      <c r="HFA270" s="65" t="s">
        <v>429</v>
      </c>
      <c r="HFB270" s="65">
        <v>7</v>
      </c>
      <c r="HFC270" s="65" t="s">
        <v>712</v>
      </c>
      <c r="HFI270" s="65" t="s">
        <v>429</v>
      </c>
      <c r="HFJ270" s="65">
        <v>7</v>
      </c>
      <c r="HFK270" s="65" t="s">
        <v>712</v>
      </c>
      <c r="HFQ270" s="65" t="s">
        <v>429</v>
      </c>
      <c r="HFR270" s="65">
        <v>7</v>
      </c>
      <c r="HFS270" s="65" t="s">
        <v>712</v>
      </c>
      <c r="HFY270" s="65" t="s">
        <v>429</v>
      </c>
      <c r="HFZ270" s="65">
        <v>7</v>
      </c>
      <c r="HGA270" s="65" t="s">
        <v>712</v>
      </c>
      <c r="HGG270" s="65" t="s">
        <v>429</v>
      </c>
      <c r="HGH270" s="65">
        <v>7</v>
      </c>
      <c r="HGI270" s="65" t="s">
        <v>712</v>
      </c>
      <c r="HGO270" s="65" t="s">
        <v>429</v>
      </c>
      <c r="HGP270" s="65">
        <v>7</v>
      </c>
      <c r="HGQ270" s="65" t="s">
        <v>712</v>
      </c>
      <c r="HGW270" s="65" t="s">
        <v>429</v>
      </c>
      <c r="HGX270" s="65">
        <v>7</v>
      </c>
      <c r="HGY270" s="65" t="s">
        <v>712</v>
      </c>
      <c r="HHE270" s="65" t="s">
        <v>429</v>
      </c>
      <c r="HHF270" s="65">
        <v>7</v>
      </c>
      <c r="HHG270" s="65" t="s">
        <v>712</v>
      </c>
      <c r="HHM270" s="65" t="s">
        <v>429</v>
      </c>
      <c r="HHN270" s="65">
        <v>7</v>
      </c>
      <c r="HHO270" s="65" t="s">
        <v>712</v>
      </c>
      <c r="HHU270" s="65" t="s">
        <v>429</v>
      </c>
      <c r="HHV270" s="65">
        <v>7</v>
      </c>
      <c r="HHW270" s="65" t="s">
        <v>712</v>
      </c>
      <c r="HIC270" s="65" t="s">
        <v>429</v>
      </c>
      <c r="HID270" s="65">
        <v>7</v>
      </c>
      <c r="HIE270" s="65" t="s">
        <v>712</v>
      </c>
      <c r="HIK270" s="65" t="s">
        <v>429</v>
      </c>
      <c r="HIL270" s="65">
        <v>7</v>
      </c>
      <c r="HIM270" s="65" t="s">
        <v>712</v>
      </c>
      <c r="HIS270" s="65" t="s">
        <v>429</v>
      </c>
      <c r="HIT270" s="65">
        <v>7</v>
      </c>
      <c r="HIU270" s="65" t="s">
        <v>712</v>
      </c>
      <c r="HJA270" s="65" t="s">
        <v>429</v>
      </c>
      <c r="HJB270" s="65">
        <v>7</v>
      </c>
      <c r="HJC270" s="65" t="s">
        <v>712</v>
      </c>
      <c r="HJI270" s="65" t="s">
        <v>429</v>
      </c>
      <c r="HJJ270" s="65">
        <v>7</v>
      </c>
      <c r="HJK270" s="65" t="s">
        <v>712</v>
      </c>
      <c r="HJQ270" s="65" t="s">
        <v>429</v>
      </c>
      <c r="HJR270" s="65">
        <v>7</v>
      </c>
      <c r="HJS270" s="65" t="s">
        <v>712</v>
      </c>
      <c r="HJY270" s="65" t="s">
        <v>429</v>
      </c>
      <c r="HJZ270" s="65">
        <v>7</v>
      </c>
      <c r="HKA270" s="65" t="s">
        <v>712</v>
      </c>
      <c r="HKG270" s="65" t="s">
        <v>429</v>
      </c>
      <c r="HKH270" s="65">
        <v>7</v>
      </c>
      <c r="HKI270" s="65" t="s">
        <v>712</v>
      </c>
      <c r="HKO270" s="65" t="s">
        <v>429</v>
      </c>
      <c r="HKP270" s="65">
        <v>7</v>
      </c>
      <c r="HKQ270" s="65" t="s">
        <v>712</v>
      </c>
      <c r="HKW270" s="65" t="s">
        <v>429</v>
      </c>
      <c r="HKX270" s="65">
        <v>7</v>
      </c>
      <c r="HKY270" s="65" t="s">
        <v>712</v>
      </c>
      <c r="HLE270" s="65" t="s">
        <v>429</v>
      </c>
      <c r="HLF270" s="65">
        <v>7</v>
      </c>
      <c r="HLG270" s="65" t="s">
        <v>712</v>
      </c>
      <c r="HLM270" s="65" t="s">
        <v>429</v>
      </c>
      <c r="HLN270" s="65">
        <v>7</v>
      </c>
      <c r="HLO270" s="65" t="s">
        <v>712</v>
      </c>
      <c r="HLU270" s="65" t="s">
        <v>429</v>
      </c>
      <c r="HLV270" s="65">
        <v>7</v>
      </c>
      <c r="HLW270" s="65" t="s">
        <v>712</v>
      </c>
      <c r="HMC270" s="65" t="s">
        <v>429</v>
      </c>
      <c r="HMD270" s="65">
        <v>7</v>
      </c>
      <c r="HME270" s="65" t="s">
        <v>712</v>
      </c>
      <c r="HMK270" s="65" t="s">
        <v>429</v>
      </c>
      <c r="HML270" s="65">
        <v>7</v>
      </c>
      <c r="HMM270" s="65" t="s">
        <v>712</v>
      </c>
      <c r="HMS270" s="65" t="s">
        <v>429</v>
      </c>
      <c r="HMT270" s="65">
        <v>7</v>
      </c>
      <c r="HMU270" s="65" t="s">
        <v>712</v>
      </c>
      <c r="HNA270" s="65" t="s">
        <v>429</v>
      </c>
      <c r="HNB270" s="65">
        <v>7</v>
      </c>
      <c r="HNC270" s="65" t="s">
        <v>712</v>
      </c>
      <c r="HNI270" s="65" t="s">
        <v>429</v>
      </c>
      <c r="HNJ270" s="65">
        <v>7</v>
      </c>
      <c r="HNK270" s="65" t="s">
        <v>712</v>
      </c>
      <c r="HNQ270" s="65" t="s">
        <v>429</v>
      </c>
      <c r="HNR270" s="65">
        <v>7</v>
      </c>
      <c r="HNS270" s="65" t="s">
        <v>712</v>
      </c>
      <c r="HNY270" s="65" t="s">
        <v>429</v>
      </c>
      <c r="HNZ270" s="65">
        <v>7</v>
      </c>
      <c r="HOA270" s="65" t="s">
        <v>712</v>
      </c>
      <c r="HOG270" s="65" t="s">
        <v>429</v>
      </c>
      <c r="HOH270" s="65">
        <v>7</v>
      </c>
      <c r="HOI270" s="65" t="s">
        <v>712</v>
      </c>
      <c r="HOO270" s="65" t="s">
        <v>429</v>
      </c>
      <c r="HOP270" s="65">
        <v>7</v>
      </c>
      <c r="HOQ270" s="65" t="s">
        <v>712</v>
      </c>
      <c r="HOW270" s="65" t="s">
        <v>429</v>
      </c>
      <c r="HOX270" s="65">
        <v>7</v>
      </c>
      <c r="HOY270" s="65" t="s">
        <v>712</v>
      </c>
      <c r="HPE270" s="65" t="s">
        <v>429</v>
      </c>
      <c r="HPF270" s="65">
        <v>7</v>
      </c>
      <c r="HPG270" s="65" t="s">
        <v>712</v>
      </c>
      <c r="HPM270" s="65" t="s">
        <v>429</v>
      </c>
      <c r="HPN270" s="65">
        <v>7</v>
      </c>
      <c r="HPO270" s="65" t="s">
        <v>712</v>
      </c>
      <c r="HPU270" s="65" t="s">
        <v>429</v>
      </c>
      <c r="HPV270" s="65">
        <v>7</v>
      </c>
      <c r="HPW270" s="65" t="s">
        <v>712</v>
      </c>
      <c r="HQC270" s="65" t="s">
        <v>429</v>
      </c>
      <c r="HQD270" s="65">
        <v>7</v>
      </c>
      <c r="HQE270" s="65" t="s">
        <v>712</v>
      </c>
      <c r="HQK270" s="65" t="s">
        <v>429</v>
      </c>
      <c r="HQL270" s="65">
        <v>7</v>
      </c>
      <c r="HQM270" s="65" t="s">
        <v>712</v>
      </c>
      <c r="HQS270" s="65" t="s">
        <v>429</v>
      </c>
      <c r="HQT270" s="65">
        <v>7</v>
      </c>
      <c r="HQU270" s="65" t="s">
        <v>712</v>
      </c>
      <c r="HRA270" s="65" t="s">
        <v>429</v>
      </c>
      <c r="HRB270" s="65">
        <v>7</v>
      </c>
      <c r="HRC270" s="65" t="s">
        <v>712</v>
      </c>
      <c r="HRI270" s="65" t="s">
        <v>429</v>
      </c>
      <c r="HRJ270" s="65">
        <v>7</v>
      </c>
      <c r="HRK270" s="65" t="s">
        <v>712</v>
      </c>
      <c r="HRQ270" s="65" t="s">
        <v>429</v>
      </c>
      <c r="HRR270" s="65">
        <v>7</v>
      </c>
      <c r="HRS270" s="65" t="s">
        <v>712</v>
      </c>
      <c r="HRY270" s="65" t="s">
        <v>429</v>
      </c>
      <c r="HRZ270" s="65">
        <v>7</v>
      </c>
      <c r="HSA270" s="65" t="s">
        <v>712</v>
      </c>
      <c r="HSG270" s="65" t="s">
        <v>429</v>
      </c>
      <c r="HSH270" s="65">
        <v>7</v>
      </c>
      <c r="HSI270" s="65" t="s">
        <v>712</v>
      </c>
      <c r="HSO270" s="65" t="s">
        <v>429</v>
      </c>
      <c r="HSP270" s="65">
        <v>7</v>
      </c>
      <c r="HSQ270" s="65" t="s">
        <v>712</v>
      </c>
      <c r="HSW270" s="65" t="s">
        <v>429</v>
      </c>
      <c r="HSX270" s="65">
        <v>7</v>
      </c>
      <c r="HSY270" s="65" t="s">
        <v>712</v>
      </c>
      <c r="HTE270" s="65" t="s">
        <v>429</v>
      </c>
      <c r="HTF270" s="65">
        <v>7</v>
      </c>
      <c r="HTG270" s="65" t="s">
        <v>712</v>
      </c>
      <c r="HTM270" s="65" t="s">
        <v>429</v>
      </c>
      <c r="HTN270" s="65">
        <v>7</v>
      </c>
      <c r="HTO270" s="65" t="s">
        <v>712</v>
      </c>
      <c r="HTU270" s="65" t="s">
        <v>429</v>
      </c>
      <c r="HTV270" s="65">
        <v>7</v>
      </c>
      <c r="HTW270" s="65" t="s">
        <v>712</v>
      </c>
      <c r="HUC270" s="65" t="s">
        <v>429</v>
      </c>
      <c r="HUD270" s="65">
        <v>7</v>
      </c>
      <c r="HUE270" s="65" t="s">
        <v>712</v>
      </c>
      <c r="HUK270" s="65" t="s">
        <v>429</v>
      </c>
      <c r="HUL270" s="65">
        <v>7</v>
      </c>
      <c r="HUM270" s="65" t="s">
        <v>712</v>
      </c>
      <c r="HUS270" s="65" t="s">
        <v>429</v>
      </c>
      <c r="HUT270" s="65">
        <v>7</v>
      </c>
      <c r="HUU270" s="65" t="s">
        <v>712</v>
      </c>
      <c r="HVA270" s="65" t="s">
        <v>429</v>
      </c>
      <c r="HVB270" s="65">
        <v>7</v>
      </c>
      <c r="HVC270" s="65" t="s">
        <v>712</v>
      </c>
      <c r="HVI270" s="65" t="s">
        <v>429</v>
      </c>
      <c r="HVJ270" s="65">
        <v>7</v>
      </c>
      <c r="HVK270" s="65" t="s">
        <v>712</v>
      </c>
      <c r="HVQ270" s="65" t="s">
        <v>429</v>
      </c>
      <c r="HVR270" s="65">
        <v>7</v>
      </c>
      <c r="HVS270" s="65" t="s">
        <v>712</v>
      </c>
      <c r="HVY270" s="65" t="s">
        <v>429</v>
      </c>
      <c r="HVZ270" s="65">
        <v>7</v>
      </c>
      <c r="HWA270" s="65" t="s">
        <v>712</v>
      </c>
      <c r="HWG270" s="65" t="s">
        <v>429</v>
      </c>
      <c r="HWH270" s="65">
        <v>7</v>
      </c>
      <c r="HWI270" s="65" t="s">
        <v>712</v>
      </c>
      <c r="HWO270" s="65" t="s">
        <v>429</v>
      </c>
      <c r="HWP270" s="65">
        <v>7</v>
      </c>
      <c r="HWQ270" s="65" t="s">
        <v>712</v>
      </c>
      <c r="HWW270" s="65" t="s">
        <v>429</v>
      </c>
      <c r="HWX270" s="65">
        <v>7</v>
      </c>
      <c r="HWY270" s="65" t="s">
        <v>712</v>
      </c>
      <c r="HXE270" s="65" t="s">
        <v>429</v>
      </c>
      <c r="HXF270" s="65">
        <v>7</v>
      </c>
      <c r="HXG270" s="65" t="s">
        <v>712</v>
      </c>
      <c r="HXM270" s="65" t="s">
        <v>429</v>
      </c>
      <c r="HXN270" s="65">
        <v>7</v>
      </c>
      <c r="HXO270" s="65" t="s">
        <v>712</v>
      </c>
      <c r="HXU270" s="65" t="s">
        <v>429</v>
      </c>
      <c r="HXV270" s="65">
        <v>7</v>
      </c>
      <c r="HXW270" s="65" t="s">
        <v>712</v>
      </c>
      <c r="HYC270" s="65" t="s">
        <v>429</v>
      </c>
      <c r="HYD270" s="65">
        <v>7</v>
      </c>
      <c r="HYE270" s="65" t="s">
        <v>712</v>
      </c>
      <c r="HYK270" s="65" t="s">
        <v>429</v>
      </c>
      <c r="HYL270" s="65">
        <v>7</v>
      </c>
      <c r="HYM270" s="65" t="s">
        <v>712</v>
      </c>
      <c r="HYS270" s="65" t="s">
        <v>429</v>
      </c>
      <c r="HYT270" s="65">
        <v>7</v>
      </c>
      <c r="HYU270" s="65" t="s">
        <v>712</v>
      </c>
      <c r="HZA270" s="65" t="s">
        <v>429</v>
      </c>
      <c r="HZB270" s="65">
        <v>7</v>
      </c>
      <c r="HZC270" s="65" t="s">
        <v>712</v>
      </c>
      <c r="HZI270" s="65" t="s">
        <v>429</v>
      </c>
      <c r="HZJ270" s="65">
        <v>7</v>
      </c>
      <c r="HZK270" s="65" t="s">
        <v>712</v>
      </c>
      <c r="HZQ270" s="65" t="s">
        <v>429</v>
      </c>
      <c r="HZR270" s="65">
        <v>7</v>
      </c>
      <c r="HZS270" s="65" t="s">
        <v>712</v>
      </c>
      <c r="HZY270" s="65" t="s">
        <v>429</v>
      </c>
      <c r="HZZ270" s="65">
        <v>7</v>
      </c>
      <c r="IAA270" s="65" t="s">
        <v>712</v>
      </c>
      <c r="IAG270" s="65" t="s">
        <v>429</v>
      </c>
      <c r="IAH270" s="65">
        <v>7</v>
      </c>
      <c r="IAI270" s="65" t="s">
        <v>712</v>
      </c>
      <c r="IAO270" s="65" t="s">
        <v>429</v>
      </c>
      <c r="IAP270" s="65">
        <v>7</v>
      </c>
      <c r="IAQ270" s="65" t="s">
        <v>712</v>
      </c>
      <c r="IAW270" s="65" t="s">
        <v>429</v>
      </c>
      <c r="IAX270" s="65">
        <v>7</v>
      </c>
      <c r="IAY270" s="65" t="s">
        <v>712</v>
      </c>
      <c r="IBE270" s="65" t="s">
        <v>429</v>
      </c>
      <c r="IBF270" s="65">
        <v>7</v>
      </c>
      <c r="IBG270" s="65" t="s">
        <v>712</v>
      </c>
      <c r="IBM270" s="65" t="s">
        <v>429</v>
      </c>
      <c r="IBN270" s="65">
        <v>7</v>
      </c>
      <c r="IBO270" s="65" t="s">
        <v>712</v>
      </c>
      <c r="IBU270" s="65" t="s">
        <v>429</v>
      </c>
      <c r="IBV270" s="65">
        <v>7</v>
      </c>
      <c r="IBW270" s="65" t="s">
        <v>712</v>
      </c>
      <c r="ICC270" s="65" t="s">
        <v>429</v>
      </c>
      <c r="ICD270" s="65">
        <v>7</v>
      </c>
      <c r="ICE270" s="65" t="s">
        <v>712</v>
      </c>
      <c r="ICK270" s="65" t="s">
        <v>429</v>
      </c>
      <c r="ICL270" s="65">
        <v>7</v>
      </c>
      <c r="ICM270" s="65" t="s">
        <v>712</v>
      </c>
      <c r="ICS270" s="65" t="s">
        <v>429</v>
      </c>
      <c r="ICT270" s="65">
        <v>7</v>
      </c>
      <c r="ICU270" s="65" t="s">
        <v>712</v>
      </c>
      <c r="IDA270" s="65" t="s">
        <v>429</v>
      </c>
      <c r="IDB270" s="65">
        <v>7</v>
      </c>
      <c r="IDC270" s="65" t="s">
        <v>712</v>
      </c>
      <c r="IDI270" s="65" t="s">
        <v>429</v>
      </c>
      <c r="IDJ270" s="65">
        <v>7</v>
      </c>
      <c r="IDK270" s="65" t="s">
        <v>712</v>
      </c>
      <c r="IDQ270" s="65" t="s">
        <v>429</v>
      </c>
      <c r="IDR270" s="65">
        <v>7</v>
      </c>
      <c r="IDS270" s="65" t="s">
        <v>712</v>
      </c>
      <c r="IDY270" s="65" t="s">
        <v>429</v>
      </c>
      <c r="IDZ270" s="65">
        <v>7</v>
      </c>
      <c r="IEA270" s="65" t="s">
        <v>712</v>
      </c>
      <c r="IEG270" s="65" t="s">
        <v>429</v>
      </c>
      <c r="IEH270" s="65">
        <v>7</v>
      </c>
      <c r="IEI270" s="65" t="s">
        <v>712</v>
      </c>
      <c r="IEO270" s="65" t="s">
        <v>429</v>
      </c>
      <c r="IEP270" s="65">
        <v>7</v>
      </c>
      <c r="IEQ270" s="65" t="s">
        <v>712</v>
      </c>
      <c r="IEW270" s="65" t="s">
        <v>429</v>
      </c>
      <c r="IEX270" s="65">
        <v>7</v>
      </c>
      <c r="IEY270" s="65" t="s">
        <v>712</v>
      </c>
      <c r="IFE270" s="65" t="s">
        <v>429</v>
      </c>
      <c r="IFF270" s="65">
        <v>7</v>
      </c>
      <c r="IFG270" s="65" t="s">
        <v>712</v>
      </c>
      <c r="IFM270" s="65" t="s">
        <v>429</v>
      </c>
      <c r="IFN270" s="65">
        <v>7</v>
      </c>
      <c r="IFO270" s="65" t="s">
        <v>712</v>
      </c>
      <c r="IFU270" s="65" t="s">
        <v>429</v>
      </c>
      <c r="IFV270" s="65">
        <v>7</v>
      </c>
      <c r="IFW270" s="65" t="s">
        <v>712</v>
      </c>
      <c r="IGC270" s="65" t="s">
        <v>429</v>
      </c>
      <c r="IGD270" s="65">
        <v>7</v>
      </c>
      <c r="IGE270" s="65" t="s">
        <v>712</v>
      </c>
      <c r="IGK270" s="65" t="s">
        <v>429</v>
      </c>
      <c r="IGL270" s="65">
        <v>7</v>
      </c>
      <c r="IGM270" s="65" t="s">
        <v>712</v>
      </c>
      <c r="IGS270" s="65" t="s">
        <v>429</v>
      </c>
      <c r="IGT270" s="65">
        <v>7</v>
      </c>
      <c r="IGU270" s="65" t="s">
        <v>712</v>
      </c>
      <c r="IHA270" s="65" t="s">
        <v>429</v>
      </c>
      <c r="IHB270" s="65">
        <v>7</v>
      </c>
      <c r="IHC270" s="65" t="s">
        <v>712</v>
      </c>
      <c r="IHI270" s="65" t="s">
        <v>429</v>
      </c>
      <c r="IHJ270" s="65">
        <v>7</v>
      </c>
      <c r="IHK270" s="65" t="s">
        <v>712</v>
      </c>
      <c r="IHQ270" s="65" t="s">
        <v>429</v>
      </c>
      <c r="IHR270" s="65">
        <v>7</v>
      </c>
      <c r="IHS270" s="65" t="s">
        <v>712</v>
      </c>
      <c r="IHY270" s="65" t="s">
        <v>429</v>
      </c>
      <c r="IHZ270" s="65">
        <v>7</v>
      </c>
      <c r="IIA270" s="65" t="s">
        <v>712</v>
      </c>
      <c r="IIG270" s="65" t="s">
        <v>429</v>
      </c>
      <c r="IIH270" s="65">
        <v>7</v>
      </c>
      <c r="III270" s="65" t="s">
        <v>712</v>
      </c>
      <c r="IIO270" s="65" t="s">
        <v>429</v>
      </c>
      <c r="IIP270" s="65">
        <v>7</v>
      </c>
      <c r="IIQ270" s="65" t="s">
        <v>712</v>
      </c>
      <c r="IIW270" s="65" t="s">
        <v>429</v>
      </c>
      <c r="IIX270" s="65">
        <v>7</v>
      </c>
      <c r="IIY270" s="65" t="s">
        <v>712</v>
      </c>
      <c r="IJE270" s="65" t="s">
        <v>429</v>
      </c>
      <c r="IJF270" s="65">
        <v>7</v>
      </c>
      <c r="IJG270" s="65" t="s">
        <v>712</v>
      </c>
      <c r="IJM270" s="65" t="s">
        <v>429</v>
      </c>
      <c r="IJN270" s="65">
        <v>7</v>
      </c>
      <c r="IJO270" s="65" t="s">
        <v>712</v>
      </c>
      <c r="IJU270" s="65" t="s">
        <v>429</v>
      </c>
      <c r="IJV270" s="65">
        <v>7</v>
      </c>
      <c r="IJW270" s="65" t="s">
        <v>712</v>
      </c>
      <c r="IKC270" s="65" t="s">
        <v>429</v>
      </c>
      <c r="IKD270" s="65">
        <v>7</v>
      </c>
      <c r="IKE270" s="65" t="s">
        <v>712</v>
      </c>
      <c r="IKK270" s="65" t="s">
        <v>429</v>
      </c>
      <c r="IKL270" s="65">
        <v>7</v>
      </c>
      <c r="IKM270" s="65" t="s">
        <v>712</v>
      </c>
      <c r="IKS270" s="65" t="s">
        <v>429</v>
      </c>
      <c r="IKT270" s="65">
        <v>7</v>
      </c>
      <c r="IKU270" s="65" t="s">
        <v>712</v>
      </c>
      <c r="ILA270" s="65" t="s">
        <v>429</v>
      </c>
      <c r="ILB270" s="65">
        <v>7</v>
      </c>
      <c r="ILC270" s="65" t="s">
        <v>712</v>
      </c>
      <c r="ILI270" s="65" t="s">
        <v>429</v>
      </c>
      <c r="ILJ270" s="65">
        <v>7</v>
      </c>
      <c r="ILK270" s="65" t="s">
        <v>712</v>
      </c>
      <c r="ILQ270" s="65" t="s">
        <v>429</v>
      </c>
      <c r="ILR270" s="65">
        <v>7</v>
      </c>
      <c r="ILS270" s="65" t="s">
        <v>712</v>
      </c>
      <c r="ILY270" s="65" t="s">
        <v>429</v>
      </c>
      <c r="ILZ270" s="65">
        <v>7</v>
      </c>
      <c r="IMA270" s="65" t="s">
        <v>712</v>
      </c>
      <c r="IMG270" s="65" t="s">
        <v>429</v>
      </c>
      <c r="IMH270" s="65">
        <v>7</v>
      </c>
      <c r="IMI270" s="65" t="s">
        <v>712</v>
      </c>
      <c r="IMO270" s="65" t="s">
        <v>429</v>
      </c>
      <c r="IMP270" s="65">
        <v>7</v>
      </c>
      <c r="IMQ270" s="65" t="s">
        <v>712</v>
      </c>
      <c r="IMW270" s="65" t="s">
        <v>429</v>
      </c>
      <c r="IMX270" s="65">
        <v>7</v>
      </c>
      <c r="IMY270" s="65" t="s">
        <v>712</v>
      </c>
      <c r="INE270" s="65" t="s">
        <v>429</v>
      </c>
      <c r="INF270" s="65">
        <v>7</v>
      </c>
      <c r="ING270" s="65" t="s">
        <v>712</v>
      </c>
      <c r="INM270" s="65" t="s">
        <v>429</v>
      </c>
      <c r="INN270" s="65">
        <v>7</v>
      </c>
      <c r="INO270" s="65" t="s">
        <v>712</v>
      </c>
      <c r="INU270" s="65" t="s">
        <v>429</v>
      </c>
      <c r="INV270" s="65">
        <v>7</v>
      </c>
      <c r="INW270" s="65" t="s">
        <v>712</v>
      </c>
      <c r="IOC270" s="65" t="s">
        <v>429</v>
      </c>
      <c r="IOD270" s="65">
        <v>7</v>
      </c>
      <c r="IOE270" s="65" t="s">
        <v>712</v>
      </c>
      <c r="IOK270" s="65" t="s">
        <v>429</v>
      </c>
      <c r="IOL270" s="65">
        <v>7</v>
      </c>
      <c r="IOM270" s="65" t="s">
        <v>712</v>
      </c>
      <c r="IOS270" s="65" t="s">
        <v>429</v>
      </c>
      <c r="IOT270" s="65">
        <v>7</v>
      </c>
      <c r="IOU270" s="65" t="s">
        <v>712</v>
      </c>
      <c r="IPA270" s="65" t="s">
        <v>429</v>
      </c>
      <c r="IPB270" s="65">
        <v>7</v>
      </c>
      <c r="IPC270" s="65" t="s">
        <v>712</v>
      </c>
      <c r="IPI270" s="65" t="s">
        <v>429</v>
      </c>
      <c r="IPJ270" s="65">
        <v>7</v>
      </c>
      <c r="IPK270" s="65" t="s">
        <v>712</v>
      </c>
      <c r="IPQ270" s="65" t="s">
        <v>429</v>
      </c>
      <c r="IPR270" s="65">
        <v>7</v>
      </c>
      <c r="IPS270" s="65" t="s">
        <v>712</v>
      </c>
      <c r="IPY270" s="65" t="s">
        <v>429</v>
      </c>
      <c r="IPZ270" s="65">
        <v>7</v>
      </c>
      <c r="IQA270" s="65" t="s">
        <v>712</v>
      </c>
      <c r="IQG270" s="65" t="s">
        <v>429</v>
      </c>
      <c r="IQH270" s="65">
        <v>7</v>
      </c>
      <c r="IQI270" s="65" t="s">
        <v>712</v>
      </c>
      <c r="IQO270" s="65" t="s">
        <v>429</v>
      </c>
      <c r="IQP270" s="65">
        <v>7</v>
      </c>
      <c r="IQQ270" s="65" t="s">
        <v>712</v>
      </c>
      <c r="IQW270" s="65" t="s">
        <v>429</v>
      </c>
      <c r="IQX270" s="65">
        <v>7</v>
      </c>
      <c r="IQY270" s="65" t="s">
        <v>712</v>
      </c>
      <c r="IRE270" s="65" t="s">
        <v>429</v>
      </c>
      <c r="IRF270" s="65">
        <v>7</v>
      </c>
      <c r="IRG270" s="65" t="s">
        <v>712</v>
      </c>
      <c r="IRM270" s="65" t="s">
        <v>429</v>
      </c>
      <c r="IRN270" s="65">
        <v>7</v>
      </c>
      <c r="IRO270" s="65" t="s">
        <v>712</v>
      </c>
      <c r="IRU270" s="65" t="s">
        <v>429</v>
      </c>
      <c r="IRV270" s="65">
        <v>7</v>
      </c>
      <c r="IRW270" s="65" t="s">
        <v>712</v>
      </c>
      <c r="ISC270" s="65" t="s">
        <v>429</v>
      </c>
      <c r="ISD270" s="65">
        <v>7</v>
      </c>
      <c r="ISE270" s="65" t="s">
        <v>712</v>
      </c>
      <c r="ISK270" s="65" t="s">
        <v>429</v>
      </c>
      <c r="ISL270" s="65">
        <v>7</v>
      </c>
      <c r="ISM270" s="65" t="s">
        <v>712</v>
      </c>
      <c r="ISS270" s="65" t="s">
        <v>429</v>
      </c>
      <c r="IST270" s="65">
        <v>7</v>
      </c>
      <c r="ISU270" s="65" t="s">
        <v>712</v>
      </c>
      <c r="ITA270" s="65" t="s">
        <v>429</v>
      </c>
      <c r="ITB270" s="65">
        <v>7</v>
      </c>
      <c r="ITC270" s="65" t="s">
        <v>712</v>
      </c>
      <c r="ITI270" s="65" t="s">
        <v>429</v>
      </c>
      <c r="ITJ270" s="65">
        <v>7</v>
      </c>
      <c r="ITK270" s="65" t="s">
        <v>712</v>
      </c>
      <c r="ITQ270" s="65" t="s">
        <v>429</v>
      </c>
      <c r="ITR270" s="65">
        <v>7</v>
      </c>
      <c r="ITS270" s="65" t="s">
        <v>712</v>
      </c>
      <c r="ITY270" s="65" t="s">
        <v>429</v>
      </c>
      <c r="ITZ270" s="65">
        <v>7</v>
      </c>
      <c r="IUA270" s="65" t="s">
        <v>712</v>
      </c>
      <c r="IUG270" s="65" t="s">
        <v>429</v>
      </c>
      <c r="IUH270" s="65">
        <v>7</v>
      </c>
      <c r="IUI270" s="65" t="s">
        <v>712</v>
      </c>
      <c r="IUO270" s="65" t="s">
        <v>429</v>
      </c>
      <c r="IUP270" s="65">
        <v>7</v>
      </c>
      <c r="IUQ270" s="65" t="s">
        <v>712</v>
      </c>
      <c r="IUW270" s="65" t="s">
        <v>429</v>
      </c>
      <c r="IUX270" s="65">
        <v>7</v>
      </c>
      <c r="IUY270" s="65" t="s">
        <v>712</v>
      </c>
      <c r="IVE270" s="65" t="s">
        <v>429</v>
      </c>
      <c r="IVF270" s="65">
        <v>7</v>
      </c>
      <c r="IVG270" s="65" t="s">
        <v>712</v>
      </c>
      <c r="IVM270" s="65" t="s">
        <v>429</v>
      </c>
      <c r="IVN270" s="65">
        <v>7</v>
      </c>
      <c r="IVO270" s="65" t="s">
        <v>712</v>
      </c>
      <c r="IVU270" s="65" t="s">
        <v>429</v>
      </c>
      <c r="IVV270" s="65">
        <v>7</v>
      </c>
      <c r="IVW270" s="65" t="s">
        <v>712</v>
      </c>
      <c r="IWC270" s="65" t="s">
        <v>429</v>
      </c>
      <c r="IWD270" s="65">
        <v>7</v>
      </c>
      <c r="IWE270" s="65" t="s">
        <v>712</v>
      </c>
      <c r="IWK270" s="65" t="s">
        <v>429</v>
      </c>
      <c r="IWL270" s="65">
        <v>7</v>
      </c>
      <c r="IWM270" s="65" t="s">
        <v>712</v>
      </c>
      <c r="IWS270" s="65" t="s">
        <v>429</v>
      </c>
      <c r="IWT270" s="65">
        <v>7</v>
      </c>
      <c r="IWU270" s="65" t="s">
        <v>712</v>
      </c>
      <c r="IXA270" s="65" t="s">
        <v>429</v>
      </c>
      <c r="IXB270" s="65">
        <v>7</v>
      </c>
      <c r="IXC270" s="65" t="s">
        <v>712</v>
      </c>
      <c r="IXI270" s="65" t="s">
        <v>429</v>
      </c>
      <c r="IXJ270" s="65">
        <v>7</v>
      </c>
      <c r="IXK270" s="65" t="s">
        <v>712</v>
      </c>
      <c r="IXQ270" s="65" t="s">
        <v>429</v>
      </c>
      <c r="IXR270" s="65">
        <v>7</v>
      </c>
      <c r="IXS270" s="65" t="s">
        <v>712</v>
      </c>
      <c r="IXY270" s="65" t="s">
        <v>429</v>
      </c>
      <c r="IXZ270" s="65">
        <v>7</v>
      </c>
      <c r="IYA270" s="65" t="s">
        <v>712</v>
      </c>
      <c r="IYG270" s="65" t="s">
        <v>429</v>
      </c>
      <c r="IYH270" s="65">
        <v>7</v>
      </c>
      <c r="IYI270" s="65" t="s">
        <v>712</v>
      </c>
      <c r="IYO270" s="65" t="s">
        <v>429</v>
      </c>
      <c r="IYP270" s="65">
        <v>7</v>
      </c>
      <c r="IYQ270" s="65" t="s">
        <v>712</v>
      </c>
      <c r="IYW270" s="65" t="s">
        <v>429</v>
      </c>
      <c r="IYX270" s="65">
        <v>7</v>
      </c>
      <c r="IYY270" s="65" t="s">
        <v>712</v>
      </c>
      <c r="IZE270" s="65" t="s">
        <v>429</v>
      </c>
      <c r="IZF270" s="65">
        <v>7</v>
      </c>
      <c r="IZG270" s="65" t="s">
        <v>712</v>
      </c>
      <c r="IZM270" s="65" t="s">
        <v>429</v>
      </c>
      <c r="IZN270" s="65">
        <v>7</v>
      </c>
      <c r="IZO270" s="65" t="s">
        <v>712</v>
      </c>
      <c r="IZU270" s="65" t="s">
        <v>429</v>
      </c>
      <c r="IZV270" s="65">
        <v>7</v>
      </c>
      <c r="IZW270" s="65" t="s">
        <v>712</v>
      </c>
      <c r="JAC270" s="65" t="s">
        <v>429</v>
      </c>
      <c r="JAD270" s="65">
        <v>7</v>
      </c>
      <c r="JAE270" s="65" t="s">
        <v>712</v>
      </c>
      <c r="JAK270" s="65" t="s">
        <v>429</v>
      </c>
      <c r="JAL270" s="65">
        <v>7</v>
      </c>
      <c r="JAM270" s="65" t="s">
        <v>712</v>
      </c>
      <c r="JAS270" s="65" t="s">
        <v>429</v>
      </c>
      <c r="JAT270" s="65">
        <v>7</v>
      </c>
      <c r="JAU270" s="65" t="s">
        <v>712</v>
      </c>
      <c r="JBA270" s="65" t="s">
        <v>429</v>
      </c>
      <c r="JBB270" s="65">
        <v>7</v>
      </c>
      <c r="JBC270" s="65" t="s">
        <v>712</v>
      </c>
      <c r="JBI270" s="65" t="s">
        <v>429</v>
      </c>
      <c r="JBJ270" s="65">
        <v>7</v>
      </c>
      <c r="JBK270" s="65" t="s">
        <v>712</v>
      </c>
      <c r="JBQ270" s="65" t="s">
        <v>429</v>
      </c>
      <c r="JBR270" s="65">
        <v>7</v>
      </c>
      <c r="JBS270" s="65" t="s">
        <v>712</v>
      </c>
      <c r="JBY270" s="65" t="s">
        <v>429</v>
      </c>
      <c r="JBZ270" s="65">
        <v>7</v>
      </c>
      <c r="JCA270" s="65" t="s">
        <v>712</v>
      </c>
      <c r="JCG270" s="65" t="s">
        <v>429</v>
      </c>
      <c r="JCH270" s="65">
        <v>7</v>
      </c>
      <c r="JCI270" s="65" t="s">
        <v>712</v>
      </c>
      <c r="JCO270" s="65" t="s">
        <v>429</v>
      </c>
      <c r="JCP270" s="65">
        <v>7</v>
      </c>
      <c r="JCQ270" s="65" t="s">
        <v>712</v>
      </c>
      <c r="JCW270" s="65" t="s">
        <v>429</v>
      </c>
      <c r="JCX270" s="65">
        <v>7</v>
      </c>
      <c r="JCY270" s="65" t="s">
        <v>712</v>
      </c>
      <c r="JDE270" s="65" t="s">
        <v>429</v>
      </c>
      <c r="JDF270" s="65">
        <v>7</v>
      </c>
      <c r="JDG270" s="65" t="s">
        <v>712</v>
      </c>
      <c r="JDM270" s="65" t="s">
        <v>429</v>
      </c>
      <c r="JDN270" s="65">
        <v>7</v>
      </c>
      <c r="JDO270" s="65" t="s">
        <v>712</v>
      </c>
      <c r="JDU270" s="65" t="s">
        <v>429</v>
      </c>
      <c r="JDV270" s="65">
        <v>7</v>
      </c>
      <c r="JDW270" s="65" t="s">
        <v>712</v>
      </c>
      <c r="JEC270" s="65" t="s">
        <v>429</v>
      </c>
      <c r="JED270" s="65">
        <v>7</v>
      </c>
      <c r="JEE270" s="65" t="s">
        <v>712</v>
      </c>
      <c r="JEK270" s="65" t="s">
        <v>429</v>
      </c>
      <c r="JEL270" s="65">
        <v>7</v>
      </c>
      <c r="JEM270" s="65" t="s">
        <v>712</v>
      </c>
      <c r="JES270" s="65" t="s">
        <v>429</v>
      </c>
      <c r="JET270" s="65">
        <v>7</v>
      </c>
      <c r="JEU270" s="65" t="s">
        <v>712</v>
      </c>
      <c r="JFA270" s="65" t="s">
        <v>429</v>
      </c>
      <c r="JFB270" s="65">
        <v>7</v>
      </c>
      <c r="JFC270" s="65" t="s">
        <v>712</v>
      </c>
      <c r="JFI270" s="65" t="s">
        <v>429</v>
      </c>
      <c r="JFJ270" s="65">
        <v>7</v>
      </c>
      <c r="JFK270" s="65" t="s">
        <v>712</v>
      </c>
      <c r="JFQ270" s="65" t="s">
        <v>429</v>
      </c>
      <c r="JFR270" s="65">
        <v>7</v>
      </c>
      <c r="JFS270" s="65" t="s">
        <v>712</v>
      </c>
      <c r="JFY270" s="65" t="s">
        <v>429</v>
      </c>
      <c r="JFZ270" s="65">
        <v>7</v>
      </c>
      <c r="JGA270" s="65" t="s">
        <v>712</v>
      </c>
      <c r="JGG270" s="65" t="s">
        <v>429</v>
      </c>
      <c r="JGH270" s="65">
        <v>7</v>
      </c>
      <c r="JGI270" s="65" t="s">
        <v>712</v>
      </c>
      <c r="JGO270" s="65" t="s">
        <v>429</v>
      </c>
      <c r="JGP270" s="65">
        <v>7</v>
      </c>
      <c r="JGQ270" s="65" t="s">
        <v>712</v>
      </c>
      <c r="JGW270" s="65" t="s">
        <v>429</v>
      </c>
      <c r="JGX270" s="65">
        <v>7</v>
      </c>
      <c r="JGY270" s="65" t="s">
        <v>712</v>
      </c>
      <c r="JHE270" s="65" t="s">
        <v>429</v>
      </c>
      <c r="JHF270" s="65">
        <v>7</v>
      </c>
      <c r="JHG270" s="65" t="s">
        <v>712</v>
      </c>
      <c r="JHM270" s="65" t="s">
        <v>429</v>
      </c>
      <c r="JHN270" s="65">
        <v>7</v>
      </c>
      <c r="JHO270" s="65" t="s">
        <v>712</v>
      </c>
      <c r="JHU270" s="65" t="s">
        <v>429</v>
      </c>
      <c r="JHV270" s="65">
        <v>7</v>
      </c>
      <c r="JHW270" s="65" t="s">
        <v>712</v>
      </c>
      <c r="JIC270" s="65" t="s">
        <v>429</v>
      </c>
      <c r="JID270" s="65">
        <v>7</v>
      </c>
      <c r="JIE270" s="65" t="s">
        <v>712</v>
      </c>
      <c r="JIK270" s="65" t="s">
        <v>429</v>
      </c>
      <c r="JIL270" s="65">
        <v>7</v>
      </c>
      <c r="JIM270" s="65" t="s">
        <v>712</v>
      </c>
      <c r="JIS270" s="65" t="s">
        <v>429</v>
      </c>
      <c r="JIT270" s="65">
        <v>7</v>
      </c>
      <c r="JIU270" s="65" t="s">
        <v>712</v>
      </c>
      <c r="JJA270" s="65" t="s">
        <v>429</v>
      </c>
      <c r="JJB270" s="65">
        <v>7</v>
      </c>
      <c r="JJC270" s="65" t="s">
        <v>712</v>
      </c>
      <c r="JJI270" s="65" t="s">
        <v>429</v>
      </c>
      <c r="JJJ270" s="65">
        <v>7</v>
      </c>
      <c r="JJK270" s="65" t="s">
        <v>712</v>
      </c>
      <c r="JJQ270" s="65" t="s">
        <v>429</v>
      </c>
      <c r="JJR270" s="65">
        <v>7</v>
      </c>
      <c r="JJS270" s="65" t="s">
        <v>712</v>
      </c>
      <c r="JJY270" s="65" t="s">
        <v>429</v>
      </c>
      <c r="JJZ270" s="65">
        <v>7</v>
      </c>
      <c r="JKA270" s="65" t="s">
        <v>712</v>
      </c>
      <c r="JKG270" s="65" t="s">
        <v>429</v>
      </c>
      <c r="JKH270" s="65">
        <v>7</v>
      </c>
      <c r="JKI270" s="65" t="s">
        <v>712</v>
      </c>
      <c r="JKO270" s="65" t="s">
        <v>429</v>
      </c>
      <c r="JKP270" s="65">
        <v>7</v>
      </c>
      <c r="JKQ270" s="65" t="s">
        <v>712</v>
      </c>
      <c r="JKW270" s="65" t="s">
        <v>429</v>
      </c>
      <c r="JKX270" s="65">
        <v>7</v>
      </c>
      <c r="JKY270" s="65" t="s">
        <v>712</v>
      </c>
      <c r="JLE270" s="65" t="s">
        <v>429</v>
      </c>
      <c r="JLF270" s="65">
        <v>7</v>
      </c>
      <c r="JLG270" s="65" t="s">
        <v>712</v>
      </c>
      <c r="JLM270" s="65" t="s">
        <v>429</v>
      </c>
      <c r="JLN270" s="65">
        <v>7</v>
      </c>
      <c r="JLO270" s="65" t="s">
        <v>712</v>
      </c>
      <c r="JLU270" s="65" t="s">
        <v>429</v>
      </c>
      <c r="JLV270" s="65">
        <v>7</v>
      </c>
      <c r="JLW270" s="65" t="s">
        <v>712</v>
      </c>
      <c r="JMC270" s="65" t="s">
        <v>429</v>
      </c>
      <c r="JMD270" s="65">
        <v>7</v>
      </c>
      <c r="JME270" s="65" t="s">
        <v>712</v>
      </c>
      <c r="JMK270" s="65" t="s">
        <v>429</v>
      </c>
      <c r="JML270" s="65">
        <v>7</v>
      </c>
      <c r="JMM270" s="65" t="s">
        <v>712</v>
      </c>
      <c r="JMS270" s="65" t="s">
        <v>429</v>
      </c>
      <c r="JMT270" s="65">
        <v>7</v>
      </c>
      <c r="JMU270" s="65" t="s">
        <v>712</v>
      </c>
      <c r="JNA270" s="65" t="s">
        <v>429</v>
      </c>
      <c r="JNB270" s="65">
        <v>7</v>
      </c>
      <c r="JNC270" s="65" t="s">
        <v>712</v>
      </c>
      <c r="JNI270" s="65" t="s">
        <v>429</v>
      </c>
      <c r="JNJ270" s="65">
        <v>7</v>
      </c>
      <c r="JNK270" s="65" t="s">
        <v>712</v>
      </c>
      <c r="JNQ270" s="65" t="s">
        <v>429</v>
      </c>
      <c r="JNR270" s="65">
        <v>7</v>
      </c>
      <c r="JNS270" s="65" t="s">
        <v>712</v>
      </c>
      <c r="JNY270" s="65" t="s">
        <v>429</v>
      </c>
      <c r="JNZ270" s="65">
        <v>7</v>
      </c>
      <c r="JOA270" s="65" t="s">
        <v>712</v>
      </c>
      <c r="JOG270" s="65" t="s">
        <v>429</v>
      </c>
      <c r="JOH270" s="65">
        <v>7</v>
      </c>
      <c r="JOI270" s="65" t="s">
        <v>712</v>
      </c>
      <c r="JOO270" s="65" t="s">
        <v>429</v>
      </c>
      <c r="JOP270" s="65">
        <v>7</v>
      </c>
      <c r="JOQ270" s="65" t="s">
        <v>712</v>
      </c>
      <c r="JOW270" s="65" t="s">
        <v>429</v>
      </c>
      <c r="JOX270" s="65">
        <v>7</v>
      </c>
      <c r="JOY270" s="65" t="s">
        <v>712</v>
      </c>
      <c r="JPE270" s="65" t="s">
        <v>429</v>
      </c>
      <c r="JPF270" s="65">
        <v>7</v>
      </c>
      <c r="JPG270" s="65" t="s">
        <v>712</v>
      </c>
      <c r="JPM270" s="65" t="s">
        <v>429</v>
      </c>
      <c r="JPN270" s="65">
        <v>7</v>
      </c>
      <c r="JPO270" s="65" t="s">
        <v>712</v>
      </c>
      <c r="JPU270" s="65" t="s">
        <v>429</v>
      </c>
      <c r="JPV270" s="65">
        <v>7</v>
      </c>
      <c r="JPW270" s="65" t="s">
        <v>712</v>
      </c>
      <c r="JQC270" s="65" t="s">
        <v>429</v>
      </c>
      <c r="JQD270" s="65">
        <v>7</v>
      </c>
      <c r="JQE270" s="65" t="s">
        <v>712</v>
      </c>
      <c r="JQK270" s="65" t="s">
        <v>429</v>
      </c>
      <c r="JQL270" s="65">
        <v>7</v>
      </c>
      <c r="JQM270" s="65" t="s">
        <v>712</v>
      </c>
      <c r="JQS270" s="65" t="s">
        <v>429</v>
      </c>
      <c r="JQT270" s="65">
        <v>7</v>
      </c>
      <c r="JQU270" s="65" t="s">
        <v>712</v>
      </c>
      <c r="JRA270" s="65" t="s">
        <v>429</v>
      </c>
      <c r="JRB270" s="65">
        <v>7</v>
      </c>
      <c r="JRC270" s="65" t="s">
        <v>712</v>
      </c>
      <c r="JRI270" s="65" t="s">
        <v>429</v>
      </c>
      <c r="JRJ270" s="65">
        <v>7</v>
      </c>
      <c r="JRK270" s="65" t="s">
        <v>712</v>
      </c>
      <c r="JRQ270" s="65" t="s">
        <v>429</v>
      </c>
      <c r="JRR270" s="65">
        <v>7</v>
      </c>
      <c r="JRS270" s="65" t="s">
        <v>712</v>
      </c>
      <c r="JRY270" s="65" t="s">
        <v>429</v>
      </c>
      <c r="JRZ270" s="65">
        <v>7</v>
      </c>
      <c r="JSA270" s="65" t="s">
        <v>712</v>
      </c>
      <c r="JSG270" s="65" t="s">
        <v>429</v>
      </c>
      <c r="JSH270" s="65">
        <v>7</v>
      </c>
      <c r="JSI270" s="65" t="s">
        <v>712</v>
      </c>
      <c r="JSO270" s="65" t="s">
        <v>429</v>
      </c>
      <c r="JSP270" s="65">
        <v>7</v>
      </c>
      <c r="JSQ270" s="65" t="s">
        <v>712</v>
      </c>
      <c r="JSW270" s="65" t="s">
        <v>429</v>
      </c>
      <c r="JSX270" s="65">
        <v>7</v>
      </c>
      <c r="JSY270" s="65" t="s">
        <v>712</v>
      </c>
      <c r="JTE270" s="65" t="s">
        <v>429</v>
      </c>
      <c r="JTF270" s="65">
        <v>7</v>
      </c>
      <c r="JTG270" s="65" t="s">
        <v>712</v>
      </c>
      <c r="JTM270" s="65" t="s">
        <v>429</v>
      </c>
      <c r="JTN270" s="65">
        <v>7</v>
      </c>
      <c r="JTO270" s="65" t="s">
        <v>712</v>
      </c>
      <c r="JTU270" s="65" t="s">
        <v>429</v>
      </c>
      <c r="JTV270" s="65">
        <v>7</v>
      </c>
      <c r="JTW270" s="65" t="s">
        <v>712</v>
      </c>
      <c r="JUC270" s="65" t="s">
        <v>429</v>
      </c>
      <c r="JUD270" s="65">
        <v>7</v>
      </c>
      <c r="JUE270" s="65" t="s">
        <v>712</v>
      </c>
      <c r="JUK270" s="65" t="s">
        <v>429</v>
      </c>
      <c r="JUL270" s="65">
        <v>7</v>
      </c>
      <c r="JUM270" s="65" t="s">
        <v>712</v>
      </c>
      <c r="JUS270" s="65" t="s">
        <v>429</v>
      </c>
      <c r="JUT270" s="65">
        <v>7</v>
      </c>
      <c r="JUU270" s="65" t="s">
        <v>712</v>
      </c>
      <c r="JVA270" s="65" t="s">
        <v>429</v>
      </c>
      <c r="JVB270" s="65">
        <v>7</v>
      </c>
      <c r="JVC270" s="65" t="s">
        <v>712</v>
      </c>
      <c r="JVI270" s="65" t="s">
        <v>429</v>
      </c>
      <c r="JVJ270" s="65">
        <v>7</v>
      </c>
      <c r="JVK270" s="65" t="s">
        <v>712</v>
      </c>
      <c r="JVQ270" s="65" t="s">
        <v>429</v>
      </c>
      <c r="JVR270" s="65">
        <v>7</v>
      </c>
      <c r="JVS270" s="65" t="s">
        <v>712</v>
      </c>
      <c r="JVY270" s="65" t="s">
        <v>429</v>
      </c>
      <c r="JVZ270" s="65">
        <v>7</v>
      </c>
      <c r="JWA270" s="65" t="s">
        <v>712</v>
      </c>
      <c r="JWG270" s="65" t="s">
        <v>429</v>
      </c>
      <c r="JWH270" s="65">
        <v>7</v>
      </c>
      <c r="JWI270" s="65" t="s">
        <v>712</v>
      </c>
      <c r="JWO270" s="65" t="s">
        <v>429</v>
      </c>
      <c r="JWP270" s="65">
        <v>7</v>
      </c>
      <c r="JWQ270" s="65" t="s">
        <v>712</v>
      </c>
      <c r="JWW270" s="65" t="s">
        <v>429</v>
      </c>
      <c r="JWX270" s="65">
        <v>7</v>
      </c>
      <c r="JWY270" s="65" t="s">
        <v>712</v>
      </c>
      <c r="JXE270" s="65" t="s">
        <v>429</v>
      </c>
      <c r="JXF270" s="65">
        <v>7</v>
      </c>
      <c r="JXG270" s="65" t="s">
        <v>712</v>
      </c>
      <c r="JXM270" s="65" t="s">
        <v>429</v>
      </c>
      <c r="JXN270" s="65">
        <v>7</v>
      </c>
      <c r="JXO270" s="65" t="s">
        <v>712</v>
      </c>
      <c r="JXU270" s="65" t="s">
        <v>429</v>
      </c>
      <c r="JXV270" s="65">
        <v>7</v>
      </c>
      <c r="JXW270" s="65" t="s">
        <v>712</v>
      </c>
      <c r="JYC270" s="65" t="s">
        <v>429</v>
      </c>
      <c r="JYD270" s="65">
        <v>7</v>
      </c>
      <c r="JYE270" s="65" t="s">
        <v>712</v>
      </c>
      <c r="JYK270" s="65" t="s">
        <v>429</v>
      </c>
      <c r="JYL270" s="65">
        <v>7</v>
      </c>
      <c r="JYM270" s="65" t="s">
        <v>712</v>
      </c>
      <c r="JYS270" s="65" t="s">
        <v>429</v>
      </c>
      <c r="JYT270" s="65">
        <v>7</v>
      </c>
      <c r="JYU270" s="65" t="s">
        <v>712</v>
      </c>
      <c r="JZA270" s="65" t="s">
        <v>429</v>
      </c>
      <c r="JZB270" s="65">
        <v>7</v>
      </c>
      <c r="JZC270" s="65" t="s">
        <v>712</v>
      </c>
      <c r="JZI270" s="65" t="s">
        <v>429</v>
      </c>
      <c r="JZJ270" s="65">
        <v>7</v>
      </c>
      <c r="JZK270" s="65" t="s">
        <v>712</v>
      </c>
      <c r="JZQ270" s="65" t="s">
        <v>429</v>
      </c>
      <c r="JZR270" s="65">
        <v>7</v>
      </c>
      <c r="JZS270" s="65" t="s">
        <v>712</v>
      </c>
      <c r="JZY270" s="65" t="s">
        <v>429</v>
      </c>
      <c r="JZZ270" s="65">
        <v>7</v>
      </c>
      <c r="KAA270" s="65" t="s">
        <v>712</v>
      </c>
      <c r="KAG270" s="65" t="s">
        <v>429</v>
      </c>
      <c r="KAH270" s="65">
        <v>7</v>
      </c>
      <c r="KAI270" s="65" t="s">
        <v>712</v>
      </c>
      <c r="KAO270" s="65" t="s">
        <v>429</v>
      </c>
      <c r="KAP270" s="65">
        <v>7</v>
      </c>
      <c r="KAQ270" s="65" t="s">
        <v>712</v>
      </c>
      <c r="KAW270" s="65" t="s">
        <v>429</v>
      </c>
      <c r="KAX270" s="65">
        <v>7</v>
      </c>
      <c r="KAY270" s="65" t="s">
        <v>712</v>
      </c>
      <c r="KBE270" s="65" t="s">
        <v>429</v>
      </c>
      <c r="KBF270" s="65">
        <v>7</v>
      </c>
      <c r="KBG270" s="65" t="s">
        <v>712</v>
      </c>
      <c r="KBM270" s="65" t="s">
        <v>429</v>
      </c>
      <c r="KBN270" s="65">
        <v>7</v>
      </c>
      <c r="KBO270" s="65" t="s">
        <v>712</v>
      </c>
      <c r="KBU270" s="65" t="s">
        <v>429</v>
      </c>
      <c r="KBV270" s="65">
        <v>7</v>
      </c>
      <c r="KBW270" s="65" t="s">
        <v>712</v>
      </c>
      <c r="KCC270" s="65" t="s">
        <v>429</v>
      </c>
      <c r="KCD270" s="65">
        <v>7</v>
      </c>
      <c r="KCE270" s="65" t="s">
        <v>712</v>
      </c>
      <c r="KCK270" s="65" t="s">
        <v>429</v>
      </c>
      <c r="KCL270" s="65">
        <v>7</v>
      </c>
      <c r="KCM270" s="65" t="s">
        <v>712</v>
      </c>
      <c r="KCS270" s="65" t="s">
        <v>429</v>
      </c>
      <c r="KCT270" s="65">
        <v>7</v>
      </c>
      <c r="KCU270" s="65" t="s">
        <v>712</v>
      </c>
      <c r="KDA270" s="65" t="s">
        <v>429</v>
      </c>
      <c r="KDB270" s="65">
        <v>7</v>
      </c>
      <c r="KDC270" s="65" t="s">
        <v>712</v>
      </c>
      <c r="KDI270" s="65" t="s">
        <v>429</v>
      </c>
      <c r="KDJ270" s="65">
        <v>7</v>
      </c>
      <c r="KDK270" s="65" t="s">
        <v>712</v>
      </c>
      <c r="KDQ270" s="65" t="s">
        <v>429</v>
      </c>
      <c r="KDR270" s="65">
        <v>7</v>
      </c>
      <c r="KDS270" s="65" t="s">
        <v>712</v>
      </c>
      <c r="KDY270" s="65" t="s">
        <v>429</v>
      </c>
      <c r="KDZ270" s="65">
        <v>7</v>
      </c>
      <c r="KEA270" s="65" t="s">
        <v>712</v>
      </c>
      <c r="KEG270" s="65" t="s">
        <v>429</v>
      </c>
      <c r="KEH270" s="65">
        <v>7</v>
      </c>
      <c r="KEI270" s="65" t="s">
        <v>712</v>
      </c>
      <c r="KEO270" s="65" t="s">
        <v>429</v>
      </c>
      <c r="KEP270" s="65">
        <v>7</v>
      </c>
      <c r="KEQ270" s="65" t="s">
        <v>712</v>
      </c>
      <c r="KEW270" s="65" t="s">
        <v>429</v>
      </c>
      <c r="KEX270" s="65">
        <v>7</v>
      </c>
      <c r="KEY270" s="65" t="s">
        <v>712</v>
      </c>
      <c r="KFE270" s="65" t="s">
        <v>429</v>
      </c>
      <c r="KFF270" s="65">
        <v>7</v>
      </c>
      <c r="KFG270" s="65" t="s">
        <v>712</v>
      </c>
      <c r="KFM270" s="65" t="s">
        <v>429</v>
      </c>
      <c r="KFN270" s="65">
        <v>7</v>
      </c>
      <c r="KFO270" s="65" t="s">
        <v>712</v>
      </c>
      <c r="KFU270" s="65" t="s">
        <v>429</v>
      </c>
      <c r="KFV270" s="65">
        <v>7</v>
      </c>
      <c r="KFW270" s="65" t="s">
        <v>712</v>
      </c>
      <c r="KGC270" s="65" t="s">
        <v>429</v>
      </c>
      <c r="KGD270" s="65">
        <v>7</v>
      </c>
      <c r="KGE270" s="65" t="s">
        <v>712</v>
      </c>
      <c r="KGK270" s="65" t="s">
        <v>429</v>
      </c>
      <c r="KGL270" s="65">
        <v>7</v>
      </c>
      <c r="KGM270" s="65" t="s">
        <v>712</v>
      </c>
      <c r="KGS270" s="65" t="s">
        <v>429</v>
      </c>
      <c r="KGT270" s="65">
        <v>7</v>
      </c>
      <c r="KGU270" s="65" t="s">
        <v>712</v>
      </c>
      <c r="KHA270" s="65" t="s">
        <v>429</v>
      </c>
      <c r="KHB270" s="65">
        <v>7</v>
      </c>
      <c r="KHC270" s="65" t="s">
        <v>712</v>
      </c>
      <c r="KHI270" s="65" t="s">
        <v>429</v>
      </c>
      <c r="KHJ270" s="65">
        <v>7</v>
      </c>
      <c r="KHK270" s="65" t="s">
        <v>712</v>
      </c>
      <c r="KHQ270" s="65" t="s">
        <v>429</v>
      </c>
      <c r="KHR270" s="65">
        <v>7</v>
      </c>
      <c r="KHS270" s="65" t="s">
        <v>712</v>
      </c>
      <c r="KHY270" s="65" t="s">
        <v>429</v>
      </c>
      <c r="KHZ270" s="65">
        <v>7</v>
      </c>
      <c r="KIA270" s="65" t="s">
        <v>712</v>
      </c>
      <c r="KIG270" s="65" t="s">
        <v>429</v>
      </c>
      <c r="KIH270" s="65">
        <v>7</v>
      </c>
      <c r="KII270" s="65" t="s">
        <v>712</v>
      </c>
      <c r="KIO270" s="65" t="s">
        <v>429</v>
      </c>
      <c r="KIP270" s="65">
        <v>7</v>
      </c>
      <c r="KIQ270" s="65" t="s">
        <v>712</v>
      </c>
      <c r="KIW270" s="65" t="s">
        <v>429</v>
      </c>
      <c r="KIX270" s="65">
        <v>7</v>
      </c>
      <c r="KIY270" s="65" t="s">
        <v>712</v>
      </c>
      <c r="KJE270" s="65" t="s">
        <v>429</v>
      </c>
      <c r="KJF270" s="65">
        <v>7</v>
      </c>
      <c r="KJG270" s="65" t="s">
        <v>712</v>
      </c>
      <c r="KJM270" s="65" t="s">
        <v>429</v>
      </c>
      <c r="KJN270" s="65">
        <v>7</v>
      </c>
      <c r="KJO270" s="65" t="s">
        <v>712</v>
      </c>
      <c r="KJU270" s="65" t="s">
        <v>429</v>
      </c>
      <c r="KJV270" s="65">
        <v>7</v>
      </c>
      <c r="KJW270" s="65" t="s">
        <v>712</v>
      </c>
      <c r="KKC270" s="65" t="s">
        <v>429</v>
      </c>
      <c r="KKD270" s="65">
        <v>7</v>
      </c>
      <c r="KKE270" s="65" t="s">
        <v>712</v>
      </c>
      <c r="KKK270" s="65" t="s">
        <v>429</v>
      </c>
      <c r="KKL270" s="65">
        <v>7</v>
      </c>
      <c r="KKM270" s="65" t="s">
        <v>712</v>
      </c>
      <c r="KKS270" s="65" t="s">
        <v>429</v>
      </c>
      <c r="KKT270" s="65">
        <v>7</v>
      </c>
      <c r="KKU270" s="65" t="s">
        <v>712</v>
      </c>
      <c r="KLA270" s="65" t="s">
        <v>429</v>
      </c>
      <c r="KLB270" s="65">
        <v>7</v>
      </c>
      <c r="KLC270" s="65" t="s">
        <v>712</v>
      </c>
      <c r="KLI270" s="65" t="s">
        <v>429</v>
      </c>
      <c r="KLJ270" s="65">
        <v>7</v>
      </c>
      <c r="KLK270" s="65" t="s">
        <v>712</v>
      </c>
      <c r="KLQ270" s="65" t="s">
        <v>429</v>
      </c>
      <c r="KLR270" s="65">
        <v>7</v>
      </c>
      <c r="KLS270" s="65" t="s">
        <v>712</v>
      </c>
      <c r="KLY270" s="65" t="s">
        <v>429</v>
      </c>
      <c r="KLZ270" s="65">
        <v>7</v>
      </c>
      <c r="KMA270" s="65" t="s">
        <v>712</v>
      </c>
      <c r="KMG270" s="65" t="s">
        <v>429</v>
      </c>
      <c r="KMH270" s="65">
        <v>7</v>
      </c>
      <c r="KMI270" s="65" t="s">
        <v>712</v>
      </c>
      <c r="KMO270" s="65" t="s">
        <v>429</v>
      </c>
      <c r="KMP270" s="65">
        <v>7</v>
      </c>
      <c r="KMQ270" s="65" t="s">
        <v>712</v>
      </c>
      <c r="KMW270" s="65" t="s">
        <v>429</v>
      </c>
      <c r="KMX270" s="65">
        <v>7</v>
      </c>
      <c r="KMY270" s="65" t="s">
        <v>712</v>
      </c>
      <c r="KNE270" s="65" t="s">
        <v>429</v>
      </c>
      <c r="KNF270" s="65">
        <v>7</v>
      </c>
      <c r="KNG270" s="65" t="s">
        <v>712</v>
      </c>
      <c r="KNM270" s="65" t="s">
        <v>429</v>
      </c>
      <c r="KNN270" s="65">
        <v>7</v>
      </c>
      <c r="KNO270" s="65" t="s">
        <v>712</v>
      </c>
      <c r="KNU270" s="65" t="s">
        <v>429</v>
      </c>
      <c r="KNV270" s="65">
        <v>7</v>
      </c>
      <c r="KNW270" s="65" t="s">
        <v>712</v>
      </c>
      <c r="KOC270" s="65" t="s">
        <v>429</v>
      </c>
      <c r="KOD270" s="65">
        <v>7</v>
      </c>
      <c r="KOE270" s="65" t="s">
        <v>712</v>
      </c>
      <c r="KOK270" s="65" t="s">
        <v>429</v>
      </c>
      <c r="KOL270" s="65">
        <v>7</v>
      </c>
      <c r="KOM270" s="65" t="s">
        <v>712</v>
      </c>
      <c r="KOS270" s="65" t="s">
        <v>429</v>
      </c>
      <c r="KOT270" s="65">
        <v>7</v>
      </c>
      <c r="KOU270" s="65" t="s">
        <v>712</v>
      </c>
      <c r="KPA270" s="65" t="s">
        <v>429</v>
      </c>
      <c r="KPB270" s="65">
        <v>7</v>
      </c>
      <c r="KPC270" s="65" t="s">
        <v>712</v>
      </c>
      <c r="KPI270" s="65" t="s">
        <v>429</v>
      </c>
      <c r="KPJ270" s="65">
        <v>7</v>
      </c>
      <c r="KPK270" s="65" t="s">
        <v>712</v>
      </c>
      <c r="KPQ270" s="65" t="s">
        <v>429</v>
      </c>
      <c r="KPR270" s="65">
        <v>7</v>
      </c>
      <c r="KPS270" s="65" t="s">
        <v>712</v>
      </c>
      <c r="KPY270" s="65" t="s">
        <v>429</v>
      </c>
      <c r="KPZ270" s="65">
        <v>7</v>
      </c>
      <c r="KQA270" s="65" t="s">
        <v>712</v>
      </c>
      <c r="KQG270" s="65" t="s">
        <v>429</v>
      </c>
      <c r="KQH270" s="65">
        <v>7</v>
      </c>
      <c r="KQI270" s="65" t="s">
        <v>712</v>
      </c>
      <c r="KQO270" s="65" t="s">
        <v>429</v>
      </c>
      <c r="KQP270" s="65">
        <v>7</v>
      </c>
      <c r="KQQ270" s="65" t="s">
        <v>712</v>
      </c>
      <c r="KQW270" s="65" t="s">
        <v>429</v>
      </c>
      <c r="KQX270" s="65">
        <v>7</v>
      </c>
      <c r="KQY270" s="65" t="s">
        <v>712</v>
      </c>
      <c r="KRE270" s="65" t="s">
        <v>429</v>
      </c>
      <c r="KRF270" s="65">
        <v>7</v>
      </c>
      <c r="KRG270" s="65" t="s">
        <v>712</v>
      </c>
      <c r="KRM270" s="65" t="s">
        <v>429</v>
      </c>
      <c r="KRN270" s="65">
        <v>7</v>
      </c>
      <c r="KRO270" s="65" t="s">
        <v>712</v>
      </c>
      <c r="KRU270" s="65" t="s">
        <v>429</v>
      </c>
      <c r="KRV270" s="65">
        <v>7</v>
      </c>
      <c r="KRW270" s="65" t="s">
        <v>712</v>
      </c>
      <c r="KSC270" s="65" t="s">
        <v>429</v>
      </c>
      <c r="KSD270" s="65">
        <v>7</v>
      </c>
      <c r="KSE270" s="65" t="s">
        <v>712</v>
      </c>
      <c r="KSK270" s="65" t="s">
        <v>429</v>
      </c>
      <c r="KSL270" s="65">
        <v>7</v>
      </c>
      <c r="KSM270" s="65" t="s">
        <v>712</v>
      </c>
      <c r="KSS270" s="65" t="s">
        <v>429</v>
      </c>
      <c r="KST270" s="65">
        <v>7</v>
      </c>
      <c r="KSU270" s="65" t="s">
        <v>712</v>
      </c>
      <c r="KTA270" s="65" t="s">
        <v>429</v>
      </c>
      <c r="KTB270" s="65">
        <v>7</v>
      </c>
      <c r="KTC270" s="65" t="s">
        <v>712</v>
      </c>
      <c r="KTI270" s="65" t="s">
        <v>429</v>
      </c>
      <c r="KTJ270" s="65">
        <v>7</v>
      </c>
      <c r="KTK270" s="65" t="s">
        <v>712</v>
      </c>
      <c r="KTQ270" s="65" t="s">
        <v>429</v>
      </c>
      <c r="KTR270" s="65">
        <v>7</v>
      </c>
      <c r="KTS270" s="65" t="s">
        <v>712</v>
      </c>
      <c r="KTY270" s="65" t="s">
        <v>429</v>
      </c>
      <c r="KTZ270" s="65">
        <v>7</v>
      </c>
      <c r="KUA270" s="65" t="s">
        <v>712</v>
      </c>
      <c r="KUG270" s="65" t="s">
        <v>429</v>
      </c>
      <c r="KUH270" s="65">
        <v>7</v>
      </c>
      <c r="KUI270" s="65" t="s">
        <v>712</v>
      </c>
      <c r="KUO270" s="65" t="s">
        <v>429</v>
      </c>
      <c r="KUP270" s="65">
        <v>7</v>
      </c>
      <c r="KUQ270" s="65" t="s">
        <v>712</v>
      </c>
      <c r="KUW270" s="65" t="s">
        <v>429</v>
      </c>
      <c r="KUX270" s="65">
        <v>7</v>
      </c>
      <c r="KUY270" s="65" t="s">
        <v>712</v>
      </c>
      <c r="KVE270" s="65" t="s">
        <v>429</v>
      </c>
      <c r="KVF270" s="65">
        <v>7</v>
      </c>
      <c r="KVG270" s="65" t="s">
        <v>712</v>
      </c>
      <c r="KVM270" s="65" t="s">
        <v>429</v>
      </c>
      <c r="KVN270" s="65">
        <v>7</v>
      </c>
      <c r="KVO270" s="65" t="s">
        <v>712</v>
      </c>
      <c r="KVU270" s="65" t="s">
        <v>429</v>
      </c>
      <c r="KVV270" s="65">
        <v>7</v>
      </c>
      <c r="KVW270" s="65" t="s">
        <v>712</v>
      </c>
      <c r="KWC270" s="65" t="s">
        <v>429</v>
      </c>
      <c r="KWD270" s="65">
        <v>7</v>
      </c>
      <c r="KWE270" s="65" t="s">
        <v>712</v>
      </c>
      <c r="KWK270" s="65" t="s">
        <v>429</v>
      </c>
      <c r="KWL270" s="65">
        <v>7</v>
      </c>
      <c r="KWM270" s="65" t="s">
        <v>712</v>
      </c>
      <c r="KWS270" s="65" t="s">
        <v>429</v>
      </c>
      <c r="KWT270" s="65">
        <v>7</v>
      </c>
      <c r="KWU270" s="65" t="s">
        <v>712</v>
      </c>
      <c r="KXA270" s="65" t="s">
        <v>429</v>
      </c>
      <c r="KXB270" s="65">
        <v>7</v>
      </c>
      <c r="KXC270" s="65" t="s">
        <v>712</v>
      </c>
      <c r="KXI270" s="65" t="s">
        <v>429</v>
      </c>
      <c r="KXJ270" s="65">
        <v>7</v>
      </c>
      <c r="KXK270" s="65" t="s">
        <v>712</v>
      </c>
      <c r="KXQ270" s="65" t="s">
        <v>429</v>
      </c>
      <c r="KXR270" s="65">
        <v>7</v>
      </c>
      <c r="KXS270" s="65" t="s">
        <v>712</v>
      </c>
      <c r="KXY270" s="65" t="s">
        <v>429</v>
      </c>
      <c r="KXZ270" s="65">
        <v>7</v>
      </c>
      <c r="KYA270" s="65" t="s">
        <v>712</v>
      </c>
      <c r="KYG270" s="65" t="s">
        <v>429</v>
      </c>
      <c r="KYH270" s="65">
        <v>7</v>
      </c>
      <c r="KYI270" s="65" t="s">
        <v>712</v>
      </c>
      <c r="KYO270" s="65" t="s">
        <v>429</v>
      </c>
      <c r="KYP270" s="65">
        <v>7</v>
      </c>
      <c r="KYQ270" s="65" t="s">
        <v>712</v>
      </c>
      <c r="KYW270" s="65" t="s">
        <v>429</v>
      </c>
      <c r="KYX270" s="65">
        <v>7</v>
      </c>
      <c r="KYY270" s="65" t="s">
        <v>712</v>
      </c>
      <c r="KZE270" s="65" t="s">
        <v>429</v>
      </c>
      <c r="KZF270" s="65">
        <v>7</v>
      </c>
      <c r="KZG270" s="65" t="s">
        <v>712</v>
      </c>
      <c r="KZM270" s="65" t="s">
        <v>429</v>
      </c>
      <c r="KZN270" s="65">
        <v>7</v>
      </c>
      <c r="KZO270" s="65" t="s">
        <v>712</v>
      </c>
      <c r="KZU270" s="65" t="s">
        <v>429</v>
      </c>
      <c r="KZV270" s="65">
        <v>7</v>
      </c>
      <c r="KZW270" s="65" t="s">
        <v>712</v>
      </c>
      <c r="LAC270" s="65" t="s">
        <v>429</v>
      </c>
      <c r="LAD270" s="65">
        <v>7</v>
      </c>
      <c r="LAE270" s="65" t="s">
        <v>712</v>
      </c>
      <c r="LAK270" s="65" t="s">
        <v>429</v>
      </c>
      <c r="LAL270" s="65">
        <v>7</v>
      </c>
      <c r="LAM270" s="65" t="s">
        <v>712</v>
      </c>
      <c r="LAS270" s="65" t="s">
        <v>429</v>
      </c>
      <c r="LAT270" s="65">
        <v>7</v>
      </c>
      <c r="LAU270" s="65" t="s">
        <v>712</v>
      </c>
      <c r="LBA270" s="65" t="s">
        <v>429</v>
      </c>
      <c r="LBB270" s="65">
        <v>7</v>
      </c>
      <c r="LBC270" s="65" t="s">
        <v>712</v>
      </c>
      <c r="LBI270" s="65" t="s">
        <v>429</v>
      </c>
      <c r="LBJ270" s="65">
        <v>7</v>
      </c>
      <c r="LBK270" s="65" t="s">
        <v>712</v>
      </c>
      <c r="LBQ270" s="65" t="s">
        <v>429</v>
      </c>
      <c r="LBR270" s="65">
        <v>7</v>
      </c>
      <c r="LBS270" s="65" t="s">
        <v>712</v>
      </c>
      <c r="LBY270" s="65" t="s">
        <v>429</v>
      </c>
      <c r="LBZ270" s="65">
        <v>7</v>
      </c>
      <c r="LCA270" s="65" t="s">
        <v>712</v>
      </c>
      <c r="LCG270" s="65" t="s">
        <v>429</v>
      </c>
      <c r="LCH270" s="65">
        <v>7</v>
      </c>
      <c r="LCI270" s="65" t="s">
        <v>712</v>
      </c>
      <c r="LCO270" s="65" t="s">
        <v>429</v>
      </c>
      <c r="LCP270" s="65">
        <v>7</v>
      </c>
      <c r="LCQ270" s="65" t="s">
        <v>712</v>
      </c>
      <c r="LCW270" s="65" t="s">
        <v>429</v>
      </c>
      <c r="LCX270" s="65">
        <v>7</v>
      </c>
      <c r="LCY270" s="65" t="s">
        <v>712</v>
      </c>
      <c r="LDE270" s="65" t="s">
        <v>429</v>
      </c>
      <c r="LDF270" s="65">
        <v>7</v>
      </c>
      <c r="LDG270" s="65" t="s">
        <v>712</v>
      </c>
      <c r="LDM270" s="65" t="s">
        <v>429</v>
      </c>
      <c r="LDN270" s="65">
        <v>7</v>
      </c>
      <c r="LDO270" s="65" t="s">
        <v>712</v>
      </c>
      <c r="LDU270" s="65" t="s">
        <v>429</v>
      </c>
      <c r="LDV270" s="65">
        <v>7</v>
      </c>
      <c r="LDW270" s="65" t="s">
        <v>712</v>
      </c>
      <c r="LEC270" s="65" t="s">
        <v>429</v>
      </c>
      <c r="LED270" s="65">
        <v>7</v>
      </c>
      <c r="LEE270" s="65" t="s">
        <v>712</v>
      </c>
      <c r="LEK270" s="65" t="s">
        <v>429</v>
      </c>
      <c r="LEL270" s="65">
        <v>7</v>
      </c>
      <c r="LEM270" s="65" t="s">
        <v>712</v>
      </c>
      <c r="LES270" s="65" t="s">
        <v>429</v>
      </c>
      <c r="LET270" s="65">
        <v>7</v>
      </c>
      <c r="LEU270" s="65" t="s">
        <v>712</v>
      </c>
      <c r="LFA270" s="65" t="s">
        <v>429</v>
      </c>
      <c r="LFB270" s="65">
        <v>7</v>
      </c>
      <c r="LFC270" s="65" t="s">
        <v>712</v>
      </c>
      <c r="LFI270" s="65" t="s">
        <v>429</v>
      </c>
      <c r="LFJ270" s="65">
        <v>7</v>
      </c>
      <c r="LFK270" s="65" t="s">
        <v>712</v>
      </c>
      <c r="LFQ270" s="65" t="s">
        <v>429</v>
      </c>
      <c r="LFR270" s="65">
        <v>7</v>
      </c>
      <c r="LFS270" s="65" t="s">
        <v>712</v>
      </c>
      <c r="LFY270" s="65" t="s">
        <v>429</v>
      </c>
      <c r="LFZ270" s="65">
        <v>7</v>
      </c>
      <c r="LGA270" s="65" t="s">
        <v>712</v>
      </c>
      <c r="LGG270" s="65" t="s">
        <v>429</v>
      </c>
      <c r="LGH270" s="65">
        <v>7</v>
      </c>
      <c r="LGI270" s="65" t="s">
        <v>712</v>
      </c>
      <c r="LGO270" s="65" t="s">
        <v>429</v>
      </c>
      <c r="LGP270" s="65">
        <v>7</v>
      </c>
      <c r="LGQ270" s="65" t="s">
        <v>712</v>
      </c>
      <c r="LGW270" s="65" t="s">
        <v>429</v>
      </c>
      <c r="LGX270" s="65">
        <v>7</v>
      </c>
      <c r="LGY270" s="65" t="s">
        <v>712</v>
      </c>
      <c r="LHE270" s="65" t="s">
        <v>429</v>
      </c>
      <c r="LHF270" s="65">
        <v>7</v>
      </c>
      <c r="LHG270" s="65" t="s">
        <v>712</v>
      </c>
      <c r="LHM270" s="65" t="s">
        <v>429</v>
      </c>
      <c r="LHN270" s="65">
        <v>7</v>
      </c>
      <c r="LHO270" s="65" t="s">
        <v>712</v>
      </c>
      <c r="LHU270" s="65" t="s">
        <v>429</v>
      </c>
      <c r="LHV270" s="65">
        <v>7</v>
      </c>
      <c r="LHW270" s="65" t="s">
        <v>712</v>
      </c>
      <c r="LIC270" s="65" t="s">
        <v>429</v>
      </c>
      <c r="LID270" s="65">
        <v>7</v>
      </c>
      <c r="LIE270" s="65" t="s">
        <v>712</v>
      </c>
      <c r="LIK270" s="65" t="s">
        <v>429</v>
      </c>
      <c r="LIL270" s="65">
        <v>7</v>
      </c>
      <c r="LIM270" s="65" t="s">
        <v>712</v>
      </c>
      <c r="LIS270" s="65" t="s">
        <v>429</v>
      </c>
      <c r="LIT270" s="65">
        <v>7</v>
      </c>
      <c r="LIU270" s="65" t="s">
        <v>712</v>
      </c>
      <c r="LJA270" s="65" t="s">
        <v>429</v>
      </c>
      <c r="LJB270" s="65">
        <v>7</v>
      </c>
      <c r="LJC270" s="65" t="s">
        <v>712</v>
      </c>
      <c r="LJI270" s="65" t="s">
        <v>429</v>
      </c>
      <c r="LJJ270" s="65">
        <v>7</v>
      </c>
      <c r="LJK270" s="65" t="s">
        <v>712</v>
      </c>
      <c r="LJQ270" s="65" t="s">
        <v>429</v>
      </c>
      <c r="LJR270" s="65">
        <v>7</v>
      </c>
      <c r="LJS270" s="65" t="s">
        <v>712</v>
      </c>
      <c r="LJY270" s="65" t="s">
        <v>429</v>
      </c>
      <c r="LJZ270" s="65">
        <v>7</v>
      </c>
      <c r="LKA270" s="65" t="s">
        <v>712</v>
      </c>
      <c r="LKG270" s="65" t="s">
        <v>429</v>
      </c>
      <c r="LKH270" s="65">
        <v>7</v>
      </c>
      <c r="LKI270" s="65" t="s">
        <v>712</v>
      </c>
      <c r="LKO270" s="65" t="s">
        <v>429</v>
      </c>
      <c r="LKP270" s="65">
        <v>7</v>
      </c>
      <c r="LKQ270" s="65" t="s">
        <v>712</v>
      </c>
      <c r="LKW270" s="65" t="s">
        <v>429</v>
      </c>
      <c r="LKX270" s="65">
        <v>7</v>
      </c>
      <c r="LKY270" s="65" t="s">
        <v>712</v>
      </c>
      <c r="LLE270" s="65" t="s">
        <v>429</v>
      </c>
      <c r="LLF270" s="65">
        <v>7</v>
      </c>
      <c r="LLG270" s="65" t="s">
        <v>712</v>
      </c>
      <c r="LLM270" s="65" t="s">
        <v>429</v>
      </c>
      <c r="LLN270" s="65">
        <v>7</v>
      </c>
      <c r="LLO270" s="65" t="s">
        <v>712</v>
      </c>
      <c r="LLU270" s="65" t="s">
        <v>429</v>
      </c>
      <c r="LLV270" s="65">
        <v>7</v>
      </c>
      <c r="LLW270" s="65" t="s">
        <v>712</v>
      </c>
      <c r="LMC270" s="65" t="s">
        <v>429</v>
      </c>
      <c r="LMD270" s="65">
        <v>7</v>
      </c>
      <c r="LME270" s="65" t="s">
        <v>712</v>
      </c>
      <c r="LMK270" s="65" t="s">
        <v>429</v>
      </c>
      <c r="LML270" s="65">
        <v>7</v>
      </c>
      <c r="LMM270" s="65" t="s">
        <v>712</v>
      </c>
      <c r="LMS270" s="65" t="s">
        <v>429</v>
      </c>
      <c r="LMT270" s="65">
        <v>7</v>
      </c>
      <c r="LMU270" s="65" t="s">
        <v>712</v>
      </c>
      <c r="LNA270" s="65" t="s">
        <v>429</v>
      </c>
      <c r="LNB270" s="65">
        <v>7</v>
      </c>
      <c r="LNC270" s="65" t="s">
        <v>712</v>
      </c>
      <c r="LNI270" s="65" t="s">
        <v>429</v>
      </c>
      <c r="LNJ270" s="65">
        <v>7</v>
      </c>
      <c r="LNK270" s="65" t="s">
        <v>712</v>
      </c>
      <c r="LNQ270" s="65" t="s">
        <v>429</v>
      </c>
      <c r="LNR270" s="65">
        <v>7</v>
      </c>
      <c r="LNS270" s="65" t="s">
        <v>712</v>
      </c>
      <c r="LNY270" s="65" t="s">
        <v>429</v>
      </c>
      <c r="LNZ270" s="65">
        <v>7</v>
      </c>
      <c r="LOA270" s="65" t="s">
        <v>712</v>
      </c>
      <c r="LOG270" s="65" t="s">
        <v>429</v>
      </c>
      <c r="LOH270" s="65">
        <v>7</v>
      </c>
      <c r="LOI270" s="65" t="s">
        <v>712</v>
      </c>
      <c r="LOO270" s="65" t="s">
        <v>429</v>
      </c>
      <c r="LOP270" s="65">
        <v>7</v>
      </c>
      <c r="LOQ270" s="65" t="s">
        <v>712</v>
      </c>
      <c r="LOW270" s="65" t="s">
        <v>429</v>
      </c>
      <c r="LOX270" s="65">
        <v>7</v>
      </c>
      <c r="LOY270" s="65" t="s">
        <v>712</v>
      </c>
      <c r="LPE270" s="65" t="s">
        <v>429</v>
      </c>
      <c r="LPF270" s="65">
        <v>7</v>
      </c>
      <c r="LPG270" s="65" t="s">
        <v>712</v>
      </c>
      <c r="LPM270" s="65" t="s">
        <v>429</v>
      </c>
      <c r="LPN270" s="65">
        <v>7</v>
      </c>
      <c r="LPO270" s="65" t="s">
        <v>712</v>
      </c>
      <c r="LPU270" s="65" t="s">
        <v>429</v>
      </c>
      <c r="LPV270" s="65">
        <v>7</v>
      </c>
      <c r="LPW270" s="65" t="s">
        <v>712</v>
      </c>
      <c r="LQC270" s="65" t="s">
        <v>429</v>
      </c>
      <c r="LQD270" s="65">
        <v>7</v>
      </c>
      <c r="LQE270" s="65" t="s">
        <v>712</v>
      </c>
      <c r="LQK270" s="65" t="s">
        <v>429</v>
      </c>
      <c r="LQL270" s="65">
        <v>7</v>
      </c>
      <c r="LQM270" s="65" t="s">
        <v>712</v>
      </c>
      <c r="LQS270" s="65" t="s">
        <v>429</v>
      </c>
      <c r="LQT270" s="65">
        <v>7</v>
      </c>
      <c r="LQU270" s="65" t="s">
        <v>712</v>
      </c>
      <c r="LRA270" s="65" t="s">
        <v>429</v>
      </c>
      <c r="LRB270" s="65">
        <v>7</v>
      </c>
      <c r="LRC270" s="65" t="s">
        <v>712</v>
      </c>
      <c r="LRI270" s="65" t="s">
        <v>429</v>
      </c>
      <c r="LRJ270" s="65">
        <v>7</v>
      </c>
      <c r="LRK270" s="65" t="s">
        <v>712</v>
      </c>
      <c r="LRQ270" s="65" t="s">
        <v>429</v>
      </c>
      <c r="LRR270" s="65">
        <v>7</v>
      </c>
      <c r="LRS270" s="65" t="s">
        <v>712</v>
      </c>
      <c r="LRY270" s="65" t="s">
        <v>429</v>
      </c>
      <c r="LRZ270" s="65">
        <v>7</v>
      </c>
      <c r="LSA270" s="65" t="s">
        <v>712</v>
      </c>
      <c r="LSG270" s="65" t="s">
        <v>429</v>
      </c>
      <c r="LSH270" s="65">
        <v>7</v>
      </c>
      <c r="LSI270" s="65" t="s">
        <v>712</v>
      </c>
      <c r="LSO270" s="65" t="s">
        <v>429</v>
      </c>
      <c r="LSP270" s="65">
        <v>7</v>
      </c>
      <c r="LSQ270" s="65" t="s">
        <v>712</v>
      </c>
      <c r="LSW270" s="65" t="s">
        <v>429</v>
      </c>
      <c r="LSX270" s="65">
        <v>7</v>
      </c>
      <c r="LSY270" s="65" t="s">
        <v>712</v>
      </c>
      <c r="LTE270" s="65" t="s">
        <v>429</v>
      </c>
      <c r="LTF270" s="65">
        <v>7</v>
      </c>
      <c r="LTG270" s="65" t="s">
        <v>712</v>
      </c>
      <c r="LTM270" s="65" t="s">
        <v>429</v>
      </c>
      <c r="LTN270" s="65">
        <v>7</v>
      </c>
      <c r="LTO270" s="65" t="s">
        <v>712</v>
      </c>
      <c r="LTU270" s="65" t="s">
        <v>429</v>
      </c>
      <c r="LTV270" s="65">
        <v>7</v>
      </c>
      <c r="LTW270" s="65" t="s">
        <v>712</v>
      </c>
      <c r="LUC270" s="65" t="s">
        <v>429</v>
      </c>
      <c r="LUD270" s="65">
        <v>7</v>
      </c>
      <c r="LUE270" s="65" t="s">
        <v>712</v>
      </c>
      <c r="LUK270" s="65" t="s">
        <v>429</v>
      </c>
      <c r="LUL270" s="65">
        <v>7</v>
      </c>
      <c r="LUM270" s="65" t="s">
        <v>712</v>
      </c>
      <c r="LUS270" s="65" t="s">
        <v>429</v>
      </c>
      <c r="LUT270" s="65">
        <v>7</v>
      </c>
      <c r="LUU270" s="65" t="s">
        <v>712</v>
      </c>
      <c r="LVA270" s="65" t="s">
        <v>429</v>
      </c>
      <c r="LVB270" s="65">
        <v>7</v>
      </c>
      <c r="LVC270" s="65" t="s">
        <v>712</v>
      </c>
      <c r="LVI270" s="65" t="s">
        <v>429</v>
      </c>
      <c r="LVJ270" s="65">
        <v>7</v>
      </c>
      <c r="LVK270" s="65" t="s">
        <v>712</v>
      </c>
      <c r="LVQ270" s="65" t="s">
        <v>429</v>
      </c>
      <c r="LVR270" s="65">
        <v>7</v>
      </c>
      <c r="LVS270" s="65" t="s">
        <v>712</v>
      </c>
      <c r="LVY270" s="65" t="s">
        <v>429</v>
      </c>
      <c r="LVZ270" s="65">
        <v>7</v>
      </c>
      <c r="LWA270" s="65" t="s">
        <v>712</v>
      </c>
      <c r="LWG270" s="65" t="s">
        <v>429</v>
      </c>
      <c r="LWH270" s="65">
        <v>7</v>
      </c>
      <c r="LWI270" s="65" t="s">
        <v>712</v>
      </c>
      <c r="LWO270" s="65" t="s">
        <v>429</v>
      </c>
      <c r="LWP270" s="65">
        <v>7</v>
      </c>
      <c r="LWQ270" s="65" t="s">
        <v>712</v>
      </c>
      <c r="LWW270" s="65" t="s">
        <v>429</v>
      </c>
      <c r="LWX270" s="65">
        <v>7</v>
      </c>
      <c r="LWY270" s="65" t="s">
        <v>712</v>
      </c>
      <c r="LXE270" s="65" t="s">
        <v>429</v>
      </c>
      <c r="LXF270" s="65">
        <v>7</v>
      </c>
      <c r="LXG270" s="65" t="s">
        <v>712</v>
      </c>
      <c r="LXM270" s="65" t="s">
        <v>429</v>
      </c>
      <c r="LXN270" s="65">
        <v>7</v>
      </c>
      <c r="LXO270" s="65" t="s">
        <v>712</v>
      </c>
      <c r="LXU270" s="65" t="s">
        <v>429</v>
      </c>
      <c r="LXV270" s="65">
        <v>7</v>
      </c>
      <c r="LXW270" s="65" t="s">
        <v>712</v>
      </c>
      <c r="LYC270" s="65" t="s">
        <v>429</v>
      </c>
      <c r="LYD270" s="65">
        <v>7</v>
      </c>
      <c r="LYE270" s="65" t="s">
        <v>712</v>
      </c>
      <c r="LYK270" s="65" t="s">
        <v>429</v>
      </c>
      <c r="LYL270" s="65">
        <v>7</v>
      </c>
      <c r="LYM270" s="65" t="s">
        <v>712</v>
      </c>
      <c r="LYS270" s="65" t="s">
        <v>429</v>
      </c>
      <c r="LYT270" s="65">
        <v>7</v>
      </c>
      <c r="LYU270" s="65" t="s">
        <v>712</v>
      </c>
      <c r="LZA270" s="65" t="s">
        <v>429</v>
      </c>
      <c r="LZB270" s="65">
        <v>7</v>
      </c>
      <c r="LZC270" s="65" t="s">
        <v>712</v>
      </c>
      <c r="LZI270" s="65" t="s">
        <v>429</v>
      </c>
      <c r="LZJ270" s="65">
        <v>7</v>
      </c>
      <c r="LZK270" s="65" t="s">
        <v>712</v>
      </c>
      <c r="LZQ270" s="65" t="s">
        <v>429</v>
      </c>
      <c r="LZR270" s="65">
        <v>7</v>
      </c>
      <c r="LZS270" s="65" t="s">
        <v>712</v>
      </c>
      <c r="LZY270" s="65" t="s">
        <v>429</v>
      </c>
      <c r="LZZ270" s="65">
        <v>7</v>
      </c>
      <c r="MAA270" s="65" t="s">
        <v>712</v>
      </c>
      <c r="MAG270" s="65" t="s">
        <v>429</v>
      </c>
      <c r="MAH270" s="65">
        <v>7</v>
      </c>
      <c r="MAI270" s="65" t="s">
        <v>712</v>
      </c>
      <c r="MAO270" s="65" t="s">
        <v>429</v>
      </c>
      <c r="MAP270" s="65">
        <v>7</v>
      </c>
      <c r="MAQ270" s="65" t="s">
        <v>712</v>
      </c>
      <c r="MAW270" s="65" t="s">
        <v>429</v>
      </c>
      <c r="MAX270" s="65">
        <v>7</v>
      </c>
      <c r="MAY270" s="65" t="s">
        <v>712</v>
      </c>
      <c r="MBE270" s="65" t="s">
        <v>429</v>
      </c>
      <c r="MBF270" s="65">
        <v>7</v>
      </c>
      <c r="MBG270" s="65" t="s">
        <v>712</v>
      </c>
      <c r="MBM270" s="65" t="s">
        <v>429</v>
      </c>
      <c r="MBN270" s="65">
        <v>7</v>
      </c>
      <c r="MBO270" s="65" t="s">
        <v>712</v>
      </c>
      <c r="MBU270" s="65" t="s">
        <v>429</v>
      </c>
      <c r="MBV270" s="65">
        <v>7</v>
      </c>
      <c r="MBW270" s="65" t="s">
        <v>712</v>
      </c>
      <c r="MCC270" s="65" t="s">
        <v>429</v>
      </c>
      <c r="MCD270" s="65">
        <v>7</v>
      </c>
      <c r="MCE270" s="65" t="s">
        <v>712</v>
      </c>
      <c r="MCK270" s="65" t="s">
        <v>429</v>
      </c>
      <c r="MCL270" s="65">
        <v>7</v>
      </c>
      <c r="MCM270" s="65" t="s">
        <v>712</v>
      </c>
      <c r="MCS270" s="65" t="s">
        <v>429</v>
      </c>
      <c r="MCT270" s="65">
        <v>7</v>
      </c>
      <c r="MCU270" s="65" t="s">
        <v>712</v>
      </c>
      <c r="MDA270" s="65" t="s">
        <v>429</v>
      </c>
      <c r="MDB270" s="65">
        <v>7</v>
      </c>
      <c r="MDC270" s="65" t="s">
        <v>712</v>
      </c>
      <c r="MDI270" s="65" t="s">
        <v>429</v>
      </c>
      <c r="MDJ270" s="65">
        <v>7</v>
      </c>
      <c r="MDK270" s="65" t="s">
        <v>712</v>
      </c>
      <c r="MDQ270" s="65" t="s">
        <v>429</v>
      </c>
      <c r="MDR270" s="65">
        <v>7</v>
      </c>
      <c r="MDS270" s="65" t="s">
        <v>712</v>
      </c>
      <c r="MDY270" s="65" t="s">
        <v>429</v>
      </c>
      <c r="MDZ270" s="65">
        <v>7</v>
      </c>
      <c r="MEA270" s="65" t="s">
        <v>712</v>
      </c>
      <c r="MEG270" s="65" t="s">
        <v>429</v>
      </c>
      <c r="MEH270" s="65">
        <v>7</v>
      </c>
      <c r="MEI270" s="65" t="s">
        <v>712</v>
      </c>
      <c r="MEO270" s="65" t="s">
        <v>429</v>
      </c>
      <c r="MEP270" s="65">
        <v>7</v>
      </c>
      <c r="MEQ270" s="65" t="s">
        <v>712</v>
      </c>
      <c r="MEW270" s="65" t="s">
        <v>429</v>
      </c>
      <c r="MEX270" s="65">
        <v>7</v>
      </c>
      <c r="MEY270" s="65" t="s">
        <v>712</v>
      </c>
      <c r="MFE270" s="65" t="s">
        <v>429</v>
      </c>
      <c r="MFF270" s="65">
        <v>7</v>
      </c>
      <c r="MFG270" s="65" t="s">
        <v>712</v>
      </c>
      <c r="MFM270" s="65" t="s">
        <v>429</v>
      </c>
      <c r="MFN270" s="65">
        <v>7</v>
      </c>
      <c r="MFO270" s="65" t="s">
        <v>712</v>
      </c>
      <c r="MFU270" s="65" t="s">
        <v>429</v>
      </c>
      <c r="MFV270" s="65">
        <v>7</v>
      </c>
      <c r="MFW270" s="65" t="s">
        <v>712</v>
      </c>
      <c r="MGC270" s="65" t="s">
        <v>429</v>
      </c>
      <c r="MGD270" s="65">
        <v>7</v>
      </c>
      <c r="MGE270" s="65" t="s">
        <v>712</v>
      </c>
      <c r="MGK270" s="65" t="s">
        <v>429</v>
      </c>
      <c r="MGL270" s="65">
        <v>7</v>
      </c>
      <c r="MGM270" s="65" t="s">
        <v>712</v>
      </c>
      <c r="MGS270" s="65" t="s">
        <v>429</v>
      </c>
      <c r="MGT270" s="65">
        <v>7</v>
      </c>
      <c r="MGU270" s="65" t="s">
        <v>712</v>
      </c>
      <c r="MHA270" s="65" t="s">
        <v>429</v>
      </c>
      <c r="MHB270" s="65">
        <v>7</v>
      </c>
      <c r="MHC270" s="65" t="s">
        <v>712</v>
      </c>
      <c r="MHI270" s="65" t="s">
        <v>429</v>
      </c>
      <c r="MHJ270" s="65">
        <v>7</v>
      </c>
      <c r="MHK270" s="65" t="s">
        <v>712</v>
      </c>
      <c r="MHQ270" s="65" t="s">
        <v>429</v>
      </c>
      <c r="MHR270" s="65">
        <v>7</v>
      </c>
      <c r="MHS270" s="65" t="s">
        <v>712</v>
      </c>
      <c r="MHY270" s="65" t="s">
        <v>429</v>
      </c>
      <c r="MHZ270" s="65">
        <v>7</v>
      </c>
      <c r="MIA270" s="65" t="s">
        <v>712</v>
      </c>
      <c r="MIG270" s="65" t="s">
        <v>429</v>
      </c>
      <c r="MIH270" s="65">
        <v>7</v>
      </c>
      <c r="MII270" s="65" t="s">
        <v>712</v>
      </c>
      <c r="MIO270" s="65" t="s">
        <v>429</v>
      </c>
      <c r="MIP270" s="65">
        <v>7</v>
      </c>
      <c r="MIQ270" s="65" t="s">
        <v>712</v>
      </c>
      <c r="MIW270" s="65" t="s">
        <v>429</v>
      </c>
      <c r="MIX270" s="65">
        <v>7</v>
      </c>
      <c r="MIY270" s="65" t="s">
        <v>712</v>
      </c>
      <c r="MJE270" s="65" t="s">
        <v>429</v>
      </c>
      <c r="MJF270" s="65">
        <v>7</v>
      </c>
      <c r="MJG270" s="65" t="s">
        <v>712</v>
      </c>
      <c r="MJM270" s="65" t="s">
        <v>429</v>
      </c>
      <c r="MJN270" s="65">
        <v>7</v>
      </c>
      <c r="MJO270" s="65" t="s">
        <v>712</v>
      </c>
      <c r="MJU270" s="65" t="s">
        <v>429</v>
      </c>
      <c r="MJV270" s="65">
        <v>7</v>
      </c>
      <c r="MJW270" s="65" t="s">
        <v>712</v>
      </c>
      <c r="MKC270" s="65" t="s">
        <v>429</v>
      </c>
      <c r="MKD270" s="65">
        <v>7</v>
      </c>
      <c r="MKE270" s="65" t="s">
        <v>712</v>
      </c>
      <c r="MKK270" s="65" t="s">
        <v>429</v>
      </c>
      <c r="MKL270" s="65">
        <v>7</v>
      </c>
      <c r="MKM270" s="65" t="s">
        <v>712</v>
      </c>
      <c r="MKS270" s="65" t="s">
        <v>429</v>
      </c>
      <c r="MKT270" s="65">
        <v>7</v>
      </c>
      <c r="MKU270" s="65" t="s">
        <v>712</v>
      </c>
      <c r="MLA270" s="65" t="s">
        <v>429</v>
      </c>
      <c r="MLB270" s="65">
        <v>7</v>
      </c>
      <c r="MLC270" s="65" t="s">
        <v>712</v>
      </c>
      <c r="MLI270" s="65" t="s">
        <v>429</v>
      </c>
      <c r="MLJ270" s="65">
        <v>7</v>
      </c>
      <c r="MLK270" s="65" t="s">
        <v>712</v>
      </c>
      <c r="MLQ270" s="65" t="s">
        <v>429</v>
      </c>
      <c r="MLR270" s="65">
        <v>7</v>
      </c>
      <c r="MLS270" s="65" t="s">
        <v>712</v>
      </c>
      <c r="MLY270" s="65" t="s">
        <v>429</v>
      </c>
      <c r="MLZ270" s="65">
        <v>7</v>
      </c>
      <c r="MMA270" s="65" t="s">
        <v>712</v>
      </c>
      <c r="MMG270" s="65" t="s">
        <v>429</v>
      </c>
      <c r="MMH270" s="65">
        <v>7</v>
      </c>
      <c r="MMI270" s="65" t="s">
        <v>712</v>
      </c>
      <c r="MMO270" s="65" t="s">
        <v>429</v>
      </c>
      <c r="MMP270" s="65">
        <v>7</v>
      </c>
      <c r="MMQ270" s="65" t="s">
        <v>712</v>
      </c>
      <c r="MMW270" s="65" t="s">
        <v>429</v>
      </c>
      <c r="MMX270" s="65">
        <v>7</v>
      </c>
      <c r="MMY270" s="65" t="s">
        <v>712</v>
      </c>
      <c r="MNE270" s="65" t="s">
        <v>429</v>
      </c>
      <c r="MNF270" s="65">
        <v>7</v>
      </c>
      <c r="MNG270" s="65" t="s">
        <v>712</v>
      </c>
      <c r="MNM270" s="65" t="s">
        <v>429</v>
      </c>
      <c r="MNN270" s="65">
        <v>7</v>
      </c>
      <c r="MNO270" s="65" t="s">
        <v>712</v>
      </c>
      <c r="MNU270" s="65" t="s">
        <v>429</v>
      </c>
      <c r="MNV270" s="65">
        <v>7</v>
      </c>
      <c r="MNW270" s="65" t="s">
        <v>712</v>
      </c>
      <c r="MOC270" s="65" t="s">
        <v>429</v>
      </c>
      <c r="MOD270" s="65">
        <v>7</v>
      </c>
      <c r="MOE270" s="65" t="s">
        <v>712</v>
      </c>
      <c r="MOK270" s="65" t="s">
        <v>429</v>
      </c>
      <c r="MOL270" s="65">
        <v>7</v>
      </c>
      <c r="MOM270" s="65" t="s">
        <v>712</v>
      </c>
      <c r="MOS270" s="65" t="s">
        <v>429</v>
      </c>
      <c r="MOT270" s="65">
        <v>7</v>
      </c>
      <c r="MOU270" s="65" t="s">
        <v>712</v>
      </c>
      <c r="MPA270" s="65" t="s">
        <v>429</v>
      </c>
      <c r="MPB270" s="65">
        <v>7</v>
      </c>
      <c r="MPC270" s="65" t="s">
        <v>712</v>
      </c>
      <c r="MPI270" s="65" t="s">
        <v>429</v>
      </c>
      <c r="MPJ270" s="65">
        <v>7</v>
      </c>
      <c r="MPK270" s="65" t="s">
        <v>712</v>
      </c>
      <c r="MPQ270" s="65" t="s">
        <v>429</v>
      </c>
      <c r="MPR270" s="65">
        <v>7</v>
      </c>
      <c r="MPS270" s="65" t="s">
        <v>712</v>
      </c>
      <c r="MPY270" s="65" t="s">
        <v>429</v>
      </c>
      <c r="MPZ270" s="65">
        <v>7</v>
      </c>
      <c r="MQA270" s="65" t="s">
        <v>712</v>
      </c>
      <c r="MQG270" s="65" t="s">
        <v>429</v>
      </c>
      <c r="MQH270" s="65">
        <v>7</v>
      </c>
      <c r="MQI270" s="65" t="s">
        <v>712</v>
      </c>
      <c r="MQO270" s="65" t="s">
        <v>429</v>
      </c>
      <c r="MQP270" s="65">
        <v>7</v>
      </c>
      <c r="MQQ270" s="65" t="s">
        <v>712</v>
      </c>
      <c r="MQW270" s="65" t="s">
        <v>429</v>
      </c>
      <c r="MQX270" s="65">
        <v>7</v>
      </c>
      <c r="MQY270" s="65" t="s">
        <v>712</v>
      </c>
      <c r="MRE270" s="65" t="s">
        <v>429</v>
      </c>
      <c r="MRF270" s="65">
        <v>7</v>
      </c>
      <c r="MRG270" s="65" t="s">
        <v>712</v>
      </c>
      <c r="MRM270" s="65" t="s">
        <v>429</v>
      </c>
      <c r="MRN270" s="65">
        <v>7</v>
      </c>
      <c r="MRO270" s="65" t="s">
        <v>712</v>
      </c>
      <c r="MRU270" s="65" t="s">
        <v>429</v>
      </c>
      <c r="MRV270" s="65">
        <v>7</v>
      </c>
      <c r="MRW270" s="65" t="s">
        <v>712</v>
      </c>
      <c r="MSC270" s="65" t="s">
        <v>429</v>
      </c>
      <c r="MSD270" s="65">
        <v>7</v>
      </c>
      <c r="MSE270" s="65" t="s">
        <v>712</v>
      </c>
      <c r="MSK270" s="65" t="s">
        <v>429</v>
      </c>
      <c r="MSL270" s="65">
        <v>7</v>
      </c>
      <c r="MSM270" s="65" t="s">
        <v>712</v>
      </c>
      <c r="MSS270" s="65" t="s">
        <v>429</v>
      </c>
      <c r="MST270" s="65">
        <v>7</v>
      </c>
      <c r="MSU270" s="65" t="s">
        <v>712</v>
      </c>
      <c r="MTA270" s="65" t="s">
        <v>429</v>
      </c>
      <c r="MTB270" s="65">
        <v>7</v>
      </c>
      <c r="MTC270" s="65" t="s">
        <v>712</v>
      </c>
      <c r="MTI270" s="65" t="s">
        <v>429</v>
      </c>
      <c r="MTJ270" s="65">
        <v>7</v>
      </c>
      <c r="MTK270" s="65" t="s">
        <v>712</v>
      </c>
      <c r="MTQ270" s="65" t="s">
        <v>429</v>
      </c>
      <c r="MTR270" s="65">
        <v>7</v>
      </c>
      <c r="MTS270" s="65" t="s">
        <v>712</v>
      </c>
      <c r="MTY270" s="65" t="s">
        <v>429</v>
      </c>
      <c r="MTZ270" s="65">
        <v>7</v>
      </c>
      <c r="MUA270" s="65" t="s">
        <v>712</v>
      </c>
      <c r="MUG270" s="65" t="s">
        <v>429</v>
      </c>
      <c r="MUH270" s="65">
        <v>7</v>
      </c>
      <c r="MUI270" s="65" t="s">
        <v>712</v>
      </c>
      <c r="MUO270" s="65" t="s">
        <v>429</v>
      </c>
      <c r="MUP270" s="65">
        <v>7</v>
      </c>
      <c r="MUQ270" s="65" t="s">
        <v>712</v>
      </c>
      <c r="MUW270" s="65" t="s">
        <v>429</v>
      </c>
      <c r="MUX270" s="65">
        <v>7</v>
      </c>
      <c r="MUY270" s="65" t="s">
        <v>712</v>
      </c>
      <c r="MVE270" s="65" t="s">
        <v>429</v>
      </c>
      <c r="MVF270" s="65">
        <v>7</v>
      </c>
      <c r="MVG270" s="65" t="s">
        <v>712</v>
      </c>
      <c r="MVM270" s="65" t="s">
        <v>429</v>
      </c>
      <c r="MVN270" s="65">
        <v>7</v>
      </c>
      <c r="MVO270" s="65" t="s">
        <v>712</v>
      </c>
      <c r="MVU270" s="65" t="s">
        <v>429</v>
      </c>
      <c r="MVV270" s="65">
        <v>7</v>
      </c>
      <c r="MVW270" s="65" t="s">
        <v>712</v>
      </c>
      <c r="MWC270" s="65" t="s">
        <v>429</v>
      </c>
      <c r="MWD270" s="65">
        <v>7</v>
      </c>
      <c r="MWE270" s="65" t="s">
        <v>712</v>
      </c>
      <c r="MWK270" s="65" t="s">
        <v>429</v>
      </c>
      <c r="MWL270" s="65">
        <v>7</v>
      </c>
      <c r="MWM270" s="65" t="s">
        <v>712</v>
      </c>
      <c r="MWS270" s="65" t="s">
        <v>429</v>
      </c>
      <c r="MWT270" s="65">
        <v>7</v>
      </c>
      <c r="MWU270" s="65" t="s">
        <v>712</v>
      </c>
      <c r="MXA270" s="65" t="s">
        <v>429</v>
      </c>
      <c r="MXB270" s="65">
        <v>7</v>
      </c>
      <c r="MXC270" s="65" t="s">
        <v>712</v>
      </c>
      <c r="MXI270" s="65" t="s">
        <v>429</v>
      </c>
      <c r="MXJ270" s="65">
        <v>7</v>
      </c>
      <c r="MXK270" s="65" t="s">
        <v>712</v>
      </c>
      <c r="MXQ270" s="65" t="s">
        <v>429</v>
      </c>
      <c r="MXR270" s="65">
        <v>7</v>
      </c>
      <c r="MXS270" s="65" t="s">
        <v>712</v>
      </c>
      <c r="MXY270" s="65" t="s">
        <v>429</v>
      </c>
      <c r="MXZ270" s="65">
        <v>7</v>
      </c>
      <c r="MYA270" s="65" t="s">
        <v>712</v>
      </c>
      <c r="MYG270" s="65" t="s">
        <v>429</v>
      </c>
      <c r="MYH270" s="65">
        <v>7</v>
      </c>
      <c r="MYI270" s="65" t="s">
        <v>712</v>
      </c>
      <c r="MYO270" s="65" t="s">
        <v>429</v>
      </c>
      <c r="MYP270" s="65">
        <v>7</v>
      </c>
      <c r="MYQ270" s="65" t="s">
        <v>712</v>
      </c>
      <c r="MYW270" s="65" t="s">
        <v>429</v>
      </c>
      <c r="MYX270" s="65">
        <v>7</v>
      </c>
      <c r="MYY270" s="65" t="s">
        <v>712</v>
      </c>
      <c r="MZE270" s="65" t="s">
        <v>429</v>
      </c>
      <c r="MZF270" s="65">
        <v>7</v>
      </c>
      <c r="MZG270" s="65" t="s">
        <v>712</v>
      </c>
      <c r="MZM270" s="65" t="s">
        <v>429</v>
      </c>
      <c r="MZN270" s="65">
        <v>7</v>
      </c>
      <c r="MZO270" s="65" t="s">
        <v>712</v>
      </c>
      <c r="MZU270" s="65" t="s">
        <v>429</v>
      </c>
      <c r="MZV270" s="65">
        <v>7</v>
      </c>
      <c r="MZW270" s="65" t="s">
        <v>712</v>
      </c>
      <c r="NAC270" s="65" t="s">
        <v>429</v>
      </c>
      <c r="NAD270" s="65">
        <v>7</v>
      </c>
      <c r="NAE270" s="65" t="s">
        <v>712</v>
      </c>
      <c r="NAK270" s="65" t="s">
        <v>429</v>
      </c>
      <c r="NAL270" s="65">
        <v>7</v>
      </c>
      <c r="NAM270" s="65" t="s">
        <v>712</v>
      </c>
      <c r="NAS270" s="65" t="s">
        <v>429</v>
      </c>
      <c r="NAT270" s="65">
        <v>7</v>
      </c>
      <c r="NAU270" s="65" t="s">
        <v>712</v>
      </c>
      <c r="NBA270" s="65" t="s">
        <v>429</v>
      </c>
      <c r="NBB270" s="65">
        <v>7</v>
      </c>
      <c r="NBC270" s="65" t="s">
        <v>712</v>
      </c>
      <c r="NBI270" s="65" t="s">
        <v>429</v>
      </c>
      <c r="NBJ270" s="65">
        <v>7</v>
      </c>
      <c r="NBK270" s="65" t="s">
        <v>712</v>
      </c>
      <c r="NBQ270" s="65" t="s">
        <v>429</v>
      </c>
      <c r="NBR270" s="65">
        <v>7</v>
      </c>
      <c r="NBS270" s="65" t="s">
        <v>712</v>
      </c>
      <c r="NBY270" s="65" t="s">
        <v>429</v>
      </c>
      <c r="NBZ270" s="65">
        <v>7</v>
      </c>
      <c r="NCA270" s="65" t="s">
        <v>712</v>
      </c>
      <c r="NCG270" s="65" t="s">
        <v>429</v>
      </c>
      <c r="NCH270" s="65">
        <v>7</v>
      </c>
      <c r="NCI270" s="65" t="s">
        <v>712</v>
      </c>
      <c r="NCO270" s="65" t="s">
        <v>429</v>
      </c>
      <c r="NCP270" s="65">
        <v>7</v>
      </c>
      <c r="NCQ270" s="65" t="s">
        <v>712</v>
      </c>
      <c r="NCW270" s="65" t="s">
        <v>429</v>
      </c>
      <c r="NCX270" s="65">
        <v>7</v>
      </c>
      <c r="NCY270" s="65" t="s">
        <v>712</v>
      </c>
      <c r="NDE270" s="65" t="s">
        <v>429</v>
      </c>
      <c r="NDF270" s="65">
        <v>7</v>
      </c>
      <c r="NDG270" s="65" t="s">
        <v>712</v>
      </c>
      <c r="NDM270" s="65" t="s">
        <v>429</v>
      </c>
      <c r="NDN270" s="65">
        <v>7</v>
      </c>
      <c r="NDO270" s="65" t="s">
        <v>712</v>
      </c>
      <c r="NDU270" s="65" t="s">
        <v>429</v>
      </c>
      <c r="NDV270" s="65">
        <v>7</v>
      </c>
      <c r="NDW270" s="65" t="s">
        <v>712</v>
      </c>
      <c r="NEC270" s="65" t="s">
        <v>429</v>
      </c>
      <c r="NED270" s="65">
        <v>7</v>
      </c>
      <c r="NEE270" s="65" t="s">
        <v>712</v>
      </c>
      <c r="NEK270" s="65" t="s">
        <v>429</v>
      </c>
      <c r="NEL270" s="65">
        <v>7</v>
      </c>
      <c r="NEM270" s="65" t="s">
        <v>712</v>
      </c>
      <c r="NES270" s="65" t="s">
        <v>429</v>
      </c>
      <c r="NET270" s="65">
        <v>7</v>
      </c>
      <c r="NEU270" s="65" t="s">
        <v>712</v>
      </c>
      <c r="NFA270" s="65" t="s">
        <v>429</v>
      </c>
      <c r="NFB270" s="65">
        <v>7</v>
      </c>
      <c r="NFC270" s="65" t="s">
        <v>712</v>
      </c>
      <c r="NFI270" s="65" t="s">
        <v>429</v>
      </c>
      <c r="NFJ270" s="65">
        <v>7</v>
      </c>
      <c r="NFK270" s="65" t="s">
        <v>712</v>
      </c>
      <c r="NFQ270" s="65" t="s">
        <v>429</v>
      </c>
      <c r="NFR270" s="65">
        <v>7</v>
      </c>
      <c r="NFS270" s="65" t="s">
        <v>712</v>
      </c>
      <c r="NFY270" s="65" t="s">
        <v>429</v>
      </c>
      <c r="NFZ270" s="65">
        <v>7</v>
      </c>
      <c r="NGA270" s="65" t="s">
        <v>712</v>
      </c>
      <c r="NGG270" s="65" t="s">
        <v>429</v>
      </c>
      <c r="NGH270" s="65">
        <v>7</v>
      </c>
      <c r="NGI270" s="65" t="s">
        <v>712</v>
      </c>
      <c r="NGO270" s="65" t="s">
        <v>429</v>
      </c>
      <c r="NGP270" s="65">
        <v>7</v>
      </c>
      <c r="NGQ270" s="65" t="s">
        <v>712</v>
      </c>
      <c r="NGW270" s="65" t="s">
        <v>429</v>
      </c>
      <c r="NGX270" s="65">
        <v>7</v>
      </c>
      <c r="NGY270" s="65" t="s">
        <v>712</v>
      </c>
      <c r="NHE270" s="65" t="s">
        <v>429</v>
      </c>
      <c r="NHF270" s="65">
        <v>7</v>
      </c>
      <c r="NHG270" s="65" t="s">
        <v>712</v>
      </c>
      <c r="NHM270" s="65" t="s">
        <v>429</v>
      </c>
      <c r="NHN270" s="65">
        <v>7</v>
      </c>
      <c r="NHO270" s="65" t="s">
        <v>712</v>
      </c>
      <c r="NHU270" s="65" t="s">
        <v>429</v>
      </c>
      <c r="NHV270" s="65">
        <v>7</v>
      </c>
      <c r="NHW270" s="65" t="s">
        <v>712</v>
      </c>
      <c r="NIC270" s="65" t="s">
        <v>429</v>
      </c>
      <c r="NID270" s="65">
        <v>7</v>
      </c>
      <c r="NIE270" s="65" t="s">
        <v>712</v>
      </c>
      <c r="NIK270" s="65" t="s">
        <v>429</v>
      </c>
      <c r="NIL270" s="65">
        <v>7</v>
      </c>
      <c r="NIM270" s="65" t="s">
        <v>712</v>
      </c>
      <c r="NIS270" s="65" t="s">
        <v>429</v>
      </c>
      <c r="NIT270" s="65">
        <v>7</v>
      </c>
      <c r="NIU270" s="65" t="s">
        <v>712</v>
      </c>
      <c r="NJA270" s="65" t="s">
        <v>429</v>
      </c>
      <c r="NJB270" s="65">
        <v>7</v>
      </c>
      <c r="NJC270" s="65" t="s">
        <v>712</v>
      </c>
      <c r="NJI270" s="65" t="s">
        <v>429</v>
      </c>
      <c r="NJJ270" s="65">
        <v>7</v>
      </c>
      <c r="NJK270" s="65" t="s">
        <v>712</v>
      </c>
      <c r="NJQ270" s="65" t="s">
        <v>429</v>
      </c>
      <c r="NJR270" s="65">
        <v>7</v>
      </c>
      <c r="NJS270" s="65" t="s">
        <v>712</v>
      </c>
      <c r="NJY270" s="65" t="s">
        <v>429</v>
      </c>
      <c r="NJZ270" s="65">
        <v>7</v>
      </c>
      <c r="NKA270" s="65" t="s">
        <v>712</v>
      </c>
      <c r="NKG270" s="65" t="s">
        <v>429</v>
      </c>
      <c r="NKH270" s="65">
        <v>7</v>
      </c>
      <c r="NKI270" s="65" t="s">
        <v>712</v>
      </c>
      <c r="NKO270" s="65" t="s">
        <v>429</v>
      </c>
      <c r="NKP270" s="65">
        <v>7</v>
      </c>
      <c r="NKQ270" s="65" t="s">
        <v>712</v>
      </c>
      <c r="NKW270" s="65" t="s">
        <v>429</v>
      </c>
      <c r="NKX270" s="65">
        <v>7</v>
      </c>
      <c r="NKY270" s="65" t="s">
        <v>712</v>
      </c>
      <c r="NLE270" s="65" t="s">
        <v>429</v>
      </c>
      <c r="NLF270" s="65">
        <v>7</v>
      </c>
      <c r="NLG270" s="65" t="s">
        <v>712</v>
      </c>
      <c r="NLM270" s="65" t="s">
        <v>429</v>
      </c>
      <c r="NLN270" s="65">
        <v>7</v>
      </c>
      <c r="NLO270" s="65" t="s">
        <v>712</v>
      </c>
      <c r="NLU270" s="65" t="s">
        <v>429</v>
      </c>
      <c r="NLV270" s="65">
        <v>7</v>
      </c>
      <c r="NLW270" s="65" t="s">
        <v>712</v>
      </c>
      <c r="NMC270" s="65" t="s">
        <v>429</v>
      </c>
      <c r="NMD270" s="65">
        <v>7</v>
      </c>
      <c r="NME270" s="65" t="s">
        <v>712</v>
      </c>
      <c r="NMK270" s="65" t="s">
        <v>429</v>
      </c>
      <c r="NML270" s="65">
        <v>7</v>
      </c>
      <c r="NMM270" s="65" t="s">
        <v>712</v>
      </c>
      <c r="NMS270" s="65" t="s">
        <v>429</v>
      </c>
      <c r="NMT270" s="65">
        <v>7</v>
      </c>
      <c r="NMU270" s="65" t="s">
        <v>712</v>
      </c>
      <c r="NNA270" s="65" t="s">
        <v>429</v>
      </c>
      <c r="NNB270" s="65">
        <v>7</v>
      </c>
      <c r="NNC270" s="65" t="s">
        <v>712</v>
      </c>
      <c r="NNI270" s="65" t="s">
        <v>429</v>
      </c>
      <c r="NNJ270" s="65">
        <v>7</v>
      </c>
      <c r="NNK270" s="65" t="s">
        <v>712</v>
      </c>
      <c r="NNQ270" s="65" t="s">
        <v>429</v>
      </c>
      <c r="NNR270" s="65">
        <v>7</v>
      </c>
      <c r="NNS270" s="65" t="s">
        <v>712</v>
      </c>
      <c r="NNY270" s="65" t="s">
        <v>429</v>
      </c>
      <c r="NNZ270" s="65">
        <v>7</v>
      </c>
      <c r="NOA270" s="65" t="s">
        <v>712</v>
      </c>
      <c r="NOG270" s="65" t="s">
        <v>429</v>
      </c>
      <c r="NOH270" s="65">
        <v>7</v>
      </c>
      <c r="NOI270" s="65" t="s">
        <v>712</v>
      </c>
      <c r="NOO270" s="65" t="s">
        <v>429</v>
      </c>
      <c r="NOP270" s="65">
        <v>7</v>
      </c>
      <c r="NOQ270" s="65" t="s">
        <v>712</v>
      </c>
      <c r="NOW270" s="65" t="s">
        <v>429</v>
      </c>
      <c r="NOX270" s="65">
        <v>7</v>
      </c>
      <c r="NOY270" s="65" t="s">
        <v>712</v>
      </c>
      <c r="NPE270" s="65" t="s">
        <v>429</v>
      </c>
      <c r="NPF270" s="65">
        <v>7</v>
      </c>
      <c r="NPG270" s="65" t="s">
        <v>712</v>
      </c>
      <c r="NPM270" s="65" t="s">
        <v>429</v>
      </c>
      <c r="NPN270" s="65">
        <v>7</v>
      </c>
      <c r="NPO270" s="65" t="s">
        <v>712</v>
      </c>
      <c r="NPU270" s="65" t="s">
        <v>429</v>
      </c>
      <c r="NPV270" s="65">
        <v>7</v>
      </c>
      <c r="NPW270" s="65" t="s">
        <v>712</v>
      </c>
      <c r="NQC270" s="65" t="s">
        <v>429</v>
      </c>
      <c r="NQD270" s="65">
        <v>7</v>
      </c>
      <c r="NQE270" s="65" t="s">
        <v>712</v>
      </c>
      <c r="NQK270" s="65" t="s">
        <v>429</v>
      </c>
      <c r="NQL270" s="65">
        <v>7</v>
      </c>
      <c r="NQM270" s="65" t="s">
        <v>712</v>
      </c>
      <c r="NQS270" s="65" t="s">
        <v>429</v>
      </c>
      <c r="NQT270" s="65">
        <v>7</v>
      </c>
      <c r="NQU270" s="65" t="s">
        <v>712</v>
      </c>
      <c r="NRA270" s="65" t="s">
        <v>429</v>
      </c>
      <c r="NRB270" s="65">
        <v>7</v>
      </c>
      <c r="NRC270" s="65" t="s">
        <v>712</v>
      </c>
      <c r="NRI270" s="65" t="s">
        <v>429</v>
      </c>
      <c r="NRJ270" s="65">
        <v>7</v>
      </c>
      <c r="NRK270" s="65" t="s">
        <v>712</v>
      </c>
      <c r="NRQ270" s="65" t="s">
        <v>429</v>
      </c>
      <c r="NRR270" s="65">
        <v>7</v>
      </c>
      <c r="NRS270" s="65" t="s">
        <v>712</v>
      </c>
      <c r="NRY270" s="65" t="s">
        <v>429</v>
      </c>
      <c r="NRZ270" s="65">
        <v>7</v>
      </c>
      <c r="NSA270" s="65" t="s">
        <v>712</v>
      </c>
      <c r="NSG270" s="65" t="s">
        <v>429</v>
      </c>
      <c r="NSH270" s="65">
        <v>7</v>
      </c>
      <c r="NSI270" s="65" t="s">
        <v>712</v>
      </c>
      <c r="NSO270" s="65" t="s">
        <v>429</v>
      </c>
      <c r="NSP270" s="65">
        <v>7</v>
      </c>
      <c r="NSQ270" s="65" t="s">
        <v>712</v>
      </c>
      <c r="NSW270" s="65" t="s">
        <v>429</v>
      </c>
      <c r="NSX270" s="65">
        <v>7</v>
      </c>
      <c r="NSY270" s="65" t="s">
        <v>712</v>
      </c>
      <c r="NTE270" s="65" t="s">
        <v>429</v>
      </c>
      <c r="NTF270" s="65">
        <v>7</v>
      </c>
      <c r="NTG270" s="65" t="s">
        <v>712</v>
      </c>
      <c r="NTM270" s="65" t="s">
        <v>429</v>
      </c>
      <c r="NTN270" s="65">
        <v>7</v>
      </c>
      <c r="NTO270" s="65" t="s">
        <v>712</v>
      </c>
      <c r="NTU270" s="65" t="s">
        <v>429</v>
      </c>
      <c r="NTV270" s="65">
        <v>7</v>
      </c>
      <c r="NTW270" s="65" t="s">
        <v>712</v>
      </c>
      <c r="NUC270" s="65" t="s">
        <v>429</v>
      </c>
      <c r="NUD270" s="65">
        <v>7</v>
      </c>
      <c r="NUE270" s="65" t="s">
        <v>712</v>
      </c>
      <c r="NUK270" s="65" t="s">
        <v>429</v>
      </c>
      <c r="NUL270" s="65">
        <v>7</v>
      </c>
      <c r="NUM270" s="65" t="s">
        <v>712</v>
      </c>
      <c r="NUS270" s="65" t="s">
        <v>429</v>
      </c>
      <c r="NUT270" s="65">
        <v>7</v>
      </c>
      <c r="NUU270" s="65" t="s">
        <v>712</v>
      </c>
      <c r="NVA270" s="65" t="s">
        <v>429</v>
      </c>
      <c r="NVB270" s="65">
        <v>7</v>
      </c>
      <c r="NVC270" s="65" t="s">
        <v>712</v>
      </c>
      <c r="NVI270" s="65" t="s">
        <v>429</v>
      </c>
      <c r="NVJ270" s="65">
        <v>7</v>
      </c>
      <c r="NVK270" s="65" t="s">
        <v>712</v>
      </c>
      <c r="NVQ270" s="65" t="s">
        <v>429</v>
      </c>
      <c r="NVR270" s="65">
        <v>7</v>
      </c>
      <c r="NVS270" s="65" t="s">
        <v>712</v>
      </c>
      <c r="NVY270" s="65" t="s">
        <v>429</v>
      </c>
      <c r="NVZ270" s="65">
        <v>7</v>
      </c>
      <c r="NWA270" s="65" t="s">
        <v>712</v>
      </c>
      <c r="NWG270" s="65" t="s">
        <v>429</v>
      </c>
      <c r="NWH270" s="65">
        <v>7</v>
      </c>
      <c r="NWI270" s="65" t="s">
        <v>712</v>
      </c>
      <c r="NWO270" s="65" t="s">
        <v>429</v>
      </c>
      <c r="NWP270" s="65">
        <v>7</v>
      </c>
      <c r="NWQ270" s="65" t="s">
        <v>712</v>
      </c>
      <c r="NWW270" s="65" t="s">
        <v>429</v>
      </c>
      <c r="NWX270" s="65">
        <v>7</v>
      </c>
      <c r="NWY270" s="65" t="s">
        <v>712</v>
      </c>
      <c r="NXE270" s="65" t="s">
        <v>429</v>
      </c>
      <c r="NXF270" s="65">
        <v>7</v>
      </c>
      <c r="NXG270" s="65" t="s">
        <v>712</v>
      </c>
      <c r="NXM270" s="65" t="s">
        <v>429</v>
      </c>
      <c r="NXN270" s="65">
        <v>7</v>
      </c>
      <c r="NXO270" s="65" t="s">
        <v>712</v>
      </c>
      <c r="NXU270" s="65" t="s">
        <v>429</v>
      </c>
      <c r="NXV270" s="65">
        <v>7</v>
      </c>
      <c r="NXW270" s="65" t="s">
        <v>712</v>
      </c>
      <c r="NYC270" s="65" t="s">
        <v>429</v>
      </c>
      <c r="NYD270" s="65">
        <v>7</v>
      </c>
      <c r="NYE270" s="65" t="s">
        <v>712</v>
      </c>
      <c r="NYK270" s="65" t="s">
        <v>429</v>
      </c>
      <c r="NYL270" s="65">
        <v>7</v>
      </c>
      <c r="NYM270" s="65" t="s">
        <v>712</v>
      </c>
      <c r="NYS270" s="65" t="s">
        <v>429</v>
      </c>
      <c r="NYT270" s="65">
        <v>7</v>
      </c>
      <c r="NYU270" s="65" t="s">
        <v>712</v>
      </c>
      <c r="NZA270" s="65" t="s">
        <v>429</v>
      </c>
      <c r="NZB270" s="65">
        <v>7</v>
      </c>
      <c r="NZC270" s="65" t="s">
        <v>712</v>
      </c>
      <c r="NZI270" s="65" t="s">
        <v>429</v>
      </c>
      <c r="NZJ270" s="65">
        <v>7</v>
      </c>
      <c r="NZK270" s="65" t="s">
        <v>712</v>
      </c>
      <c r="NZQ270" s="65" t="s">
        <v>429</v>
      </c>
      <c r="NZR270" s="65">
        <v>7</v>
      </c>
      <c r="NZS270" s="65" t="s">
        <v>712</v>
      </c>
      <c r="NZY270" s="65" t="s">
        <v>429</v>
      </c>
      <c r="NZZ270" s="65">
        <v>7</v>
      </c>
      <c r="OAA270" s="65" t="s">
        <v>712</v>
      </c>
      <c r="OAG270" s="65" t="s">
        <v>429</v>
      </c>
      <c r="OAH270" s="65">
        <v>7</v>
      </c>
      <c r="OAI270" s="65" t="s">
        <v>712</v>
      </c>
      <c r="OAO270" s="65" t="s">
        <v>429</v>
      </c>
      <c r="OAP270" s="65">
        <v>7</v>
      </c>
      <c r="OAQ270" s="65" t="s">
        <v>712</v>
      </c>
      <c r="OAW270" s="65" t="s">
        <v>429</v>
      </c>
      <c r="OAX270" s="65">
        <v>7</v>
      </c>
      <c r="OAY270" s="65" t="s">
        <v>712</v>
      </c>
      <c r="OBE270" s="65" t="s">
        <v>429</v>
      </c>
      <c r="OBF270" s="65">
        <v>7</v>
      </c>
      <c r="OBG270" s="65" t="s">
        <v>712</v>
      </c>
      <c r="OBM270" s="65" t="s">
        <v>429</v>
      </c>
      <c r="OBN270" s="65">
        <v>7</v>
      </c>
      <c r="OBO270" s="65" t="s">
        <v>712</v>
      </c>
      <c r="OBU270" s="65" t="s">
        <v>429</v>
      </c>
      <c r="OBV270" s="65">
        <v>7</v>
      </c>
      <c r="OBW270" s="65" t="s">
        <v>712</v>
      </c>
      <c r="OCC270" s="65" t="s">
        <v>429</v>
      </c>
      <c r="OCD270" s="65">
        <v>7</v>
      </c>
      <c r="OCE270" s="65" t="s">
        <v>712</v>
      </c>
      <c r="OCK270" s="65" t="s">
        <v>429</v>
      </c>
      <c r="OCL270" s="65">
        <v>7</v>
      </c>
      <c r="OCM270" s="65" t="s">
        <v>712</v>
      </c>
      <c r="OCS270" s="65" t="s">
        <v>429</v>
      </c>
      <c r="OCT270" s="65">
        <v>7</v>
      </c>
      <c r="OCU270" s="65" t="s">
        <v>712</v>
      </c>
      <c r="ODA270" s="65" t="s">
        <v>429</v>
      </c>
      <c r="ODB270" s="65">
        <v>7</v>
      </c>
      <c r="ODC270" s="65" t="s">
        <v>712</v>
      </c>
      <c r="ODI270" s="65" t="s">
        <v>429</v>
      </c>
      <c r="ODJ270" s="65">
        <v>7</v>
      </c>
      <c r="ODK270" s="65" t="s">
        <v>712</v>
      </c>
      <c r="ODQ270" s="65" t="s">
        <v>429</v>
      </c>
      <c r="ODR270" s="65">
        <v>7</v>
      </c>
      <c r="ODS270" s="65" t="s">
        <v>712</v>
      </c>
      <c r="ODY270" s="65" t="s">
        <v>429</v>
      </c>
      <c r="ODZ270" s="65">
        <v>7</v>
      </c>
      <c r="OEA270" s="65" t="s">
        <v>712</v>
      </c>
      <c r="OEG270" s="65" t="s">
        <v>429</v>
      </c>
      <c r="OEH270" s="65">
        <v>7</v>
      </c>
      <c r="OEI270" s="65" t="s">
        <v>712</v>
      </c>
      <c r="OEO270" s="65" t="s">
        <v>429</v>
      </c>
      <c r="OEP270" s="65">
        <v>7</v>
      </c>
      <c r="OEQ270" s="65" t="s">
        <v>712</v>
      </c>
      <c r="OEW270" s="65" t="s">
        <v>429</v>
      </c>
      <c r="OEX270" s="65">
        <v>7</v>
      </c>
      <c r="OEY270" s="65" t="s">
        <v>712</v>
      </c>
      <c r="OFE270" s="65" t="s">
        <v>429</v>
      </c>
      <c r="OFF270" s="65">
        <v>7</v>
      </c>
      <c r="OFG270" s="65" t="s">
        <v>712</v>
      </c>
      <c r="OFM270" s="65" t="s">
        <v>429</v>
      </c>
      <c r="OFN270" s="65">
        <v>7</v>
      </c>
      <c r="OFO270" s="65" t="s">
        <v>712</v>
      </c>
      <c r="OFU270" s="65" t="s">
        <v>429</v>
      </c>
      <c r="OFV270" s="65">
        <v>7</v>
      </c>
      <c r="OFW270" s="65" t="s">
        <v>712</v>
      </c>
      <c r="OGC270" s="65" t="s">
        <v>429</v>
      </c>
      <c r="OGD270" s="65">
        <v>7</v>
      </c>
      <c r="OGE270" s="65" t="s">
        <v>712</v>
      </c>
      <c r="OGK270" s="65" t="s">
        <v>429</v>
      </c>
      <c r="OGL270" s="65">
        <v>7</v>
      </c>
      <c r="OGM270" s="65" t="s">
        <v>712</v>
      </c>
      <c r="OGS270" s="65" t="s">
        <v>429</v>
      </c>
      <c r="OGT270" s="65">
        <v>7</v>
      </c>
      <c r="OGU270" s="65" t="s">
        <v>712</v>
      </c>
      <c r="OHA270" s="65" t="s">
        <v>429</v>
      </c>
      <c r="OHB270" s="65">
        <v>7</v>
      </c>
      <c r="OHC270" s="65" t="s">
        <v>712</v>
      </c>
      <c r="OHI270" s="65" t="s">
        <v>429</v>
      </c>
      <c r="OHJ270" s="65">
        <v>7</v>
      </c>
      <c r="OHK270" s="65" t="s">
        <v>712</v>
      </c>
      <c r="OHQ270" s="65" t="s">
        <v>429</v>
      </c>
      <c r="OHR270" s="65">
        <v>7</v>
      </c>
      <c r="OHS270" s="65" t="s">
        <v>712</v>
      </c>
      <c r="OHY270" s="65" t="s">
        <v>429</v>
      </c>
      <c r="OHZ270" s="65">
        <v>7</v>
      </c>
      <c r="OIA270" s="65" t="s">
        <v>712</v>
      </c>
      <c r="OIG270" s="65" t="s">
        <v>429</v>
      </c>
      <c r="OIH270" s="65">
        <v>7</v>
      </c>
      <c r="OII270" s="65" t="s">
        <v>712</v>
      </c>
      <c r="OIO270" s="65" t="s">
        <v>429</v>
      </c>
      <c r="OIP270" s="65">
        <v>7</v>
      </c>
      <c r="OIQ270" s="65" t="s">
        <v>712</v>
      </c>
      <c r="OIW270" s="65" t="s">
        <v>429</v>
      </c>
      <c r="OIX270" s="65">
        <v>7</v>
      </c>
      <c r="OIY270" s="65" t="s">
        <v>712</v>
      </c>
      <c r="OJE270" s="65" t="s">
        <v>429</v>
      </c>
      <c r="OJF270" s="65">
        <v>7</v>
      </c>
      <c r="OJG270" s="65" t="s">
        <v>712</v>
      </c>
      <c r="OJM270" s="65" t="s">
        <v>429</v>
      </c>
      <c r="OJN270" s="65">
        <v>7</v>
      </c>
      <c r="OJO270" s="65" t="s">
        <v>712</v>
      </c>
      <c r="OJU270" s="65" t="s">
        <v>429</v>
      </c>
      <c r="OJV270" s="65">
        <v>7</v>
      </c>
      <c r="OJW270" s="65" t="s">
        <v>712</v>
      </c>
      <c r="OKC270" s="65" t="s">
        <v>429</v>
      </c>
      <c r="OKD270" s="65">
        <v>7</v>
      </c>
      <c r="OKE270" s="65" t="s">
        <v>712</v>
      </c>
      <c r="OKK270" s="65" t="s">
        <v>429</v>
      </c>
      <c r="OKL270" s="65">
        <v>7</v>
      </c>
      <c r="OKM270" s="65" t="s">
        <v>712</v>
      </c>
      <c r="OKS270" s="65" t="s">
        <v>429</v>
      </c>
      <c r="OKT270" s="65">
        <v>7</v>
      </c>
      <c r="OKU270" s="65" t="s">
        <v>712</v>
      </c>
      <c r="OLA270" s="65" t="s">
        <v>429</v>
      </c>
      <c r="OLB270" s="65">
        <v>7</v>
      </c>
      <c r="OLC270" s="65" t="s">
        <v>712</v>
      </c>
      <c r="OLI270" s="65" t="s">
        <v>429</v>
      </c>
      <c r="OLJ270" s="65">
        <v>7</v>
      </c>
      <c r="OLK270" s="65" t="s">
        <v>712</v>
      </c>
      <c r="OLQ270" s="65" t="s">
        <v>429</v>
      </c>
      <c r="OLR270" s="65">
        <v>7</v>
      </c>
      <c r="OLS270" s="65" t="s">
        <v>712</v>
      </c>
      <c r="OLY270" s="65" t="s">
        <v>429</v>
      </c>
      <c r="OLZ270" s="65">
        <v>7</v>
      </c>
      <c r="OMA270" s="65" t="s">
        <v>712</v>
      </c>
      <c r="OMG270" s="65" t="s">
        <v>429</v>
      </c>
      <c r="OMH270" s="65">
        <v>7</v>
      </c>
      <c r="OMI270" s="65" t="s">
        <v>712</v>
      </c>
      <c r="OMO270" s="65" t="s">
        <v>429</v>
      </c>
      <c r="OMP270" s="65">
        <v>7</v>
      </c>
      <c r="OMQ270" s="65" t="s">
        <v>712</v>
      </c>
      <c r="OMW270" s="65" t="s">
        <v>429</v>
      </c>
      <c r="OMX270" s="65">
        <v>7</v>
      </c>
      <c r="OMY270" s="65" t="s">
        <v>712</v>
      </c>
      <c r="ONE270" s="65" t="s">
        <v>429</v>
      </c>
      <c r="ONF270" s="65">
        <v>7</v>
      </c>
      <c r="ONG270" s="65" t="s">
        <v>712</v>
      </c>
      <c r="ONM270" s="65" t="s">
        <v>429</v>
      </c>
      <c r="ONN270" s="65">
        <v>7</v>
      </c>
      <c r="ONO270" s="65" t="s">
        <v>712</v>
      </c>
      <c r="ONU270" s="65" t="s">
        <v>429</v>
      </c>
      <c r="ONV270" s="65">
        <v>7</v>
      </c>
      <c r="ONW270" s="65" t="s">
        <v>712</v>
      </c>
      <c r="OOC270" s="65" t="s">
        <v>429</v>
      </c>
      <c r="OOD270" s="65">
        <v>7</v>
      </c>
      <c r="OOE270" s="65" t="s">
        <v>712</v>
      </c>
      <c r="OOK270" s="65" t="s">
        <v>429</v>
      </c>
      <c r="OOL270" s="65">
        <v>7</v>
      </c>
      <c r="OOM270" s="65" t="s">
        <v>712</v>
      </c>
      <c r="OOS270" s="65" t="s">
        <v>429</v>
      </c>
      <c r="OOT270" s="65">
        <v>7</v>
      </c>
      <c r="OOU270" s="65" t="s">
        <v>712</v>
      </c>
      <c r="OPA270" s="65" t="s">
        <v>429</v>
      </c>
      <c r="OPB270" s="65">
        <v>7</v>
      </c>
      <c r="OPC270" s="65" t="s">
        <v>712</v>
      </c>
      <c r="OPI270" s="65" t="s">
        <v>429</v>
      </c>
      <c r="OPJ270" s="65">
        <v>7</v>
      </c>
      <c r="OPK270" s="65" t="s">
        <v>712</v>
      </c>
      <c r="OPQ270" s="65" t="s">
        <v>429</v>
      </c>
      <c r="OPR270" s="65">
        <v>7</v>
      </c>
      <c r="OPS270" s="65" t="s">
        <v>712</v>
      </c>
      <c r="OPY270" s="65" t="s">
        <v>429</v>
      </c>
      <c r="OPZ270" s="65">
        <v>7</v>
      </c>
      <c r="OQA270" s="65" t="s">
        <v>712</v>
      </c>
      <c r="OQG270" s="65" t="s">
        <v>429</v>
      </c>
      <c r="OQH270" s="65">
        <v>7</v>
      </c>
      <c r="OQI270" s="65" t="s">
        <v>712</v>
      </c>
      <c r="OQO270" s="65" t="s">
        <v>429</v>
      </c>
      <c r="OQP270" s="65">
        <v>7</v>
      </c>
      <c r="OQQ270" s="65" t="s">
        <v>712</v>
      </c>
      <c r="OQW270" s="65" t="s">
        <v>429</v>
      </c>
      <c r="OQX270" s="65">
        <v>7</v>
      </c>
      <c r="OQY270" s="65" t="s">
        <v>712</v>
      </c>
      <c r="ORE270" s="65" t="s">
        <v>429</v>
      </c>
      <c r="ORF270" s="65">
        <v>7</v>
      </c>
      <c r="ORG270" s="65" t="s">
        <v>712</v>
      </c>
      <c r="ORM270" s="65" t="s">
        <v>429</v>
      </c>
      <c r="ORN270" s="65">
        <v>7</v>
      </c>
      <c r="ORO270" s="65" t="s">
        <v>712</v>
      </c>
      <c r="ORU270" s="65" t="s">
        <v>429</v>
      </c>
      <c r="ORV270" s="65">
        <v>7</v>
      </c>
      <c r="ORW270" s="65" t="s">
        <v>712</v>
      </c>
      <c r="OSC270" s="65" t="s">
        <v>429</v>
      </c>
      <c r="OSD270" s="65">
        <v>7</v>
      </c>
      <c r="OSE270" s="65" t="s">
        <v>712</v>
      </c>
      <c r="OSK270" s="65" t="s">
        <v>429</v>
      </c>
      <c r="OSL270" s="65">
        <v>7</v>
      </c>
      <c r="OSM270" s="65" t="s">
        <v>712</v>
      </c>
      <c r="OSS270" s="65" t="s">
        <v>429</v>
      </c>
      <c r="OST270" s="65">
        <v>7</v>
      </c>
      <c r="OSU270" s="65" t="s">
        <v>712</v>
      </c>
      <c r="OTA270" s="65" t="s">
        <v>429</v>
      </c>
      <c r="OTB270" s="65">
        <v>7</v>
      </c>
      <c r="OTC270" s="65" t="s">
        <v>712</v>
      </c>
      <c r="OTI270" s="65" t="s">
        <v>429</v>
      </c>
      <c r="OTJ270" s="65">
        <v>7</v>
      </c>
      <c r="OTK270" s="65" t="s">
        <v>712</v>
      </c>
      <c r="OTQ270" s="65" t="s">
        <v>429</v>
      </c>
      <c r="OTR270" s="65">
        <v>7</v>
      </c>
      <c r="OTS270" s="65" t="s">
        <v>712</v>
      </c>
      <c r="OTY270" s="65" t="s">
        <v>429</v>
      </c>
      <c r="OTZ270" s="65">
        <v>7</v>
      </c>
      <c r="OUA270" s="65" t="s">
        <v>712</v>
      </c>
      <c r="OUG270" s="65" t="s">
        <v>429</v>
      </c>
      <c r="OUH270" s="65">
        <v>7</v>
      </c>
      <c r="OUI270" s="65" t="s">
        <v>712</v>
      </c>
      <c r="OUO270" s="65" t="s">
        <v>429</v>
      </c>
      <c r="OUP270" s="65">
        <v>7</v>
      </c>
      <c r="OUQ270" s="65" t="s">
        <v>712</v>
      </c>
      <c r="OUW270" s="65" t="s">
        <v>429</v>
      </c>
      <c r="OUX270" s="65">
        <v>7</v>
      </c>
      <c r="OUY270" s="65" t="s">
        <v>712</v>
      </c>
      <c r="OVE270" s="65" t="s">
        <v>429</v>
      </c>
      <c r="OVF270" s="65">
        <v>7</v>
      </c>
      <c r="OVG270" s="65" t="s">
        <v>712</v>
      </c>
      <c r="OVM270" s="65" t="s">
        <v>429</v>
      </c>
      <c r="OVN270" s="65">
        <v>7</v>
      </c>
      <c r="OVO270" s="65" t="s">
        <v>712</v>
      </c>
      <c r="OVU270" s="65" t="s">
        <v>429</v>
      </c>
      <c r="OVV270" s="65">
        <v>7</v>
      </c>
      <c r="OVW270" s="65" t="s">
        <v>712</v>
      </c>
      <c r="OWC270" s="65" t="s">
        <v>429</v>
      </c>
      <c r="OWD270" s="65">
        <v>7</v>
      </c>
      <c r="OWE270" s="65" t="s">
        <v>712</v>
      </c>
      <c r="OWK270" s="65" t="s">
        <v>429</v>
      </c>
      <c r="OWL270" s="65">
        <v>7</v>
      </c>
      <c r="OWM270" s="65" t="s">
        <v>712</v>
      </c>
      <c r="OWS270" s="65" t="s">
        <v>429</v>
      </c>
      <c r="OWT270" s="65">
        <v>7</v>
      </c>
      <c r="OWU270" s="65" t="s">
        <v>712</v>
      </c>
      <c r="OXA270" s="65" t="s">
        <v>429</v>
      </c>
      <c r="OXB270" s="65">
        <v>7</v>
      </c>
      <c r="OXC270" s="65" t="s">
        <v>712</v>
      </c>
      <c r="OXI270" s="65" t="s">
        <v>429</v>
      </c>
      <c r="OXJ270" s="65">
        <v>7</v>
      </c>
      <c r="OXK270" s="65" t="s">
        <v>712</v>
      </c>
      <c r="OXQ270" s="65" t="s">
        <v>429</v>
      </c>
      <c r="OXR270" s="65">
        <v>7</v>
      </c>
      <c r="OXS270" s="65" t="s">
        <v>712</v>
      </c>
      <c r="OXY270" s="65" t="s">
        <v>429</v>
      </c>
      <c r="OXZ270" s="65">
        <v>7</v>
      </c>
      <c r="OYA270" s="65" t="s">
        <v>712</v>
      </c>
      <c r="OYG270" s="65" t="s">
        <v>429</v>
      </c>
      <c r="OYH270" s="65">
        <v>7</v>
      </c>
      <c r="OYI270" s="65" t="s">
        <v>712</v>
      </c>
      <c r="OYO270" s="65" t="s">
        <v>429</v>
      </c>
      <c r="OYP270" s="65">
        <v>7</v>
      </c>
      <c r="OYQ270" s="65" t="s">
        <v>712</v>
      </c>
      <c r="OYW270" s="65" t="s">
        <v>429</v>
      </c>
      <c r="OYX270" s="65">
        <v>7</v>
      </c>
      <c r="OYY270" s="65" t="s">
        <v>712</v>
      </c>
      <c r="OZE270" s="65" t="s">
        <v>429</v>
      </c>
      <c r="OZF270" s="65">
        <v>7</v>
      </c>
      <c r="OZG270" s="65" t="s">
        <v>712</v>
      </c>
      <c r="OZM270" s="65" t="s">
        <v>429</v>
      </c>
      <c r="OZN270" s="65">
        <v>7</v>
      </c>
      <c r="OZO270" s="65" t="s">
        <v>712</v>
      </c>
      <c r="OZU270" s="65" t="s">
        <v>429</v>
      </c>
      <c r="OZV270" s="65">
        <v>7</v>
      </c>
      <c r="OZW270" s="65" t="s">
        <v>712</v>
      </c>
      <c r="PAC270" s="65" t="s">
        <v>429</v>
      </c>
      <c r="PAD270" s="65">
        <v>7</v>
      </c>
      <c r="PAE270" s="65" t="s">
        <v>712</v>
      </c>
      <c r="PAK270" s="65" t="s">
        <v>429</v>
      </c>
      <c r="PAL270" s="65">
        <v>7</v>
      </c>
      <c r="PAM270" s="65" t="s">
        <v>712</v>
      </c>
      <c r="PAS270" s="65" t="s">
        <v>429</v>
      </c>
      <c r="PAT270" s="65">
        <v>7</v>
      </c>
      <c r="PAU270" s="65" t="s">
        <v>712</v>
      </c>
      <c r="PBA270" s="65" t="s">
        <v>429</v>
      </c>
      <c r="PBB270" s="65">
        <v>7</v>
      </c>
      <c r="PBC270" s="65" t="s">
        <v>712</v>
      </c>
      <c r="PBI270" s="65" t="s">
        <v>429</v>
      </c>
      <c r="PBJ270" s="65">
        <v>7</v>
      </c>
      <c r="PBK270" s="65" t="s">
        <v>712</v>
      </c>
      <c r="PBQ270" s="65" t="s">
        <v>429</v>
      </c>
      <c r="PBR270" s="65">
        <v>7</v>
      </c>
      <c r="PBS270" s="65" t="s">
        <v>712</v>
      </c>
      <c r="PBY270" s="65" t="s">
        <v>429</v>
      </c>
      <c r="PBZ270" s="65">
        <v>7</v>
      </c>
      <c r="PCA270" s="65" t="s">
        <v>712</v>
      </c>
      <c r="PCG270" s="65" t="s">
        <v>429</v>
      </c>
      <c r="PCH270" s="65">
        <v>7</v>
      </c>
      <c r="PCI270" s="65" t="s">
        <v>712</v>
      </c>
      <c r="PCO270" s="65" t="s">
        <v>429</v>
      </c>
      <c r="PCP270" s="65">
        <v>7</v>
      </c>
      <c r="PCQ270" s="65" t="s">
        <v>712</v>
      </c>
      <c r="PCW270" s="65" t="s">
        <v>429</v>
      </c>
      <c r="PCX270" s="65">
        <v>7</v>
      </c>
      <c r="PCY270" s="65" t="s">
        <v>712</v>
      </c>
      <c r="PDE270" s="65" t="s">
        <v>429</v>
      </c>
      <c r="PDF270" s="65">
        <v>7</v>
      </c>
      <c r="PDG270" s="65" t="s">
        <v>712</v>
      </c>
      <c r="PDM270" s="65" t="s">
        <v>429</v>
      </c>
      <c r="PDN270" s="65">
        <v>7</v>
      </c>
      <c r="PDO270" s="65" t="s">
        <v>712</v>
      </c>
      <c r="PDU270" s="65" t="s">
        <v>429</v>
      </c>
      <c r="PDV270" s="65">
        <v>7</v>
      </c>
      <c r="PDW270" s="65" t="s">
        <v>712</v>
      </c>
      <c r="PEC270" s="65" t="s">
        <v>429</v>
      </c>
      <c r="PED270" s="65">
        <v>7</v>
      </c>
      <c r="PEE270" s="65" t="s">
        <v>712</v>
      </c>
      <c r="PEK270" s="65" t="s">
        <v>429</v>
      </c>
      <c r="PEL270" s="65">
        <v>7</v>
      </c>
      <c r="PEM270" s="65" t="s">
        <v>712</v>
      </c>
      <c r="PES270" s="65" t="s">
        <v>429</v>
      </c>
      <c r="PET270" s="65">
        <v>7</v>
      </c>
      <c r="PEU270" s="65" t="s">
        <v>712</v>
      </c>
      <c r="PFA270" s="65" t="s">
        <v>429</v>
      </c>
      <c r="PFB270" s="65">
        <v>7</v>
      </c>
      <c r="PFC270" s="65" t="s">
        <v>712</v>
      </c>
      <c r="PFI270" s="65" t="s">
        <v>429</v>
      </c>
      <c r="PFJ270" s="65">
        <v>7</v>
      </c>
      <c r="PFK270" s="65" t="s">
        <v>712</v>
      </c>
      <c r="PFQ270" s="65" t="s">
        <v>429</v>
      </c>
      <c r="PFR270" s="65">
        <v>7</v>
      </c>
      <c r="PFS270" s="65" t="s">
        <v>712</v>
      </c>
      <c r="PFY270" s="65" t="s">
        <v>429</v>
      </c>
      <c r="PFZ270" s="65">
        <v>7</v>
      </c>
      <c r="PGA270" s="65" t="s">
        <v>712</v>
      </c>
      <c r="PGG270" s="65" t="s">
        <v>429</v>
      </c>
      <c r="PGH270" s="65">
        <v>7</v>
      </c>
      <c r="PGI270" s="65" t="s">
        <v>712</v>
      </c>
      <c r="PGO270" s="65" t="s">
        <v>429</v>
      </c>
      <c r="PGP270" s="65">
        <v>7</v>
      </c>
      <c r="PGQ270" s="65" t="s">
        <v>712</v>
      </c>
      <c r="PGW270" s="65" t="s">
        <v>429</v>
      </c>
      <c r="PGX270" s="65">
        <v>7</v>
      </c>
      <c r="PGY270" s="65" t="s">
        <v>712</v>
      </c>
      <c r="PHE270" s="65" t="s">
        <v>429</v>
      </c>
      <c r="PHF270" s="65">
        <v>7</v>
      </c>
      <c r="PHG270" s="65" t="s">
        <v>712</v>
      </c>
      <c r="PHM270" s="65" t="s">
        <v>429</v>
      </c>
      <c r="PHN270" s="65">
        <v>7</v>
      </c>
      <c r="PHO270" s="65" t="s">
        <v>712</v>
      </c>
      <c r="PHU270" s="65" t="s">
        <v>429</v>
      </c>
      <c r="PHV270" s="65">
        <v>7</v>
      </c>
      <c r="PHW270" s="65" t="s">
        <v>712</v>
      </c>
      <c r="PIC270" s="65" t="s">
        <v>429</v>
      </c>
      <c r="PID270" s="65">
        <v>7</v>
      </c>
      <c r="PIE270" s="65" t="s">
        <v>712</v>
      </c>
      <c r="PIK270" s="65" t="s">
        <v>429</v>
      </c>
      <c r="PIL270" s="65">
        <v>7</v>
      </c>
      <c r="PIM270" s="65" t="s">
        <v>712</v>
      </c>
      <c r="PIS270" s="65" t="s">
        <v>429</v>
      </c>
      <c r="PIT270" s="65">
        <v>7</v>
      </c>
      <c r="PIU270" s="65" t="s">
        <v>712</v>
      </c>
      <c r="PJA270" s="65" t="s">
        <v>429</v>
      </c>
      <c r="PJB270" s="65">
        <v>7</v>
      </c>
      <c r="PJC270" s="65" t="s">
        <v>712</v>
      </c>
      <c r="PJI270" s="65" t="s">
        <v>429</v>
      </c>
      <c r="PJJ270" s="65">
        <v>7</v>
      </c>
      <c r="PJK270" s="65" t="s">
        <v>712</v>
      </c>
      <c r="PJQ270" s="65" t="s">
        <v>429</v>
      </c>
      <c r="PJR270" s="65">
        <v>7</v>
      </c>
      <c r="PJS270" s="65" t="s">
        <v>712</v>
      </c>
      <c r="PJY270" s="65" t="s">
        <v>429</v>
      </c>
      <c r="PJZ270" s="65">
        <v>7</v>
      </c>
      <c r="PKA270" s="65" t="s">
        <v>712</v>
      </c>
      <c r="PKG270" s="65" t="s">
        <v>429</v>
      </c>
      <c r="PKH270" s="65">
        <v>7</v>
      </c>
      <c r="PKI270" s="65" t="s">
        <v>712</v>
      </c>
      <c r="PKO270" s="65" t="s">
        <v>429</v>
      </c>
      <c r="PKP270" s="65">
        <v>7</v>
      </c>
      <c r="PKQ270" s="65" t="s">
        <v>712</v>
      </c>
      <c r="PKW270" s="65" t="s">
        <v>429</v>
      </c>
      <c r="PKX270" s="65">
        <v>7</v>
      </c>
      <c r="PKY270" s="65" t="s">
        <v>712</v>
      </c>
      <c r="PLE270" s="65" t="s">
        <v>429</v>
      </c>
      <c r="PLF270" s="65">
        <v>7</v>
      </c>
      <c r="PLG270" s="65" t="s">
        <v>712</v>
      </c>
      <c r="PLM270" s="65" t="s">
        <v>429</v>
      </c>
      <c r="PLN270" s="65">
        <v>7</v>
      </c>
      <c r="PLO270" s="65" t="s">
        <v>712</v>
      </c>
      <c r="PLU270" s="65" t="s">
        <v>429</v>
      </c>
      <c r="PLV270" s="65">
        <v>7</v>
      </c>
      <c r="PLW270" s="65" t="s">
        <v>712</v>
      </c>
      <c r="PMC270" s="65" t="s">
        <v>429</v>
      </c>
      <c r="PMD270" s="65">
        <v>7</v>
      </c>
      <c r="PME270" s="65" t="s">
        <v>712</v>
      </c>
      <c r="PMK270" s="65" t="s">
        <v>429</v>
      </c>
      <c r="PML270" s="65">
        <v>7</v>
      </c>
      <c r="PMM270" s="65" t="s">
        <v>712</v>
      </c>
      <c r="PMS270" s="65" t="s">
        <v>429</v>
      </c>
      <c r="PMT270" s="65">
        <v>7</v>
      </c>
      <c r="PMU270" s="65" t="s">
        <v>712</v>
      </c>
      <c r="PNA270" s="65" t="s">
        <v>429</v>
      </c>
      <c r="PNB270" s="65">
        <v>7</v>
      </c>
      <c r="PNC270" s="65" t="s">
        <v>712</v>
      </c>
      <c r="PNI270" s="65" t="s">
        <v>429</v>
      </c>
      <c r="PNJ270" s="65">
        <v>7</v>
      </c>
      <c r="PNK270" s="65" t="s">
        <v>712</v>
      </c>
      <c r="PNQ270" s="65" t="s">
        <v>429</v>
      </c>
      <c r="PNR270" s="65">
        <v>7</v>
      </c>
      <c r="PNS270" s="65" t="s">
        <v>712</v>
      </c>
      <c r="PNY270" s="65" t="s">
        <v>429</v>
      </c>
      <c r="PNZ270" s="65">
        <v>7</v>
      </c>
      <c r="POA270" s="65" t="s">
        <v>712</v>
      </c>
      <c r="POG270" s="65" t="s">
        <v>429</v>
      </c>
      <c r="POH270" s="65">
        <v>7</v>
      </c>
      <c r="POI270" s="65" t="s">
        <v>712</v>
      </c>
      <c r="POO270" s="65" t="s">
        <v>429</v>
      </c>
      <c r="POP270" s="65">
        <v>7</v>
      </c>
      <c r="POQ270" s="65" t="s">
        <v>712</v>
      </c>
      <c r="POW270" s="65" t="s">
        <v>429</v>
      </c>
      <c r="POX270" s="65">
        <v>7</v>
      </c>
      <c r="POY270" s="65" t="s">
        <v>712</v>
      </c>
      <c r="PPE270" s="65" t="s">
        <v>429</v>
      </c>
      <c r="PPF270" s="65">
        <v>7</v>
      </c>
      <c r="PPG270" s="65" t="s">
        <v>712</v>
      </c>
      <c r="PPM270" s="65" t="s">
        <v>429</v>
      </c>
      <c r="PPN270" s="65">
        <v>7</v>
      </c>
      <c r="PPO270" s="65" t="s">
        <v>712</v>
      </c>
      <c r="PPU270" s="65" t="s">
        <v>429</v>
      </c>
      <c r="PPV270" s="65">
        <v>7</v>
      </c>
      <c r="PPW270" s="65" t="s">
        <v>712</v>
      </c>
      <c r="PQC270" s="65" t="s">
        <v>429</v>
      </c>
      <c r="PQD270" s="65">
        <v>7</v>
      </c>
      <c r="PQE270" s="65" t="s">
        <v>712</v>
      </c>
      <c r="PQK270" s="65" t="s">
        <v>429</v>
      </c>
      <c r="PQL270" s="65">
        <v>7</v>
      </c>
      <c r="PQM270" s="65" t="s">
        <v>712</v>
      </c>
      <c r="PQS270" s="65" t="s">
        <v>429</v>
      </c>
      <c r="PQT270" s="65">
        <v>7</v>
      </c>
      <c r="PQU270" s="65" t="s">
        <v>712</v>
      </c>
      <c r="PRA270" s="65" t="s">
        <v>429</v>
      </c>
      <c r="PRB270" s="65">
        <v>7</v>
      </c>
      <c r="PRC270" s="65" t="s">
        <v>712</v>
      </c>
      <c r="PRI270" s="65" t="s">
        <v>429</v>
      </c>
      <c r="PRJ270" s="65">
        <v>7</v>
      </c>
      <c r="PRK270" s="65" t="s">
        <v>712</v>
      </c>
      <c r="PRQ270" s="65" t="s">
        <v>429</v>
      </c>
      <c r="PRR270" s="65">
        <v>7</v>
      </c>
      <c r="PRS270" s="65" t="s">
        <v>712</v>
      </c>
      <c r="PRY270" s="65" t="s">
        <v>429</v>
      </c>
      <c r="PRZ270" s="65">
        <v>7</v>
      </c>
      <c r="PSA270" s="65" t="s">
        <v>712</v>
      </c>
      <c r="PSG270" s="65" t="s">
        <v>429</v>
      </c>
      <c r="PSH270" s="65">
        <v>7</v>
      </c>
      <c r="PSI270" s="65" t="s">
        <v>712</v>
      </c>
      <c r="PSO270" s="65" t="s">
        <v>429</v>
      </c>
      <c r="PSP270" s="65">
        <v>7</v>
      </c>
      <c r="PSQ270" s="65" t="s">
        <v>712</v>
      </c>
      <c r="PSW270" s="65" t="s">
        <v>429</v>
      </c>
      <c r="PSX270" s="65">
        <v>7</v>
      </c>
      <c r="PSY270" s="65" t="s">
        <v>712</v>
      </c>
      <c r="PTE270" s="65" t="s">
        <v>429</v>
      </c>
      <c r="PTF270" s="65">
        <v>7</v>
      </c>
      <c r="PTG270" s="65" t="s">
        <v>712</v>
      </c>
      <c r="PTM270" s="65" t="s">
        <v>429</v>
      </c>
      <c r="PTN270" s="65">
        <v>7</v>
      </c>
      <c r="PTO270" s="65" t="s">
        <v>712</v>
      </c>
      <c r="PTU270" s="65" t="s">
        <v>429</v>
      </c>
      <c r="PTV270" s="65">
        <v>7</v>
      </c>
      <c r="PTW270" s="65" t="s">
        <v>712</v>
      </c>
      <c r="PUC270" s="65" t="s">
        <v>429</v>
      </c>
      <c r="PUD270" s="65">
        <v>7</v>
      </c>
      <c r="PUE270" s="65" t="s">
        <v>712</v>
      </c>
      <c r="PUK270" s="65" t="s">
        <v>429</v>
      </c>
      <c r="PUL270" s="65">
        <v>7</v>
      </c>
      <c r="PUM270" s="65" t="s">
        <v>712</v>
      </c>
      <c r="PUS270" s="65" t="s">
        <v>429</v>
      </c>
      <c r="PUT270" s="65">
        <v>7</v>
      </c>
      <c r="PUU270" s="65" t="s">
        <v>712</v>
      </c>
      <c r="PVA270" s="65" t="s">
        <v>429</v>
      </c>
      <c r="PVB270" s="65">
        <v>7</v>
      </c>
      <c r="PVC270" s="65" t="s">
        <v>712</v>
      </c>
      <c r="PVI270" s="65" t="s">
        <v>429</v>
      </c>
      <c r="PVJ270" s="65">
        <v>7</v>
      </c>
      <c r="PVK270" s="65" t="s">
        <v>712</v>
      </c>
      <c r="PVQ270" s="65" t="s">
        <v>429</v>
      </c>
      <c r="PVR270" s="65">
        <v>7</v>
      </c>
      <c r="PVS270" s="65" t="s">
        <v>712</v>
      </c>
      <c r="PVY270" s="65" t="s">
        <v>429</v>
      </c>
      <c r="PVZ270" s="65">
        <v>7</v>
      </c>
      <c r="PWA270" s="65" t="s">
        <v>712</v>
      </c>
      <c r="PWG270" s="65" t="s">
        <v>429</v>
      </c>
      <c r="PWH270" s="65">
        <v>7</v>
      </c>
      <c r="PWI270" s="65" t="s">
        <v>712</v>
      </c>
      <c r="PWO270" s="65" t="s">
        <v>429</v>
      </c>
      <c r="PWP270" s="65">
        <v>7</v>
      </c>
      <c r="PWQ270" s="65" t="s">
        <v>712</v>
      </c>
      <c r="PWW270" s="65" t="s">
        <v>429</v>
      </c>
      <c r="PWX270" s="65">
        <v>7</v>
      </c>
      <c r="PWY270" s="65" t="s">
        <v>712</v>
      </c>
      <c r="PXE270" s="65" t="s">
        <v>429</v>
      </c>
      <c r="PXF270" s="65">
        <v>7</v>
      </c>
      <c r="PXG270" s="65" t="s">
        <v>712</v>
      </c>
      <c r="PXM270" s="65" t="s">
        <v>429</v>
      </c>
      <c r="PXN270" s="65">
        <v>7</v>
      </c>
      <c r="PXO270" s="65" t="s">
        <v>712</v>
      </c>
      <c r="PXU270" s="65" t="s">
        <v>429</v>
      </c>
      <c r="PXV270" s="65">
        <v>7</v>
      </c>
      <c r="PXW270" s="65" t="s">
        <v>712</v>
      </c>
      <c r="PYC270" s="65" t="s">
        <v>429</v>
      </c>
      <c r="PYD270" s="65">
        <v>7</v>
      </c>
      <c r="PYE270" s="65" t="s">
        <v>712</v>
      </c>
      <c r="PYK270" s="65" t="s">
        <v>429</v>
      </c>
      <c r="PYL270" s="65">
        <v>7</v>
      </c>
      <c r="PYM270" s="65" t="s">
        <v>712</v>
      </c>
      <c r="PYS270" s="65" t="s">
        <v>429</v>
      </c>
      <c r="PYT270" s="65">
        <v>7</v>
      </c>
      <c r="PYU270" s="65" t="s">
        <v>712</v>
      </c>
      <c r="PZA270" s="65" t="s">
        <v>429</v>
      </c>
      <c r="PZB270" s="65">
        <v>7</v>
      </c>
      <c r="PZC270" s="65" t="s">
        <v>712</v>
      </c>
      <c r="PZI270" s="65" t="s">
        <v>429</v>
      </c>
      <c r="PZJ270" s="65">
        <v>7</v>
      </c>
      <c r="PZK270" s="65" t="s">
        <v>712</v>
      </c>
      <c r="PZQ270" s="65" t="s">
        <v>429</v>
      </c>
      <c r="PZR270" s="65">
        <v>7</v>
      </c>
      <c r="PZS270" s="65" t="s">
        <v>712</v>
      </c>
      <c r="PZY270" s="65" t="s">
        <v>429</v>
      </c>
      <c r="PZZ270" s="65">
        <v>7</v>
      </c>
      <c r="QAA270" s="65" t="s">
        <v>712</v>
      </c>
      <c r="QAG270" s="65" t="s">
        <v>429</v>
      </c>
      <c r="QAH270" s="65">
        <v>7</v>
      </c>
      <c r="QAI270" s="65" t="s">
        <v>712</v>
      </c>
      <c r="QAO270" s="65" t="s">
        <v>429</v>
      </c>
      <c r="QAP270" s="65">
        <v>7</v>
      </c>
      <c r="QAQ270" s="65" t="s">
        <v>712</v>
      </c>
      <c r="QAW270" s="65" t="s">
        <v>429</v>
      </c>
      <c r="QAX270" s="65">
        <v>7</v>
      </c>
      <c r="QAY270" s="65" t="s">
        <v>712</v>
      </c>
      <c r="QBE270" s="65" t="s">
        <v>429</v>
      </c>
      <c r="QBF270" s="65">
        <v>7</v>
      </c>
      <c r="QBG270" s="65" t="s">
        <v>712</v>
      </c>
      <c r="QBM270" s="65" t="s">
        <v>429</v>
      </c>
      <c r="QBN270" s="65">
        <v>7</v>
      </c>
      <c r="QBO270" s="65" t="s">
        <v>712</v>
      </c>
      <c r="QBU270" s="65" t="s">
        <v>429</v>
      </c>
      <c r="QBV270" s="65">
        <v>7</v>
      </c>
      <c r="QBW270" s="65" t="s">
        <v>712</v>
      </c>
      <c r="QCC270" s="65" t="s">
        <v>429</v>
      </c>
      <c r="QCD270" s="65">
        <v>7</v>
      </c>
      <c r="QCE270" s="65" t="s">
        <v>712</v>
      </c>
      <c r="QCK270" s="65" t="s">
        <v>429</v>
      </c>
      <c r="QCL270" s="65">
        <v>7</v>
      </c>
      <c r="QCM270" s="65" t="s">
        <v>712</v>
      </c>
      <c r="QCS270" s="65" t="s">
        <v>429</v>
      </c>
      <c r="QCT270" s="65">
        <v>7</v>
      </c>
      <c r="QCU270" s="65" t="s">
        <v>712</v>
      </c>
      <c r="QDA270" s="65" t="s">
        <v>429</v>
      </c>
      <c r="QDB270" s="65">
        <v>7</v>
      </c>
      <c r="QDC270" s="65" t="s">
        <v>712</v>
      </c>
      <c r="QDI270" s="65" t="s">
        <v>429</v>
      </c>
      <c r="QDJ270" s="65">
        <v>7</v>
      </c>
      <c r="QDK270" s="65" t="s">
        <v>712</v>
      </c>
      <c r="QDQ270" s="65" t="s">
        <v>429</v>
      </c>
      <c r="QDR270" s="65">
        <v>7</v>
      </c>
      <c r="QDS270" s="65" t="s">
        <v>712</v>
      </c>
      <c r="QDY270" s="65" t="s">
        <v>429</v>
      </c>
      <c r="QDZ270" s="65">
        <v>7</v>
      </c>
      <c r="QEA270" s="65" t="s">
        <v>712</v>
      </c>
      <c r="QEG270" s="65" t="s">
        <v>429</v>
      </c>
      <c r="QEH270" s="65">
        <v>7</v>
      </c>
      <c r="QEI270" s="65" t="s">
        <v>712</v>
      </c>
      <c r="QEO270" s="65" t="s">
        <v>429</v>
      </c>
      <c r="QEP270" s="65">
        <v>7</v>
      </c>
      <c r="QEQ270" s="65" t="s">
        <v>712</v>
      </c>
      <c r="QEW270" s="65" t="s">
        <v>429</v>
      </c>
      <c r="QEX270" s="65">
        <v>7</v>
      </c>
      <c r="QEY270" s="65" t="s">
        <v>712</v>
      </c>
      <c r="QFE270" s="65" t="s">
        <v>429</v>
      </c>
      <c r="QFF270" s="65">
        <v>7</v>
      </c>
      <c r="QFG270" s="65" t="s">
        <v>712</v>
      </c>
      <c r="QFM270" s="65" t="s">
        <v>429</v>
      </c>
      <c r="QFN270" s="65">
        <v>7</v>
      </c>
      <c r="QFO270" s="65" t="s">
        <v>712</v>
      </c>
      <c r="QFU270" s="65" t="s">
        <v>429</v>
      </c>
      <c r="QFV270" s="65">
        <v>7</v>
      </c>
      <c r="QFW270" s="65" t="s">
        <v>712</v>
      </c>
      <c r="QGC270" s="65" t="s">
        <v>429</v>
      </c>
      <c r="QGD270" s="65">
        <v>7</v>
      </c>
      <c r="QGE270" s="65" t="s">
        <v>712</v>
      </c>
      <c r="QGK270" s="65" t="s">
        <v>429</v>
      </c>
      <c r="QGL270" s="65">
        <v>7</v>
      </c>
      <c r="QGM270" s="65" t="s">
        <v>712</v>
      </c>
      <c r="QGS270" s="65" t="s">
        <v>429</v>
      </c>
      <c r="QGT270" s="65">
        <v>7</v>
      </c>
      <c r="QGU270" s="65" t="s">
        <v>712</v>
      </c>
      <c r="QHA270" s="65" t="s">
        <v>429</v>
      </c>
      <c r="QHB270" s="65">
        <v>7</v>
      </c>
      <c r="QHC270" s="65" t="s">
        <v>712</v>
      </c>
      <c r="QHI270" s="65" t="s">
        <v>429</v>
      </c>
      <c r="QHJ270" s="65">
        <v>7</v>
      </c>
      <c r="QHK270" s="65" t="s">
        <v>712</v>
      </c>
      <c r="QHQ270" s="65" t="s">
        <v>429</v>
      </c>
      <c r="QHR270" s="65">
        <v>7</v>
      </c>
      <c r="QHS270" s="65" t="s">
        <v>712</v>
      </c>
      <c r="QHY270" s="65" t="s">
        <v>429</v>
      </c>
      <c r="QHZ270" s="65">
        <v>7</v>
      </c>
      <c r="QIA270" s="65" t="s">
        <v>712</v>
      </c>
      <c r="QIG270" s="65" t="s">
        <v>429</v>
      </c>
      <c r="QIH270" s="65">
        <v>7</v>
      </c>
      <c r="QII270" s="65" t="s">
        <v>712</v>
      </c>
      <c r="QIO270" s="65" t="s">
        <v>429</v>
      </c>
      <c r="QIP270" s="65">
        <v>7</v>
      </c>
      <c r="QIQ270" s="65" t="s">
        <v>712</v>
      </c>
      <c r="QIW270" s="65" t="s">
        <v>429</v>
      </c>
      <c r="QIX270" s="65">
        <v>7</v>
      </c>
      <c r="QIY270" s="65" t="s">
        <v>712</v>
      </c>
      <c r="QJE270" s="65" t="s">
        <v>429</v>
      </c>
      <c r="QJF270" s="65">
        <v>7</v>
      </c>
      <c r="QJG270" s="65" t="s">
        <v>712</v>
      </c>
      <c r="QJM270" s="65" t="s">
        <v>429</v>
      </c>
      <c r="QJN270" s="65">
        <v>7</v>
      </c>
      <c r="QJO270" s="65" t="s">
        <v>712</v>
      </c>
      <c r="QJU270" s="65" t="s">
        <v>429</v>
      </c>
      <c r="QJV270" s="65">
        <v>7</v>
      </c>
      <c r="QJW270" s="65" t="s">
        <v>712</v>
      </c>
      <c r="QKC270" s="65" t="s">
        <v>429</v>
      </c>
      <c r="QKD270" s="65">
        <v>7</v>
      </c>
      <c r="QKE270" s="65" t="s">
        <v>712</v>
      </c>
      <c r="QKK270" s="65" t="s">
        <v>429</v>
      </c>
      <c r="QKL270" s="65">
        <v>7</v>
      </c>
      <c r="QKM270" s="65" t="s">
        <v>712</v>
      </c>
      <c r="QKS270" s="65" t="s">
        <v>429</v>
      </c>
      <c r="QKT270" s="65">
        <v>7</v>
      </c>
      <c r="QKU270" s="65" t="s">
        <v>712</v>
      </c>
      <c r="QLA270" s="65" t="s">
        <v>429</v>
      </c>
      <c r="QLB270" s="65">
        <v>7</v>
      </c>
      <c r="QLC270" s="65" t="s">
        <v>712</v>
      </c>
      <c r="QLI270" s="65" t="s">
        <v>429</v>
      </c>
      <c r="QLJ270" s="65">
        <v>7</v>
      </c>
      <c r="QLK270" s="65" t="s">
        <v>712</v>
      </c>
      <c r="QLQ270" s="65" t="s">
        <v>429</v>
      </c>
      <c r="QLR270" s="65">
        <v>7</v>
      </c>
      <c r="QLS270" s="65" t="s">
        <v>712</v>
      </c>
      <c r="QLY270" s="65" t="s">
        <v>429</v>
      </c>
      <c r="QLZ270" s="65">
        <v>7</v>
      </c>
      <c r="QMA270" s="65" t="s">
        <v>712</v>
      </c>
      <c r="QMG270" s="65" t="s">
        <v>429</v>
      </c>
      <c r="QMH270" s="65">
        <v>7</v>
      </c>
      <c r="QMI270" s="65" t="s">
        <v>712</v>
      </c>
      <c r="QMO270" s="65" t="s">
        <v>429</v>
      </c>
      <c r="QMP270" s="65">
        <v>7</v>
      </c>
      <c r="QMQ270" s="65" t="s">
        <v>712</v>
      </c>
      <c r="QMW270" s="65" t="s">
        <v>429</v>
      </c>
      <c r="QMX270" s="65">
        <v>7</v>
      </c>
      <c r="QMY270" s="65" t="s">
        <v>712</v>
      </c>
      <c r="QNE270" s="65" t="s">
        <v>429</v>
      </c>
      <c r="QNF270" s="65">
        <v>7</v>
      </c>
      <c r="QNG270" s="65" t="s">
        <v>712</v>
      </c>
      <c r="QNM270" s="65" t="s">
        <v>429</v>
      </c>
      <c r="QNN270" s="65">
        <v>7</v>
      </c>
      <c r="QNO270" s="65" t="s">
        <v>712</v>
      </c>
      <c r="QNU270" s="65" t="s">
        <v>429</v>
      </c>
      <c r="QNV270" s="65">
        <v>7</v>
      </c>
      <c r="QNW270" s="65" t="s">
        <v>712</v>
      </c>
      <c r="QOC270" s="65" t="s">
        <v>429</v>
      </c>
      <c r="QOD270" s="65">
        <v>7</v>
      </c>
      <c r="QOE270" s="65" t="s">
        <v>712</v>
      </c>
      <c r="QOK270" s="65" t="s">
        <v>429</v>
      </c>
      <c r="QOL270" s="65">
        <v>7</v>
      </c>
      <c r="QOM270" s="65" t="s">
        <v>712</v>
      </c>
      <c r="QOS270" s="65" t="s">
        <v>429</v>
      </c>
      <c r="QOT270" s="65">
        <v>7</v>
      </c>
      <c r="QOU270" s="65" t="s">
        <v>712</v>
      </c>
      <c r="QPA270" s="65" t="s">
        <v>429</v>
      </c>
      <c r="QPB270" s="65">
        <v>7</v>
      </c>
      <c r="QPC270" s="65" t="s">
        <v>712</v>
      </c>
      <c r="QPI270" s="65" t="s">
        <v>429</v>
      </c>
      <c r="QPJ270" s="65">
        <v>7</v>
      </c>
      <c r="QPK270" s="65" t="s">
        <v>712</v>
      </c>
      <c r="QPQ270" s="65" t="s">
        <v>429</v>
      </c>
      <c r="QPR270" s="65">
        <v>7</v>
      </c>
      <c r="QPS270" s="65" t="s">
        <v>712</v>
      </c>
      <c r="QPY270" s="65" t="s">
        <v>429</v>
      </c>
      <c r="QPZ270" s="65">
        <v>7</v>
      </c>
      <c r="QQA270" s="65" t="s">
        <v>712</v>
      </c>
      <c r="QQG270" s="65" t="s">
        <v>429</v>
      </c>
      <c r="QQH270" s="65">
        <v>7</v>
      </c>
      <c r="QQI270" s="65" t="s">
        <v>712</v>
      </c>
      <c r="QQO270" s="65" t="s">
        <v>429</v>
      </c>
      <c r="QQP270" s="65">
        <v>7</v>
      </c>
      <c r="QQQ270" s="65" t="s">
        <v>712</v>
      </c>
      <c r="QQW270" s="65" t="s">
        <v>429</v>
      </c>
      <c r="QQX270" s="65">
        <v>7</v>
      </c>
      <c r="QQY270" s="65" t="s">
        <v>712</v>
      </c>
      <c r="QRE270" s="65" t="s">
        <v>429</v>
      </c>
      <c r="QRF270" s="65">
        <v>7</v>
      </c>
      <c r="QRG270" s="65" t="s">
        <v>712</v>
      </c>
      <c r="QRM270" s="65" t="s">
        <v>429</v>
      </c>
      <c r="QRN270" s="65">
        <v>7</v>
      </c>
      <c r="QRO270" s="65" t="s">
        <v>712</v>
      </c>
      <c r="QRU270" s="65" t="s">
        <v>429</v>
      </c>
      <c r="QRV270" s="65">
        <v>7</v>
      </c>
      <c r="QRW270" s="65" t="s">
        <v>712</v>
      </c>
      <c r="QSC270" s="65" t="s">
        <v>429</v>
      </c>
      <c r="QSD270" s="65">
        <v>7</v>
      </c>
      <c r="QSE270" s="65" t="s">
        <v>712</v>
      </c>
      <c r="QSK270" s="65" t="s">
        <v>429</v>
      </c>
      <c r="QSL270" s="65">
        <v>7</v>
      </c>
      <c r="QSM270" s="65" t="s">
        <v>712</v>
      </c>
      <c r="QSS270" s="65" t="s">
        <v>429</v>
      </c>
      <c r="QST270" s="65">
        <v>7</v>
      </c>
      <c r="QSU270" s="65" t="s">
        <v>712</v>
      </c>
      <c r="QTA270" s="65" t="s">
        <v>429</v>
      </c>
      <c r="QTB270" s="65">
        <v>7</v>
      </c>
      <c r="QTC270" s="65" t="s">
        <v>712</v>
      </c>
      <c r="QTI270" s="65" t="s">
        <v>429</v>
      </c>
      <c r="QTJ270" s="65">
        <v>7</v>
      </c>
      <c r="QTK270" s="65" t="s">
        <v>712</v>
      </c>
      <c r="QTQ270" s="65" t="s">
        <v>429</v>
      </c>
      <c r="QTR270" s="65">
        <v>7</v>
      </c>
      <c r="QTS270" s="65" t="s">
        <v>712</v>
      </c>
      <c r="QTY270" s="65" t="s">
        <v>429</v>
      </c>
      <c r="QTZ270" s="65">
        <v>7</v>
      </c>
      <c r="QUA270" s="65" t="s">
        <v>712</v>
      </c>
      <c r="QUG270" s="65" t="s">
        <v>429</v>
      </c>
      <c r="QUH270" s="65">
        <v>7</v>
      </c>
      <c r="QUI270" s="65" t="s">
        <v>712</v>
      </c>
      <c r="QUO270" s="65" t="s">
        <v>429</v>
      </c>
      <c r="QUP270" s="65">
        <v>7</v>
      </c>
      <c r="QUQ270" s="65" t="s">
        <v>712</v>
      </c>
      <c r="QUW270" s="65" t="s">
        <v>429</v>
      </c>
      <c r="QUX270" s="65">
        <v>7</v>
      </c>
      <c r="QUY270" s="65" t="s">
        <v>712</v>
      </c>
      <c r="QVE270" s="65" t="s">
        <v>429</v>
      </c>
      <c r="QVF270" s="65">
        <v>7</v>
      </c>
      <c r="QVG270" s="65" t="s">
        <v>712</v>
      </c>
      <c r="QVM270" s="65" t="s">
        <v>429</v>
      </c>
      <c r="QVN270" s="65">
        <v>7</v>
      </c>
      <c r="QVO270" s="65" t="s">
        <v>712</v>
      </c>
      <c r="QVU270" s="65" t="s">
        <v>429</v>
      </c>
      <c r="QVV270" s="65">
        <v>7</v>
      </c>
      <c r="QVW270" s="65" t="s">
        <v>712</v>
      </c>
      <c r="QWC270" s="65" t="s">
        <v>429</v>
      </c>
      <c r="QWD270" s="65">
        <v>7</v>
      </c>
      <c r="QWE270" s="65" t="s">
        <v>712</v>
      </c>
      <c r="QWK270" s="65" t="s">
        <v>429</v>
      </c>
      <c r="QWL270" s="65">
        <v>7</v>
      </c>
      <c r="QWM270" s="65" t="s">
        <v>712</v>
      </c>
      <c r="QWS270" s="65" t="s">
        <v>429</v>
      </c>
      <c r="QWT270" s="65">
        <v>7</v>
      </c>
      <c r="QWU270" s="65" t="s">
        <v>712</v>
      </c>
      <c r="QXA270" s="65" t="s">
        <v>429</v>
      </c>
      <c r="QXB270" s="65">
        <v>7</v>
      </c>
      <c r="QXC270" s="65" t="s">
        <v>712</v>
      </c>
      <c r="QXI270" s="65" t="s">
        <v>429</v>
      </c>
      <c r="QXJ270" s="65">
        <v>7</v>
      </c>
      <c r="QXK270" s="65" t="s">
        <v>712</v>
      </c>
      <c r="QXQ270" s="65" t="s">
        <v>429</v>
      </c>
      <c r="QXR270" s="65">
        <v>7</v>
      </c>
      <c r="QXS270" s="65" t="s">
        <v>712</v>
      </c>
      <c r="QXY270" s="65" t="s">
        <v>429</v>
      </c>
      <c r="QXZ270" s="65">
        <v>7</v>
      </c>
      <c r="QYA270" s="65" t="s">
        <v>712</v>
      </c>
      <c r="QYG270" s="65" t="s">
        <v>429</v>
      </c>
      <c r="QYH270" s="65">
        <v>7</v>
      </c>
      <c r="QYI270" s="65" t="s">
        <v>712</v>
      </c>
      <c r="QYO270" s="65" t="s">
        <v>429</v>
      </c>
      <c r="QYP270" s="65">
        <v>7</v>
      </c>
      <c r="QYQ270" s="65" t="s">
        <v>712</v>
      </c>
      <c r="QYW270" s="65" t="s">
        <v>429</v>
      </c>
      <c r="QYX270" s="65">
        <v>7</v>
      </c>
      <c r="QYY270" s="65" t="s">
        <v>712</v>
      </c>
      <c r="QZE270" s="65" t="s">
        <v>429</v>
      </c>
      <c r="QZF270" s="65">
        <v>7</v>
      </c>
      <c r="QZG270" s="65" t="s">
        <v>712</v>
      </c>
      <c r="QZM270" s="65" t="s">
        <v>429</v>
      </c>
      <c r="QZN270" s="65">
        <v>7</v>
      </c>
      <c r="QZO270" s="65" t="s">
        <v>712</v>
      </c>
      <c r="QZU270" s="65" t="s">
        <v>429</v>
      </c>
      <c r="QZV270" s="65">
        <v>7</v>
      </c>
      <c r="QZW270" s="65" t="s">
        <v>712</v>
      </c>
      <c r="RAC270" s="65" t="s">
        <v>429</v>
      </c>
      <c r="RAD270" s="65">
        <v>7</v>
      </c>
      <c r="RAE270" s="65" t="s">
        <v>712</v>
      </c>
      <c r="RAK270" s="65" t="s">
        <v>429</v>
      </c>
      <c r="RAL270" s="65">
        <v>7</v>
      </c>
      <c r="RAM270" s="65" t="s">
        <v>712</v>
      </c>
      <c r="RAS270" s="65" t="s">
        <v>429</v>
      </c>
      <c r="RAT270" s="65">
        <v>7</v>
      </c>
      <c r="RAU270" s="65" t="s">
        <v>712</v>
      </c>
      <c r="RBA270" s="65" t="s">
        <v>429</v>
      </c>
      <c r="RBB270" s="65">
        <v>7</v>
      </c>
      <c r="RBC270" s="65" t="s">
        <v>712</v>
      </c>
      <c r="RBI270" s="65" t="s">
        <v>429</v>
      </c>
      <c r="RBJ270" s="65">
        <v>7</v>
      </c>
      <c r="RBK270" s="65" t="s">
        <v>712</v>
      </c>
      <c r="RBQ270" s="65" t="s">
        <v>429</v>
      </c>
      <c r="RBR270" s="65">
        <v>7</v>
      </c>
      <c r="RBS270" s="65" t="s">
        <v>712</v>
      </c>
      <c r="RBY270" s="65" t="s">
        <v>429</v>
      </c>
      <c r="RBZ270" s="65">
        <v>7</v>
      </c>
      <c r="RCA270" s="65" t="s">
        <v>712</v>
      </c>
      <c r="RCG270" s="65" t="s">
        <v>429</v>
      </c>
      <c r="RCH270" s="65">
        <v>7</v>
      </c>
      <c r="RCI270" s="65" t="s">
        <v>712</v>
      </c>
      <c r="RCO270" s="65" t="s">
        <v>429</v>
      </c>
      <c r="RCP270" s="65">
        <v>7</v>
      </c>
      <c r="RCQ270" s="65" t="s">
        <v>712</v>
      </c>
      <c r="RCW270" s="65" t="s">
        <v>429</v>
      </c>
      <c r="RCX270" s="65">
        <v>7</v>
      </c>
      <c r="RCY270" s="65" t="s">
        <v>712</v>
      </c>
      <c r="RDE270" s="65" t="s">
        <v>429</v>
      </c>
      <c r="RDF270" s="65">
        <v>7</v>
      </c>
      <c r="RDG270" s="65" t="s">
        <v>712</v>
      </c>
      <c r="RDM270" s="65" t="s">
        <v>429</v>
      </c>
      <c r="RDN270" s="65">
        <v>7</v>
      </c>
      <c r="RDO270" s="65" t="s">
        <v>712</v>
      </c>
      <c r="RDU270" s="65" t="s">
        <v>429</v>
      </c>
      <c r="RDV270" s="65">
        <v>7</v>
      </c>
      <c r="RDW270" s="65" t="s">
        <v>712</v>
      </c>
      <c r="REC270" s="65" t="s">
        <v>429</v>
      </c>
      <c r="RED270" s="65">
        <v>7</v>
      </c>
      <c r="REE270" s="65" t="s">
        <v>712</v>
      </c>
      <c r="REK270" s="65" t="s">
        <v>429</v>
      </c>
      <c r="REL270" s="65">
        <v>7</v>
      </c>
      <c r="REM270" s="65" t="s">
        <v>712</v>
      </c>
      <c r="RES270" s="65" t="s">
        <v>429</v>
      </c>
      <c r="RET270" s="65">
        <v>7</v>
      </c>
      <c r="REU270" s="65" t="s">
        <v>712</v>
      </c>
      <c r="RFA270" s="65" t="s">
        <v>429</v>
      </c>
      <c r="RFB270" s="65">
        <v>7</v>
      </c>
      <c r="RFC270" s="65" t="s">
        <v>712</v>
      </c>
      <c r="RFI270" s="65" t="s">
        <v>429</v>
      </c>
      <c r="RFJ270" s="65">
        <v>7</v>
      </c>
      <c r="RFK270" s="65" t="s">
        <v>712</v>
      </c>
      <c r="RFQ270" s="65" t="s">
        <v>429</v>
      </c>
      <c r="RFR270" s="65">
        <v>7</v>
      </c>
      <c r="RFS270" s="65" t="s">
        <v>712</v>
      </c>
      <c r="RFY270" s="65" t="s">
        <v>429</v>
      </c>
      <c r="RFZ270" s="65">
        <v>7</v>
      </c>
      <c r="RGA270" s="65" t="s">
        <v>712</v>
      </c>
      <c r="RGG270" s="65" t="s">
        <v>429</v>
      </c>
      <c r="RGH270" s="65">
        <v>7</v>
      </c>
      <c r="RGI270" s="65" t="s">
        <v>712</v>
      </c>
      <c r="RGO270" s="65" t="s">
        <v>429</v>
      </c>
      <c r="RGP270" s="65">
        <v>7</v>
      </c>
      <c r="RGQ270" s="65" t="s">
        <v>712</v>
      </c>
      <c r="RGW270" s="65" t="s">
        <v>429</v>
      </c>
      <c r="RGX270" s="65">
        <v>7</v>
      </c>
      <c r="RGY270" s="65" t="s">
        <v>712</v>
      </c>
      <c r="RHE270" s="65" t="s">
        <v>429</v>
      </c>
      <c r="RHF270" s="65">
        <v>7</v>
      </c>
      <c r="RHG270" s="65" t="s">
        <v>712</v>
      </c>
      <c r="RHM270" s="65" t="s">
        <v>429</v>
      </c>
      <c r="RHN270" s="65">
        <v>7</v>
      </c>
      <c r="RHO270" s="65" t="s">
        <v>712</v>
      </c>
      <c r="RHU270" s="65" t="s">
        <v>429</v>
      </c>
      <c r="RHV270" s="65">
        <v>7</v>
      </c>
      <c r="RHW270" s="65" t="s">
        <v>712</v>
      </c>
      <c r="RIC270" s="65" t="s">
        <v>429</v>
      </c>
      <c r="RID270" s="65">
        <v>7</v>
      </c>
      <c r="RIE270" s="65" t="s">
        <v>712</v>
      </c>
      <c r="RIK270" s="65" t="s">
        <v>429</v>
      </c>
      <c r="RIL270" s="65">
        <v>7</v>
      </c>
      <c r="RIM270" s="65" t="s">
        <v>712</v>
      </c>
      <c r="RIS270" s="65" t="s">
        <v>429</v>
      </c>
      <c r="RIT270" s="65">
        <v>7</v>
      </c>
      <c r="RIU270" s="65" t="s">
        <v>712</v>
      </c>
      <c r="RJA270" s="65" t="s">
        <v>429</v>
      </c>
      <c r="RJB270" s="65">
        <v>7</v>
      </c>
      <c r="RJC270" s="65" t="s">
        <v>712</v>
      </c>
      <c r="RJI270" s="65" t="s">
        <v>429</v>
      </c>
      <c r="RJJ270" s="65">
        <v>7</v>
      </c>
      <c r="RJK270" s="65" t="s">
        <v>712</v>
      </c>
      <c r="RJQ270" s="65" t="s">
        <v>429</v>
      </c>
      <c r="RJR270" s="65">
        <v>7</v>
      </c>
      <c r="RJS270" s="65" t="s">
        <v>712</v>
      </c>
      <c r="RJY270" s="65" t="s">
        <v>429</v>
      </c>
      <c r="RJZ270" s="65">
        <v>7</v>
      </c>
      <c r="RKA270" s="65" t="s">
        <v>712</v>
      </c>
      <c r="RKG270" s="65" t="s">
        <v>429</v>
      </c>
      <c r="RKH270" s="65">
        <v>7</v>
      </c>
      <c r="RKI270" s="65" t="s">
        <v>712</v>
      </c>
      <c r="RKO270" s="65" t="s">
        <v>429</v>
      </c>
      <c r="RKP270" s="65">
        <v>7</v>
      </c>
      <c r="RKQ270" s="65" t="s">
        <v>712</v>
      </c>
      <c r="RKW270" s="65" t="s">
        <v>429</v>
      </c>
      <c r="RKX270" s="65">
        <v>7</v>
      </c>
      <c r="RKY270" s="65" t="s">
        <v>712</v>
      </c>
      <c r="RLE270" s="65" t="s">
        <v>429</v>
      </c>
      <c r="RLF270" s="65">
        <v>7</v>
      </c>
      <c r="RLG270" s="65" t="s">
        <v>712</v>
      </c>
      <c r="RLM270" s="65" t="s">
        <v>429</v>
      </c>
      <c r="RLN270" s="65">
        <v>7</v>
      </c>
      <c r="RLO270" s="65" t="s">
        <v>712</v>
      </c>
      <c r="RLU270" s="65" t="s">
        <v>429</v>
      </c>
      <c r="RLV270" s="65">
        <v>7</v>
      </c>
      <c r="RLW270" s="65" t="s">
        <v>712</v>
      </c>
      <c r="RMC270" s="65" t="s">
        <v>429</v>
      </c>
      <c r="RMD270" s="65">
        <v>7</v>
      </c>
      <c r="RME270" s="65" t="s">
        <v>712</v>
      </c>
      <c r="RMK270" s="65" t="s">
        <v>429</v>
      </c>
      <c r="RML270" s="65">
        <v>7</v>
      </c>
      <c r="RMM270" s="65" t="s">
        <v>712</v>
      </c>
      <c r="RMS270" s="65" t="s">
        <v>429</v>
      </c>
      <c r="RMT270" s="65">
        <v>7</v>
      </c>
      <c r="RMU270" s="65" t="s">
        <v>712</v>
      </c>
      <c r="RNA270" s="65" t="s">
        <v>429</v>
      </c>
      <c r="RNB270" s="65">
        <v>7</v>
      </c>
      <c r="RNC270" s="65" t="s">
        <v>712</v>
      </c>
      <c r="RNI270" s="65" t="s">
        <v>429</v>
      </c>
      <c r="RNJ270" s="65">
        <v>7</v>
      </c>
      <c r="RNK270" s="65" t="s">
        <v>712</v>
      </c>
      <c r="RNQ270" s="65" t="s">
        <v>429</v>
      </c>
      <c r="RNR270" s="65">
        <v>7</v>
      </c>
      <c r="RNS270" s="65" t="s">
        <v>712</v>
      </c>
      <c r="RNY270" s="65" t="s">
        <v>429</v>
      </c>
      <c r="RNZ270" s="65">
        <v>7</v>
      </c>
      <c r="ROA270" s="65" t="s">
        <v>712</v>
      </c>
      <c r="ROG270" s="65" t="s">
        <v>429</v>
      </c>
      <c r="ROH270" s="65">
        <v>7</v>
      </c>
      <c r="ROI270" s="65" t="s">
        <v>712</v>
      </c>
      <c r="ROO270" s="65" t="s">
        <v>429</v>
      </c>
      <c r="ROP270" s="65">
        <v>7</v>
      </c>
      <c r="ROQ270" s="65" t="s">
        <v>712</v>
      </c>
      <c r="ROW270" s="65" t="s">
        <v>429</v>
      </c>
      <c r="ROX270" s="65">
        <v>7</v>
      </c>
      <c r="ROY270" s="65" t="s">
        <v>712</v>
      </c>
      <c r="RPE270" s="65" t="s">
        <v>429</v>
      </c>
      <c r="RPF270" s="65">
        <v>7</v>
      </c>
      <c r="RPG270" s="65" t="s">
        <v>712</v>
      </c>
      <c r="RPM270" s="65" t="s">
        <v>429</v>
      </c>
      <c r="RPN270" s="65">
        <v>7</v>
      </c>
      <c r="RPO270" s="65" t="s">
        <v>712</v>
      </c>
      <c r="RPU270" s="65" t="s">
        <v>429</v>
      </c>
      <c r="RPV270" s="65">
        <v>7</v>
      </c>
      <c r="RPW270" s="65" t="s">
        <v>712</v>
      </c>
      <c r="RQC270" s="65" t="s">
        <v>429</v>
      </c>
      <c r="RQD270" s="65">
        <v>7</v>
      </c>
      <c r="RQE270" s="65" t="s">
        <v>712</v>
      </c>
      <c r="RQK270" s="65" t="s">
        <v>429</v>
      </c>
      <c r="RQL270" s="65">
        <v>7</v>
      </c>
      <c r="RQM270" s="65" t="s">
        <v>712</v>
      </c>
      <c r="RQS270" s="65" t="s">
        <v>429</v>
      </c>
      <c r="RQT270" s="65">
        <v>7</v>
      </c>
      <c r="RQU270" s="65" t="s">
        <v>712</v>
      </c>
      <c r="RRA270" s="65" t="s">
        <v>429</v>
      </c>
      <c r="RRB270" s="65">
        <v>7</v>
      </c>
      <c r="RRC270" s="65" t="s">
        <v>712</v>
      </c>
      <c r="RRI270" s="65" t="s">
        <v>429</v>
      </c>
      <c r="RRJ270" s="65">
        <v>7</v>
      </c>
      <c r="RRK270" s="65" t="s">
        <v>712</v>
      </c>
      <c r="RRQ270" s="65" t="s">
        <v>429</v>
      </c>
      <c r="RRR270" s="65">
        <v>7</v>
      </c>
      <c r="RRS270" s="65" t="s">
        <v>712</v>
      </c>
      <c r="RRY270" s="65" t="s">
        <v>429</v>
      </c>
      <c r="RRZ270" s="65">
        <v>7</v>
      </c>
      <c r="RSA270" s="65" t="s">
        <v>712</v>
      </c>
      <c r="RSG270" s="65" t="s">
        <v>429</v>
      </c>
      <c r="RSH270" s="65">
        <v>7</v>
      </c>
      <c r="RSI270" s="65" t="s">
        <v>712</v>
      </c>
      <c r="RSO270" s="65" t="s">
        <v>429</v>
      </c>
      <c r="RSP270" s="65">
        <v>7</v>
      </c>
      <c r="RSQ270" s="65" t="s">
        <v>712</v>
      </c>
      <c r="RSW270" s="65" t="s">
        <v>429</v>
      </c>
      <c r="RSX270" s="65">
        <v>7</v>
      </c>
      <c r="RSY270" s="65" t="s">
        <v>712</v>
      </c>
      <c r="RTE270" s="65" t="s">
        <v>429</v>
      </c>
      <c r="RTF270" s="65">
        <v>7</v>
      </c>
      <c r="RTG270" s="65" t="s">
        <v>712</v>
      </c>
      <c r="RTM270" s="65" t="s">
        <v>429</v>
      </c>
      <c r="RTN270" s="65">
        <v>7</v>
      </c>
      <c r="RTO270" s="65" t="s">
        <v>712</v>
      </c>
      <c r="RTU270" s="65" t="s">
        <v>429</v>
      </c>
      <c r="RTV270" s="65">
        <v>7</v>
      </c>
      <c r="RTW270" s="65" t="s">
        <v>712</v>
      </c>
      <c r="RUC270" s="65" t="s">
        <v>429</v>
      </c>
      <c r="RUD270" s="65">
        <v>7</v>
      </c>
      <c r="RUE270" s="65" t="s">
        <v>712</v>
      </c>
      <c r="RUK270" s="65" t="s">
        <v>429</v>
      </c>
      <c r="RUL270" s="65">
        <v>7</v>
      </c>
      <c r="RUM270" s="65" t="s">
        <v>712</v>
      </c>
      <c r="RUS270" s="65" t="s">
        <v>429</v>
      </c>
      <c r="RUT270" s="65">
        <v>7</v>
      </c>
      <c r="RUU270" s="65" t="s">
        <v>712</v>
      </c>
      <c r="RVA270" s="65" t="s">
        <v>429</v>
      </c>
      <c r="RVB270" s="65">
        <v>7</v>
      </c>
      <c r="RVC270" s="65" t="s">
        <v>712</v>
      </c>
      <c r="RVI270" s="65" t="s">
        <v>429</v>
      </c>
      <c r="RVJ270" s="65">
        <v>7</v>
      </c>
      <c r="RVK270" s="65" t="s">
        <v>712</v>
      </c>
      <c r="RVQ270" s="65" t="s">
        <v>429</v>
      </c>
      <c r="RVR270" s="65">
        <v>7</v>
      </c>
      <c r="RVS270" s="65" t="s">
        <v>712</v>
      </c>
      <c r="RVY270" s="65" t="s">
        <v>429</v>
      </c>
      <c r="RVZ270" s="65">
        <v>7</v>
      </c>
      <c r="RWA270" s="65" t="s">
        <v>712</v>
      </c>
      <c r="RWG270" s="65" t="s">
        <v>429</v>
      </c>
      <c r="RWH270" s="65">
        <v>7</v>
      </c>
      <c r="RWI270" s="65" t="s">
        <v>712</v>
      </c>
      <c r="RWO270" s="65" t="s">
        <v>429</v>
      </c>
      <c r="RWP270" s="65">
        <v>7</v>
      </c>
      <c r="RWQ270" s="65" t="s">
        <v>712</v>
      </c>
      <c r="RWW270" s="65" t="s">
        <v>429</v>
      </c>
      <c r="RWX270" s="65">
        <v>7</v>
      </c>
      <c r="RWY270" s="65" t="s">
        <v>712</v>
      </c>
      <c r="RXE270" s="65" t="s">
        <v>429</v>
      </c>
      <c r="RXF270" s="65">
        <v>7</v>
      </c>
      <c r="RXG270" s="65" t="s">
        <v>712</v>
      </c>
      <c r="RXM270" s="65" t="s">
        <v>429</v>
      </c>
      <c r="RXN270" s="65">
        <v>7</v>
      </c>
      <c r="RXO270" s="65" t="s">
        <v>712</v>
      </c>
      <c r="RXU270" s="65" t="s">
        <v>429</v>
      </c>
      <c r="RXV270" s="65">
        <v>7</v>
      </c>
      <c r="RXW270" s="65" t="s">
        <v>712</v>
      </c>
      <c r="RYC270" s="65" t="s">
        <v>429</v>
      </c>
      <c r="RYD270" s="65">
        <v>7</v>
      </c>
      <c r="RYE270" s="65" t="s">
        <v>712</v>
      </c>
      <c r="RYK270" s="65" t="s">
        <v>429</v>
      </c>
      <c r="RYL270" s="65">
        <v>7</v>
      </c>
      <c r="RYM270" s="65" t="s">
        <v>712</v>
      </c>
      <c r="RYS270" s="65" t="s">
        <v>429</v>
      </c>
      <c r="RYT270" s="65">
        <v>7</v>
      </c>
      <c r="RYU270" s="65" t="s">
        <v>712</v>
      </c>
      <c r="RZA270" s="65" t="s">
        <v>429</v>
      </c>
      <c r="RZB270" s="65">
        <v>7</v>
      </c>
      <c r="RZC270" s="65" t="s">
        <v>712</v>
      </c>
      <c r="RZI270" s="65" t="s">
        <v>429</v>
      </c>
      <c r="RZJ270" s="65">
        <v>7</v>
      </c>
      <c r="RZK270" s="65" t="s">
        <v>712</v>
      </c>
      <c r="RZQ270" s="65" t="s">
        <v>429</v>
      </c>
      <c r="RZR270" s="65">
        <v>7</v>
      </c>
      <c r="RZS270" s="65" t="s">
        <v>712</v>
      </c>
      <c r="RZY270" s="65" t="s">
        <v>429</v>
      </c>
      <c r="RZZ270" s="65">
        <v>7</v>
      </c>
      <c r="SAA270" s="65" t="s">
        <v>712</v>
      </c>
      <c r="SAG270" s="65" t="s">
        <v>429</v>
      </c>
      <c r="SAH270" s="65">
        <v>7</v>
      </c>
      <c r="SAI270" s="65" t="s">
        <v>712</v>
      </c>
      <c r="SAO270" s="65" t="s">
        <v>429</v>
      </c>
      <c r="SAP270" s="65">
        <v>7</v>
      </c>
      <c r="SAQ270" s="65" t="s">
        <v>712</v>
      </c>
      <c r="SAW270" s="65" t="s">
        <v>429</v>
      </c>
      <c r="SAX270" s="65">
        <v>7</v>
      </c>
      <c r="SAY270" s="65" t="s">
        <v>712</v>
      </c>
      <c r="SBE270" s="65" t="s">
        <v>429</v>
      </c>
      <c r="SBF270" s="65">
        <v>7</v>
      </c>
      <c r="SBG270" s="65" t="s">
        <v>712</v>
      </c>
      <c r="SBM270" s="65" t="s">
        <v>429</v>
      </c>
      <c r="SBN270" s="65">
        <v>7</v>
      </c>
      <c r="SBO270" s="65" t="s">
        <v>712</v>
      </c>
      <c r="SBU270" s="65" t="s">
        <v>429</v>
      </c>
      <c r="SBV270" s="65">
        <v>7</v>
      </c>
      <c r="SBW270" s="65" t="s">
        <v>712</v>
      </c>
      <c r="SCC270" s="65" t="s">
        <v>429</v>
      </c>
      <c r="SCD270" s="65">
        <v>7</v>
      </c>
      <c r="SCE270" s="65" t="s">
        <v>712</v>
      </c>
      <c r="SCK270" s="65" t="s">
        <v>429</v>
      </c>
      <c r="SCL270" s="65">
        <v>7</v>
      </c>
      <c r="SCM270" s="65" t="s">
        <v>712</v>
      </c>
      <c r="SCS270" s="65" t="s">
        <v>429</v>
      </c>
      <c r="SCT270" s="65">
        <v>7</v>
      </c>
      <c r="SCU270" s="65" t="s">
        <v>712</v>
      </c>
      <c r="SDA270" s="65" t="s">
        <v>429</v>
      </c>
      <c r="SDB270" s="65">
        <v>7</v>
      </c>
      <c r="SDC270" s="65" t="s">
        <v>712</v>
      </c>
      <c r="SDI270" s="65" t="s">
        <v>429</v>
      </c>
      <c r="SDJ270" s="65">
        <v>7</v>
      </c>
      <c r="SDK270" s="65" t="s">
        <v>712</v>
      </c>
      <c r="SDQ270" s="65" t="s">
        <v>429</v>
      </c>
      <c r="SDR270" s="65">
        <v>7</v>
      </c>
      <c r="SDS270" s="65" t="s">
        <v>712</v>
      </c>
      <c r="SDY270" s="65" t="s">
        <v>429</v>
      </c>
      <c r="SDZ270" s="65">
        <v>7</v>
      </c>
      <c r="SEA270" s="65" t="s">
        <v>712</v>
      </c>
      <c r="SEG270" s="65" t="s">
        <v>429</v>
      </c>
      <c r="SEH270" s="65">
        <v>7</v>
      </c>
      <c r="SEI270" s="65" t="s">
        <v>712</v>
      </c>
      <c r="SEO270" s="65" t="s">
        <v>429</v>
      </c>
      <c r="SEP270" s="65">
        <v>7</v>
      </c>
      <c r="SEQ270" s="65" t="s">
        <v>712</v>
      </c>
      <c r="SEW270" s="65" t="s">
        <v>429</v>
      </c>
      <c r="SEX270" s="65">
        <v>7</v>
      </c>
      <c r="SEY270" s="65" t="s">
        <v>712</v>
      </c>
      <c r="SFE270" s="65" t="s">
        <v>429</v>
      </c>
      <c r="SFF270" s="65">
        <v>7</v>
      </c>
      <c r="SFG270" s="65" t="s">
        <v>712</v>
      </c>
      <c r="SFM270" s="65" t="s">
        <v>429</v>
      </c>
      <c r="SFN270" s="65">
        <v>7</v>
      </c>
      <c r="SFO270" s="65" t="s">
        <v>712</v>
      </c>
      <c r="SFU270" s="65" t="s">
        <v>429</v>
      </c>
      <c r="SFV270" s="65">
        <v>7</v>
      </c>
      <c r="SFW270" s="65" t="s">
        <v>712</v>
      </c>
      <c r="SGC270" s="65" t="s">
        <v>429</v>
      </c>
      <c r="SGD270" s="65">
        <v>7</v>
      </c>
      <c r="SGE270" s="65" t="s">
        <v>712</v>
      </c>
      <c r="SGK270" s="65" t="s">
        <v>429</v>
      </c>
      <c r="SGL270" s="65">
        <v>7</v>
      </c>
      <c r="SGM270" s="65" t="s">
        <v>712</v>
      </c>
      <c r="SGS270" s="65" t="s">
        <v>429</v>
      </c>
      <c r="SGT270" s="65">
        <v>7</v>
      </c>
      <c r="SGU270" s="65" t="s">
        <v>712</v>
      </c>
      <c r="SHA270" s="65" t="s">
        <v>429</v>
      </c>
      <c r="SHB270" s="65">
        <v>7</v>
      </c>
      <c r="SHC270" s="65" t="s">
        <v>712</v>
      </c>
      <c r="SHI270" s="65" t="s">
        <v>429</v>
      </c>
      <c r="SHJ270" s="65">
        <v>7</v>
      </c>
      <c r="SHK270" s="65" t="s">
        <v>712</v>
      </c>
      <c r="SHQ270" s="65" t="s">
        <v>429</v>
      </c>
      <c r="SHR270" s="65">
        <v>7</v>
      </c>
      <c r="SHS270" s="65" t="s">
        <v>712</v>
      </c>
      <c r="SHY270" s="65" t="s">
        <v>429</v>
      </c>
      <c r="SHZ270" s="65">
        <v>7</v>
      </c>
      <c r="SIA270" s="65" t="s">
        <v>712</v>
      </c>
      <c r="SIG270" s="65" t="s">
        <v>429</v>
      </c>
      <c r="SIH270" s="65">
        <v>7</v>
      </c>
      <c r="SII270" s="65" t="s">
        <v>712</v>
      </c>
      <c r="SIO270" s="65" t="s">
        <v>429</v>
      </c>
      <c r="SIP270" s="65">
        <v>7</v>
      </c>
      <c r="SIQ270" s="65" t="s">
        <v>712</v>
      </c>
      <c r="SIW270" s="65" t="s">
        <v>429</v>
      </c>
      <c r="SIX270" s="65">
        <v>7</v>
      </c>
      <c r="SIY270" s="65" t="s">
        <v>712</v>
      </c>
      <c r="SJE270" s="65" t="s">
        <v>429</v>
      </c>
      <c r="SJF270" s="65">
        <v>7</v>
      </c>
      <c r="SJG270" s="65" t="s">
        <v>712</v>
      </c>
      <c r="SJM270" s="65" t="s">
        <v>429</v>
      </c>
      <c r="SJN270" s="65">
        <v>7</v>
      </c>
      <c r="SJO270" s="65" t="s">
        <v>712</v>
      </c>
      <c r="SJU270" s="65" t="s">
        <v>429</v>
      </c>
      <c r="SJV270" s="65">
        <v>7</v>
      </c>
      <c r="SJW270" s="65" t="s">
        <v>712</v>
      </c>
      <c r="SKC270" s="65" t="s">
        <v>429</v>
      </c>
      <c r="SKD270" s="65">
        <v>7</v>
      </c>
      <c r="SKE270" s="65" t="s">
        <v>712</v>
      </c>
      <c r="SKK270" s="65" t="s">
        <v>429</v>
      </c>
      <c r="SKL270" s="65">
        <v>7</v>
      </c>
      <c r="SKM270" s="65" t="s">
        <v>712</v>
      </c>
      <c r="SKS270" s="65" t="s">
        <v>429</v>
      </c>
      <c r="SKT270" s="65">
        <v>7</v>
      </c>
      <c r="SKU270" s="65" t="s">
        <v>712</v>
      </c>
      <c r="SLA270" s="65" t="s">
        <v>429</v>
      </c>
      <c r="SLB270" s="65">
        <v>7</v>
      </c>
      <c r="SLC270" s="65" t="s">
        <v>712</v>
      </c>
      <c r="SLI270" s="65" t="s">
        <v>429</v>
      </c>
      <c r="SLJ270" s="65">
        <v>7</v>
      </c>
      <c r="SLK270" s="65" t="s">
        <v>712</v>
      </c>
      <c r="SLQ270" s="65" t="s">
        <v>429</v>
      </c>
      <c r="SLR270" s="65">
        <v>7</v>
      </c>
      <c r="SLS270" s="65" t="s">
        <v>712</v>
      </c>
      <c r="SLY270" s="65" t="s">
        <v>429</v>
      </c>
      <c r="SLZ270" s="65">
        <v>7</v>
      </c>
      <c r="SMA270" s="65" t="s">
        <v>712</v>
      </c>
      <c r="SMG270" s="65" t="s">
        <v>429</v>
      </c>
      <c r="SMH270" s="65">
        <v>7</v>
      </c>
      <c r="SMI270" s="65" t="s">
        <v>712</v>
      </c>
      <c r="SMO270" s="65" t="s">
        <v>429</v>
      </c>
      <c r="SMP270" s="65">
        <v>7</v>
      </c>
      <c r="SMQ270" s="65" t="s">
        <v>712</v>
      </c>
      <c r="SMW270" s="65" t="s">
        <v>429</v>
      </c>
      <c r="SMX270" s="65">
        <v>7</v>
      </c>
      <c r="SMY270" s="65" t="s">
        <v>712</v>
      </c>
      <c r="SNE270" s="65" t="s">
        <v>429</v>
      </c>
      <c r="SNF270" s="65">
        <v>7</v>
      </c>
      <c r="SNG270" s="65" t="s">
        <v>712</v>
      </c>
      <c r="SNM270" s="65" t="s">
        <v>429</v>
      </c>
      <c r="SNN270" s="65">
        <v>7</v>
      </c>
      <c r="SNO270" s="65" t="s">
        <v>712</v>
      </c>
      <c r="SNU270" s="65" t="s">
        <v>429</v>
      </c>
      <c r="SNV270" s="65">
        <v>7</v>
      </c>
      <c r="SNW270" s="65" t="s">
        <v>712</v>
      </c>
      <c r="SOC270" s="65" t="s">
        <v>429</v>
      </c>
      <c r="SOD270" s="65">
        <v>7</v>
      </c>
      <c r="SOE270" s="65" t="s">
        <v>712</v>
      </c>
      <c r="SOK270" s="65" t="s">
        <v>429</v>
      </c>
      <c r="SOL270" s="65">
        <v>7</v>
      </c>
      <c r="SOM270" s="65" t="s">
        <v>712</v>
      </c>
      <c r="SOS270" s="65" t="s">
        <v>429</v>
      </c>
      <c r="SOT270" s="65">
        <v>7</v>
      </c>
      <c r="SOU270" s="65" t="s">
        <v>712</v>
      </c>
      <c r="SPA270" s="65" t="s">
        <v>429</v>
      </c>
      <c r="SPB270" s="65">
        <v>7</v>
      </c>
      <c r="SPC270" s="65" t="s">
        <v>712</v>
      </c>
      <c r="SPI270" s="65" t="s">
        <v>429</v>
      </c>
      <c r="SPJ270" s="65">
        <v>7</v>
      </c>
      <c r="SPK270" s="65" t="s">
        <v>712</v>
      </c>
      <c r="SPQ270" s="65" t="s">
        <v>429</v>
      </c>
      <c r="SPR270" s="65">
        <v>7</v>
      </c>
      <c r="SPS270" s="65" t="s">
        <v>712</v>
      </c>
      <c r="SPY270" s="65" t="s">
        <v>429</v>
      </c>
      <c r="SPZ270" s="65">
        <v>7</v>
      </c>
      <c r="SQA270" s="65" t="s">
        <v>712</v>
      </c>
      <c r="SQG270" s="65" t="s">
        <v>429</v>
      </c>
      <c r="SQH270" s="65">
        <v>7</v>
      </c>
      <c r="SQI270" s="65" t="s">
        <v>712</v>
      </c>
      <c r="SQO270" s="65" t="s">
        <v>429</v>
      </c>
      <c r="SQP270" s="65">
        <v>7</v>
      </c>
      <c r="SQQ270" s="65" t="s">
        <v>712</v>
      </c>
      <c r="SQW270" s="65" t="s">
        <v>429</v>
      </c>
      <c r="SQX270" s="65">
        <v>7</v>
      </c>
      <c r="SQY270" s="65" t="s">
        <v>712</v>
      </c>
      <c r="SRE270" s="65" t="s">
        <v>429</v>
      </c>
      <c r="SRF270" s="65">
        <v>7</v>
      </c>
      <c r="SRG270" s="65" t="s">
        <v>712</v>
      </c>
      <c r="SRM270" s="65" t="s">
        <v>429</v>
      </c>
      <c r="SRN270" s="65">
        <v>7</v>
      </c>
      <c r="SRO270" s="65" t="s">
        <v>712</v>
      </c>
      <c r="SRU270" s="65" t="s">
        <v>429</v>
      </c>
      <c r="SRV270" s="65">
        <v>7</v>
      </c>
      <c r="SRW270" s="65" t="s">
        <v>712</v>
      </c>
      <c r="SSC270" s="65" t="s">
        <v>429</v>
      </c>
      <c r="SSD270" s="65">
        <v>7</v>
      </c>
      <c r="SSE270" s="65" t="s">
        <v>712</v>
      </c>
      <c r="SSK270" s="65" t="s">
        <v>429</v>
      </c>
      <c r="SSL270" s="65">
        <v>7</v>
      </c>
      <c r="SSM270" s="65" t="s">
        <v>712</v>
      </c>
      <c r="SSS270" s="65" t="s">
        <v>429</v>
      </c>
      <c r="SST270" s="65">
        <v>7</v>
      </c>
      <c r="SSU270" s="65" t="s">
        <v>712</v>
      </c>
      <c r="STA270" s="65" t="s">
        <v>429</v>
      </c>
      <c r="STB270" s="65">
        <v>7</v>
      </c>
      <c r="STC270" s="65" t="s">
        <v>712</v>
      </c>
      <c r="STI270" s="65" t="s">
        <v>429</v>
      </c>
      <c r="STJ270" s="65">
        <v>7</v>
      </c>
      <c r="STK270" s="65" t="s">
        <v>712</v>
      </c>
      <c r="STQ270" s="65" t="s">
        <v>429</v>
      </c>
      <c r="STR270" s="65">
        <v>7</v>
      </c>
      <c r="STS270" s="65" t="s">
        <v>712</v>
      </c>
      <c r="STY270" s="65" t="s">
        <v>429</v>
      </c>
      <c r="STZ270" s="65">
        <v>7</v>
      </c>
      <c r="SUA270" s="65" t="s">
        <v>712</v>
      </c>
      <c r="SUG270" s="65" t="s">
        <v>429</v>
      </c>
      <c r="SUH270" s="65">
        <v>7</v>
      </c>
      <c r="SUI270" s="65" t="s">
        <v>712</v>
      </c>
      <c r="SUO270" s="65" t="s">
        <v>429</v>
      </c>
      <c r="SUP270" s="65">
        <v>7</v>
      </c>
      <c r="SUQ270" s="65" t="s">
        <v>712</v>
      </c>
      <c r="SUW270" s="65" t="s">
        <v>429</v>
      </c>
      <c r="SUX270" s="65">
        <v>7</v>
      </c>
      <c r="SUY270" s="65" t="s">
        <v>712</v>
      </c>
      <c r="SVE270" s="65" t="s">
        <v>429</v>
      </c>
      <c r="SVF270" s="65">
        <v>7</v>
      </c>
      <c r="SVG270" s="65" t="s">
        <v>712</v>
      </c>
      <c r="SVM270" s="65" t="s">
        <v>429</v>
      </c>
      <c r="SVN270" s="65">
        <v>7</v>
      </c>
      <c r="SVO270" s="65" t="s">
        <v>712</v>
      </c>
      <c r="SVU270" s="65" t="s">
        <v>429</v>
      </c>
      <c r="SVV270" s="65">
        <v>7</v>
      </c>
      <c r="SVW270" s="65" t="s">
        <v>712</v>
      </c>
      <c r="SWC270" s="65" t="s">
        <v>429</v>
      </c>
      <c r="SWD270" s="65">
        <v>7</v>
      </c>
      <c r="SWE270" s="65" t="s">
        <v>712</v>
      </c>
      <c r="SWK270" s="65" t="s">
        <v>429</v>
      </c>
      <c r="SWL270" s="65">
        <v>7</v>
      </c>
      <c r="SWM270" s="65" t="s">
        <v>712</v>
      </c>
      <c r="SWS270" s="65" t="s">
        <v>429</v>
      </c>
      <c r="SWT270" s="65">
        <v>7</v>
      </c>
      <c r="SWU270" s="65" t="s">
        <v>712</v>
      </c>
      <c r="SXA270" s="65" t="s">
        <v>429</v>
      </c>
      <c r="SXB270" s="65">
        <v>7</v>
      </c>
      <c r="SXC270" s="65" t="s">
        <v>712</v>
      </c>
      <c r="SXI270" s="65" t="s">
        <v>429</v>
      </c>
      <c r="SXJ270" s="65">
        <v>7</v>
      </c>
      <c r="SXK270" s="65" t="s">
        <v>712</v>
      </c>
      <c r="SXQ270" s="65" t="s">
        <v>429</v>
      </c>
      <c r="SXR270" s="65">
        <v>7</v>
      </c>
      <c r="SXS270" s="65" t="s">
        <v>712</v>
      </c>
      <c r="SXY270" s="65" t="s">
        <v>429</v>
      </c>
      <c r="SXZ270" s="65">
        <v>7</v>
      </c>
      <c r="SYA270" s="65" t="s">
        <v>712</v>
      </c>
      <c r="SYG270" s="65" t="s">
        <v>429</v>
      </c>
      <c r="SYH270" s="65">
        <v>7</v>
      </c>
      <c r="SYI270" s="65" t="s">
        <v>712</v>
      </c>
      <c r="SYO270" s="65" t="s">
        <v>429</v>
      </c>
      <c r="SYP270" s="65">
        <v>7</v>
      </c>
      <c r="SYQ270" s="65" t="s">
        <v>712</v>
      </c>
      <c r="SYW270" s="65" t="s">
        <v>429</v>
      </c>
      <c r="SYX270" s="65">
        <v>7</v>
      </c>
      <c r="SYY270" s="65" t="s">
        <v>712</v>
      </c>
      <c r="SZE270" s="65" t="s">
        <v>429</v>
      </c>
      <c r="SZF270" s="65">
        <v>7</v>
      </c>
      <c r="SZG270" s="65" t="s">
        <v>712</v>
      </c>
      <c r="SZM270" s="65" t="s">
        <v>429</v>
      </c>
      <c r="SZN270" s="65">
        <v>7</v>
      </c>
      <c r="SZO270" s="65" t="s">
        <v>712</v>
      </c>
      <c r="SZU270" s="65" t="s">
        <v>429</v>
      </c>
      <c r="SZV270" s="65">
        <v>7</v>
      </c>
      <c r="SZW270" s="65" t="s">
        <v>712</v>
      </c>
      <c r="TAC270" s="65" t="s">
        <v>429</v>
      </c>
      <c r="TAD270" s="65">
        <v>7</v>
      </c>
      <c r="TAE270" s="65" t="s">
        <v>712</v>
      </c>
      <c r="TAK270" s="65" t="s">
        <v>429</v>
      </c>
      <c r="TAL270" s="65">
        <v>7</v>
      </c>
      <c r="TAM270" s="65" t="s">
        <v>712</v>
      </c>
      <c r="TAS270" s="65" t="s">
        <v>429</v>
      </c>
      <c r="TAT270" s="65">
        <v>7</v>
      </c>
      <c r="TAU270" s="65" t="s">
        <v>712</v>
      </c>
      <c r="TBA270" s="65" t="s">
        <v>429</v>
      </c>
      <c r="TBB270" s="65">
        <v>7</v>
      </c>
      <c r="TBC270" s="65" t="s">
        <v>712</v>
      </c>
      <c r="TBI270" s="65" t="s">
        <v>429</v>
      </c>
      <c r="TBJ270" s="65">
        <v>7</v>
      </c>
      <c r="TBK270" s="65" t="s">
        <v>712</v>
      </c>
      <c r="TBQ270" s="65" t="s">
        <v>429</v>
      </c>
      <c r="TBR270" s="65">
        <v>7</v>
      </c>
      <c r="TBS270" s="65" t="s">
        <v>712</v>
      </c>
      <c r="TBY270" s="65" t="s">
        <v>429</v>
      </c>
      <c r="TBZ270" s="65">
        <v>7</v>
      </c>
      <c r="TCA270" s="65" t="s">
        <v>712</v>
      </c>
      <c r="TCG270" s="65" t="s">
        <v>429</v>
      </c>
      <c r="TCH270" s="65">
        <v>7</v>
      </c>
      <c r="TCI270" s="65" t="s">
        <v>712</v>
      </c>
      <c r="TCO270" s="65" t="s">
        <v>429</v>
      </c>
      <c r="TCP270" s="65">
        <v>7</v>
      </c>
      <c r="TCQ270" s="65" t="s">
        <v>712</v>
      </c>
      <c r="TCW270" s="65" t="s">
        <v>429</v>
      </c>
      <c r="TCX270" s="65">
        <v>7</v>
      </c>
      <c r="TCY270" s="65" t="s">
        <v>712</v>
      </c>
      <c r="TDE270" s="65" t="s">
        <v>429</v>
      </c>
      <c r="TDF270" s="65">
        <v>7</v>
      </c>
      <c r="TDG270" s="65" t="s">
        <v>712</v>
      </c>
      <c r="TDM270" s="65" t="s">
        <v>429</v>
      </c>
      <c r="TDN270" s="65">
        <v>7</v>
      </c>
      <c r="TDO270" s="65" t="s">
        <v>712</v>
      </c>
      <c r="TDU270" s="65" t="s">
        <v>429</v>
      </c>
      <c r="TDV270" s="65">
        <v>7</v>
      </c>
      <c r="TDW270" s="65" t="s">
        <v>712</v>
      </c>
      <c r="TEC270" s="65" t="s">
        <v>429</v>
      </c>
      <c r="TED270" s="65">
        <v>7</v>
      </c>
      <c r="TEE270" s="65" t="s">
        <v>712</v>
      </c>
      <c r="TEK270" s="65" t="s">
        <v>429</v>
      </c>
      <c r="TEL270" s="65">
        <v>7</v>
      </c>
      <c r="TEM270" s="65" t="s">
        <v>712</v>
      </c>
      <c r="TES270" s="65" t="s">
        <v>429</v>
      </c>
      <c r="TET270" s="65">
        <v>7</v>
      </c>
      <c r="TEU270" s="65" t="s">
        <v>712</v>
      </c>
      <c r="TFA270" s="65" t="s">
        <v>429</v>
      </c>
      <c r="TFB270" s="65">
        <v>7</v>
      </c>
      <c r="TFC270" s="65" t="s">
        <v>712</v>
      </c>
      <c r="TFI270" s="65" t="s">
        <v>429</v>
      </c>
      <c r="TFJ270" s="65">
        <v>7</v>
      </c>
      <c r="TFK270" s="65" t="s">
        <v>712</v>
      </c>
      <c r="TFQ270" s="65" t="s">
        <v>429</v>
      </c>
      <c r="TFR270" s="65">
        <v>7</v>
      </c>
      <c r="TFS270" s="65" t="s">
        <v>712</v>
      </c>
      <c r="TFY270" s="65" t="s">
        <v>429</v>
      </c>
      <c r="TFZ270" s="65">
        <v>7</v>
      </c>
      <c r="TGA270" s="65" t="s">
        <v>712</v>
      </c>
      <c r="TGG270" s="65" t="s">
        <v>429</v>
      </c>
      <c r="TGH270" s="65">
        <v>7</v>
      </c>
      <c r="TGI270" s="65" t="s">
        <v>712</v>
      </c>
      <c r="TGO270" s="65" t="s">
        <v>429</v>
      </c>
      <c r="TGP270" s="65">
        <v>7</v>
      </c>
      <c r="TGQ270" s="65" t="s">
        <v>712</v>
      </c>
      <c r="TGW270" s="65" t="s">
        <v>429</v>
      </c>
      <c r="TGX270" s="65">
        <v>7</v>
      </c>
      <c r="TGY270" s="65" t="s">
        <v>712</v>
      </c>
      <c r="THE270" s="65" t="s">
        <v>429</v>
      </c>
      <c r="THF270" s="65">
        <v>7</v>
      </c>
      <c r="THG270" s="65" t="s">
        <v>712</v>
      </c>
      <c r="THM270" s="65" t="s">
        <v>429</v>
      </c>
      <c r="THN270" s="65">
        <v>7</v>
      </c>
      <c r="THO270" s="65" t="s">
        <v>712</v>
      </c>
      <c r="THU270" s="65" t="s">
        <v>429</v>
      </c>
      <c r="THV270" s="65">
        <v>7</v>
      </c>
      <c r="THW270" s="65" t="s">
        <v>712</v>
      </c>
      <c r="TIC270" s="65" t="s">
        <v>429</v>
      </c>
      <c r="TID270" s="65">
        <v>7</v>
      </c>
      <c r="TIE270" s="65" t="s">
        <v>712</v>
      </c>
      <c r="TIK270" s="65" t="s">
        <v>429</v>
      </c>
      <c r="TIL270" s="65">
        <v>7</v>
      </c>
      <c r="TIM270" s="65" t="s">
        <v>712</v>
      </c>
      <c r="TIS270" s="65" t="s">
        <v>429</v>
      </c>
      <c r="TIT270" s="65">
        <v>7</v>
      </c>
      <c r="TIU270" s="65" t="s">
        <v>712</v>
      </c>
      <c r="TJA270" s="65" t="s">
        <v>429</v>
      </c>
      <c r="TJB270" s="65">
        <v>7</v>
      </c>
      <c r="TJC270" s="65" t="s">
        <v>712</v>
      </c>
      <c r="TJI270" s="65" t="s">
        <v>429</v>
      </c>
      <c r="TJJ270" s="65">
        <v>7</v>
      </c>
      <c r="TJK270" s="65" t="s">
        <v>712</v>
      </c>
      <c r="TJQ270" s="65" t="s">
        <v>429</v>
      </c>
      <c r="TJR270" s="65">
        <v>7</v>
      </c>
      <c r="TJS270" s="65" t="s">
        <v>712</v>
      </c>
      <c r="TJY270" s="65" t="s">
        <v>429</v>
      </c>
      <c r="TJZ270" s="65">
        <v>7</v>
      </c>
      <c r="TKA270" s="65" t="s">
        <v>712</v>
      </c>
      <c r="TKG270" s="65" t="s">
        <v>429</v>
      </c>
      <c r="TKH270" s="65">
        <v>7</v>
      </c>
      <c r="TKI270" s="65" t="s">
        <v>712</v>
      </c>
      <c r="TKO270" s="65" t="s">
        <v>429</v>
      </c>
      <c r="TKP270" s="65">
        <v>7</v>
      </c>
      <c r="TKQ270" s="65" t="s">
        <v>712</v>
      </c>
      <c r="TKW270" s="65" t="s">
        <v>429</v>
      </c>
      <c r="TKX270" s="65">
        <v>7</v>
      </c>
      <c r="TKY270" s="65" t="s">
        <v>712</v>
      </c>
      <c r="TLE270" s="65" t="s">
        <v>429</v>
      </c>
      <c r="TLF270" s="65">
        <v>7</v>
      </c>
      <c r="TLG270" s="65" t="s">
        <v>712</v>
      </c>
      <c r="TLM270" s="65" t="s">
        <v>429</v>
      </c>
      <c r="TLN270" s="65">
        <v>7</v>
      </c>
      <c r="TLO270" s="65" t="s">
        <v>712</v>
      </c>
      <c r="TLU270" s="65" t="s">
        <v>429</v>
      </c>
      <c r="TLV270" s="65">
        <v>7</v>
      </c>
      <c r="TLW270" s="65" t="s">
        <v>712</v>
      </c>
      <c r="TMC270" s="65" t="s">
        <v>429</v>
      </c>
      <c r="TMD270" s="65">
        <v>7</v>
      </c>
      <c r="TME270" s="65" t="s">
        <v>712</v>
      </c>
      <c r="TMK270" s="65" t="s">
        <v>429</v>
      </c>
      <c r="TML270" s="65">
        <v>7</v>
      </c>
      <c r="TMM270" s="65" t="s">
        <v>712</v>
      </c>
      <c r="TMS270" s="65" t="s">
        <v>429</v>
      </c>
      <c r="TMT270" s="65">
        <v>7</v>
      </c>
      <c r="TMU270" s="65" t="s">
        <v>712</v>
      </c>
      <c r="TNA270" s="65" t="s">
        <v>429</v>
      </c>
      <c r="TNB270" s="65">
        <v>7</v>
      </c>
      <c r="TNC270" s="65" t="s">
        <v>712</v>
      </c>
      <c r="TNI270" s="65" t="s">
        <v>429</v>
      </c>
      <c r="TNJ270" s="65">
        <v>7</v>
      </c>
      <c r="TNK270" s="65" t="s">
        <v>712</v>
      </c>
      <c r="TNQ270" s="65" t="s">
        <v>429</v>
      </c>
      <c r="TNR270" s="65">
        <v>7</v>
      </c>
      <c r="TNS270" s="65" t="s">
        <v>712</v>
      </c>
      <c r="TNY270" s="65" t="s">
        <v>429</v>
      </c>
      <c r="TNZ270" s="65">
        <v>7</v>
      </c>
      <c r="TOA270" s="65" t="s">
        <v>712</v>
      </c>
      <c r="TOG270" s="65" t="s">
        <v>429</v>
      </c>
      <c r="TOH270" s="65">
        <v>7</v>
      </c>
      <c r="TOI270" s="65" t="s">
        <v>712</v>
      </c>
      <c r="TOO270" s="65" t="s">
        <v>429</v>
      </c>
      <c r="TOP270" s="65">
        <v>7</v>
      </c>
      <c r="TOQ270" s="65" t="s">
        <v>712</v>
      </c>
      <c r="TOW270" s="65" t="s">
        <v>429</v>
      </c>
      <c r="TOX270" s="65">
        <v>7</v>
      </c>
      <c r="TOY270" s="65" t="s">
        <v>712</v>
      </c>
      <c r="TPE270" s="65" t="s">
        <v>429</v>
      </c>
      <c r="TPF270" s="65">
        <v>7</v>
      </c>
      <c r="TPG270" s="65" t="s">
        <v>712</v>
      </c>
      <c r="TPM270" s="65" t="s">
        <v>429</v>
      </c>
      <c r="TPN270" s="65">
        <v>7</v>
      </c>
      <c r="TPO270" s="65" t="s">
        <v>712</v>
      </c>
      <c r="TPU270" s="65" t="s">
        <v>429</v>
      </c>
      <c r="TPV270" s="65">
        <v>7</v>
      </c>
      <c r="TPW270" s="65" t="s">
        <v>712</v>
      </c>
      <c r="TQC270" s="65" t="s">
        <v>429</v>
      </c>
      <c r="TQD270" s="65">
        <v>7</v>
      </c>
      <c r="TQE270" s="65" t="s">
        <v>712</v>
      </c>
      <c r="TQK270" s="65" t="s">
        <v>429</v>
      </c>
      <c r="TQL270" s="65">
        <v>7</v>
      </c>
      <c r="TQM270" s="65" t="s">
        <v>712</v>
      </c>
      <c r="TQS270" s="65" t="s">
        <v>429</v>
      </c>
      <c r="TQT270" s="65">
        <v>7</v>
      </c>
      <c r="TQU270" s="65" t="s">
        <v>712</v>
      </c>
      <c r="TRA270" s="65" t="s">
        <v>429</v>
      </c>
      <c r="TRB270" s="65">
        <v>7</v>
      </c>
      <c r="TRC270" s="65" t="s">
        <v>712</v>
      </c>
      <c r="TRI270" s="65" t="s">
        <v>429</v>
      </c>
      <c r="TRJ270" s="65">
        <v>7</v>
      </c>
      <c r="TRK270" s="65" t="s">
        <v>712</v>
      </c>
      <c r="TRQ270" s="65" t="s">
        <v>429</v>
      </c>
      <c r="TRR270" s="65">
        <v>7</v>
      </c>
      <c r="TRS270" s="65" t="s">
        <v>712</v>
      </c>
      <c r="TRY270" s="65" t="s">
        <v>429</v>
      </c>
      <c r="TRZ270" s="65">
        <v>7</v>
      </c>
      <c r="TSA270" s="65" t="s">
        <v>712</v>
      </c>
      <c r="TSG270" s="65" t="s">
        <v>429</v>
      </c>
      <c r="TSH270" s="65">
        <v>7</v>
      </c>
      <c r="TSI270" s="65" t="s">
        <v>712</v>
      </c>
      <c r="TSO270" s="65" t="s">
        <v>429</v>
      </c>
      <c r="TSP270" s="65">
        <v>7</v>
      </c>
      <c r="TSQ270" s="65" t="s">
        <v>712</v>
      </c>
      <c r="TSW270" s="65" t="s">
        <v>429</v>
      </c>
      <c r="TSX270" s="65">
        <v>7</v>
      </c>
      <c r="TSY270" s="65" t="s">
        <v>712</v>
      </c>
      <c r="TTE270" s="65" t="s">
        <v>429</v>
      </c>
      <c r="TTF270" s="65">
        <v>7</v>
      </c>
      <c r="TTG270" s="65" t="s">
        <v>712</v>
      </c>
      <c r="TTM270" s="65" t="s">
        <v>429</v>
      </c>
      <c r="TTN270" s="65">
        <v>7</v>
      </c>
      <c r="TTO270" s="65" t="s">
        <v>712</v>
      </c>
      <c r="TTU270" s="65" t="s">
        <v>429</v>
      </c>
      <c r="TTV270" s="65">
        <v>7</v>
      </c>
      <c r="TTW270" s="65" t="s">
        <v>712</v>
      </c>
      <c r="TUC270" s="65" t="s">
        <v>429</v>
      </c>
      <c r="TUD270" s="65">
        <v>7</v>
      </c>
      <c r="TUE270" s="65" t="s">
        <v>712</v>
      </c>
      <c r="TUK270" s="65" t="s">
        <v>429</v>
      </c>
      <c r="TUL270" s="65">
        <v>7</v>
      </c>
      <c r="TUM270" s="65" t="s">
        <v>712</v>
      </c>
      <c r="TUS270" s="65" t="s">
        <v>429</v>
      </c>
      <c r="TUT270" s="65">
        <v>7</v>
      </c>
      <c r="TUU270" s="65" t="s">
        <v>712</v>
      </c>
      <c r="TVA270" s="65" t="s">
        <v>429</v>
      </c>
      <c r="TVB270" s="65">
        <v>7</v>
      </c>
      <c r="TVC270" s="65" t="s">
        <v>712</v>
      </c>
      <c r="TVI270" s="65" t="s">
        <v>429</v>
      </c>
      <c r="TVJ270" s="65">
        <v>7</v>
      </c>
      <c r="TVK270" s="65" t="s">
        <v>712</v>
      </c>
      <c r="TVQ270" s="65" t="s">
        <v>429</v>
      </c>
      <c r="TVR270" s="65">
        <v>7</v>
      </c>
      <c r="TVS270" s="65" t="s">
        <v>712</v>
      </c>
      <c r="TVY270" s="65" t="s">
        <v>429</v>
      </c>
      <c r="TVZ270" s="65">
        <v>7</v>
      </c>
      <c r="TWA270" s="65" t="s">
        <v>712</v>
      </c>
      <c r="TWG270" s="65" t="s">
        <v>429</v>
      </c>
      <c r="TWH270" s="65">
        <v>7</v>
      </c>
      <c r="TWI270" s="65" t="s">
        <v>712</v>
      </c>
      <c r="TWO270" s="65" t="s">
        <v>429</v>
      </c>
      <c r="TWP270" s="65">
        <v>7</v>
      </c>
      <c r="TWQ270" s="65" t="s">
        <v>712</v>
      </c>
      <c r="TWW270" s="65" t="s">
        <v>429</v>
      </c>
      <c r="TWX270" s="65">
        <v>7</v>
      </c>
      <c r="TWY270" s="65" t="s">
        <v>712</v>
      </c>
      <c r="TXE270" s="65" t="s">
        <v>429</v>
      </c>
      <c r="TXF270" s="65">
        <v>7</v>
      </c>
      <c r="TXG270" s="65" t="s">
        <v>712</v>
      </c>
      <c r="TXM270" s="65" t="s">
        <v>429</v>
      </c>
      <c r="TXN270" s="65">
        <v>7</v>
      </c>
      <c r="TXO270" s="65" t="s">
        <v>712</v>
      </c>
      <c r="TXU270" s="65" t="s">
        <v>429</v>
      </c>
      <c r="TXV270" s="65">
        <v>7</v>
      </c>
      <c r="TXW270" s="65" t="s">
        <v>712</v>
      </c>
      <c r="TYC270" s="65" t="s">
        <v>429</v>
      </c>
      <c r="TYD270" s="65">
        <v>7</v>
      </c>
      <c r="TYE270" s="65" t="s">
        <v>712</v>
      </c>
      <c r="TYK270" s="65" t="s">
        <v>429</v>
      </c>
      <c r="TYL270" s="65">
        <v>7</v>
      </c>
      <c r="TYM270" s="65" t="s">
        <v>712</v>
      </c>
      <c r="TYS270" s="65" t="s">
        <v>429</v>
      </c>
      <c r="TYT270" s="65">
        <v>7</v>
      </c>
      <c r="TYU270" s="65" t="s">
        <v>712</v>
      </c>
      <c r="TZA270" s="65" t="s">
        <v>429</v>
      </c>
      <c r="TZB270" s="65">
        <v>7</v>
      </c>
      <c r="TZC270" s="65" t="s">
        <v>712</v>
      </c>
      <c r="TZI270" s="65" t="s">
        <v>429</v>
      </c>
      <c r="TZJ270" s="65">
        <v>7</v>
      </c>
      <c r="TZK270" s="65" t="s">
        <v>712</v>
      </c>
      <c r="TZQ270" s="65" t="s">
        <v>429</v>
      </c>
      <c r="TZR270" s="65">
        <v>7</v>
      </c>
      <c r="TZS270" s="65" t="s">
        <v>712</v>
      </c>
      <c r="TZY270" s="65" t="s">
        <v>429</v>
      </c>
      <c r="TZZ270" s="65">
        <v>7</v>
      </c>
      <c r="UAA270" s="65" t="s">
        <v>712</v>
      </c>
      <c r="UAG270" s="65" t="s">
        <v>429</v>
      </c>
      <c r="UAH270" s="65">
        <v>7</v>
      </c>
      <c r="UAI270" s="65" t="s">
        <v>712</v>
      </c>
      <c r="UAO270" s="65" t="s">
        <v>429</v>
      </c>
      <c r="UAP270" s="65">
        <v>7</v>
      </c>
      <c r="UAQ270" s="65" t="s">
        <v>712</v>
      </c>
      <c r="UAW270" s="65" t="s">
        <v>429</v>
      </c>
      <c r="UAX270" s="65">
        <v>7</v>
      </c>
      <c r="UAY270" s="65" t="s">
        <v>712</v>
      </c>
      <c r="UBE270" s="65" t="s">
        <v>429</v>
      </c>
      <c r="UBF270" s="65">
        <v>7</v>
      </c>
      <c r="UBG270" s="65" t="s">
        <v>712</v>
      </c>
      <c r="UBM270" s="65" t="s">
        <v>429</v>
      </c>
      <c r="UBN270" s="65">
        <v>7</v>
      </c>
      <c r="UBO270" s="65" t="s">
        <v>712</v>
      </c>
      <c r="UBU270" s="65" t="s">
        <v>429</v>
      </c>
      <c r="UBV270" s="65">
        <v>7</v>
      </c>
      <c r="UBW270" s="65" t="s">
        <v>712</v>
      </c>
      <c r="UCC270" s="65" t="s">
        <v>429</v>
      </c>
      <c r="UCD270" s="65">
        <v>7</v>
      </c>
      <c r="UCE270" s="65" t="s">
        <v>712</v>
      </c>
      <c r="UCK270" s="65" t="s">
        <v>429</v>
      </c>
      <c r="UCL270" s="65">
        <v>7</v>
      </c>
      <c r="UCM270" s="65" t="s">
        <v>712</v>
      </c>
      <c r="UCS270" s="65" t="s">
        <v>429</v>
      </c>
      <c r="UCT270" s="65">
        <v>7</v>
      </c>
      <c r="UCU270" s="65" t="s">
        <v>712</v>
      </c>
      <c r="UDA270" s="65" t="s">
        <v>429</v>
      </c>
      <c r="UDB270" s="65">
        <v>7</v>
      </c>
      <c r="UDC270" s="65" t="s">
        <v>712</v>
      </c>
      <c r="UDI270" s="65" t="s">
        <v>429</v>
      </c>
      <c r="UDJ270" s="65">
        <v>7</v>
      </c>
      <c r="UDK270" s="65" t="s">
        <v>712</v>
      </c>
      <c r="UDQ270" s="65" t="s">
        <v>429</v>
      </c>
      <c r="UDR270" s="65">
        <v>7</v>
      </c>
      <c r="UDS270" s="65" t="s">
        <v>712</v>
      </c>
      <c r="UDY270" s="65" t="s">
        <v>429</v>
      </c>
      <c r="UDZ270" s="65">
        <v>7</v>
      </c>
      <c r="UEA270" s="65" t="s">
        <v>712</v>
      </c>
      <c r="UEG270" s="65" t="s">
        <v>429</v>
      </c>
      <c r="UEH270" s="65">
        <v>7</v>
      </c>
      <c r="UEI270" s="65" t="s">
        <v>712</v>
      </c>
      <c r="UEO270" s="65" t="s">
        <v>429</v>
      </c>
      <c r="UEP270" s="65">
        <v>7</v>
      </c>
      <c r="UEQ270" s="65" t="s">
        <v>712</v>
      </c>
      <c r="UEW270" s="65" t="s">
        <v>429</v>
      </c>
      <c r="UEX270" s="65">
        <v>7</v>
      </c>
      <c r="UEY270" s="65" t="s">
        <v>712</v>
      </c>
      <c r="UFE270" s="65" t="s">
        <v>429</v>
      </c>
      <c r="UFF270" s="65">
        <v>7</v>
      </c>
      <c r="UFG270" s="65" t="s">
        <v>712</v>
      </c>
      <c r="UFM270" s="65" t="s">
        <v>429</v>
      </c>
      <c r="UFN270" s="65">
        <v>7</v>
      </c>
      <c r="UFO270" s="65" t="s">
        <v>712</v>
      </c>
      <c r="UFU270" s="65" t="s">
        <v>429</v>
      </c>
      <c r="UFV270" s="65">
        <v>7</v>
      </c>
      <c r="UFW270" s="65" t="s">
        <v>712</v>
      </c>
      <c r="UGC270" s="65" t="s">
        <v>429</v>
      </c>
      <c r="UGD270" s="65">
        <v>7</v>
      </c>
      <c r="UGE270" s="65" t="s">
        <v>712</v>
      </c>
      <c r="UGK270" s="65" t="s">
        <v>429</v>
      </c>
      <c r="UGL270" s="65">
        <v>7</v>
      </c>
      <c r="UGM270" s="65" t="s">
        <v>712</v>
      </c>
      <c r="UGS270" s="65" t="s">
        <v>429</v>
      </c>
      <c r="UGT270" s="65">
        <v>7</v>
      </c>
      <c r="UGU270" s="65" t="s">
        <v>712</v>
      </c>
      <c r="UHA270" s="65" t="s">
        <v>429</v>
      </c>
      <c r="UHB270" s="65">
        <v>7</v>
      </c>
      <c r="UHC270" s="65" t="s">
        <v>712</v>
      </c>
      <c r="UHI270" s="65" t="s">
        <v>429</v>
      </c>
      <c r="UHJ270" s="65">
        <v>7</v>
      </c>
      <c r="UHK270" s="65" t="s">
        <v>712</v>
      </c>
      <c r="UHQ270" s="65" t="s">
        <v>429</v>
      </c>
      <c r="UHR270" s="65">
        <v>7</v>
      </c>
      <c r="UHS270" s="65" t="s">
        <v>712</v>
      </c>
      <c r="UHY270" s="65" t="s">
        <v>429</v>
      </c>
      <c r="UHZ270" s="65">
        <v>7</v>
      </c>
      <c r="UIA270" s="65" t="s">
        <v>712</v>
      </c>
      <c r="UIG270" s="65" t="s">
        <v>429</v>
      </c>
      <c r="UIH270" s="65">
        <v>7</v>
      </c>
      <c r="UII270" s="65" t="s">
        <v>712</v>
      </c>
      <c r="UIO270" s="65" t="s">
        <v>429</v>
      </c>
      <c r="UIP270" s="65">
        <v>7</v>
      </c>
      <c r="UIQ270" s="65" t="s">
        <v>712</v>
      </c>
      <c r="UIW270" s="65" t="s">
        <v>429</v>
      </c>
      <c r="UIX270" s="65">
        <v>7</v>
      </c>
      <c r="UIY270" s="65" t="s">
        <v>712</v>
      </c>
      <c r="UJE270" s="65" t="s">
        <v>429</v>
      </c>
      <c r="UJF270" s="65">
        <v>7</v>
      </c>
      <c r="UJG270" s="65" t="s">
        <v>712</v>
      </c>
      <c r="UJM270" s="65" t="s">
        <v>429</v>
      </c>
      <c r="UJN270" s="65">
        <v>7</v>
      </c>
      <c r="UJO270" s="65" t="s">
        <v>712</v>
      </c>
      <c r="UJU270" s="65" t="s">
        <v>429</v>
      </c>
      <c r="UJV270" s="65">
        <v>7</v>
      </c>
      <c r="UJW270" s="65" t="s">
        <v>712</v>
      </c>
      <c r="UKC270" s="65" t="s">
        <v>429</v>
      </c>
      <c r="UKD270" s="65">
        <v>7</v>
      </c>
      <c r="UKE270" s="65" t="s">
        <v>712</v>
      </c>
      <c r="UKK270" s="65" t="s">
        <v>429</v>
      </c>
      <c r="UKL270" s="65">
        <v>7</v>
      </c>
      <c r="UKM270" s="65" t="s">
        <v>712</v>
      </c>
      <c r="UKS270" s="65" t="s">
        <v>429</v>
      </c>
      <c r="UKT270" s="65">
        <v>7</v>
      </c>
      <c r="UKU270" s="65" t="s">
        <v>712</v>
      </c>
      <c r="ULA270" s="65" t="s">
        <v>429</v>
      </c>
      <c r="ULB270" s="65">
        <v>7</v>
      </c>
      <c r="ULC270" s="65" t="s">
        <v>712</v>
      </c>
      <c r="ULI270" s="65" t="s">
        <v>429</v>
      </c>
      <c r="ULJ270" s="65">
        <v>7</v>
      </c>
      <c r="ULK270" s="65" t="s">
        <v>712</v>
      </c>
      <c r="ULQ270" s="65" t="s">
        <v>429</v>
      </c>
      <c r="ULR270" s="65">
        <v>7</v>
      </c>
      <c r="ULS270" s="65" t="s">
        <v>712</v>
      </c>
      <c r="ULY270" s="65" t="s">
        <v>429</v>
      </c>
      <c r="ULZ270" s="65">
        <v>7</v>
      </c>
      <c r="UMA270" s="65" t="s">
        <v>712</v>
      </c>
      <c r="UMG270" s="65" t="s">
        <v>429</v>
      </c>
      <c r="UMH270" s="65">
        <v>7</v>
      </c>
      <c r="UMI270" s="65" t="s">
        <v>712</v>
      </c>
      <c r="UMO270" s="65" t="s">
        <v>429</v>
      </c>
      <c r="UMP270" s="65">
        <v>7</v>
      </c>
      <c r="UMQ270" s="65" t="s">
        <v>712</v>
      </c>
      <c r="UMW270" s="65" t="s">
        <v>429</v>
      </c>
      <c r="UMX270" s="65">
        <v>7</v>
      </c>
      <c r="UMY270" s="65" t="s">
        <v>712</v>
      </c>
      <c r="UNE270" s="65" t="s">
        <v>429</v>
      </c>
      <c r="UNF270" s="65">
        <v>7</v>
      </c>
      <c r="UNG270" s="65" t="s">
        <v>712</v>
      </c>
      <c r="UNM270" s="65" t="s">
        <v>429</v>
      </c>
      <c r="UNN270" s="65">
        <v>7</v>
      </c>
      <c r="UNO270" s="65" t="s">
        <v>712</v>
      </c>
      <c r="UNU270" s="65" t="s">
        <v>429</v>
      </c>
      <c r="UNV270" s="65">
        <v>7</v>
      </c>
      <c r="UNW270" s="65" t="s">
        <v>712</v>
      </c>
      <c r="UOC270" s="65" t="s">
        <v>429</v>
      </c>
      <c r="UOD270" s="65">
        <v>7</v>
      </c>
      <c r="UOE270" s="65" t="s">
        <v>712</v>
      </c>
      <c r="UOK270" s="65" t="s">
        <v>429</v>
      </c>
      <c r="UOL270" s="65">
        <v>7</v>
      </c>
      <c r="UOM270" s="65" t="s">
        <v>712</v>
      </c>
      <c r="UOS270" s="65" t="s">
        <v>429</v>
      </c>
      <c r="UOT270" s="65">
        <v>7</v>
      </c>
      <c r="UOU270" s="65" t="s">
        <v>712</v>
      </c>
      <c r="UPA270" s="65" t="s">
        <v>429</v>
      </c>
      <c r="UPB270" s="65">
        <v>7</v>
      </c>
      <c r="UPC270" s="65" t="s">
        <v>712</v>
      </c>
      <c r="UPI270" s="65" t="s">
        <v>429</v>
      </c>
      <c r="UPJ270" s="65">
        <v>7</v>
      </c>
      <c r="UPK270" s="65" t="s">
        <v>712</v>
      </c>
      <c r="UPQ270" s="65" t="s">
        <v>429</v>
      </c>
      <c r="UPR270" s="65">
        <v>7</v>
      </c>
      <c r="UPS270" s="65" t="s">
        <v>712</v>
      </c>
      <c r="UPY270" s="65" t="s">
        <v>429</v>
      </c>
      <c r="UPZ270" s="65">
        <v>7</v>
      </c>
      <c r="UQA270" s="65" t="s">
        <v>712</v>
      </c>
      <c r="UQG270" s="65" t="s">
        <v>429</v>
      </c>
      <c r="UQH270" s="65">
        <v>7</v>
      </c>
      <c r="UQI270" s="65" t="s">
        <v>712</v>
      </c>
      <c r="UQO270" s="65" t="s">
        <v>429</v>
      </c>
      <c r="UQP270" s="65">
        <v>7</v>
      </c>
      <c r="UQQ270" s="65" t="s">
        <v>712</v>
      </c>
      <c r="UQW270" s="65" t="s">
        <v>429</v>
      </c>
      <c r="UQX270" s="65">
        <v>7</v>
      </c>
      <c r="UQY270" s="65" t="s">
        <v>712</v>
      </c>
      <c r="URE270" s="65" t="s">
        <v>429</v>
      </c>
      <c r="URF270" s="65">
        <v>7</v>
      </c>
      <c r="URG270" s="65" t="s">
        <v>712</v>
      </c>
      <c r="URM270" s="65" t="s">
        <v>429</v>
      </c>
      <c r="URN270" s="65">
        <v>7</v>
      </c>
      <c r="URO270" s="65" t="s">
        <v>712</v>
      </c>
      <c r="URU270" s="65" t="s">
        <v>429</v>
      </c>
      <c r="URV270" s="65">
        <v>7</v>
      </c>
      <c r="URW270" s="65" t="s">
        <v>712</v>
      </c>
      <c r="USC270" s="65" t="s">
        <v>429</v>
      </c>
      <c r="USD270" s="65">
        <v>7</v>
      </c>
      <c r="USE270" s="65" t="s">
        <v>712</v>
      </c>
      <c r="USK270" s="65" t="s">
        <v>429</v>
      </c>
      <c r="USL270" s="65">
        <v>7</v>
      </c>
      <c r="USM270" s="65" t="s">
        <v>712</v>
      </c>
      <c r="USS270" s="65" t="s">
        <v>429</v>
      </c>
      <c r="UST270" s="65">
        <v>7</v>
      </c>
      <c r="USU270" s="65" t="s">
        <v>712</v>
      </c>
      <c r="UTA270" s="65" t="s">
        <v>429</v>
      </c>
      <c r="UTB270" s="65">
        <v>7</v>
      </c>
      <c r="UTC270" s="65" t="s">
        <v>712</v>
      </c>
      <c r="UTI270" s="65" t="s">
        <v>429</v>
      </c>
      <c r="UTJ270" s="65">
        <v>7</v>
      </c>
      <c r="UTK270" s="65" t="s">
        <v>712</v>
      </c>
      <c r="UTQ270" s="65" t="s">
        <v>429</v>
      </c>
      <c r="UTR270" s="65">
        <v>7</v>
      </c>
      <c r="UTS270" s="65" t="s">
        <v>712</v>
      </c>
      <c r="UTY270" s="65" t="s">
        <v>429</v>
      </c>
      <c r="UTZ270" s="65">
        <v>7</v>
      </c>
      <c r="UUA270" s="65" t="s">
        <v>712</v>
      </c>
      <c r="UUG270" s="65" t="s">
        <v>429</v>
      </c>
      <c r="UUH270" s="65">
        <v>7</v>
      </c>
      <c r="UUI270" s="65" t="s">
        <v>712</v>
      </c>
      <c r="UUO270" s="65" t="s">
        <v>429</v>
      </c>
      <c r="UUP270" s="65">
        <v>7</v>
      </c>
      <c r="UUQ270" s="65" t="s">
        <v>712</v>
      </c>
      <c r="UUW270" s="65" t="s">
        <v>429</v>
      </c>
      <c r="UUX270" s="65">
        <v>7</v>
      </c>
      <c r="UUY270" s="65" t="s">
        <v>712</v>
      </c>
      <c r="UVE270" s="65" t="s">
        <v>429</v>
      </c>
      <c r="UVF270" s="65">
        <v>7</v>
      </c>
      <c r="UVG270" s="65" t="s">
        <v>712</v>
      </c>
      <c r="UVM270" s="65" t="s">
        <v>429</v>
      </c>
      <c r="UVN270" s="65">
        <v>7</v>
      </c>
      <c r="UVO270" s="65" t="s">
        <v>712</v>
      </c>
      <c r="UVU270" s="65" t="s">
        <v>429</v>
      </c>
      <c r="UVV270" s="65">
        <v>7</v>
      </c>
      <c r="UVW270" s="65" t="s">
        <v>712</v>
      </c>
      <c r="UWC270" s="65" t="s">
        <v>429</v>
      </c>
      <c r="UWD270" s="65">
        <v>7</v>
      </c>
      <c r="UWE270" s="65" t="s">
        <v>712</v>
      </c>
      <c r="UWK270" s="65" t="s">
        <v>429</v>
      </c>
      <c r="UWL270" s="65">
        <v>7</v>
      </c>
      <c r="UWM270" s="65" t="s">
        <v>712</v>
      </c>
      <c r="UWS270" s="65" t="s">
        <v>429</v>
      </c>
      <c r="UWT270" s="65">
        <v>7</v>
      </c>
      <c r="UWU270" s="65" t="s">
        <v>712</v>
      </c>
      <c r="UXA270" s="65" t="s">
        <v>429</v>
      </c>
      <c r="UXB270" s="65">
        <v>7</v>
      </c>
      <c r="UXC270" s="65" t="s">
        <v>712</v>
      </c>
      <c r="UXI270" s="65" t="s">
        <v>429</v>
      </c>
      <c r="UXJ270" s="65">
        <v>7</v>
      </c>
      <c r="UXK270" s="65" t="s">
        <v>712</v>
      </c>
      <c r="UXQ270" s="65" t="s">
        <v>429</v>
      </c>
      <c r="UXR270" s="65">
        <v>7</v>
      </c>
      <c r="UXS270" s="65" t="s">
        <v>712</v>
      </c>
      <c r="UXY270" s="65" t="s">
        <v>429</v>
      </c>
      <c r="UXZ270" s="65">
        <v>7</v>
      </c>
      <c r="UYA270" s="65" t="s">
        <v>712</v>
      </c>
      <c r="UYG270" s="65" t="s">
        <v>429</v>
      </c>
      <c r="UYH270" s="65">
        <v>7</v>
      </c>
      <c r="UYI270" s="65" t="s">
        <v>712</v>
      </c>
      <c r="UYO270" s="65" t="s">
        <v>429</v>
      </c>
      <c r="UYP270" s="65">
        <v>7</v>
      </c>
      <c r="UYQ270" s="65" t="s">
        <v>712</v>
      </c>
      <c r="UYW270" s="65" t="s">
        <v>429</v>
      </c>
      <c r="UYX270" s="65">
        <v>7</v>
      </c>
      <c r="UYY270" s="65" t="s">
        <v>712</v>
      </c>
      <c r="UZE270" s="65" t="s">
        <v>429</v>
      </c>
      <c r="UZF270" s="65">
        <v>7</v>
      </c>
      <c r="UZG270" s="65" t="s">
        <v>712</v>
      </c>
      <c r="UZM270" s="65" t="s">
        <v>429</v>
      </c>
      <c r="UZN270" s="65">
        <v>7</v>
      </c>
      <c r="UZO270" s="65" t="s">
        <v>712</v>
      </c>
      <c r="UZU270" s="65" t="s">
        <v>429</v>
      </c>
      <c r="UZV270" s="65">
        <v>7</v>
      </c>
      <c r="UZW270" s="65" t="s">
        <v>712</v>
      </c>
      <c r="VAC270" s="65" t="s">
        <v>429</v>
      </c>
      <c r="VAD270" s="65">
        <v>7</v>
      </c>
      <c r="VAE270" s="65" t="s">
        <v>712</v>
      </c>
      <c r="VAK270" s="65" t="s">
        <v>429</v>
      </c>
      <c r="VAL270" s="65">
        <v>7</v>
      </c>
      <c r="VAM270" s="65" t="s">
        <v>712</v>
      </c>
      <c r="VAS270" s="65" t="s">
        <v>429</v>
      </c>
      <c r="VAT270" s="65">
        <v>7</v>
      </c>
      <c r="VAU270" s="65" t="s">
        <v>712</v>
      </c>
      <c r="VBA270" s="65" t="s">
        <v>429</v>
      </c>
      <c r="VBB270" s="65">
        <v>7</v>
      </c>
      <c r="VBC270" s="65" t="s">
        <v>712</v>
      </c>
      <c r="VBI270" s="65" t="s">
        <v>429</v>
      </c>
      <c r="VBJ270" s="65">
        <v>7</v>
      </c>
      <c r="VBK270" s="65" t="s">
        <v>712</v>
      </c>
      <c r="VBQ270" s="65" t="s">
        <v>429</v>
      </c>
      <c r="VBR270" s="65">
        <v>7</v>
      </c>
      <c r="VBS270" s="65" t="s">
        <v>712</v>
      </c>
      <c r="VBY270" s="65" t="s">
        <v>429</v>
      </c>
      <c r="VBZ270" s="65">
        <v>7</v>
      </c>
      <c r="VCA270" s="65" t="s">
        <v>712</v>
      </c>
      <c r="VCG270" s="65" t="s">
        <v>429</v>
      </c>
      <c r="VCH270" s="65">
        <v>7</v>
      </c>
      <c r="VCI270" s="65" t="s">
        <v>712</v>
      </c>
      <c r="VCO270" s="65" t="s">
        <v>429</v>
      </c>
      <c r="VCP270" s="65">
        <v>7</v>
      </c>
      <c r="VCQ270" s="65" t="s">
        <v>712</v>
      </c>
      <c r="VCW270" s="65" t="s">
        <v>429</v>
      </c>
      <c r="VCX270" s="65">
        <v>7</v>
      </c>
      <c r="VCY270" s="65" t="s">
        <v>712</v>
      </c>
      <c r="VDE270" s="65" t="s">
        <v>429</v>
      </c>
      <c r="VDF270" s="65">
        <v>7</v>
      </c>
      <c r="VDG270" s="65" t="s">
        <v>712</v>
      </c>
      <c r="VDM270" s="65" t="s">
        <v>429</v>
      </c>
      <c r="VDN270" s="65">
        <v>7</v>
      </c>
      <c r="VDO270" s="65" t="s">
        <v>712</v>
      </c>
      <c r="VDU270" s="65" t="s">
        <v>429</v>
      </c>
      <c r="VDV270" s="65">
        <v>7</v>
      </c>
      <c r="VDW270" s="65" t="s">
        <v>712</v>
      </c>
      <c r="VEC270" s="65" t="s">
        <v>429</v>
      </c>
      <c r="VED270" s="65">
        <v>7</v>
      </c>
      <c r="VEE270" s="65" t="s">
        <v>712</v>
      </c>
      <c r="VEK270" s="65" t="s">
        <v>429</v>
      </c>
      <c r="VEL270" s="65">
        <v>7</v>
      </c>
      <c r="VEM270" s="65" t="s">
        <v>712</v>
      </c>
      <c r="VES270" s="65" t="s">
        <v>429</v>
      </c>
      <c r="VET270" s="65">
        <v>7</v>
      </c>
      <c r="VEU270" s="65" t="s">
        <v>712</v>
      </c>
      <c r="VFA270" s="65" t="s">
        <v>429</v>
      </c>
      <c r="VFB270" s="65">
        <v>7</v>
      </c>
      <c r="VFC270" s="65" t="s">
        <v>712</v>
      </c>
      <c r="VFI270" s="65" t="s">
        <v>429</v>
      </c>
      <c r="VFJ270" s="65">
        <v>7</v>
      </c>
      <c r="VFK270" s="65" t="s">
        <v>712</v>
      </c>
      <c r="VFQ270" s="65" t="s">
        <v>429</v>
      </c>
      <c r="VFR270" s="65">
        <v>7</v>
      </c>
      <c r="VFS270" s="65" t="s">
        <v>712</v>
      </c>
      <c r="VFY270" s="65" t="s">
        <v>429</v>
      </c>
      <c r="VFZ270" s="65">
        <v>7</v>
      </c>
      <c r="VGA270" s="65" t="s">
        <v>712</v>
      </c>
      <c r="VGG270" s="65" t="s">
        <v>429</v>
      </c>
      <c r="VGH270" s="65">
        <v>7</v>
      </c>
      <c r="VGI270" s="65" t="s">
        <v>712</v>
      </c>
      <c r="VGO270" s="65" t="s">
        <v>429</v>
      </c>
      <c r="VGP270" s="65">
        <v>7</v>
      </c>
      <c r="VGQ270" s="65" t="s">
        <v>712</v>
      </c>
      <c r="VGW270" s="65" t="s">
        <v>429</v>
      </c>
      <c r="VGX270" s="65">
        <v>7</v>
      </c>
      <c r="VGY270" s="65" t="s">
        <v>712</v>
      </c>
      <c r="VHE270" s="65" t="s">
        <v>429</v>
      </c>
      <c r="VHF270" s="65">
        <v>7</v>
      </c>
      <c r="VHG270" s="65" t="s">
        <v>712</v>
      </c>
      <c r="VHM270" s="65" t="s">
        <v>429</v>
      </c>
      <c r="VHN270" s="65">
        <v>7</v>
      </c>
      <c r="VHO270" s="65" t="s">
        <v>712</v>
      </c>
      <c r="VHU270" s="65" t="s">
        <v>429</v>
      </c>
      <c r="VHV270" s="65">
        <v>7</v>
      </c>
      <c r="VHW270" s="65" t="s">
        <v>712</v>
      </c>
      <c r="VIC270" s="65" t="s">
        <v>429</v>
      </c>
      <c r="VID270" s="65">
        <v>7</v>
      </c>
      <c r="VIE270" s="65" t="s">
        <v>712</v>
      </c>
      <c r="VIK270" s="65" t="s">
        <v>429</v>
      </c>
      <c r="VIL270" s="65">
        <v>7</v>
      </c>
      <c r="VIM270" s="65" t="s">
        <v>712</v>
      </c>
      <c r="VIS270" s="65" t="s">
        <v>429</v>
      </c>
      <c r="VIT270" s="65">
        <v>7</v>
      </c>
      <c r="VIU270" s="65" t="s">
        <v>712</v>
      </c>
      <c r="VJA270" s="65" t="s">
        <v>429</v>
      </c>
      <c r="VJB270" s="65">
        <v>7</v>
      </c>
      <c r="VJC270" s="65" t="s">
        <v>712</v>
      </c>
      <c r="VJI270" s="65" t="s">
        <v>429</v>
      </c>
      <c r="VJJ270" s="65">
        <v>7</v>
      </c>
      <c r="VJK270" s="65" t="s">
        <v>712</v>
      </c>
      <c r="VJQ270" s="65" t="s">
        <v>429</v>
      </c>
      <c r="VJR270" s="65">
        <v>7</v>
      </c>
      <c r="VJS270" s="65" t="s">
        <v>712</v>
      </c>
      <c r="VJY270" s="65" t="s">
        <v>429</v>
      </c>
      <c r="VJZ270" s="65">
        <v>7</v>
      </c>
      <c r="VKA270" s="65" t="s">
        <v>712</v>
      </c>
      <c r="VKG270" s="65" t="s">
        <v>429</v>
      </c>
      <c r="VKH270" s="65">
        <v>7</v>
      </c>
      <c r="VKI270" s="65" t="s">
        <v>712</v>
      </c>
      <c r="VKO270" s="65" t="s">
        <v>429</v>
      </c>
      <c r="VKP270" s="65">
        <v>7</v>
      </c>
      <c r="VKQ270" s="65" t="s">
        <v>712</v>
      </c>
      <c r="VKW270" s="65" t="s">
        <v>429</v>
      </c>
      <c r="VKX270" s="65">
        <v>7</v>
      </c>
      <c r="VKY270" s="65" t="s">
        <v>712</v>
      </c>
      <c r="VLE270" s="65" t="s">
        <v>429</v>
      </c>
      <c r="VLF270" s="65">
        <v>7</v>
      </c>
      <c r="VLG270" s="65" t="s">
        <v>712</v>
      </c>
      <c r="VLM270" s="65" t="s">
        <v>429</v>
      </c>
      <c r="VLN270" s="65">
        <v>7</v>
      </c>
      <c r="VLO270" s="65" t="s">
        <v>712</v>
      </c>
      <c r="VLU270" s="65" t="s">
        <v>429</v>
      </c>
      <c r="VLV270" s="65">
        <v>7</v>
      </c>
      <c r="VLW270" s="65" t="s">
        <v>712</v>
      </c>
      <c r="VMC270" s="65" t="s">
        <v>429</v>
      </c>
      <c r="VMD270" s="65">
        <v>7</v>
      </c>
      <c r="VME270" s="65" t="s">
        <v>712</v>
      </c>
      <c r="VMK270" s="65" t="s">
        <v>429</v>
      </c>
      <c r="VML270" s="65">
        <v>7</v>
      </c>
      <c r="VMM270" s="65" t="s">
        <v>712</v>
      </c>
      <c r="VMS270" s="65" t="s">
        <v>429</v>
      </c>
      <c r="VMT270" s="65">
        <v>7</v>
      </c>
      <c r="VMU270" s="65" t="s">
        <v>712</v>
      </c>
      <c r="VNA270" s="65" t="s">
        <v>429</v>
      </c>
      <c r="VNB270" s="65">
        <v>7</v>
      </c>
      <c r="VNC270" s="65" t="s">
        <v>712</v>
      </c>
      <c r="VNI270" s="65" t="s">
        <v>429</v>
      </c>
      <c r="VNJ270" s="65">
        <v>7</v>
      </c>
      <c r="VNK270" s="65" t="s">
        <v>712</v>
      </c>
      <c r="VNQ270" s="65" t="s">
        <v>429</v>
      </c>
      <c r="VNR270" s="65">
        <v>7</v>
      </c>
      <c r="VNS270" s="65" t="s">
        <v>712</v>
      </c>
      <c r="VNY270" s="65" t="s">
        <v>429</v>
      </c>
      <c r="VNZ270" s="65">
        <v>7</v>
      </c>
      <c r="VOA270" s="65" t="s">
        <v>712</v>
      </c>
      <c r="VOG270" s="65" t="s">
        <v>429</v>
      </c>
      <c r="VOH270" s="65">
        <v>7</v>
      </c>
      <c r="VOI270" s="65" t="s">
        <v>712</v>
      </c>
      <c r="VOO270" s="65" t="s">
        <v>429</v>
      </c>
      <c r="VOP270" s="65">
        <v>7</v>
      </c>
      <c r="VOQ270" s="65" t="s">
        <v>712</v>
      </c>
      <c r="VOW270" s="65" t="s">
        <v>429</v>
      </c>
      <c r="VOX270" s="65">
        <v>7</v>
      </c>
      <c r="VOY270" s="65" t="s">
        <v>712</v>
      </c>
      <c r="VPE270" s="65" t="s">
        <v>429</v>
      </c>
      <c r="VPF270" s="65">
        <v>7</v>
      </c>
      <c r="VPG270" s="65" t="s">
        <v>712</v>
      </c>
      <c r="VPM270" s="65" t="s">
        <v>429</v>
      </c>
      <c r="VPN270" s="65">
        <v>7</v>
      </c>
      <c r="VPO270" s="65" t="s">
        <v>712</v>
      </c>
      <c r="VPU270" s="65" t="s">
        <v>429</v>
      </c>
      <c r="VPV270" s="65">
        <v>7</v>
      </c>
      <c r="VPW270" s="65" t="s">
        <v>712</v>
      </c>
      <c r="VQC270" s="65" t="s">
        <v>429</v>
      </c>
      <c r="VQD270" s="65">
        <v>7</v>
      </c>
      <c r="VQE270" s="65" t="s">
        <v>712</v>
      </c>
      <c r="VQK270" s="65" t="s">
        <v>429</v>
      </c>
      <c r="VQL270" s="65">
        <v>7</v>
      </c>
      <c r="VQM270" s="65" t="s">
        <v>712</v>
      </c>
      <c r="VQS270" s="65" t="s">
        <v>429</v>
      </c>
      <c r="VQT270" s="65">
        <v>7</v>
      </c>
      <c r="VQU270" s="65" t="s">
        <v>712</v>
      </c>
      <c r="VRA270" s="65" t="s">
        <v>429</v>
      </c>
      <c r="VRB270" s="65">
        <v>7</v>
      </c>
      <c r="VRC270" s="65" t="s">
        <v>712</v>
      </c>
      <c r="VRI270" s="65" t="s">
        <v>429</v>
      </c>
      <c r="VRJ270" s="65">
        <v>7</v>
      </c>
      <c r="VRK270" s="65" t="s">
        <v>712</v>
      </c>
      <c r="VRQ270" s="65" t="s">
        <v>429</v>
      </c>
      <c r="VRR270" s="65">
        <v>7</v>
      </c>
      <c r="VRS270" s="65" t="s">
        <v>712</v>
      </c>
      <c r="VRY270" s="65" t="s">
        <v>429</v>
      </c>
      <c r="VRZ270" s="65">
        <v>7</v>
      </c>
      <c r="VSA270" s="65" t="s">
        <v>712</v>
      </c>
      <c r="VSG270" s="65" t="s">
        <v>429</v>
      </c>
      <c r="VSH270" s="65">
        <v>7</v>
      </c>
      <c r="VSI270" s="65" t="s">
        <v>712</v>
      </c>
      <c r="VSO270" s="65" t="s">
        <v>429</v>
      </c>
      <c r="VSP270" s="65">
        <v>7</v>
      </c>
      <c r="VSQ270" s="65" t="s">
        <v>712</v>
      </c>
      <c r="VSW270" s="65" t="s">
        <v>429</v>
      </c>
      <c r="VSX270" s="65">
        <v>7</v>
      </c>
      <c r="VSY270" s="65" t="s">
        <v>712</v>
      </c>
      <c r="VTE270" s="65" t="s">
        <v>429</v>
      </c>
      <c r="VTF270" s="65">
        <v>7</v>
      </c>
      <c r="VTG270" s="65" t="s">
        <v>712</v>
      </c>
      <c r="VTM270" s="65" t="s">
        <v>429</v>
      </c>
      <c r="VTN270" s="65">
        <v>7</v>
      </c>
      <c r="VTO270" s="65" t="s">
        <v>712</v>
      </c>
      <c r="VTU270" s="65" t="s">
        <v>429</v>
      </c>
      <c r="VTV270" s="65">
        <v>7</v>
      </c>
      <c r="VTW270" s="65" t="s">
        <v>712</v>
      </c>
      <c r="VUC270" s="65" t="s">
        <v>429</v>
      </c>
      <c r="VUD270" s="65">
        <v>7</v>
      </c>
      <c r="VUE270" s="65" t="s">
        <v>712</v>
      </c>
      <c r="VUK270" s="65" t="s">
        <v>429</v>
      </c>
      <c r="VUL270" s="65">
        <v>7</v>
      </c>
      <c r="VUM270" s="65" t="s">
        <v>712</v>
      </c>
      <c r="VUS270" s="65" t="s">
        <v>429</v>
      </c>
      <c r="VUT270" s="65">
        <v>7</v>
      </c>
      <c r="VUU270" s="65" t="s">
        <v>712</v>
      </c>
      <c r="VVA270" s="65" t="s">
        <v>429</v>
      </c>
      <c r="VVB270" s="65">
        <v>7</v>
      </c>
      <c r="VVC270" s="65" t="s">
        <v>712</v>
      </c>
      <c r="VVI270" s="65" t="s">
        <v>429</v>
      </c>
      <c r="VVJ270" s="65">
        <v>7</v>
      </c>
      <c r="VVK270" s="65" t="s">
        <v>712</v>
      </c>
      <c r="VVQ270" s="65" t="s">
        <v>429</v>
      </c>
      <c r="VVR270" s="65">
        <v>7</v>
      </c>
      <c r="VVS270" s="65" t="s">
        <v>712</v>
      </c>
      <c r="VVY270" s="65" t="s">
        <v>429</v>
      </c>
      <c r="VVZ270" s="65">
        <v>7</v>
      </c>
      <c r="VWA270" s="65" t="s">
        <v>712</v>
      </c>
      <c r="VWG270" s="65" t="s">
        <v>429</v>
      </c>
      <c r="VWH270" s="65">
        <v>7</v>
      </c>
      <c r="VWI270" s="65" t="s">
        <v>712</v>
      </c>
      <c r="VWO270" s="65" t="s">
        <v>429</v>
      </c>
      <c r="VWP270" s="65">
        <v>7</v>
      </c>
      <c r="VWQ270" s="65" t="s">
        <v>712</v>
      </c>
      <c r="VWW270" s="65" t="s">
        <v>429</v>
      </c>
      <c r="VWX270" s="65">
        <v>7</v>
      </c>
      <c r="VWY270" s="65" t="s">
        <v>712</v>
      </c>
      <c r="VXE270" s="65" t="s">
        <v>429</v>
      </c>
      <c r="VXF270" s="65">
        <v>7</v>
      </c>
      <c r="VXG270" s="65" t="s">
        <v>712</v>
      </c>
      <c r="VXM270" s="65" t="s">
        <v>429</v>
      </c>
      <c r="VXN270" s="65">
        <v>7</v>
      </c>
      <c r="VXO270" s="65" t="s">
        <v>712</v>
      </c>
      <c r="VXU270" s="65" t="s">
        <v>429</v>
      </c>
      <c r="VXV270" s="65">
        <v>7</v>
      </c>
      <c r="VXW270" s="65" t="s">
        <v>712</v>
      </c>
      <c r="VYC270" s="65" t="s">
        <v>429</v>
      </c>
      <c r="VYD270" s="65">
        <v>7</v>
      </c>
      <c r="VYE270" s="65" t="s">
        <v>712</v>
      </c>
      <c r="VYK270" s="65" t="s">
        <v>429</v>
      </c>
      <c r="VYL270" s="65">
        <v>7</v>
      </c>
      <c r="VYM270" s="65" t="s">
        <v>712</v>
      </c>
      <c r="VYS270" s="65" t="s">
        <v>429</v>
      </c>
      <c r="VYT270" s="65">
        <v>7</v>
      </c>
      <c r="VYU270" s="65" t="s">
        <v>712</v>
      </c>
      <c r="VZA270" s="65" t="s">
        <v>429</v>
      </c>
      <c r="VZB270" s="65">
        <v>7</v>
      </c>
      <c r="VZC270" s="65" t="s">
        <v>712</v>
      </c>
      <c r="VZI270" s="65" t="s">
        <v>429</v>
      </c>
      <c r="VZJ270" s="65">
        <v>7</v>
      </c>
      <c r="VZK270" s="65" t="s">
        <v>712</v>
      </c>
      <c r="VZQ270" s="65" t="s">
        <v>429</v>
      </c>
      <c r="VZR270" s="65">
        <v>7</v>
      </c>
      <c r="VZS270" s="65" t="s">
        <v>712</v>
      </c>
      <c r="VZY270" s="65" t="s">
        <v>429</v>
      </c>
      <c r="VZZ270" s="65">
        <v>7</v>
      </c>
      <c r="WAA270" s="65" t="s">
        <v>712</v>
      </c>
      <c r="WAG270" s="65" t="s">
        <v>429</v>
      </c>
      <c r="WAH270" s="65">
        <v>7</v>
      </c>
      <c r="WAI270" s="65" t="s">
        <v>712</v>
      </c>
      <c r="WAO270" s="65" t="s">
        <v>429</v>
      </c>
      <c r="WAP270" s="65">
        <v>7</v>
      </c>
      <c r="WAQ270" s="65" t="s">
        <v>712</v>
      </c>
      <c r="WAW270" s="65" t="s">
        <v>429</v>
      </c>
      <c r="WAX270" s="65">
        <v>7</v>
      </c>
      <c r="WAY270" s="65" t="s">
        <v>712</v>
      </c>
      <c r="WBE270" s="65" t="s">
        <v>429</v>
      </c>
      <c r="WBF270" s="65">
        <v>7</v>
      </c>
      <c r="WBG270" s="65" t="s">
        <v>712</v>
      </c>
      <c r="WBM270" s="65" t="s">
        <v>429</v>
      </c>
      <c r="WBN270" s="65">
        <v>7</v>
      </c>
      <c r="WBO270" s="65" t="s">
        <v>712</v>
      </c>
      <c r="WBU270" s="65" t="s">
        <v>429</v>
      </c>
      <c r="WBV270" s="65">
        <v>7</v>
      </c>
      <c r="WBW270" s="65" t="s">
        <v>712</v>
      </c>
      <c r="WCC270" s="65" t="s">
        <v>429</v>
      </c>
      <c r="WCD270" s="65">
        <v>7</v>
      </c>
      <c r="WCE270" s="65" t="s">
        <v>712</v>
      </c>
      <c r="WCK270" s="65" t="s">
        <v>429</v>
      </c>
      <c r="WCL270" s="65">
        <v>7</v>
      </c>
      <c r="WCM270" s="65" t="s">
        <v>712</v>
      </c>
      <c r="WCS270" s="65" t="s">
        <v>429</v>
      </c>
      <c r="WCT270" s="65">
        <v>7</v>
      </c>
      <c r="WCU270" s="65" t="s">
        <v>712</v>
      </c>
      <c r="WDA270" s="65" t="s">
        <v>429</v>
      </c>
      <c r="WDB270" s="65">
        <v>7</v>
      </c>
      <c r="WDC270" s="65" t="s">
        <v>712</v>
      </c>
      <c r="WDI270" s="65" t="s">
        <v>429</v>
      </c>
      <c r="WDJ270" s="65">
        <v>7</v>
      </c>
      <c r="WDK270" s="65" t="s">
        <v>712</v>
      </c>
      <c r="WDQ270" s="65" t="s">
        <v>429</v>
      </c>
      <c r="WDR270" s="65">
        <v>7</v>
      </c>
      <c r="WDS270" s="65" t="s">
        <v>712</v>
      </c>
      <c r="WDY270" s="65" t="s">
        <v>429</v>
      </c>
      <c r="WDZ270" s="65">
        <v>7</v>
      </c>
      <c r="WEA270" s="65" t="s">
        <v>712</v>
      </c>
      <c r="WEG270" s="65" t="s">
        <v>429</v>
      </c>
      <c r="WEH270" s="65">
        <v>7</v>
      </c>
      <c r="WEI270" s="65" t="s">
        <v>712</v>
      </c>
      <c r="WEO270" s="65" t="s">
        <v>429</v>
      </c>
      <c r="WEP270" s="65">
        <v>7</v>
      </c>
      <c r="WEQ270" s="65" t="s">
        <v>712</v>
      </c>
      <c r="WEW270" s="65" t="s">
        <v>429</v>
      </c>
      <c r="WEX270" s="65">
        <v>7</v>
      </c>
      <c r="WEY270" s="65" t="s">
        <v>712</v>
      </c>
      <c r="WFE270" s="65" t="s">
        <v>429</v>
      </c>
      <c r="WFF270" s="65">
        <v>7</v>
      </c>
      <c r="WFG270" s="65" t="s">
        <v>712</v>
      </c>
      <c r="WFM270" s="65" t="s">
        <v>429</v>
      </c>
      <c r="WFN270" s="65">
        <v>7</v>
      </c>
      <c r="WFO270" s="65" t="s">
        <v>712</v>
      </c>
      <c r="WFU270" s="65" t="s">
        <v>429</v>
      </c>
      <c r="WFV270" s="65">
        <v>7</v>
      </c>
      <c r="WFW270" s="65" t="s">
        <v>712</v>
      </c>
      <c r="WGC270" s="65" t="s">
        <v>429</v>
      </c>
      <c r="WGD270" s="65">
        <v>7</v>
      </c>
      <c r="WGE270" s="65" t="s">
        <v>712</v>
      </c>
      <c r="WGK270" s="65" t="s">
        <v>429</v>
      </c>
      <c r="WGL270" s="65">
        <v>7</v>
      </c>
      <c r="WGM270" s="65" t="s">
        <v>712</v>
      </c>
      <c r="WGS270" s="65" t="s">
        <v>429</v>
      </c>
      <c r="WGT270" s="65">
        <v>7</v>
      </c>
      <c r="WGU270" s="65" t="s">
        <v>712</v>
      </c>
      <c r="WHA270" s="65" t="s">
        <v>429</v>
      </c>
      <c r="WHB270" s="65">
        <v>7</v>
      </c>
      <c r="WHC270" s="65" t="s">
        <v>712</v>
      </c>
      <c r="WHI270" s="65" t="s">
        <v>429</v>
      </c>
      <c r="WHJ270" s="65">
        <v>7</v>
      </c>
      <c r="WHK270" s="65" t="s">
        <v>712</v>
      </c>
      <c r="WHQ270" s="65" t="s">
        <v>429</v>
      </c>
      <c r="WHR270" s="65">
        <v>7</v>
      </c>
      <c r="WHS270" s="65" t="s">
        <v>712</v>
      </c>
      <c r="WHY270" s="65" t="s">
        <v>429</v>
      </c>
      <c r="WHZ270" s="65">
        <v>7</v>
      </c>
      <c r="WIA270" s="65" t="s">
        <v>712</v>
      </c>
      <c r="WIG270" s="65" t="s">
        <v>429</v>
      </c>
      <c r="WIH270" s="65">
        <v>7</v>
      </c>
      <c r="WII270" s="65" t="s">
        <v>712</v>
      </c>
      <c r="WIO270" s="65" t="s">
        <v>429</v>
      </c>
      <c r="WIP270" s="65">
        <v>7</v>
      </c>
      <c r="WIQ270" s="65" t="s">
        <v>712</v>
      </c>
      <c r="WIW270" s="65" t="s">
        <v>429</v>
      </c>
      <c r="WIX270" s="65">
        <v>7</v>
      </c>
      <c r="WIY270" s="65" t="s">
        <v>712</v>
      </c>
      <c r="WJE270" s="65" t="s">
        <v>429</v>
      </c>
      <c r="WJF270" s="65">
        <v>7</v>
      </c>
      <c r="WJG270" s="65" t="s">
        <v>712</v>
      </c>
      <c r="WJM270" s="65" t="s">
        <v>429</v>
      </c>
      <c r="WJN270" s="65">
        <v>7</v>
      </c>
      <c r="WJO270" s="65" t="s">
        <v>712</v>
      </c>
      <c r="WJU270" s="65" t="s">
        <v>429</v>
      </c>
      <c r="WJV270" s="65">
        <v>7</v>
      </c>
      <c r="WJW270" s="65" t="s">
        <v>712</v>
      </c>
      <c r="WKC270" s="65" t="s">
        <v>429</v>
      </c>
      <c r="WKD270" s="65">
        <v>7</v>
      </c>
      <c r="WKE270" s="65" t="s">
        <v>712</v>
      </c>
      <c r="WKK270" s="65" t="s">
        <v>429</v>
      </c>
      <c r="WKL270" s="65">
        <v>7</v>
      </c>
      <c r="WKM270" s="65" t="s">
        <v>712</v>
      </c>
      <c r="WKS270" s="65" t="s">
        <v>429</v>
      </c>
      <c r="WKT270" s="65">
        <v>7</v>
      </c>
      <c r="WKU270" s="65" t="s">
        <v>712</v>
      </c>
      <c r="WLA270" s="65" t="s">
        <v>429</v>
      </c>
      <c r="WLB270" s="65">
        <v>7</v>
      </c>
      <c r="WLC270" s="65" t="s">
        <v>712</v>
      </c>
      <c r="WLI270" s="65" t="s">
        <v>429</v>
      </c>
      <c r="WLJ270" s="65">
        <v>7</v>
      </c>
      <c r="WLK270" s="65" t="s">
        <v>712</v>
      </c>
      <c r="WLQ270" s="65" t="s">
        <v>429</v>
      </c>
      <c r="WLR270" s="65">
        <v>7</v>
      </c>
      <c r="WLS270" s="65" t="s">
        <v>712</v>
      </c>
      <c r="WLY270" s="65" t="s">
        <v>429</v>
      </c>
      <c r="WLZ270" s="65">
        <v>7</v>
      </c>
      <c r="WMA270" s="65" t="s">
        <v>712</v>
      </c>
      <c r="WMG270" s="65" t="s">
        <v>429</v>
      </c>
      <c r="WMH270" s="65">
        <v>7</v>
      </c>
      <c r="WMI270" s="65" t="s">
        <v>712</v>
      </c>
      <c r="WMO270" s="65" t="s">
        <v>429</v>
      </c>
      <c r="WMP270" s="65">
        <v>7</v>
      </c>
      <c r="WMQ270" s="65" t="s">
        <v>712</v>
      </c>
      <c r="WMW270" s="65" t="s">
        <v>429</v>
      </c>
      <c r="WMX270" s="65">
        <v>7</v>
      </c>
      <c r="WMY270" s="65" t="s">
        <v>712</v>
      </c>
      <c r="WNE270" s="65" t="s">
        <v>429</v>
      </c>
      <c r="WNF270" s="65">
        <v>7</v>
      </c>
      <c r="WNG270" s="65" t="s">
        <v>712</v>
      </c>
      <c r="WNM270" s="65" t="s">
        <v>429</v>
      </c>
      <c r="WNN270" s="65">
        <v>7</v>
      </c>
      <c r="WNO270" s="65" t="s">
        <v>712</v>
      </c>
      <c r="WNU270" s="65" t="s">
        <v>429</v>
      </c>
      <c r="WNV270" s="65">
        <v>7</v>
      </c>
      <c r="WNW270" s="65" t="s">
        <v>712</v>
      </c>
      <c r="WOC270" s="65" t="s">
        <v>429</v>
      </c>
      <c r="WOD270" s="65">
        <v>7</v>
      </c>
      <c r="WOE270" s="65" t="s">
        <v>712</v>
      </c>
      <c r="WOK270" s="65" t="s">
        <v>429</v>
      </c>
      <c r="WOL270" s="65">
        <v>7</v>
      </c>
      <c r="WOM270" s="65" t="s">
        <v>712</v>
      </c>
      <c r="WOS270" s="65" t="s">
        <v>429</v>
      </c>
      <c r="WOT270" s="65">
        <v>7</v>
      </c>
      <c r="WOU270" s="65" t="s">
        <v>712</v>
      </c>
      <c r="WPA270" s="65" t="s">
        <v>429</v>
      </c>
      <c r="WPB270" s="65">
        <v>7</v>
      </c>
      <c r="WPC270" s="65" t="s">
        <v>712</v>
      </c>
      <c r="WPI270" s="65" t="s">
        <v>429</v>
      </c>
      <c r="WPJ270" s="65">
        <v>7</v>
      </c>
      <c r="WPK270" s="65" t="s">
        <v>712</v>
      </c>
      <c r="WPQ270" s="65" t="s">
        <v>429</v>
      </c>
      <c r="WPR270" s="65">
        <v>7</v>
      </c>
      <c r="WPS270" s="65" t="s">
        <v>712</v>
      </c>
      <c r="WPY270" s="65" t="s">
        <v>429</v>
      </c>
      <c r="WPZ270" s="65">
        <v>7</v>
      </c>
      <c r="WQA270" s="65" t="s">
        <v>712</v>
      </c>
      <c r="WQG270" s="65" t="s">
        <v>429</v>
      </c>
      <c r="WQH270" s="65">
        <v>7</v>
      </c>
      <c r="WQI270" s="65" t="s">
        <v>712</v>
      </c>
      <c r="WQO270" s="65" t="s">
        <v>429</v>
      </c>
      <c r="WQP270" s="65">
        <v>7</v>
      </c>
      <c r="WQQ270" s="65" t="s">
        <v>712</v>
      </c>
      <c r="WQW270" s="65" t="s">
        <v>429</v>
      </c>
      <c r="WQX270" s="65">
        <v>7</v>
      </c>
      <c r="WQY270" s="65" t="s">
        <v>712</v>
      </c>
      <c r="WRE270" s="65" t="s">
        <v>429</v>
      </c>
      <c r="WRF270" s="65">
        <v>7</v>
      </c>
      <c r="WRG270" s="65" t="s">
        <v>712</v>
      </c>
      <c r="WRM270" s="65" t="s">
        <v>429</v>
      </c>
      <c r="WRN270" s="65">
        <v>7</v>
      </c>
      <c r="WRO270" s="65" t="s">
        <v>712</v>
      </c>
      <c r="WRU270" s="65" t="s">
        <v>429</v>
      </c>
      <c r="WRV270" s="65">
        <v>7</v>
      </c>
      <c r="WRW270" s="65" t="s">
        <v>712</v>
      </c>
      <c r="WSC270" s="65" t="s">
        <v>429</v>
      </c>
      <c r="WSD270" s="65">
        <v>7</v>
      </c>
      <c r="WSE270" s="65" t="s">
        <v>712</v>
      </c>
      <c r="WSK270" s="65" t="s">
        <v>429</v>
      </c>
      <c r="WSL270" s="65">
        <v>7</v>
      </c>
      <c r="WSM270" s="65" t="s">
        <v>712</v>
      </c>
      <c r="WSS270" s="65" t="s">
        <v>429</v>
      </c>
      <c r="WST270" s="65">
        <v>7</v>
      </c>
      <c r="WSU270" s="65" t="s">
        <v>712</v>
      </c>
      <c r="WTA270" s="65" t="s">
        <v>429</v>
      </c>
      <c r="WTB270" s="65">
        <v>7</v>
      </c>
      <c r="WTC270" s="65" t="s">
        <v>712</v>
      </c>
      <c r="WTI270" s="65" t="s">
        <v>429</v>
      </c>
      <c r="WTJ270" s="65">
        <v>7</v>
      </c>
      <c r="WTK270" s="65" t="s">
        <v>712</v>
      </c>
      <c r="WTQ270" s="65" t="s">
        <v>429</v>
      </c>
      <c r="WTR270" s="65">
        <v>7</v>
      </c>
      <c r="WTS270" s="65" t="s">
        <v>712</v>
      </c>
      <c r="WTY270" s="65" t="s">
        <v>429</v>
      </c>
      <c r="WTZ270" s="65">
        <v>7</v>
      </c>
      <c r="WUA270" s="65" t="s">
        <v>712</v>
      </c>
      <c r="WUG270" s="65" t="s">
        <v>429</v>
      </c>
      <c r="WUH270" s="65">
        <v>7</v>
      </c>
      <c r="WUI270" s="65" t="s">
        <v>712</v>
      </c>
      <c r="WUO270" s="65" t="s">
        <v>429</v>
      </c>
      <c r="WUP270" s="65">
        <v>7</v>
      </c>
      <c r="WUQ270" s="65" t="s">
        <v>712</v>
      </c>
      <c r="WUW270" s="65" t="s">
        <v>429</v>
      </c>
      <c r="WUX270" s="65">
        <v>7</v>
      </c>
      <c r="WUY270" s="65" t="s">
        <v>712</v>
      </c>
      <c r="WVE270" s="65" t="s">
        <v>429</v>
      </c>
      <c r="WVF270" s="65">
        <v>7</v>
      </c>
      <c r="WVG270" s="65" t="s">
        <v>712</v>
      </c>
      <c r="WVM270" s="65" t="s">
        <v>429</v>
      </c>
      <c r="WVN270" s="65">
        <v>7</v>
      </c>
      <c r="WVO270" s="65" t="s">
        <v>712</v>
      </c>
      <c r="WVU270" s="65" t="s">
        <v>429</v>
      </c>
      <c r="WVV270" s="65">
        <v>7</v>
      </c>
      <c r="WVW270" s="65" t="s">
        <v>712</v>
      </c>
      <c r="WWC270" s="65" t="s">
        <v>429</v>
      </c>
      <c r="WWD270" s="65">
        <v>7</v>
      </c>
      <c r="WWE270" s="65" t="s">
        <v>712</v>
      </c>
      <c r="WWK270" s="65" t="s">
        <v>429</v>
      </c>
      <c r="WWL270" s="65">
        <v>7</v>
      </c>
      <c r="WWM270" s="65" t="s">
        <v>712</v>
      </c>
      <c r="WWS270" s="65" t="s">
        <v>429</v>
      </c>
      <c r="WWT270" s="65">
        <v>7</v>
      </c>
      <c r="WWU270" s="65" t="s">
        <v>712</v>
      </c>
      <c r="WXA270" s="65" t="s">
        <v>429</v>
      </c>
      <c r="WXB270" s="65">
        <v>7</v>
      </c>
      <c r="WXC270" s="65" t="s">
        <v>712</v>
      </c>
      <c r="WXI270" s="65" t="s">
        <v>429</v>
      </c>
      <c r="WXJ270" s="65">
        <v>7</v>
      </c>
      <c r="WXK270" s="65" t="s">
        <v>712</v>
      </c>
    </row>
    <row r="271" spans="1:1023 1029:2047 2053:3071 3077:4095 4101:5119 5125:6143 6149:7167 7173:8191 8197:9215 9221:10239 10245:11263 11269:12287 12293:13311 13317:14335 14341:15359 15365:16183" s="278" customFormat="1" x14ac:dyDescent="0.25">
      <c r="A271" s="143" t="s">
        <v>233</v>
      </c>
      <c r="B271" s="163" t="s">
        <v>497</v>
      </c>
      <c r="C271" s="144" t="s">
        <v>664</v>
      </c>
      <c r="D271" s="144" t="s">
        <v>258</v>
      </c>
      <c r="E271" s="277">
        <v>7</v>
      </c>
      <c r="F271" s="169" t="s">
        <v>665</v>
      </c>
      <c r="G271" s="217">
        <v>4860</v>
      </c>
      <c r="H271" s="237">
        <v>5150.67</v>
      </c>
      <c r="I271" s="237">
        <f>SUMIF('[1]Glob TDL Jan-Mar''21'!E:E,'[1]Monthly ALL Budgets Follow-Up'!DRCCC,'[1]Glob TDL Jan-Mar''21'!K:K)</f>
        <v>0</v>
      </c>
      <c r="J271" s="262">
        <f t="shared" ref="J271:J282" si="28">G271-H271</f>
        <v>-290.67000000000007</v>
      </c>
      <c r="K271" s="259">
        <f t="shared" si="27"/>
        <v>1.0598086419753086</v>
      </c>
      <c r="L271" s="260"/>
    </row>
    <row r="272" spans="1:1023 1029:2047 2053:3071 3077:4095 4101:5119 5125:6143 6149:7167 7173:8191 8197:9215 9221:10239 10245:11263 11269:12287 12293:13311 13317:14335 14341:15359 15365:16183" s="266" customFormat="1" x14ac:dyDescent="0.2">
      <c r="A272" s="143" t="s">
        <v>233</v>
      </c>
      <c r="B272" s="163" t="s">
        <v>497</v>
      </c>
      <c r="C272" s="144" t="s">
        <v>666</v>
      </c>
      <c r="D272" s="144" t="s">
        <v>258</v>
      </c>
      <c r="E272" s="267">
        <v>7</v>
      </c>
      <c r="F272" s="171" t="s">
        <v>21</v>
      </c>
      <c r="G272" s="216">
        <v>4600</v>
      </c>
      <c r="H272" s="237">
        <v>4118.2500000000009</v>
      </c>
      <c r="I272" s="237">
        <f>SUMIF('[1]Glob TDL Jan-Mar''21'!E:E,'[1]Monthly ALL Budgets Follow-Up'!DRCCC,'[1]Glob TDL Jan-Mar''21'!K:K)</f>
        <v>20</v>
      </c>
      <c r="J272" s="262">
        <f t="shared" si="28"/>
        <v>481.74999999999909</v>
      </c>
      <c r="K272" s="259">
        <f t="shared" si="27"/>
        <v>0.89527173913043501</v>
      </c>
      <c r="L272" s="260"/>
    </row>
    <row r="273" spans="1:12" x14ac:dyDescent="0.2">
      <c r="A273" s="150" t="s">
        <v>233</v>
      </c>
      <c r="B273" s="163" t="s">
        <v>497</v>
      </c>
      <c r="C273" s="126" t="s">
        <v>667</v>
      </c>
      <c r="D273" s="126" t="s">
        <v>258</v>
      </c>
      <c r="E273" s="267">
        <v>7</v>
      </c>
      <c r="F273" s="174" t="s">
        <v>668</v>
      </c>
      <c r="G273" s="226">
        <v>2000</v>
      </c>
      <c r="H273" s="237">
        <v>1866.56</v>
      </c>
      <c r="I273" s="237">
        <f>SUMIF('[1]Glob TDL Jan-Mar''21'!E:E,'[1]Monthly ALL Budgets Follow-Up'!DRCCC,'[1]Glob TDL Jan-Mar''21'!K:K)</f>
        <v>77.099999999999994</v>
      </c>
      <c r="J273" s="262">
        <f t="shared" si="28"/>
        <v>133.44000000000005</v>
      </c>
      <c r="K273" s="259">
        <f t="shared" si="27"/>
        <v>0.93328</v>
      </c>
      <c r="L273" s="260"/>
    </row>
    <row r="274" spans="1:12" ht="14.1" customHeight="1" x14ac:dyDescent="0.2">
      <c r="A274" s="150" t="s">
        <v>233</v>
      </c>
      <c r="B274" s="163" t="s">
        <v>497</v>
      </c>
      <c r="C274" s="126" t="s">
        <v>669</v>
      </c>
      <c r="D274" s="126" t="s">
        <v>258</v>
      </c>
      <c r="E274" s="267">
        <v>7</v>
      </c>
      <c r="F274" s="174" t="s">
        <v>670</v>
      </c>
      <c r="G274" s="216">
        <v>7000</v>
      </c>
      <c r="H274" s="237">
        <v>2960.39</v>
      </c>
      <c r="I274" s="237">
        <f>SUMIF('[1]Glob TDL Jan-Mar''21'!E:E,'[1]Monthly ALL Budgets Follow-Up'!DRCCC,'[1]Glob TDL Jan-Mar''21'!K:K)</f>
        <v>0</v>
      </c>
      <c r="J274" s="262">
        <f t="shared" si="28"/>
        <v>4039.61</v>
      </c>
      <c r="K274" s="259">
        <f t="shared" si="27"/>
        <v>0.42291285714285715</v>
      </c>
      <c r="L274" s="260"/>
    </row>
    <row r="275" spans="1:12" ht="14.1" customHeight="1" x14ac:dyDescent="0.2">
      <c r="A275" s="143" t="s">
        <v>233</v>
      </c>
      <c r="B275" s="163" t="s">
        <v>497</v>
      </c>
      <c r="C275" s="144" t="s">
        <v>671</v>
      </c>
      <c r="D275" s="144" t="s">
        <v>258</v>
      </c>
      <c r="E275" s="267">
        <v>7</v>
      </c>
      <c r="F275" s="171" t="s">
        <v>672</v>
      </c>
      <c r="G275" s="216">
        <v>16100.192981045593</v>
      </c>
      <c r="H275" s="237">
        <v>19049.589999999997</v>
      </c>
      <c r="I275" s="237">
        <f>SUMIF('[1]Glob TDL Jan-Mar''21'!E:E,'[1]Monthly ALL Budgets Follow-Up'!DRCCC,'[1]Glob TDL Jan-Mar''21'!K:K)</f>
        <v>0</v>
      </c>
      <c r="J275" s="262">
        <f t="shared" si="28"/>
        <v>-2949.3970189544034</v>
      </c>
      <c r="K275" s="259">
        <f t="shared" si="27"/>
        <v>1.1831901656350743</v>
      </c>
      <c r="L275" s="260"/>
    </row>
    <row r="276" spans="1:12" x14ac:dyDescent="0.25">
      <c r="A276" s="143" t="s">
        <v>226</v>
      </c>
      <c r="B276" s="163" t="s">
        <v>497</v>
      </c>
      <c r="C276" s="144" t="s">
        <v>673</v>
      </c>
      <c r="D276" s="144" t="s">
        <v>355</v>
      </c>
      <c r="E276" s="125">
        <v>7</v>
      </c>
      <c r="F276" s="168" t="s">
        <v>674</v>
      </c>
      <c r="G276" s="217">
        <v>1080</v>
      </c>
      <c r="H276" s="237">
        <v>1080</v>
      </c>
      <c r="I276" s="237">
        <f>SUMIF('[1]Glob TDL Jan-Mar''21'!E:E,'[1]Monthly ALL Budgets Follow-Up'!DRCCC,'[1]Glob TDL Jan-Mar''21'!K:K)</f>
        <v>0</v>
      </c>
      <c r="J276" s="262">
        <f t="shared" si="28"/>
        <v>0</v>
      </c>
      <c r="K276" s="259">
        <f t="shared" si="27"/>
        <v>1</v>
      </c>
      <c r="L276" s="260"/>
    </row>
    <row r="277" spans="1:12" x14ac:dyDescent="0.25">
      <c r="A277" s="175" t="s">
        <v>226</v>
      </c>
      <c r="B277" s="163" t="s">
        <v>497</v>
      </c>
      <c r="C277" s="176" t="s">
        <v>675</v>
      </c>
      <c r="D277" s="176" t="s">
        <v>355</v>
      </c>
      <c r="E277" s="125">
        <v>7</v>
      </c>
      <c r="F277" s="177" t="s">
        <v>676</v>
      </c>
      <c r="G277" s="216">
        <v>2477.6020000000003</v>
      </c>
      <c r="H277" s="237">
        <v>2368.690000000001</v>
      </c>
      <c r="I277" s="237">
        <f>SUMIF('[1]Glob TDL Jan-Mar''21'!E:E,'[1]Monthly ALL Budgets Follow-Up'!DRCCC,'[1]Glob TDL Jan-Mar''21'!K:K)</f>
        <v>0</v>
      </c>
      <c r="J277" s="262">
        <f t="shared" si="28"/>
        <v>108.91199999999935</v>
      </c>
      <c r="K277" s="259">
        <f t="shared" si="27"/>
        <v>0.95604136580451604</v>
      </c>
      <c r="L277" s="260"/>
    </row>
    <row r="278" spans="1:12" x14ac:dyDescent="0.25">
      <c r="A278" s="150" t="s">
        <v>226</v>
      </c>
      <c r="B278" s="163" t="s">
        <v>497</v>
      </c>
      <c r="C278" s="126" t="s">
        <v>677</v>
      </c>
      <c r="D278" s="126" t="s">
        <v>355</v>
      </c>
      <c r="E278" s="270">
        <v>7</v>
      </c>
      <c r="F278" s="138" t="s">
        <v>678</v>
      </c>
      <c r="G278" s="221">
        <v>53.990000000000009</v>
      </c>
      <c r="H278" s="237">
        <v>59</v>
      </c>
      <c r="I278" s="237">
        <f>SUMIF('[1]Glob TDL Jan-Mar''21'!E:E,'[1]Monthly ALL Budgets Follow-Up'!DRCCC,'[1]Glob TDL Jan-Mar''21'!K:K)</f>
        <v>0</v>
      </c>
      <c r="J278" s="262">
        <f t="shared" si="28"/>
        <v>-5.0099999999999909</v>
      </c>
      <c r="K278" s="259">
        <f t="shared" si="27"/>
        <v>1.0927949620300055</v>
      </c>
      <c r="L278" s="260"/>
    </row>
    <row r="279" spans="1:12" x14ac:dyDescent="0.25">
      <c r="A279" s="150" t="s">
        <v>164</v>
      </c>
      <c r="B279" s="163" t="s">
        <v>497</v>
      </c>
      <c r="C279" s="126" t="s">
        <v>679</v>
      </c>
      <c r="D279" s="126" t="s">
        <v>651</v>
      </c>
      <c r="E279" s="270">
        <v>7</v>
      </c>
      <c r="F279" s="138" t="s">
        <v>678</v>
      </c>
      <c r="G279" s="222">
        <v>360</v>
      </c>
      <c r="H279" s="237">
        <v>0</v>
      </c>
      <c r="I279" s="237">
        <f>SUMIF('[1]Glob TDL Jan-Mar''21'!E:E,'[1]Monthly ALL Budgets Follow-Up'!DRCCC,'[1]Glob TDL Jan-Mar''21'!K:K)</f>
        <v>0</v>
      </c>
      <c r="J279" s="262">
        <f t="shared" si="28"/>
        <v>360</v>
      </c>
      <c r="K279" s="259">
        <f t="shared" si="27"/>
        <v>0</v>
      </c>
      <c r="L279" s="260"/>
    </row>
    <row r="280" spans="1:12" x14ac:dyDescent="0.25">
      <c r="A280" s="175" t="s">
        <v>164</v>
      </c>
      <c r="B280" s="163" t="s">
        <v>497</v>
      </c>
      <c r="C280" s="176" t="s">
        <v>680</v>
      </c>
      <c r="D280" s="176" t="s">
        <v>651</v>
      </c>
      <c r="E280" s="270">
        <v>7</v>
      </c>
      <c r="F280" s="178" t="s">
        <v>676</v>
      </c>
      <c r="G280" s="227">
        <v>366.999999984</v>
      </c>
      <c r="H280" s="237">
        <v>259.86000000000013</v>
      </c>
      <c r="I280" s="237">
        <f>SUMIF('[1]Glob TDL Jan-Mar''21'!E:E,'[1]Monthly ALL Budgets Follow-Up'!DRCCC,'[1]Glob TDL Jan-Mar''21'!K:K)</f>
        <v>0</v>
      </c>
      <c r="J280" s="262">
        <f t="shared" si="28"/>
        <v>107.13999998399987</v>
      </c>
      <c r="K280" s="259">
        <f t="shared" si="27"/>
        <v>0.70806539512623756</v>
      </c>
      <c r="L280" s="260"/>
    </row>
    <row r="281" spans="1:12" x14ac:dyDescent="0.25">
      <c r="A281" s="150" t="s">
        <v>165</v>
      </c>
      <c r="B281" s="163" t="s">
        <v>497</v>
      </c>
      <c r="C281" s="126" t="s">
        <v>681</v>
      </c>
      <c r="D281" s="126" t="s">
        <v>657</v>
      </c>
      <c r="E281" s="270">
        <v>7</v>
      </c>
      <c r="F281" s="138" t="s">
        <v>678</v>
      </c>
      <c r="G281" s="222">
        <v>810</v>
      </c>
      <c r="H281" s="237">
        <v>160</v>
      </c>
      <c r="I281" s="237">
        <f>SUMIF('[1]Glob TDL Jan-Mar''21'!E:E,'[1]Monthly ALL Budgets Follow-Up'!DRCCC,'[1]Glob TDL Jan-Mar''21'!K:K)</f>
        <v>0</v>
      </c>
      <c r="J281" s="262">
        <f t="shared" si="28"/>
        <v>650</v>
      </c>
      <c r="K281" s="259">
        <f t="shared" si="27"/>
        <v>0.19753086419753085</v>
      </c>
      <c r="L281" s="260"/>
    </row>
    <row r="282" spans="1:12" x14ac:dyDescent="0.25">
      <c r="A282" s="175" t="s">
        <v>165</v>
      </c>
      <c r="B282" s="163" t="s">
        <v>497</v>
      </c>
      <c r="C282" s="176" t="s">
        <v>682</v>
      </c>
      <c r="D282" s="176" t="s">
        <v>657</v>
      </c>
      <c r="E282" s="270">
        <v>7</v>
      </c>
      <c r="F282" s="178" t="s">
        <v>676</v>
      </c>
      <c r="G282" s="227">
        <v>913.99999999999807</v>
      </c>
      <c r="H282" s="237">
        <v>1056.98</v>
      </c>
      <c r="I282" s="237">
        <f>SUMIF('[1]Glob TDL Jan-Mar''21'!E:E,'[1]Monthly ALL Budgets Follow-Up'!DRCCC,'[1]Glob TDL Jan-Mar''21'!K:K)</f>
        <v>0</v>
      </c>
      <c r="J282" s="262">
        <f t="shared" si="28"/>
        <v>-142.98000000000195</v>
      </c>
      <c r="K282" s="259">
        <f t="shared" si="27"/>
        <v>1.1564332603938756</v>
      </c>
      <c r="L282" s="260"/>
    </row>
    <row r="283" spans="1:12" ht="15" customHeight="1" x14ac:dyDescent="0.2">
      <c r="A283" s="179" t="s">
        <v>683</v>
      </c>
      <c r="B283" s="180"/>
      <c r="C283" s="180"/>
      <c r="D283" s="180"/>
      <c r="E283" s="180"/>
      <c r="F283" s="180"/>
      <c r="G283" s="228">
        <v>771050.45</v>
      </c>
      <c r="H283" s="228">
        <v>774061.28999999992</v>
      </c>
      <c r="I283" s="228">
        <f>SUMIF(B1:B282,"P",I1:I282)</f>
        <v>20742.7</v>
      </c>
      <c r="J283" s="228">
        <f>SUMIF(B1:B282,"P",J1:J282)</f>
        <v>-3010.8400000000447</v>
      </c>
      <c r="K283" s="259">
        <f t="shared" si="27"/>
        <v>1.0039048547342135</v>
      </c>
      <c r="L283" s="260"/>
    </row>
    <row r="284" spans="1:12" ht="15" customHeight="1" x14ac:dyDescent="0.2">
      <c r="A284" s="179" t="s">
        <v>684</v>
      </c>
      <c r="B284" s="180"/>
      <c r="C284" s="180"/>
      <c r="D284" s="180"/>
      <c r="E284" s="180"/>
      <c r="F284" s="180"/>
      <c r="G284" s="228">
        <v>397173.84199998388</v>
      </c>
      <c r="H284" s="228">
        <v>394162.29</v>
      </c>
      <c r="I284" s="228">
        <f>SUMIF(B1:B282,"S",I1:I282)</f>
        <v>97.1</v>
      </c>
      <c r="J284" s="228">
        <f>SUMIF(B1:B282,"S",J1:J282)</f>
        <v>3011.5519999838989</v>
      </c>
      <c r="K284" s="259">
        <f t="shared" si="27"/>
        <v>0.9924175469743447</v>
      </c>
      <c r="L284" s="260"/>
    </row>
    <row r="285" spans="1:12" ht="12.75" x14ac:dyDescent="0.2">
      <c r="A285" s="181" t="s">
        <v>685</v>
      </c>
      <c r="B285" s="181"/>
      <c r="C285" s="181"/>
      <c r="D285" s="181"/>
      <c r="E285" s="181"/>
      <c r="F285" s="181"/>
      <c r="G285" s="229">
        <v>1168224.2919999838</v>
      </c>
      <c r="H285" s="229">
        <v>1168223.5799999998</v>
      </c>
      <c r="I285" s="229">
        <f>SUM(I283:I284)</f>
        <v>20839.8</v>
      </c>
      <c r="J285" s="229">
        <f>SUM(J283:J284)</f>
        <v>0.71199998385418439</v>
      </c>
      <c r="K285" s="259">
        <f t="shared" si="27"/>
        <v>0.99999939052801001</v>
      </c>
      <c r="L285" s="260"/>
    </row>
    <row r="286" spans="1:12" ht="15" customHeight="1" x14ac:dyDescent="0.2">
      <c r="A286" s="182" t="s">
        <v>686</v>
      </c>
      <c r="B286" s="183"/>
      <c r="C286" s="183"/>
      <c r="D286" s="183"/>
      <c r="E286" s="183"/>
      <c r="F286" s="184"/>
      <c r="G286" s="230">
        <v>1168224.2919999838</v>
      </c>
      <c r="H286" s="230">
        <v>1168223.5799999998</v>
      </c>
      <c r="I286" s="230">
        <f>SUM(I2,I39,I67,I105,I117,I136,I142,I172,I182,I195,I218,I228,I270)</f>
        <v>20839.8</v>
      </c>
      <c r="J286" s="282">
        <f>SUM(J2,J39,J67,J105,J117,J136,J142,J172,J182,J195,J218,J228,J270)</f>
        <v>0.71199998385782237</v>
      </c>
      <c r="K286" s="259">
        <f t="shared" si="27"/>
        <v>0.99999939052801001</v>
      </c>
      <c r="L286" s="260"/>
    </row>
    <row r="287" spans="1:12" ht="15" customHeight="1" x14ac:dyDescent="0.2">
      <c r="A287" s="185" t="s">
        <v>233</v>
      </c>
      <c r="B287" s="186" t="s">
        <v>497</v>
      </c>
      <c r="C287" s="187" t="s">
        <v>687</v>
      </c>
      <c r="D287" s="187" t="s">
        <v>687</v>
      </c>
      <c r="E287" s="187">
        <v>8</v>
      </c>
      <c r="F287" s="188" t="s">
        <v>688</v>
      </c>
      <c r="G287" s="231">
        <v>81775.7</v>
      </c>
      <c r="H287" s="231">
        <v>81775.650599999994</v>
      </c>
      <c r="I287" s="231">
        <f>I286*0.07</f>
        <v>1458.7860000000001</v>
      </c>
      <c r="J287" s="231">
        <f>G287-I287</f>
        <v>80316.91399999999</v>
      </c>
      <c r="K287" s="259">
        <f t="shared" si="27"/>
        <v>0.99999939590856446</v>
      </c>
      <c r="L287" s="260"/>
    </row>
    <row r="288" spans="1:12" ht="13.5" customHeight="1" x14ac:dyDescent="0.2">
      <c r="A288" s="189" t="s">
        <v>689</v>
      </c>
      <c r="B288" s="190"/>
      <c r="C288" s="190"/>
      <c r="D288" s="190"/>
      <c r="E288" s="190"/>
      <c r="F288" s="191"/>
      <c r="G288" s="231">
        <v>1249999.9919999838</v>
      </c>
      <c r="H288" s="231">
        <v>1249999.2305999999</v>
      </c>
      <c r="I288" s="231">
        <f>SUM(I286,I287)</f>
        <v>22298.585999999999</v>
      </c>
      <c r="J288" s="231">
        <f>G288-I288</f>
        <v>1227701.4059999839</v>
      </c>
      <c r="K288" s="259">
        <f t="shared" si="27"/>
        <v>0.999999390880009</v>
      </c>
      <c r="L288" s="260"/>
    </row>
    <row r="289" spans="2:11" s="192" customFormat="1" x14ac:dyDescent="0.2">
      <c r="B289" s="193"/>
      <c r="C289" s="194"/>
      <c r="D289" s="194"/>
      <c r="E289" s="195"/>
      <c r="F289" s="196" t="s">
        <v>690</v>
      </c>
      <c r="G289" s="232"/>
      <c r="H289" s="238">
        <v>0.99999939052801001</v>
      </c>
      <c r="I289" s="238"/>
      <c r="J289" s="283">
        <f>J286/G286</f>
        <v>6.0947198986839097E-7</v>
      </c>
      <c r="K289" s="284"/>
    </row>
    <row r="290" spans="2:11" s="192" customFormat="1" x14ac:dyDescent="0.2">
      <c r="B290" s="193"/>
      <c r="C290" s="194"/>
      <c r="D290" s="194"/>
      <c r="E290" s="195"/>
      <c r="F290" s="197" t="s">
        <v>691</v>
      </c>
      <c r="G290" s="197"/>
      <c r="H290" s="239">
        <v>0.93457886998131678</v>
      </c>
      <c r="I290" s="239"/>
      <c r="J290" s="285">
        <f>J286/G288</f>
        <v>5.6959999073170526E-7</v>
      </c>
      <c r="K290" s="284"/>
    </row>
    <row r="291" spans="2:11" s="192" customFormat="1" ht="38.25" x14ac:dyDescent="0.2">
      <c r="B291" s="193"/>
      <c r="C291" s="194"/>
      <c r="D291" s="194"/>
      <c r="E291" s="195"/>
      <c r="F291" s="198" t="s">
        <v>692</v>
      </c>
      <c r="G291" s="233" t="s">
        <v>695</v>
      </c>
      <c r="H291" s="119" t="s">
        <v>696</v>
      </c>
      <c r="I291" s="119"/>
      <c r="J291" s="204" t="s">
        <v>707</v>
      </c>
      <c r="K291" s="284"/>
    </row>
    <row r="292" spans="2:11" x14ac:dyDescent="0.2">
      <c r="F292" s="202">
        <v>437502</v>
      </c>
      <c r="G292" s="234">
        <v>1</v>
      </c>
      <c r="H292" s="240" t="s">
        <v>697</v>
      </c>
      <c r="I292" s="240"/>
      <c r="J292" s="226">
        <f>SUMIF($E$1:$E$282, "1", $G$1:$G$282)</f>
        <v>361990.45</v>
      </c>
    </row>
    <row r="293" spans="2:11" s="192" customFormat="1" ht="38.25" x14ac:dyDescent="0.2">
      <c r="B293" s="193"/>
      <c r="C293" s="200"/>
      <c r="D293" s="200"/>
      <c r="E293" s="201"/>
      <c r="F293" s="202">
        <v>437502</v>
      </c>
      <c r="G293" s="235">
        <v>2.6702131190257412</v>
      </c>
      <c r="H293" s="240" t="s">
        <v>698</v>
      </c>
      <c r="I293" s="240"/>
      <c r="J293" s="226">
        <f>SUMIF($E$1:$E$282, "2", $G$1:$G$282)</f>
        <v>76726.89</v>
      </c>
      <c r="K293" s="284"/>
    </row>
    <row r="294" spans="2:11" s="192" customFormat="1" ht="25.5" x14ac:dyDescent="0.2">
      <c r="B294" s="193"/>
      <c r="C294" s="200"/>
      <c r="D294" s="200"/>
      <c r="E294" s="201"/>
      <c r="F294" s="203" t="s">
        <v>693</v>
      </c>
      <c r="G294" s="234" t="s">
        <v>175</v>
      </c>
      <c r="H294" s="240" t="s">
        <v>699</v>
      </c>
      <c r="I294" s="240"/>
      <c r="J294" s="226">
        <f>SUMIF($E$1:$E$282, "3", $G$1:$G$282)</f>
        <v>24507.999999999964</v>
      </c>
      <c r="K294" s="284"/>
    </row>
    <row r="295" spans="2:11" s="192" customFormat="1" ht="25.5" x14ac:dyDescent="0.2">
      <c r="B295" s="193"/>
      <c r="C295" s="200"/>
      <c r="D295" s="200"/>
      <c r="E295" s="201"/>
      <c r="F295" s="286"/>
      <c r="H295" s="240" t="s">
        <v>700</v>
      </c>
      <c r="I295" s="240"/>
      <c r="J295" s="226">
        <f>SUMIF($E$1:$E$282, "4", $G$1:$G$282)</f>
        <v>46082.7</v>
      </c>
      <c r="K295" s="284"/>
    </row>
    <row r="296" spans="2:11" s="192" customFormat="1" x14ac:dyDescent="0.2">
      <c r="B296" s="193"/>
      <c r="C296" s="194"/>
      <c r="D296" s="194"/>
      <c r="E296" s="195"/>
      <c r="F296" s="286"/>
      <c r="G296" s="287"/>
      <c r="H296" s="240" t="s">
        <v>701</v>
      </c>
      <c r="I296" s="240"/>
      <c r="J296" s="226">
        <f>SUMIF($E$1:$E$282, "5", $G$1:$G$282)</f>
        <v>62082</v>
      </c>
      <c r="K296" s="284"/>
    </row>
    <row r="297" spans="2:11" s="192" customFormat="1" x14ac:dyDescent="0.2">
      <c r="B297" s="193"/>
      <c r="C297" s="194"/>
      <c r="D297" s="194"/>
      <c r="E297" s="195"/>
      <c r="F297" s="286"/>
      <c r="H297" s="240" t="s">
        <v>702</v>
      </c>
      <c r="I297" s="240"/>
      <c r="J297" s="226">
        <f>SUMIF($E$1:$E$282, "6", $G$1:$G$282)</f>
        <v>0</v>
      </c>
      <c r="K297" s="284"/>
    </row>
    <row r="298" spans="2:11" s="192" customFormat="1" ht="25.5" x14ac:dyDescent="0.2">
      <c r="B298" s="193"/>
      <c r="C298" s="194"/>
      <c r="D298" s="194"/>
      <c r="E298" s="195"/>
      <c r="F298" s="286"/>
      <c r="H298" s="241" t="s">
        <v>703</v>
      </c>
      <c r="I298" s="241"/>
      <c r="J298" s="243">
        <f>SUMIF($E$1:$E$282, "7", $G$1:$G$282)</f>
        <v>596834.2519999838</v>
      </c>
      <c r="K298" s="284"/>
    </row>
    <row r="299" spans="2:11" s="192" customFormat="1" ht="25.5" x14ac:dyDescent="0.2">
      <c r="B299" s="193"/>
      <c r="C299" s="194"/>
      <c r="D299" s="194"/>
      <c r="E299" s="195"/>
      <c r="F299" s="286"/>
      <c r="H299" s="241" t="s">
        <v>704</v>
      </c>
      <c r="I299" s="241"/>
      <c r="J299" s="243">
        <f>SUMIF($E$1:$E$282, "0", $G$1:$G$282)</f>
        <v>0</v>
      </c>
      <c r="K299" s="284"/>
    </row>
    <row r="300" spans="2:11" s="192" customFormat="1" ht="38.25" x14ac:dyDescent="0.2">
      <c r="B300" s="193"/>
      <c r="C300" s="194"/>
      <c r="D300" s="194"/>
      <c r="E300" s="195"/>
      <c r="F300" s="286"/>
      <c r="G300" s="288"/>
      <c r="H300" s="240" t="s">
        <v>705</v>
      </c>
      <c r="I300" s="240"/>
      <c r="J300" s="226">
        <f>SUM(J298:J299)</f>
        <v>596834.2519999838</v>
      </c>
      <c r="K300" s="284"/>
    </row>
    <row r="301" spans="2:11" s="192" customFormat="1" ht="25.5" x14ac:dyDescent="0.2">
      <c r="B301" s="193"/>
      <c r="C301" s="194"/>
      <c r="D301" s="194"/>
      <c r="E301" s="195"/>
      <c r="F301" s="286"/>
      <c r="G301" s="288"/>
      <c r="H301" s="242" t="s">
        <v>706</v>
      </c>
      <c r="I301" s="242"/>
      <c r="J301" s="226">
        <v>86000</v>
      </c>
      <c r="K301" s="284"/>
    </row>
    <row r="302" spans="2:11" s="192" customFormat="1" x14ac:dyDescent="0.2">
      <c r="B302" s="193"/>
      <c r="C302" s="194"/>
      <c r="D302" s="194"/>
      <c r="E302" s="195"/>
      <c r="F302" s="286"/>
      <c r="H302" s="289"/>
      <c r="I302" s="289"/>
      <c r="J302" s="289"/>
      <c r="K302" s="284"/>
    </row>
    <row r="303" spans="2:11" s="192" customFormat="1" x14ac:dyDescent="0.2">
      <c r="B303" s="193"/>
      <c r="C303" s="194"/>
      <c r="D303" s="194"/>
      <c r="E303" s="195"/>
      <c r="F303" s="286"/>
      <c r="H303" s="289"/>
      <c r="I303" s="289"/>
      <c r="J303" s="289"/>
      <c r="K303" s="284"/>
    </row>
    <row r="304" spans="2:11" s="192" customFormat="1" x14ac:dyDescent="0.2">
      <c r="B304" s="193"/>
      <c r="C304" s="194"/>
      <c r="D304" s="194"/>
      <c r="E304" s="195"/>
      <c r="F304" s="286"/>
      <c r="H304" s="289"/>
      <c r="I304" s="289"/>
      <c r="J304" s="289"/>
      <c r="K304" s="284"/>
    </row>
    <row r="305" spans="2:11" s="192" customFormat="1" x14ac:dyDescent="0.2">
      <c r="B305" s="193"/>
      <c r="C305" s="194"/>
      <c r="D305" s="194"/>
      <c r="E305" s="195"/>
      <c r="F305" s="286"/>
      <c r="H305" s="290">
        <v>-12447.410000000149</v>
      </c>
      <c r="I305" s="289"/>
      <c r="J305" s="289"/>
      <c r="K305" s="284"/>
    </row>
    <row r="306" spans="2:11" s="192" customFormat="1" x14ac:dyDescent="0.2">
      <c r="B306" s="193"/>
      <c r="C306" s="194"/>
      <c r="D306" s="194"/>
      <c r="E306" s="195"/>
      <c r="F306" s="286"/>
      <c r="G306" s="192" t="s">
        <v>713</v>
      </c>
      <c r="H306" s="291"/>
      <c r="I306" s="289"/>
      <c r="J306" s="289"/>
      <c r="K306" s="284"/>
    </row>
    <row r="307" spans="2:11" s="192" customFormat="1" x14ac:dyDescent="0.2">
      <c r="B307" s="193"/>
      <c r="C307" s="194"/>
      <c r="D307" s="194"/>
      <c r="E307" s="195"/>
      <c r="F307" s="286"/>
      <c r="H307" s="289"/>
      <c r="I307" s="289"/>
      <c r="J307" s="289"/>
      <c r="K307" s="284"/>
    </row>
    <row r="308" spans="2:11" s="192" customFormat="1" x14ac:dyDescent="0.2">
      <c r="B308" s="193"/>
      <c r="C308" s="194"/>
      <c r="D308" s="194"/>
      <c r="E308" s="195"/>
      <c r="F308" s="286"/>
      <c r="H308" s="289"/>
      <c r="I308" s="289"/>
      <c r="J308" s="289"/>
      <c r="K308" s="284"/>
    </row>
    <row r="309" spans="2:11" s="192" customFormat="1" x14ac:dyDescent="0.2">
      <c r="B309" s="193"/>
      <c r="C309" s="194"/>
      <c r="D309" s="194"/>
      <c r="E309" s="195"/>
      <c r="F309" s="286"/>
      <c r="H309" s="289"/>
      <c r="I309" s="289"/>
      <c r="J309" s="289"/>
      <c r="K309" s="284"/>
    </row>
    <row r="310" spans="2:11" s="192" customFormat="1" x14ac:dyDescent="0.2">
      <c r="B310" s="193"/>
      <c r="C310" s="194"/>
      <c r="D310" s="194"/>
      <c r="E310" s="195"/>
      <c r="F310" s="286"/>
      <c r="H310" s="289"/>
      <c r="I310" s="289"/>
      <c r="J310" s="289"/>
      <c r="K310" s="284"/>
    </row>
    <row r="311" spans="2:11" s="192" customFormat="1" x14ac:dyDescent="0.2">
      <c r="B311" s="193"/>
      <c r="C311" s="194"/>
      <c r="D311" s="194"/>
      <c r="E311" s="195"/>
      <c r="F311" s="286"/>
      <c r="H311" s="289"/>
      <c r="I311" s="289"/>
      <c r="J311" s="289"/>
      <c r="K311" s="284"/>
    </row>
    <row r="312" spans="2:11" s="192" customFormat="1" x14ac:dyDescent="0.2">
      <c r="B312" s="193"/>
      <c r="C312" s="194"/>
      <c r="D312" s="194"/>
      <c r="E312" s="195"/>
      <c r="F312" s="286"/>
      <c r="H312" s="289"/>
      <c r="I312" s="289"/>
      <c r="J312" s="289"/>
      <c r="K312" s="284"/>
    </row>
    <row r="313" spans="2:11" s="192" customFormat="1" x14ac:dyDescent="0.2">
      <c r="B313" s="193"/>
      <c r="C313" s="194"/>
      <c r="D313" s="194"/>
      <c r="E313" s="195"/>
      <c r="F313" s="286"/>
      <c r="H313" s="289"/>
      <c r="I313" s="289"/>
      <c r="J313" s="289"/>
      <c r="K313" s="284"/>
    </row>
    <row r="314" spans="2:11" s="192" customFormat="1" x14ac:dyDescent="0.2">
      <c r="B314" s="193"/>
      <c r="C314" s="194"/>
      <c r="D314" s="194"/>
      <c r="E314" s="195"/>
      <c r="F314" s="286"/>
      <c r="H314" s="289"/>
      <c r="I314" s="289"/>
      <c r="J314" s="289"/>
      <c r="K314" s="284"/>
    </row>
    <row r="315" spans="2:11" s="192" customFormat="1" x14ac:dyDescent="0.2">
      <c r="B315" s="193"/>
      <c r="C315" s="194"/>
      <c r="D315" s="194"/>
      <c r="E315" s="195"/>
      <c r="F315" s="286"/>
      <c r="H315" s="289"/>
      <c r="I315" s="289"/>
      <c r="J315" s="289"/>
      <c r="K315" s="284"/>
    </row>
    <row r="316" spans="2:11" s="192" customFormat="1" x14ac:dyDescent="0.2">
      <c r="B316" s="193"/>
      <c r="C316" s="194"/>
      <c r="D316" s="194"/>
      <c r="E316" s="195"/>
      <c r="F316" s="286"/>
      <c r="H316" s="289"/>
      <c r="I316" s="289"/>
      <c r="J316" s="289"/>
      <c r="K316" s="284"/>
    </row>
    <row r="317" spans="2:11" s="192" customFormat="1" x14ac:dyDescent="0.2">
      <c r="B317" s="193"/>
      <c r="C317" s="194"/>
      <c r="D317" s="194"/>
      <c r="E317" s="195"/>
      <c r="F317" s="286"/>
      <c r="H317" s="289"/>
      <c r="I317" s="289"/>
      <c r="J317" s="289"/>
      <c r="K317" s="284"/>
    </row>
    <row r="318" spans="2:11" s="192" customFormat="1" x14ac:dyDescent="0.2">
      <c r="B318" s="193"/>
      <c r="C318" s="194"/>
      <c r="D318" s="194"/>
      <c r="E318" s="195"/>
      <c r="F318" s="286"/>
      <c r="H318" s="289"/>
      <c r="I318" s="289"/>
      <c r="J318" s="289"/>
      <c r="K318" s="284"/>
    </row>
    <row r="319" spans="2:11" s="192" customFormat="1" x14ac:dyDescent="0.2">
      <c r="B319" s="193"/>
      <c r="C319" s="194"/>
      <c r="D319" s="194"/>
      <c r="E319" s="195"/>
      <c r="F319" s="286"/>
      <c r="H319" s="289"/>
      <c r="I319" s="289"/>
      <c r="J319" s="289"/>
      <c r="K319" s="284"/>
    </row>
    <row r="320" spans="2:11" s="192" customFormat="1" x14ac:dyDescent="0.2">
      <c r="B320" s="193"/>
      <c r="C320" s="194"/>
      <c r="D320" s="194"/>
      <c r="E320" s="195"/>
      <c r="F320" s="286"/>
      <c r="H320" s="289"/>
      <c r="I320" s="289"/>
      <c r="J320" s="289"/>
      <c r="K320" s="284"/>
    </row>
    <row r="321" spans="2:11" s="192" customFormat="1" x14ac:dyDescent="0.2">
      <c r="B321" s="193"/>
      <c r="C321" s="194"/>
      <c r="D321" s="194"/>
      <c r="E321" s="195"/>
      <c r="F321" s="286"/>
      <c r="H321" s="289"/>
      <c r="I321" s="289"/>
      <c r="J321" s="289"/>
      <c r="K321" s="284"/>
    </row>
    <row r="322" spans="2:11" s="192" customFormat="1" x14ac:dyDescent="0.2">
      <c r="B322" s="193"/>
      <c r="C322" s="194"/>
      <c r="D322" s="194"/>
      <c r="E322" s="195"/>
      <c r="F322" s="286"/>
      <c r="H322" s="289"/>
      <c r="I322" s="289"/>
      <c r="J322" s="289"/>
      <c r="K322" s="284"/>
    </row>
    <row r="323" spans="2:11" s="192" customFormat="1" x14ac:dyDescent="0.2">
      <c r="B323" s="193"/>
      <c r="C323" s="194"/>
      <c r="D323" s="194"/>
      <c r="E323" s="195"/>
      <c r="F323" s="286"/>
      <c r="H323" s="289"/>
      <c r="I323" s="289"/>
      <c r="J323" s="289"/>
      <c r="K323" s="284"/>
    </row>
    <row r="324" spans="2:11" s="192" customFormat="1" x14ac:dyDescent="0.2">
      <c r="B324" s="193"/>
      <c r="C324" s="194"/>
      <c r="D324" s="194"/>
      <c r="E324" s="195"/>
      <c r="F324" s="286"/>
      <c r="H324" s="289"/>
      <c r="I324" s="289"/>
      <c r="J324" s="289"/>
      <c r="K324" s="284"/>
    </row>
    <row r="325" spans="2:11" s="192" customFormat="1" x14ac:dyDescent="0.2">
      <c r="B325" s="193"/>
      <c r="C325" s="194"/>
      <c r="D325" s="194"/>
      <c r="E325" s="195"/>
      <c r="F325" s="286"/>
      <c r="H325" s="289"/>
      <c r="I325" s="289"/>
      <c r="J325" s="289"/>
      <c r="K325" s="284"/>
    </row>
    <row r="326" spans="2:11" s="192" customFormat="1" x14ac:dyDescent="0.2">
      <c r="B326" s="193"/>
      <c r="C326" s="194"/>
      <c r="D326" s="194"/>
      <c r="E326" s="195"/>
      <c r="F326" s="286"/>
      <c r="H326" s="289"/>
      <c r="I326" s="289"/>
      <c r="J326" s="289"/>
      <c r="K326" s="284"/>
    </row>
    <row r="327" spans="2:11" s="192" customFormat="1" x14ac:dyDescent="0.2">
      <c r="B327" s="193"/>
      <c r="C327" s="194"/>
      <c r="D327" s="194"/>
      <c r="E327" s="195"/>
      <c r="F327" s="286"/>
      <c r="H327" s="289"/>
      <c r="I327" s="289"/>
      <c r="J327" s="289"/>
      <c r="K327" s="284"/>
    </row>
    <row r="328" spans="2:11" s="192" customFormat="1" x14ac:dyDescent="0.2">
      <c r="B328" s="193"/>
      <c r="C328" s="194"/>
      <c r="D328" s="194"/>
      <c r="E328" s="195"/>
      <c r="F328" s="286"/>
      <c r="H328" s="289"/>
      <c r="I328" s="289"/>
      <c r="J328" s="289"/>
      <c r="K328" s="284"/>
    </row>
    <row r="329" spans="2:11" s="192" customFormat="1" x14ac:dyDescent="0.2">
      <c r="B329" s="193"/>
      <c r="C329" s="194"/>
      <c r="D329" s="194"/>
      <c r="E329" s="195"/>
      <c r="F329" s="286"/>
      <c r="H329" s="289"/>
      <c r="I329" s="289"/>
      <c r="J329" s="289"/>
      <c r="K329" s="284"/>
    </row>
    <row r="330" spans="2:11" s="192" customFormat="1" x14ac:dyDescent="0.2">
      <c r="B330" s="193"/>
      <c r="C330" s="194"/>
      <c r="D330" s="194"/>
      <c r="E330" s="195"/>
      <c r="F330" s="286"/>
      <c r="H330" s="289"/>
      <c r="I330" s="289"/>
      <c r="J330" s="289"/>
      <c r="K330" s="284"/>
    </row>
    <row r="331" spans="2:11" s="192" customFormat="1" x14ac:dyDescent="0.2">
      <c r="B331" s="193"/>
      <c r="C331" s="194"/>
      <c r="D331" s="194"/>
      <c r="E331" s="195"/>
      <c r="F331" s="286"/>
      <c r="H331" s="289"/>
      <c r="I331" s="289"/>
      <c r="J331" s="289"/>
      <c r="K331" s="284"/>
    </row>
    <row r="332" spans="2:11" s="192" customFormat="1" x14ac:dyDescent="0.2">
      <c r="B332" s="193"/>
      <c r="C332" s="194"/>
      <c r="D332" s="194"/>
      <c r="E332" s="195"/>
      <c r="F332" s="286"/>
      <c r="H332" s="289"/>
      <c r="I332" s="289"/>
      <c r="J332" s="289"/>
      <c r="K332" s="284"/>
    </row>
    <row r="333" spans="2:11" s="192" customFormat="1" x14ac:dyDescent="0.2">
      <c r="B333" s="193"/>
      <c r="C333" s="194"/>
      <c r="D333" s="194"/>
      <c r="E333" s="195"/>
      <c r="F333" s="286"/>
      <c r="H333" s="289"/>
      <c r="I333" s="289"/>
      <c r="J333" s="289"/>
      <c r="K333" s="284"/>
    </row>
    <row r="334" spans="2:11" s="192" customFormat="1" x14ac:dyDescent="0.2">
      <c r="B334" s="193"/>
      <c r="C334" s="194"/>
      <c r="D334" s="194"/>
      <c r="E334" s="195"/>
      <c r="F334" s="286"/>
      <c r="H334" s="289"/>
      <c r="I334" s="289"/>
      <c r="J334" s="289"/>
      <c r="K334" s="284"/>
    </row>
    <row r="335" spans="2:11" s="192" customFormat="1" x14ac:dyDescent="0.2">
      <c r="B335" s="193"/>
      <c r="C335" s="194"/>
      <c r="D335" s="194"/>
      <c r="E335" s="195"/>
      <c r="F335" s="286"/>
      <c r="H335" s="289"/>
      <c r="I335" s="289"/>
      <c r="J335" s="289"/>
      <c r="K335" s="284"/>
    </row>
    <row r="336" spans="2:11" s="192" customFormat="1" x14ac:dyDescent="0.2">
      <c r="B336" s="193"/>
      <c r="C336" s="194"/>
      <c r="D336" s="194"/>
      <c r="E336" s="195"/>
      <c r="F336" s="286"/>
      <c r="H336" s="289"/>
      <c r="I336" s="289"/>
      <c r="J336" s="289"/>
      <c r="K336" s="284"/>
    </row>
    <row r="337" spans="2:11" s="192" customFormat="1" x14ac:dyDescent="0.2">
      <c r="B337" s="193"/>
      <c r="C337" s="194"/>
      <c r="D337" s="194"/>
      <c r="E337" s="195"/>
      <c r="F337" s="286"/>
      <c r="H337" s="289"/>
      <c r="I337" s="289"/>
      <c r="J337" s="289"/>
      <c r="K337" s="284"/>
    </row>
    <row r="338" spans="2:11" s="192" customFormat="1" x14ac:dyDescent="0.2">
      <c r="B338" s="193"/>
      <c r="C338" s="194"/>
      <c r="D338" s="194"/>
      <c r="E338" s="195"/>
      <c r="F338" s="286"/>
      <c r="H338" s="289"/>
      <c r="I338" s="289"/>
      <c r="J338" s="289"/>
      <c r="K338" s="284"/>
    </row>
    <row r="339" spans="2:11" s="192" customFormat="1" x14ac:dyDescent="0.2">
      <c r="B339" s="193"/>
      <c r="C339" s="194"/>
      <c r="D339" s="194"/>
      <c r="E339" s="195"/>
      <c r="F339" s="286"/>
      <c r="H339" s="289"/>
      <c r="I339" s="289"/>
      <c r="J339" s="289"/>
      <c r="K339" s="284"/>
    </row>
    <row r="340" spans="2:11" s="192" customFormat="1" x14ac:dyDescent="0.2">
      <c r="B340" s="193"/>
      <c r="C340" s="194"/>
      <c r="D340" s="194"/>
      <c r="E340" s="195"/>
      <c r="F340" s="286"/>
      <c r="H340" s="289"/>
      <c r="I340" s="289"/>
      <c r="J340" s="289"/>
      <c r="K340" s="284"/>
    </row>
    <row r="341" spans="2:11" s="192" customFormat="1" x14ac:dyDescent="0.2">
      <c r="B341" s="193"/>
      <c r="C341" s="194"/>
      <c r="D341" s="194"/>
      <c r="E341" s="195"/>
      <c r="F341" s="286"/>
      <c r="H341" s="289"/>
      <c r="I341" s="289"/>
      <c r="J341" s="289"/>
      <c r="K341" s="284"/>
    </row>
    <row r="342" spans="2:11" s="192" customFormat="1" x14ac:dyDescent="0.2">
      <c r="B342" s="193"/>
      <c r="C342" s="194"/>
      <c r="D342" s="194"/>
      <c r="E342" s="195"/>
      <c r="F342" s="286"/>
      <c r="H342" s="289"/>
      <c r="I342" s="289"/>
      <c r="J342" s="289"/>
      <c r="K342" s="284"/>
    </row>
    <row r="343" spans="2:11" s="192" customFormat="1" x14ac:dyDescent="0.2">
      <c r="B343" s="193"/>
      <c r="C343" s="194"/>
      <c r="D343" s="194"/>
      <c r="E343" s="195"/>
      <c r="F343" s="286"/>
      <c r="H343" s="289"/>
      <c r="I343" s="289"/>
      <c r="J343" s="289"/>
      <c r="K343" s="284"/>
    </row>
    <row r="344" spans="2:11" s="192" customFormat="1" x14ac:dyDescent="0.2">
      <c r="B344" s="193"/>
      <c r="C344" s="194"/>
      <c r="D344" s="194"/>
      <c r="E344" s="195"/>
      <c r="F344" s="286"/>
      <c r="H344" s="289"/>
      <c r="I344" s="289"/>
      <c r="J344" s="289"/>
      <c r="K344" s="284"/>
    </row>
    <row r="345" spans="2:11" s="192" customFormat="1" x14ac:dyDescent="0.2">
      <c r="B345" s="193"/>
      <c r="C345" s="194"/>
      <c r="D345" s="194"/>
      <c r="E345" s="195"/>
      <c r="F345" s="286"/>
      <c r="H345" s="289"/>
      <c r="I345" s="289"/>
      <c r="J345" s="289"/>
      <c r="K345" s="284"/>
    </row>
    <row r="346" spans="2:11" s="192" customFormat="1" x14ac:dyDescent="0.2">
      <c r="B346" s="193"/>
      <c r="C346" s="194"/>
      <c r="D346" s="194"/>
      <c r="E346" s="195"/>
      <c r="F346" s="286"/>
      <c r="H346" s="289"/>
      <c r="I346" s="289"/>
      <c r="J346" s="289"/>
      <c r="K346" s="284"/>
    </row>
    <row r="347" spans="2:11" s="192" customFormat="1" x14ac:dyDescent="0.2">
      <c r="B347" s="193"/>
      <c r="C347" s="194"/>
      <c r="D347" s="194"/>
      <c r="E347" s="195"/>
      <c r="F347" s="286"/>
      <c r="H347" s="289"/>
      <c r="I347" s="289"/>
      <c r="J347" s="289"/>
      <c r="K347" s="284"/>
    </row>
    <row r="348" spans="2:11" s="192" customFormat="1" x14ac:dyDescent="0.2">
      <c r="B348" s="193"/>
      <c r="C348" s="194"/>
      <c r="D348" s="194"/>
      <c r="E348" s="195"/>
      <c r="F348" s="286"/>
      <c r="H348" s="289"/>
      <c r="I348" s="289"/>
      <c r="J348" s="289"/>
      <c r="K348" s="284"/>
    </row>
    <row r="349" spans="2:11" s="192" customFormat="1" x14ac:dyDescent="0.2">
      <c r="B349" s="193"/>
      <c r="C349" s="194"/>
      <c r="D349" s="194"/>
      <c r="E349" s="195"/>
      <c r="F349" s="286"/>
      <c r="H349" s="289"/>
      <c r="I349" s="289"/>
      <c r="J349" s="289"/>
      <c r="K349" s="284"/>
    </row>
    <row r="350" spans="2:11" s="192" customFormat="1" x14ac:dyDescent="0.2">
      <c r="B350" s="193"/>
      <c r="C350" s="194"/>
      <c r="D350" s="194"/>
      <c r="E350" s="195"/>
      <c r="F350" s="286"/>
      <c r="H350" s="289"/>
      <c r="I350" s="289"/>
      <c r="J350" s="289"/>
      <c r="K350" s="284"/>
    </row>
    <row r="351" spans="2:11" s="192" customFormat="1" x14ac:dyDescent="0.2">
      <c r="B351" s="193"/>
      <c r="C351" s="194"/>
      <c r="D351" s="194"/>
      <c r="E351" s="195"/>
      <c r="F351" s="286"/>
      <c r="H351" s="289"/>
      <c r="I351" s="289"/>
      <c r="J351" s="289"/>
      <c r="K351" s="284"/>
    </row>
    <row r="352" spans="2:11" s="192" customFormat="1" x14ac:dyDescent="0.2">
      <c r="B352" s="193"/>
      <c r="C352" s="194"/>
      <c r="D352" s="194"/>
      <c r="E352" s="195"/>
      <c r="F352" s="286"/>
      <c r="H352" s="289"/>
      <c r="I352" s="289"/>
      <c r="J352" s="289"/>
      <c r="K352" s="284"/>
    </row>
    <row r="353" spans="2:11" s="192" customFormat="1" x14ac:dyDescent="0.2">
      <c r="B353" s="193"/>
      <c r="C353" s="194"/>
      <c r="D353" s="194"/>
      <c r="E353" s="195"/>
      <c r="F353" s="286"/>
      <c r="H353" s="289"/>
      <c r="I353" s="289"/>
      <c r="J353" s="289"/>
      <c r="K353" s="284"/>
    </row>
    <row r="354" spans="2:11" s="192" customFormat="1" x14ac:dyDescent="0.2">
      <c r="B354" s="193"/>
      <c r="C354" s="194"/>
      <c r="D354" s="194"/>
      <c r="E354" s="195"/>
      <c r="F354" s="286"/>
      <c r="H354" s="289"/>
      <c r="I354" s="289"/>
      <c r="J354" s="289"/>
      <c r="K354" s="284"/>
    </row>
    <row r="355" spans="2:11" s="192" customFormat="1" x14ac:dyDescent="0.2">
      <c r="B355" s="193"/>
      <c r="C355" s="194"/>
      <c r="D355" s="194"/>
      <c r="E355" s="195"/>
      <c r="F355" s="286"/>
      <c r="H355" s="289"/>
      <c r="I355" s="289"/>
      <c r="J355" s="289"/>
      <c r="K355" s="284"/>
    </row>
    <row r="356" spans="2:11" s="192" customFormat="1" x14ac:dyDescent="0.2">
      <c r="B356" s="193"/>
      <c r="C356" s="194"/>
      <c r="D356" s="194"/>
      <c r="E356" s="195"/>
      <c r="F356" s="286"/>
      <c r="H356" s="289"/>
      <c r="I356" s="289"/>
      <c r="J356" s="289"/>
      <c r="K356" s="284"/>
    </row>
    <row r="357" spans="2:11" s="192" customFormat="1" x14ac:dyDescent="0.2">
      <c r="B357" s="193"/>
      <c r="C357" s="194"/>
      <c r="D357" s="194"/>
      <c r="E357" s="195"/>
      <c r="F357" s="286"/>
      <c r="H357" s="289"/>
      <c r="I357" s="289"/>
      <c r="J357" s="289"/>
      <c r="K357" s="284"/>
    </row>
    <row r="358" spans="2:11" s="192" customFormat="1" x14ac:dyDescent="0.2">
      <c r="B358" s="193"/>
      <c r="C358" s="194"/>
      <c r="D358" s="194"/>
      <c r="E358" s="195"/>
      <c r="F358" s="286"/>
      <c r="H358" s="289"/>
      <c r="I358" s="289"/>
      <c r="J358" s="289"/>
      <c r="K358" s="284"/>
    </row>
    <row r="359" spans="2:11" s="192" customFormat="1" x14ac:dyDescent="0.2">
      <c r="B359" s="193"/>
      <c r="C359" s="194"/>
      <c r="D359" s="194"/>
      <c r="E359" s="195"/>
      <c r="F359" s="286"/>
      <c r="H359" s="289"/>
      <c r="I359" s="289"/>
      <c r="J359" s="289"/>
      <c r="K359" s="284"/>
    </row>
    <row r="360" spans="2:11" s="192" customFormat="1" x14ac:dyDescent="0.2">
      <c r="B360" s="193"/>
      <c r="C360" s="194"/>
      <c r="D360" s="194"/>
      <c r="E360" s="195"/>
      <c r="F360" s="286"/>
      <c r="H360" s="289"/>
      <c r="I360" s="289"/>
      <c r="J360" s="289"/>
      <c r="K360" s="284"/>
    </row>
    <row r="361" spans="2:11" s="192" customFormat="1" x14ac:dyDescent="0.2">
      <c r="B361" s="193"/>
      <c r="C361" s="194"/>
      <c r="D361" s="194"/>
      <c r="E361" s="195"/>
      <c r="F361" s="286"/>
      <c r="H361" s="289"/>
      <c r="I361" s="289"/>
      <c r="J361" s="289"/>
      <c r="K361" s="284"/>
    </row>
    <row r="362" spans="2:11" s="192" customFormat="1" x14ac:dyDescent="0.2">
      <c r="B362" s="193"/>
      <c r="C362" s="194"/>
      <c r="D362" s="194"/>
      <c r="E362" s="195"/>
      <c r="F362" s="286"/>
      <c r="H362" s="289"/>
      <c r="I362" s="289"/>
      <c r="J362" s="289"/>
      <c r="K362" s="284"/>
    </row>
    <row r="363" spans="2:11" s="192" customFormat="1" x14ac:dyDescent="0.2">
      <c r="B363" s="193"/>
      <c r="C363" s="194"/>
      <c r="D363" s="194"/>
      <c r="E363" s="195"/>
      <c r="F363" s="286"/>
      <c r="H363" s="289"/>
      <c r="I363" s="289"/>
      <c r="J363" s="289"/>
      <c r="K363" s="284"/>
    </row>
    <row r="364" spans="2:11" s="192" customFormat="1" x14ac:dyDescent="0.2">
      <c r="B364" s="193"/>
      <c r="C364" s="194"/>
      <c r="D364" s="194"/>
      <c r="E364" s="195"/>
      <c r="F364" s="286"/>
      <c r="H364" s="289"/>
      <c r="I364" s="289"/>
      <c r="J364" s="289"/>
      <c r="K364" s="284"/>
    </row>
    <row r="365" spans="2:11" s="192" customFormat="1" x14ac:dyDescent="0.2">
      <c r="B365" s="193"/>
      <c r="C365" s="194"/>
      <c r="D365" s="194"/>
      <c r="E365" s="195"/>
      <c r="F365" s="286"/>
      <c r="H365" s="289"/>
      <c r="I365" s="289"/>
      <c r="J365" s="289"/>
      <c r="K365" s="284"/>
    </row>
    <row r="366" spans="2:11" s="192" customFormat="1" x14ac:dyDescent="0.2">
      <c r="B366" s="193"/>
      <c r="C366" s="194"/>
      <c r="D366" s="194"/>
      <c r="E366" s="195"/>
      <c r="F366" s="286"/>
      <c r="H366" s="289"/>
      <c r="I366" s="289"/>
      <c r="J366" s="289"/>
      <c r="K366" s="284"/>
    </row>
    <row r="367" spans="2:11" s="192" customFormat="1" x14ac:dyDescent="0.2">
      <c r="B367" s="193"/>
      <c r="C367" s="194"/>
      <c r="D367" s="194"/>
      <c r="E367" s="195"/>
      <c r="F367" s="286"/>
      <c r="H367" s="289"/>
      <c r="I367" s="289"/>
      <c r="J367" s="289"/>
      <c r="K367" s="284"/>
    </row>
    <row r="368" spans="2:11" s="192" customFormat="1" x14ac:dyDescent="0.2">
      <c r="B368" s="193"/>
      <c r="C368" s="194"/>
      <c r="D368" s="194"/>
      <c r="E368" s="195"/>
      <c r="F368" s="286"/>
      <c r="H368" s="289"/>
      <c r="I368" s="289"/>
      <c r="J368" s="289"/>
      <c r="K368" s="284"/>
    </row>
    <row r="369" spans="2:11" s="192" customFormat="1" x14ac:dyDescent="0.2">
      <c r="B369" s="193"/>
      <c r="C369" s="194"/>
      <c r="D369" s="194"/>
      <c r="E369" s="195"/>
      <c r="F369" s="286"/>
      <c r="H369" s="289"/>
      <c r="I369" s="289"/>
      <c r="J369" s="289"/>
      <c r="K369" s="284"/>
    </row>
    <row r="370" spans="2:11" s="192" customFormat="1" x14ac:dyDescent="0.2">
      <c r="B370" s="193"/>
      <c r="C370" s="194"/>
      <c r="D370" s="194"/>
      <c r="E370" s="195"/>
      <c r="F370" s="286"/>
      <c r="H370" s="289"/>
      <c r="I370" s="289"/>
      <c r="J370" s="289"/>
      <c r="K370" s="284"/>
    </row>
    <row r="371" spans="2:11" s="192" customFormat="1" x14ac:dyDescent="0.2">
      <c r="B371" s="193"/>
      <c r="C371" s="194"/>
      <c r="D371" s="194"/>
      <c r="E371" s="195"/>
      <c r="F371" s="286"/>
      <c r="H371" s="289"/>
      <c r="I371" s="289"/>
      <c r="J371" s="289"/>
      <c r="K371" s="284"/>
    </row>
    <row r="372" spans="2:11" s="192" customFormat="1" x14ac:dyDescent="0.2">
      <c r="B372" s="193"/>
      <c r="C372" s="194"/>
      <c r="D372" s="194"/>
      <c r="E372" s="195"/>
      <c r="F372" s="286"/>
      <c r="H372" s="289"/>
      <c r="I372" s="289"/>
      <c r="J372" s="289"/>
      <c r="K372" s="284"/>
    </row>
    <row r="373" spans="2:11" s="192" customFormat="1" x14ac:dyDescent="0.2">
      <c r="B373" s="193"/>
      <c r="C373" s="194"/>
      <c r="D373" s="194"/>
      <c r="E373" s="195"/>
      <c r="F373" s="286"/>
      <c r="H373" s="289"/>
      <c r="I373" s="289"/>
      <c r="J373" s="289"/>
      <c r="K373" s="284"/>
    </row>
    <row r="374" spans="2:11" s="192" customFormat="1" x14ac:dyDescent="0.2">
      <c r="B374" s="193"/>
      <c r="C374" s="194"/>
      <c r="D374" s="194"/>
      <c r="E374" s="195"/>
      <c r="F374" s="286"/>
      <c r="H374" s="289"/>
      <c r="I374" s="289"/>
      <c r="J374" s="289"/>
      <c r="K374" s="284"/>
    </row>
    <row r="375" spans="2:11" s="192" customFormat="1" x14ac:dyDescent="0.2">
      <c r="B375" s="193"/>
      <c r="C375" s="194"/>
      <c r="D375" s="194"/>
      <c r="E375" s="195"/>
      <c r="F375" s="286"/>
      <c r="H375" s="289"/>
      <c r="I375" s="289"/>
      <c r="J375" s="289"/>
      <c r="K375" s="284"/>
    </row>
    <row r="376" spans="2:11" s="192" customFormat="1" x14ac:dyDescent="0.2">
      <c r="B376" s="193"/>
      <c r="C376" s="194"/>
      <c r="D376" s="194"/>
      <c r="E376" s="195"/>
      <c r="F376" s="286"/>
      <c r="H376" s="289"/>
      <c r="I376" s="289"/>
      <c r="J376" s="289"/>
      <c r="K376" s="284"/>
    </row>
    <row r="377" spans="2:11" s="192" customFormat="1" x14ac:dyDescent="0.2">
      <c r="B377" s="193"/>
      <c r="C377" s="194"/>
      <c r="D377" s="194"/>
      <c r="E377" s="195"/>
      <c r="F377" s="286"/>
      <c r="H377" s="289"/>
      <c r="I377" s="289"/>
      <c r="J377" s="289"/>
      <c r="K377" s="284"/>
    </row>
    <row r="378" spans="2:11" s="192" customFormat="1" x14ac:dyDescent="0.2">
      <c r="B378" s="193"/>
      <c r="C378" s="194"/>
      <c r="D378" s="194"/>
      <c r="E378" s="195"/>
      <c r="F378" s="286"/>
      <c r="H378" s="289"/>
      <c r="I378" s="289"/>
      <c r="J378" s="289"/>
      <c r="K378" s="284"/>
    </row>
    <row r="379" spans="2:11" s="192" customFormat="1" x14ac:dyDescent="0.2">
      <c r="B379" s="193"/>
      <c r="C379" s="194"/>
      <c r="D379" s="194"/>
      <c r="E379" s="195"/>
      <c r="F379" s="286"/>
      <c r="H379" s="289"/>
      <c r="I379" s="289"/>
      <c r="J379" s="289"/>
      <c r="K379" s="284"/>
    </row>
    <row r="380" spans="2:11" s="192" customFormat="1" x14ac:dyDescent="0.2">
      <c r="B380" s="193"/>
      <c r="C380" s="194"/>
      <c r="D380" s="194"/>
      <c r="E380" s="195"/>
      <c r="F380" s="286"/>
      <c r="H380" s="289"/>
      <c r="I380" s="289"/>
      <c r="J380" s="289"/>
      <c r="K380" s="284"/>
    </row>
    <row r="381" spans="2:11" s="192" customFormat="1" x14ac:dyDescent="0.2">
      <c r="B381" s="193"/>
      <c r="C381" s="194"/>
      <c r="D381" s="194"/>
      <c r="E381" s="195"/>
      <c r="F381" s="286"/>
      <c r="H381" s="289"/>
      <c r="I381" s="289"/>
      <c r="J381" s="289"/>
      <c r="K381" s="284"/>
    </row>
    <row r="382" spans="2:11" s="192" customFormat="1" x14ac:dyDescent="0.2">
      <c r="B382" s="193"/>
      <c r="C382" s="194"/>
      <c r="D382" s="194"/>
      <c r="E382" s="195"/>
      <c r="F382" s="286"/>
      <c r="H382" s="289"/>
      <c r="I382" s="289"/>
      <c r="J382" s="289"/>
      <c r="K382" s="284"/>
    </row>
    <row r="383" spans="2:11" s="192" customFormat="1" x14ac:dyDescent="0.2">
      <c r="B383" s="193"/>
      <c r="C383" s="194"/>
      <c r="D383" s="194"/>
      <c r="E383" s="195"/>
      <c r="F383" s="286"/>
      <c r="H383" s="289"/>
      <c r="I383" s="289"/>
      <c r="J383" s="289"/>
      <c r="K383" s="284"/>
    </row>
    <row r="384" spans="2:11" s="192" customFormat="1" x14ac:dyDescent="0.2">
      <c r="B384" s="193"/>
      <c r="C384" s="194"/>
      <c r="D384" s="194"/>
      <c r="E384" s="195"/>
      <c r="F384" s="286"/>
      <c r="H384" s="289"/>
      <c r="I384" s="289"/>
      <c r="J384" s="289"/>
      <c r="K384" s="284"/>
    </row>
    <row r="385" spans="2:11" s="192" customFormat="1" x14ac:dyDescent="0.2">
      <c r="B385" s="193"/>
      <c r="C385" s="194"/>
      <c r="D385" s="194"/>
      <c r="E385" s="195"/>
      <c r="F385" s="286"/>
      <c r="H385" s="289"/>
      <c r="I385" s="289"/>
      <c r="J385" s="289"/>
      <c r="K385" s="284"/>
    </row>
    <row r="386" spans="2:11" s="192" customFormat="1" x14ac:dyDescent="0.2">
      <c r="B386" s="193"/>
      <c r="C386" s="194"/>
      <c r="D386" s="194"/>
      <c r="E386" s="195"/>
      <c r="F386" s="286"/>
      <c r="H386" s="289"/>
      <c r="I386" s="289"/>
      <c r="J386" s="289"/>
      <c r="K386" s="284"/>
    </row>
    <row r="387" spans="2:11" s="192" customFormat="1" x14ac:dyDescent="0.2">
      <c r="B387" s="193"/>
      <c r="C387" s="194"/>
      <c r="D387" s="194"/>
      <c r="E387" s="195"/>
      <c r="F387" s="286"/>
      <c r="H387" s="289"/>
      <c r="I387" s="289"/>
      <c r="J387" s="289"/>
      <c r="K387" s="284"/>
    </row>
    <row r="388" spans="2:11" s="192" customFormat="1" x14ac:dyDescent="0.2">
      <c r="B388" s="193"/>
      <c r="C388" s="194"/>
      <c r="D388" s="194"/>
      <c r="E388" s="195"/>
      <c r="F388" s="286"/>
      <c r="H388" s="289"/>
      <c r="I388" s="289"/>
      <c r="J388" s="289"/>
      <c r="K388" s="284"/>
    </row>
    <row r="389" spans="2:11" s="192" customFormat="1" x14ac:dyDescent="0.2">
      <c r="B389" s="193"/>
      <c r="C389" s="194"/>
      <c r="D389" s="194"/>
      <c r="E389" s="195"/>
      <c r="F389" s="286"/>
      <c r="H389" s="289"/>
      <c r="I389" s="289"/>
      <c r="J389" s="289"/>
      <c r="K389" s="284"/>
    </row>
    <row r="390" spans="2:11" s="192" customFormat="1" x14ac:dyDescent="0.2">
      <c r="B390" s="193"/>
      <c r="C390" s="194"/>
      <c r="D390" s="194"/>
      <c r="E390" s="195"/>
      <c r="F390" s="286"/>
      <c r="H390" s="289"/>
      <c r="I390" s="289"/>
      <c r="J390" s="289"/>
      <c r="K390" s="284"/>
    </row>
    <row r="391" spans="2:11" s="192" customFormat="1" x14ac:dyDescent="0.2">
      <c r="B391" s="193"/>
      <c r="C391" s="194"/>
      <c r="D391" s="194"/>
      <c r="E391" s="195"/>
      <c r="F391" s="286"/>
      <c r="H391" s="289"/>
      <c r="I391" s="289"/>
      <c r="J391" s="289"/>
      <c r="K391" s="284"/>
    </row>
    <row r="392" spans="2:11" s="192" customFormat="1" x14ac:dyDescent="0.2">
      <c r="B392" s="193"/>
      <c r="C392" s="194"/>
      <c r="D392" s="194"/>
      <c r="E392" s="195"/>
      <c r="F392" s="286"/>
      <c r="H392" s="289"/>
      <c r="I392" s="289"/>
      <c r="J392" s="289"/>
      <c r="K392" s="284"/>
    </row>
    <row r="393" spans="2:11" s="192" customFormat="1" x14ac:dyDescent="0.2">
      <c r="B393" s="193"/>
      <c r="C393" s="194"/>
      <c r="D393" s="194"/>
      <c r="E393" s="195"/>
      <c r="F393" s="286"/>
      <c r="H393" s="289"/>
      <c r="I393" s="289"/>
      <c r="J393" s="289"/>
      <c r="K393" s="284"/>
    </row>
    <row r="394" spans="2:11" s="192" customFormat="1" x14ac:dyDescent="0.2">
      <c r="B394" s="193"/>
      <c r="C394" s="194"/>
      <c r="D394" s="194"/>
      <c r="E394" s="195"/>
      <c r="F394" s="286"/>
      <c r="H394" s="289"/>
      <c r="I394" s="289"/>
      <c r="J394" s="289"/>
      <c r="K394" s="284"/>
    </row>
    <row r="395" spans="2:11" s="192" customFormat="1" x14ac:dyDescent="0.2">
      <c r="B395" s="193"/>
      <c r="C395" s="194"/>
      <c r="D395" s="194"/>
      <c r="E395" s="195"/>
      <c r="F395" s="286"/>
      <c r="H395" s="289"/>
      <c r="I395" s="289"/>
      <c r="J395" s="289"/>
      <c r="K395" s="284"/>
    </row>
    <row r="396" spans="2:11" s="192" customFormat="1" x14ac:dyDescent="0.2">
      <c r="B396" s="193"/>
      <c r="C396" s="194"/>
      <c r="D396" s="194"/>
      <c r="E396" s="195"/>
      <c r="F396" s="286"/>
      <c r="H396" s="289"/>
      <c r="I396" s="289"/>
      <c r="J396" s="289"/>
      <c r="K396" s="284"/>
    </row>
    <row r="397" spans="2:11" s="192" customFormat="1" x14ac:dyDescent="0.2">
      <c r="B397" s="193"/>
      <c r="C397" s="194"/>
      <c r="D397" s="194"/>
      <c r="E397" s="195"/>
      <c r="F397" s="286"/>
      <c r="H397" s="289"/>
      <c r="I397" s="289"/>
      <c r="J397" s="289"/>
      <c r="K397" s="284"/>
    </row>
    <row r="398" spans="2:11" s="192" customFormat="1" x14ac:dyDescent="0.2">
      <c r="B398" s="193"/>
      <c r="C398" s="194"/>
      <c r="D398" s="194"/>
      <c r="E398" s="195"/>
      <c r="F398" s="286"/>
      <c r="H398" s="289"/>
      <c r="I398" s="289"/>
      <c r="J398" s="289"/>
      <c r="K398" s="284"/>
    </row>
    <row r="399" spans="2:11" s="192" customFormat="1" x14ac:dyDescent="0.2">
      <c r="B399" s="193"/>
      <c r="C399" s="194"/>
      <c r="D399" s="194"/>
      <c r="E399" s="195"/>
      <c r="F399" s="286"/>
      <c r="H399" s="289"/>
      <c r="I399" s="289"/>
      <c r="J399" s="289"/>
      <c r="K399" s="284"/>
    </row>
    <row r="400" spans="2:11" s="192" customFormat="1" x14ac:dyDescent="0.2">
      <c r="B400" s="193"/>
      <c r="C400" s="194"/>
      <c r="D400" s="194"/>
      <c r="E400" s="195"/>
      <c r="F400" s="286"/>
      <c r="H400" s="289"/>
      <c r="I400" s="289"/>
      <c r="J400" s="289"/>
      <c r="K400" s="284"/>
    </row>
    <row r="401" spans="2:11" s="192" customFormat="1" x14ac:dyDescent="0.2">
      <c r="B401" s="193"/>
      <c r="C401" s="194"/>
      <c r="D401" s="194"/>
      <c r="E401" s="195"/>
      <c r="F401" s="286"/>
      <c r="H401" s="289"/>
      <c r="I401" s="289"/>
      <c r="J401" s="289"/>
      <c r="K401" s="284"/>
    </row>
    <row r="402" spans="2:11" s="192" customFormat="1" x14ac:dyDescent="0.2">
      <c r="B402" s="193"/>
      <c r="C402" s="194"/>
      <c r="D402" s="194"/>
      <c r="E402" s="195"/>
      <c r="F402" s="286"/>
      <c r="H402" s="289"/>
      <c r="I402" s="289"/>
      <c r="J402" s="289"/>
      <c r="K402" s="284"/>
    </row>
    <row r="403" spans="2:11" s="192" customFormat="1" x14ac:dyDescent="0.2">
      <c r="B403" s="193"/>
      <c r="C403" s="194"/>
      <c r="D403" s="194"/>
      <c r="E403" s="195"/>
      <c r="F403" s="286"/>
      <c r="H403" s="289"/>
      <c r="I403" s="289"/>
      <c r="J403" s="289"/>
      <c r="K403" s="284"/>
    </row>
    <row r="404" spans="2:11" s="192" customFormat="1" x14ac:dyDescent="0.2">
      <c r="B404" s="193"/>
      <c r="C404" s="194"/>
      <c r="D404" s="194"/>
      <c r="E404" s="195"/>
      <c r="F404" s="286"/>
      <c r="H404" s="289"/>
      <c r="I404" s="289"/>
      <c r="J404" s="289"/>
      <c r="K404" s="284"/>
    </row>
    <row r="405" spans="2:11" s="192" customFormat="1" x14ac:dyDescent="0.2">
      <c r="B405" s="193"/>
      <c r="C405" s="194"/>
      <c r="D405" s="194"/>
      <c r="E405" s="195"/>
      <c r="F405" s="286"/>
      <c r="H405" s="289"/>
      <c r="I405" s="289"/>
      <c r="J405" s="289"/>
      <c r="K405" s="284"/>
    </row>
    <row r="406" spans="2:11" s="192" customFormat="1" x14ac:dyDescent="0.2">
      <c r="B406" s="193"/>
      <c r="C406" s="194"/>
      <c r="D406" s="194"/>
      <c r="E406" s="195"/>
      <c r="F406" s="286"/>
      <c r="H406" s="289"/>
      <c r="I406" s="289"/>
      <c r="J406" s="289"/>
      <c r="K406" s="284"/>
    </row>
    <row r="407" spans="2:11" s="192" customFormat="1" x14ac:dyDescent="0.2">
      <c r="B407" s="193"/>
      <c r="C407" s="194"/>
      <c r="D407" s="194"/>
      <c r="E407" s="195"/>
      <c r="F407" s="286"/>
      <c r="H407" s="289"/>
      <c r="I407" s="289"/>
      <c r="J407" s="289"/>
      <c r="K407" s="284"/>
    </row>
    <row r="408" spans="2:11" s="192" customFormat="1" x14ac:dyDescent="0.2">
      <c r="B408" s="193"/>
      <c r="C408" s="194"/>
      <c r="D408" s="194"/>
      <c r="E408" s="195"/>
      <c r="F408" s="286"/>
      <c r="H408" s="289"/>
      <c r="I408" s="289"/>
      <c r="J408" s="289"/>
      <c r="K408" s="284"/>
    </row>
    <row r="409" spans="2:11" s="192" customFormat="1" x14ac:dyDescent="0.2">
      <c r="B409" s="193"/>
      <c r="C409" s="194"/>
      <c r="D409" s="194"/>
      <c r="E409" s="195"/>
      <c r="F409" s="286"/>
      <c r="H409" s="289"/>
      <c r="I409" s="289"/>
      <c r="J409" s="289"/>
      <c r="K409" s="284"/>
    </row>
    <row r="410" spans="2:11" s="192" customFormat="1" x14ac:dyDescent="0.2">
      <c r="B410" s="193"/>
      <c r="C410" s="194"/>
      <c r="D410" s="194"/>
      <c r="E410" s="195"/>
      <c r="F410" s="286"/>
      <c r="H410" s="289"/>
      <c r="I410" s="289"/>
      <c r="J410" s="289"/>
      <c r="K410" s="284"/>
    </row>
    <row r="411" spans="2:11" s="192" customFormat="1" x14ac:dyDescent="0.2">
      <c r="B411" s="193"/>
      <c r="C411" s="194"/>
      <c r="D411" s="194"/>
      <c r="E411" s="195"/>
      <c r="F411" s="286"/>
      <c r="H411" s="289"/>
      <c r="I411" s="289"/>
      <c r="J411" s="289"/>
      <c r="K411" s="284"/>
    </row>
    <row r="412" spans="2:11" s="192" customFormat="1" x14ac:dyDescent="0.2">
      <c r="B412" s="193"/>
      <c r="C412" s="194"/>
      <c r="D412" s="194"/>
      <c r="E412" s="195"/>
      <c r="F412" s="286"/>
      <c r="H412" s="289"/>
      <c r="I412" s="289"/>
      <c r="J412" s="289"/>
      <c r="K412" s="284"/>
    </row>
    <row r="413" spans="2:11" s="192" customFormat="1" x14ac:dyDescent="0.2">
      <c r="B413" s="193"/>
      <c r="C413" s="194"/>
      <c r="D413" s="194"/>
      <c r="E413" s="195"/>
      <c r="F413" s="286"/>
      <c r="H413" s="289"/>
      <c r="I413" s="289"/>
      <c r="J413" s="289"/>
      <c r="K413" s="284"/>
    </row>
    <row r="414" spans="2:11" s="192" customFormat="1" x14ac:dyDescent="0.2">
      <c r="B414" s="193"/>
      <c r="C414" s="194"/>
      <c r="D414" s="194"/>
      <c r="E414" s="195"/>
      <c r="F414" s="286"/>
      <c r="H414" s="289"/>
      <c r="I414" s="289"/>
      <c r="J414" s="289"/>
      <c r="K414" s="284"/>
    </row>
    <row r="415" spans="2:11" s="192" customFormat="1" x14ac:dyDescent="0.2">
      <c r="B415" s="193"/>
      <c r="C415" s="194"/>
      <c r="D415" s="194"/>
      <c r="E415" s="195"/>
      <c r="F415" s="286"/>
      <c r="H415" s="289"/>
      <c r="I415" s="289"/>
      <c r="J415" s="289"/>
      <c r="K415" s="284"/>
    </row>
    <row r="416" spans="2:11" s="192" customFormat="1" x14ac:dyDescent="0.2">
      <c r="B416" s="193"/>
      <c r="C416" s="194"/>
      <c r="D416" s="194"/>
      <c r="E416" s="195"/>
      <c r="F416" s="286"/>
      <c r="H416" s="289"/>
      <c r="I416" s="289"/>
      <c r="J416" s="289"/>
      <c r="K416" s="284"/>
    </row>
    <row r="417" spans="2:11" s="192" customFormat="1" x14ac:dyDescent="0.2">
      <c r="B417" s="193"/>
      <c r="C417" s="194"/>
      <c r="D417" s="194"/>
      <c r="E417" s="195"/>
      <c r="F417" s="286"/>
      <c r="H417" s="289"/>
      <c r="I417" s="289"/>
      <c r="J417" s="289"/>
      <c r="K417" s="284"/>
    </row>
    <row r="418" spans="2:11" s="192" customFormat="1" x14ac:dyDescent="0.2">
      <c r="B418" s="193"/>
      <c r="C418" s="194"/>
      <c r="D418" s="194"/>
      <c r="E418" s="195"/>
      <c r="F418" s="286"/>
      <c r="H418" s="289"/>
      <c r="I418" s="289"/>
      <c r="J418" s="289"/>
      <c r="K418" s="284"/>
    </row>
    <row r="419" spans="2:11" s="192" customFormat="1" x14ac:dyDescent="0.2">
      <c r="B419" s="193"/>
      <c r="C419" s="194"/>
      <c r="D419" s="194"/>
      <c r="E419" s="195"/>
      <c r="F419" s="286"/>
      <c r="H419" s="289"/>
      <c r="I419" s="289"/>
      <c r="J419" s="289"/>
      <c r="K419" s="284"/>
    </row>
    <row r="420" spans="2:11" s="192" customFormat="1" x14ac:dyDescent="0.2">
      <c r="B420" s="193"/>
      <c r="C420" s="194"/>
      <c r="D420" s="194"/>
      <c r="E420" s="195"/>
      <c r="F420" s="286"/>
      <c r="H420" s="289"/>
      <c r="I420" s="289"/>
      <c r="J420" s="289"/>
      <c r="K420" s="284"/>
    </row>
    <row r="421" spans="2:11" s="192" customFormat="1" x14ac:dyDescent="0.2">
      <c r="B421" s="193"/>
      <c r="C421" s="194"/>
      <c r="D421" s="194"/>
      <c r="E421" s="195"/>
      <c r="F421" s="286"/>
      <c r="H421" s="289"/>
      <c r="I421" s="289"/>
      <c r="J421" s="289"/>
      <c r="K421" s="284"/>
    </row>
    <row r="422" spans="2:11" s="192" customFormat="1" x14ac:dyDescent="0.2">
      <c r="B422" s="193"/>
      <c r="C422" s="194"/>
      <c r="D422" s="194"/>
      <c r="E422" s="195"/>
      <c r="F422" s="286"/>
      <c r="H422" s="289"/>
      <c r="I422" s="289"/>
      <c r="J422" s="289"/>
      <c r="K422" s="284"/>
    </row>
    <row r="423" spans="2:11" s="192" customFormat="1" x14ac:dyDescent="0.2">
      <c r="B423" s="193"/>
      <c r="C423" s="194"/>
      <c r="D423" s="194"/>
      <c r="E423" s="195"/>
      <c r="F423" s="286"/>
      <c r="H423" s="289"/>
      <c r="I423" s="289"/>
      <c r="J423" s="289"/>
      <c r="K423" s="284"/>
    </row>
    <row r="424" spans="2:11" s="192" customFormat="1" x14ac:dyDescent="0.2">
      <c r="B424" s="193"/>
      <c r="C424" s="194"/>
      <c r="D424" s="194"/>
      <c r="E424" s="195"/>
      <c r="F424" s="286"/>
      <c r="H424" s="289"/>
      <c r="I424" s="289"/>
      <c r="J424" s="289"/>
      <c r="K424" s="284"/>
    </row>
    <row r="425" spans="2:11" s="192" customFormat="1" x14ac:dyDescent="0.2">
      <c r="B425" s="193"/>
      <c r="C425" s="194"/>
      <c r="D425" s="194"/>
      <c r="E425" s="195"/>
      <c r="F425" s="286"/>
      <c r="H425" s="289"/>
      <c r="I425" s="289"/>
      <c r="J425" s="289"/>
      <c r="K425" s="284"/>
    </row>
    <row r="426" spans="2:11" s="192" customFormat="1" x14ac:dyDescent="0.2">
      <c r="B426" s="193"/>
      <c r="C426" s="194"/>
      <c r="D426" s="194"/>
      <c r="E426" s="195"/>
      <c r="F426" s="286"/>
      <c r="H426" s="289"/>
      <c r="I426" s="289"/>
      <c r="J426" s="289"/>
      <c r="K426" s="284"/>
    </row>
    <row r="427" spans="2:11" s="192" customFormat="1" x14ac:dyDescent="0.2">
      <c r="B427" s="193"/>
      <c r="C427" s="194"/>
      <c r="D427" s="194"/>
      <c r="E427" s="195"/>
      <c r="F427" s="286"/>
      <c r="H427" s="289"/>
      <c r="I427" s="289"/>
      <c r="J427" s="289"/>
      <c r="K427" s="284"/>
    </row>
    <row r="428" spans="2:11" s="192" customFormat="1" x14ac:dyDescent="0.2">
      <c r="B428" s="193"/>
      <c r="C428" s="194"/>
      <c r="D428" s="194"/>
      <c r="E428" s="195"/>
      <c r="F428" s="286"/>
      <c r="H428" s="289"/>
      <c r="I428" s="289"/>
      <c r="J428" s="289"/>
      <c r="K428" s="284"/>
    </row>
    <row r="429" spans="2:11" s="192" customFormat="1" x14ac:dyDescent="0.2">
      <c r="B429" s="193"/>
      <c r="C429" s="194"/>
      <c r="D429" s="194"/>
      <c r="E429" s="195"/>
      <c r="F429" s="286"/>
      <c r="H429" s="289"/>
      <c r="I429" s="289"/>
      <c r="J429" s="289"/>
      <c r="K429" s="284"/>
    </row>
    <row r="430" spans="2:11" s="192" customFormat="1" x14ac:dyDescent="0.2">
      <c r="B430" s="193"/>
      <c r="C430" s="194"/>
      <c r="D430" s="194"/>
      <c r="E430" s="195"/>
      <c r="F430" s="286"/>
      <c r="H430" s="289"/>
      <c r="I430" s="289"/>
      <c r="J430" s="289"/>
      <c r="K430" s="284"/>
    </row>
    <row r="431" spans="2:11" s="192" customFormat="1" x14ac:dyDescent="0.2">
      <c r="B431" s="193"/>
      <c r="C431" s="194"/>
      <c r="D431" s="194"/>
      <c r="E431" s="195"/>
      <c r="F431" s="286"/>
      <c r="H431" s="289"/>
      <c r="I431" s="289"/>
      <c r="J431" s="289"/>
      <c r="K431" s="284"/>
    </row>
    <row r="432" spans="2:11" s="192" customFormat="1" x14ac:dyDescent="0.2">
      <c r="B432" s="193"/>
      <c r="C432" s="194"/>
      <c r="D432" s="194"/>
      <c r="E432" s="195"/>
      <c r="F432" s="286"/>
      <c r="H432" s="289"/>
      <c r="I432" s="289"/>
      <c r="J432" s="289"/>
      <c r="K432" s="284"/>
    </row>
    <row r="433" spans="2:11" s="192" customFormat="1" x14ac:dyDescent="0.2">
      <c r="B433" s="193"/>
      <c r="C433" s="194"/>
      <c r="D433" s="194"/>
      <c r="E433" s="195"/>
      <c r="F433" s="286"/>
      <c r="H433" s="289"/>
      <c r="I433" s="289"/>
      <c r="J433" s="289"/>
      <c r="K433" s="284"/>
    </row>
    <row r="434" spans="2:11" s="192" customFormat="1" x14ac:dyDescent="0.2">
      <c r="B434" s="193"/>
      <c r="C434" s="194"/>
      <c r="D434" s="194"/>
      <c r="E434" s="195"/>
      <c r="F434" s="286"/>
      <c r="H434" s="289"/>
      <c r="I434" s="289"/>
      <c r="J434" s="289"/>
      <c r="K434" s="284"/>
    </row>
    <row r="435" spans="2:11" s="192" customFormat="1" x14ac:dyDescent="0.2">
      <c r="B435" s="193"/>
      <c r="C435" s="194"/>
      <c r="D435" s="194"/>
      <c r="E435" s="195"/>
      <c r="F435" s="286"/>
      <c r="H435" s="289"/>
      <c r="I435" s="289"/>
      <c r="J435" s="289"/>
      <c r="K435" s="284"/>
    </row>
    <row r="436" spans="2:11" s="192" customFormat="1" x14ac:dyDescent="0.2">
      <c r="B436" s="193"/>
      <c r="C436" s="194"/>
      <c r="D436" s="194"/>
      <c r="E436" s="195"/>
      <c r="F436" s="286"/>
      <c r="H436" s="289"/>
      <c r="I436" s="289"/>
      <c r="J436" s="289"/>
      <c r="K436" s="284"/>
    </row>
    <row r="437" spans="2:11" s="192" customFormat="1" x14ac:dyDescent="0.2">
      <c r="B437" s="193"/>
      <c r="C437" s="194"/>
      <c r="D437" s="194"/>
      <c r="E437" s="195"/>
      <c r="F437" s="286"/>
      <c r="H437" s="289"/>
      <c r="I437" s="289"/>
      <c r="J437" s="289"/>
      <c r="K437" s="284"/>
    </row>
    <row r="438" spans="2:11" s="192" customFormat="1" x14ac:dyDescent="0.2">
      <c r="B438" s="193"/>
      <c r="C438" s="194"/>
      <c r="D438" s="194"/>
      <c r="E438" s="195"/>
      <c r="F438" s="286"/>
      <c r="H438" s="289"/>
      <c r="I438" s="289"/>
      <c r="J438" s="289"/>
      <c r="K438" s="284"/>
    </row>
    <row r="439" spans="2:11" s="192" customFormat="1" x14ac:dyDescent="0.2">
      <c r="B439" s="193"/>
      <c r="C439" s="194"/>
      <c r="D439" s="194"/>
      <c r="E439" s="195"/>
      <c r="F439" s="286"/>
      <c r="H439" s="289"/>
      <c r="I439" s="289"/>
      <c r="J439" s="289"/>
      <c r="K439" s="284"/>
    </row>
    <row r="440" spans="2:11" s="192" customFormat="1" x14ac:dyDescent="0.2">
      <c r="B440" s="193"/>
      <c r="C440" s="194"/>
      <c r="D440" s="194"/>
      <c r="E440" s="195"/>
      <c r="F440" s="286"/>
      <c r="H440" s="289"/>
      <c r="I440" s="289"/>
      <c r="J440" s="289"/>
      <c r="K440" s="284"/>
    </row>
    <row r="441" spans="2:11" s="192" customFormat="1" x14ac:dyDescent="0.2">
      <c r="B441" s="193"/>
      <c r="C441" s="194"/>
      <c r="D441" s="194"/>
      <c r="E441" s="195"/>
      <c r="F441" s="286"/>
      <c r="H441" s="289"/>
      <c r="I441" s="289"/>
      <c r="J441" s="289"/>
      <c r="K441" s="284"/>
    </row>
    <row r="442" spans="2:11" s="192" customFormat="1" x14ac:dyDescent="0.2">
      <c r="B442" s="193"/>
      <c r="C442" s="194"/>
      <c r="D442" s="194"/>
      <c r="E442" s="195"/>
      <c r="F442" s="286"/>
      <c r="H442" s="289"/>
      <c r="I442" s="289"/>
      <c r="J442" s="289"/>
      <c r="K442" s="284"/>
    </row>
    <row r="443" spans="2:11" s="192" customFormat="1" x14ac:dyDescent="0.2">
      <c r="B443" s="193"/>
      <c r="C443" s="194"/>
      <c r="D443" s="194"/>
      <c r="E443" s="195"/>
      <c r="F443" s="286"/>
      <c r="H443" s="289"/>
      <c r="I443" s="289"/>
      <c r="J443" s="289"/>
      <c r="K443" s="284"/>
    </row>
    <row r="444" spans="2:11" s="192" customFormat="1" x14ac:dyDescent="0.2">
      <c r="B444" s="193"/>
      <c r="C444" s="194"/>
      <c r="D444" s="194"/>
      <c r="E444" s="195"/>
      <c r="F444" s="286"/>
      <c r="H444" s="289"/>
      <c r="I444" s="289"/>
      <c r="J444" s="289"/>
      <c r="K444" s="284"/>
    </row>
    <row r="445" spans="2:11" s="192" customFormat="1" x14ac:dyDescent="0.2">
      <c r="B445" s="193"/>
      <c r="C445" s="194"/>
      <c r="D445" s="194"/>
      <c r="E445" s="195"/>
      <c r="F445" s="286"/>
      <c r="H445" s="289"/>
      <c r="I445" s="289"/>
      <c r="J445" s="289"/>
      <c r="K445" s="284"/>
    </row>
    <row r="446" spans="2:11" s="192" customFormat="1" x14ac:dyDescent="0.2">
      <c r="B446" s="193"/>
      <c r="C446" s="194"/>
      <c r="D446" s="194"/>
      <c r="E446" s="195"/>
      <c r="F446" s="286"/>
      <c r="H446" s="289"/>
      <c r="I446" s="289"/>
      <c r="J446" s="289"/>
      <c r="K446" s="284"/>
    </row>
    <row r="447" spans="2:11" s="192" customFormat="1" x14ac:dyDescent="0.2">
      <c r="B447" s="193"/>
      <c r="C447" s="194"/>
      <c r="D447" s="194"/>
      <c r="E447" s="195"/>
      <c r="F447" s="286"/>
      <c r="H447" s="289"/>
      <c r="I447" s="289"/>
      <c r="J447" s="289"/>
      <c r="K447" s="284"/>
    </row>
    <row r="448" spans="2:11" s="192" customFormat="1" x14ac:dyDescent="0.2">
      <c r="B448" s="193"/>
      <c r="C448" s="194"/>
      <c r="D448" s="194"/>
      <c r="E448" s="195"/>
      <c r="F448" s="286"/>
      <c r="H448" s="289"/>
      <c r="I448" s="289"/>
      <c r="J448" s="289"/>
      <c r="K448" s="284"/>
    </row>
    <row r="449" spans="2:11" s="192" customFormat="1" x14ac:dyDescent="0.2">
      <c r="B449" s="193"/>
      <c r="C449" s="194"/>
      <c r="D449" s="194"/>
      <c r="E449" s="195"/>
      <c r="F449" s="286"/>
      <c r="H449" s="289"/>
      <c r="I449" s="289"/>
      <c r="J449" s="289"/>
      <c r="K449" s="284"/>
    </row>
    <row r="450" spans="2:11" s="192" customFormat="1" x14ac:dyDescent="0.2">
      <c r="B450" s="193"/>
      <c r="C450" s="194"/>
      <c r="D450" s="194"/>
      <c r="E450" s="195"/>
      <c r="F450" s="286"/>
      <c r="H450" s="289"/>
      <c r="I450" s="289"/>
      <c r="J450" s="289"/>
      <c r="K450" s="284"/>
    </row>
    <row r="451" spans="2:11" s="192" customFormat="1" x14ac:dyDescent="0.2">
      <c r="B451" s="193"/>
      <c r="C451" s="194"/>
      <c r="D451" s="194"/>
      <c r="E451" s="195"/>
      <c r="F451" s="286"/>
      <c r="H451" s="289"/>
      <c r="I451" s="289"/>
      <c r="J451" s="289"/>
      <c r="K451" s="284"/>
    </row>
    <row r="452" spans="2:11" s="192" customFormat="1" x14ac:dyDescent="0.2">
      <c r="B452" s="193"/>
      <c r="C452" s="194"/>
      <c r="D452" s="194"/>
      <c r="E452" s="195"/>
      <c r="F452" s="286"/>
      <c r="H452" s="289"/>
      <c r="I452" s="289"/>
      <c r="J452" s="289"/>
      <c r="K452" s="284"/>
    </row>
    <row r="453" spans="2:11" s="192" customFormat="1" x14ac:dyDescent="0.2">
      <c r="B453" s="193"/>
      <c r="C453" s="194"/>
      <c r="D453" s="194"/>
      <c r="E453" s="195"/>
      <c r="F453" s="286"/>
      <c r="H453" s="289"/>
      <c r="I453" s="289"/>
      <c r="J453" s="289"/>
      <c r="K453" s="284"/>
    </row>
    <row r="454" spans="2:11" s="192" customFormat="1" x14ac:dyDescent="0.2">
      <c r="B454" s="193"/>
      <c r="C454" s="194"/>
      <c r="D454" s="194"/>
      <c r="E454" s="195"/>
      <c r="F454" s="286"/>
      <c r="H454" s="289"/>
      <c r="I454" s="289"/>
      <c r="J454" s="289"/>
      <c r="K454" s="284"/>
    </row>
    <row r="455" spans="2:11" s="192" customFormat="1" x14ac:dyDescent="0.2">
      <c r="B455" s="193"/>
      <c r="C455" s="194"/>
      <c r="D455" s="194"/>
      <c r="E455" s="195"/>
      <c r="F455" s="286"/>
      <c r="H455" s="289"/>
      <c r="I455" s="289"/>
      <c r="J455" s="289"/>
      <c r="K455" s="284"/>
    </row>
    <row r="456" spans="2:11" s="192" customFormat="1" x14ac:dyDescent="0.2">
      <c r="B456" s="193"/>
      <c r="C456" s="194"/>
      <c r="D456" s="194"/>
      <c r="E456" s="195"/>
      <c r="F456" s="286"/>
      <c r="H456" s="289"/>
      <c r="I456" s="289"/>
      <c r="J456" s="289"/>
      <c r="K456" s="284"/>
    </row>
    <row r="457" spans="2:11" s="192" customFormat="1" x14ac:dyDescent="0.2">
      <c r="B457" s="193"/>
      <c r="C457" s="194"/>
      <c r="D457" s="194"/>
      <c r="E457" s="195"/>
      <c r="F457" s="286"/>
      <c r="H457" s="289"/>
      <c r="I457" s="289"/>
      <c r="J457" s="289"/>
      <c r="K457" s="284"/>
    </row>
    <row r="458" spans="2:11" s="192" customFormat="1" x14ac:dyDescent="0.2">
      <c r="B458" s="193"/>
      <c r="C458" s="194"/>
      <c r="D458" s="194"/>
      <c r="E458" s="195"/>
      <c r="F458" s="286"/>
      <c r="H458" s="289"/>
      <c r="I458" s="289"/>
      <c r="J458" s="289"/>
      <c r="K458" s="284"/>
    </row>
    <row r="459" spans="2:11" s="192" customFormat="1" x14ac:dyDescent="0.2">
      <c r="B459" s="193"/>
      <c r="C459" s="194"/>
      <c r="D459" s="194"/>
      <c r="E459" s="195"/>
      <c r="F459" s="286"/>
      <c r="H459" s="289"/>
      <c r="I459" s="289"/>
      <c r="J459" s="289"/>
      <c r="K459" s="284"/>
    </row>
    <row r="460" spans="2:11" s="192" customFormat="1" x14ac:dyDescent="0.2">
      <c r="B460" s="193"/>
      <c r="C460" s="194"/>
      <c r="D460" s="194"/>
      <c r="E460" s="195"/>
      <c r="F460" s="286"/>
      <c r="H460" s="289"/>
      <c r="I460" s="289"/>
      <c r="J460" s="289"/>
      <c r="K460" s="284"/>
    </row>
    <row r="461" spans="2:11" s="192" customFormat="1" x14ac:dyDescent="0.2">
      <c r="B461" s="193"/>
      <c r="C461" s="194"/>
      <c r="D461" s="194"/>
      <c r="E461" s="195"/>
      <c r="F461" s="286"/>
      <c r="H461" s="289"/>
      <c r="I461" s="289"/>
      <c r="J461" s="289"/>
      <c r="K461" s="284"/>
    </row>
    <row r="462" spans="2:11" s="192" customFormat="1" x14ac:dyDescent="0.2">
      <c r="B462" s="193"/>
      <c r="C462" s="194"/>
      <c r="D462" s="194"/>
      <c r="E462" s="195"/>
      <c r="F462" s="286"/>
      <c r="H462" s="289"/>
      <c r="I462" s="289"/>
      <c r="J462" s="289"/>
      <c r="K462" s="284"/>
    </row>
    <row r="463" spans="2:11" s="192" customFormat="1" x14ac:dyDescent="0.2">
      <c r="B463" s="193"/>
      <c r="C463" s="194"/>
      <c r="D463" s="194"/>
      <c r="E463" s="195"/>
      <c r="F463" s="286"/>
      <c r="H463" s="289"/>
      <c r="I463" s="289"/>
      <c r="J463" s="289"/>
      <c r="K463" s="284"/>
    </row>
    <row r="464" spans="2:11" s="192" customFormat="1" x14ac:dyDescent="0.2">
      <c r="B464" s="193"/>
      <c r="C464" s="194"/>
      <c r="D464" s="194"/>
      <c r="E464" s="195"/>
      <c r="F464" s="286"/>
      <c r="H464" s="289"/>
      <c r="I464" s="289"/>
      <c r="J464" s="289"/>
      <c r="K464" s="284"/>
    </row>
    <row r="465" spans="2:11" s="192" customFormat="1" x14ac:dyDescent="0.2">
      <c r="B465" s="193"/>
      <c r="C465" s="194"/>
      <c r="D465" s="194"/>
      <c r="E465" s="195"/>
      <c r="F465" s="286"/>
      <c r="H465" s="289"/>
      <c r="I465" s="289"/>
      <c r="J465" s="289"/>
      <c r="K465" s="284"/>
    </row>
    <row r="466" spans="2:11" s="192" customFormat="1" x14ac:dyDescent="0.2">
      <c r="B466" s="193"/>
      <c r="C466" s="194"/>
      <c r="D466" s="194"/>
      <c r="E466" s="195"/>
      <c r="F466" s="286"/>
      <c r="H466" s="289"/>
      <c r="I466" s="289"/>
      <c r="J466" s="289"/>
      <c r="K466" s="284"/>
    </row>
    <row r="467" spans="2:11" s="192" customFormat="1" x14ac:dyDescent="0.2">
      <c r="B467" s="193"/>
      <c r="C467" s="194"/>
      <c r="D467" s="194"/>
      <c r="E467" s="195"/>
      <c r="F467" s="286"/>
      <c r="H467" s="289"/>
      <c r="I467" s="289"/>
      <c r="J467" s="289"/>
      <c r="K467" s="284"/>
    </row>
    <row r="468" spans="2:11" s="192" customFormat="1" x14ac:dyDescent="0.2">
      <c r="B468" s="193"/>
      <c r="C468" s="194"/>
      <c r="D468" s="194"/>
      <c r="E468" s="195"/>
      <c r="F468" s="286"/>
      <c r="H468" s="289"/>
      <c r="I468" s="289"/>
      <c r="J468" s="289"/>
      <c r="K468" s="284"/>
    </row>
    <row r="469" spans="2:11" s="192" customFormat="1" x14ac:dyDescent="0.2">
      <c r="B469" s="193"/>
      <c r="C469" s="194"/>
      <c r="D469" s="194"/>
      <c r="E469" s="195"/>
      <c r="F469" s="286"/>
      <c r="H469" s="289"/>
      <c r="I469" s="289"/>
      <c r="J469" s="289"/>
      <c r="K469" s="284"/>
    </row>
    <row r="470" spans="2:11" s="192" customFormat="1" x14ac:dyDescent="0.2">
      <c r="B470" s="193"/>
      <c r="C470" s="194"/>
      <c r="D470" s="194"/>
      <c r="E470" s="195"/>
      <c r="F470" s="286"/>
      <c r="H470" s="289"/>
      <c r="I470" s="289"/>
      <c r="J470" s="289"/>
      <c r="K470" s="284"/>
    </row>
    <row r="471" spans="2:11" s="192" customFormat="1" x14ac:dyDescent="0.2">
      <c r="B471" s="193"/>
      <c r="C471" s="194"/>
      <c r="D471" s="194"/>
      <c r="E471" s="195"/>
      <c r="F471" s="286"/>
      <c r="H471" s="289"/>
      <c r="I471" s="289"/>
      <c r="J471" s="289"/>
      <c r="K471" s="284"/>
    </row>
    <row r="472" spans="2:11" s="192" customFormat="1" x14ac:dyDescent="0.2">
      <c r="B472" s="193"/>
      <c r="C472" s="194"/>
      <c r="D472" s="194"/>
      <c r="E472" s="195"/>
      <c r="F472" s="286"/>
      <c r="H472" s="289"/>
      <c r="I472" s="289"/>
      <c r="J472" s="289"/>
      <c r="K472" s="284"/>
    </row>
    <row r="473" spans="2:11" s="192" customFormat="1" x14ac:dyDescent="0.2">
      <c r="B473" s="193"/>
      <c r="C473" s="194"/>
      <c r="D473" s="194"/>
      <c r="E473" s="195"/>
      <c r="F473" s="286"/>
      <c r="H473" s="289"/>
      <c r="I473" s="289"/>
      <c r="J473" s="289"/>
      <c r="K473" s="284"/>
    </row>
    <row r="474" spans="2:11" s="192" customFormat="1" x14ac:dyDescent="0.2">
      <c r="B474" s="193"/>
      <c r="C474" s="194"/>
      <c r="D474" s="194"/>
      <c r="E474" s="195"/>
      <c r="F474" s="286"/>
      <c r="H474" s="289"/>
      <c r="I474" s="289"/>
      <c r="J474" s="289"/>
      <c r="K474" s="284"/>
    </row>
    <row r="475" spans="2:11" s="192" customFormat="1" x14ac:dyDescent="0.2">
      <c r="B475" s="193"/>
      <c r="C475" s="194"/>
      <c r="D475" s="194"/>
      <c r="E475" s="195"/>
      <c r="F475" s="286"/>
      <c r="H475" s="289"/>
      <c r="I475" s="289"/>
      <c r="J475" s="289"/>
      <c r="K475" s="284"/>
    </row>
    <row r="476" spans="2:11" s="192" customFormat="1" x14ac:dyDescent="0.2">
      <c r="B476" s="193"/>
      <c r="C476" s="194"/>
      <c r="D476" s="194"/>
      <c r="E476" s="195"/>
      <c r="F476" s="286"/>
      <c r="H476" s="289"/>
      <c r="I476" s="289"/>
      <c r="J476" s="289"/>
      <c r="K476" s="284"/>
    </row>
    <row r="477" spans="2:11" s="192" customFormat="1" x14ac:dyDescent="0.2">
      <c r="B477" s="193"/>
      <c r="C477" s="194"/>
      <c r="D477" s="194"/>
      <c r="E477" s="195"/>
      <c r="F477" s="286"/>
      <c r="H477" s="289"/>
      <c r="I477" s="289"/>
      <c r="J477" s="289"/>
      <c r="K477" s="284"/>
    </row>
    <row r="478" spans="2:11" s="192" customFormat="1" x14ac:dyDescent="0.2">
      <c r="B478" s="193"/>
      <c r="C478" s="194"/>
      <c r="D478" s="194"/>
      <c r="E478" s="195"/>
      <c r="F478" s="286"/>
      <c r="H478" s="289"/>
      <c r="I478" s="289"/>
      <c r="J478" s="289"/>
      <c r="K478" s="284"/>
    </row>
    <row r="479" spans="2:11" s="192" customFormat="1" x14ac:dyDescent="0.2">
      <c r="B479" s="193"/>
      <c r="C479" s="194"/>
      <c r="D479" s="194"/>
      <c r="E479" s="195"/>
      <c r="F479" s="286"/>
      <c r="H479" s="289"/>
      <c r="I479" s="289"/>
      <c r="J479" s="289"/>
      <c r="K479" s="284"/>
    </row>
    <row r="480" spans="2:11" s="192" customFormat="1" x14ac:dyDescent="0.2">
      <c r="B480" s="193"/>
      <c r="C480" s="194"/>
      <c r="D480" s="194"/>
      <c r="E480" s="195"/>
      <c r="F480" s="286"/>
      <c r="H480" s="289"/>
      <c r="I480" s="289"/>
      <c r="J480" s="289"/>
      <c r="K480" s="284"/>
    </row>
    <row r="481" spans="2:11" s="192" customFormat="1" x14ac:dyDescent="0.2">
      <c r="B481" s="193"/>
      <c r="C481" s="194"/>
      <c r="D481" s="194"/>
      <c r="E481" s="195"/>
      <c r="F481" s="286"/>
      <c r="H481" s="289"/>
      <c r="I481" s="289"/>
      <c r="J481" s="289"/>
      <c r="K481" s="284"/>
    </row>
    <row r="482" spans="2:11" s="192" customFormat="1" x14ac:dyDescent="0.2">
      <c r="B482" s="193"/>
      <c r="C482" s="194"/>
      <c r="D482" s="194"/>
      <c r="E482" s="195"/>
      <c r="F482" s="286"/>
      <c r="H482" s="289"/>
      <c r="I482" s="289"/>
      <c r="J482" s="289"/>
      <c r="K482" s="284"/>
    </row>
    <row r="483" spans="2:11" s="192" customFormat="1" x14ac:dyDescent="0.2">
      <c r="B483" s="193"/>
      <c r="C483" s="194"/>
      <c r="D483" s="194"/>
      <c r="E483" s="195"/>
      <c r="F483" s="286"/>
      <c r="H483" s="289"/>
      <c r="I483" s="289"/>
      <c r="J483" s="289"/>
      <c r="K483" s="284"/>
    </row>
    <row r="484" spans="2:11" s="192" customFormat="1" x14ac:dyDescent="0.2">
      <c r="B484" s="193"/>
      <c r="C484" s="194"/>
      <c r="D484" s="194"/>
      <c r="E484" s="195"/>
      <c r="F484" s="286"/>
      <c r="H484" s="289"/>
      <c r="I484" s="289"/>
      <c r="J484" s="289"/>
      <c r="K484" s="284"/>
    </row>
    <row r="485" spans="2:11" s="192" customFormat="1" x14ac:dyDescent="0.2">
      <c r="B485" s="193"/>
      <c r="C485" s="194"/>
      <c r="D485" s="194"/>
      <c r="E485" s="195"/>
      <c r="F485" s="286"/>
      <c r="H485" s="289"/>
      <c r="I485" s="289"/>
      <c r="J485" s="289"/>
      <c r="K485" s="284"/>
    </row>
    <row r="486" spans="2:11" s="192" customFormat="1" x14ac:dyDescent="0.2">
      <c r="B486" s="193"/>
      <c r="C486" s="194"/>
      <c r="D486" s="194"/>
      <c r="E486" s="195"/>
      <c r="F486" s="286"/>
      <c r="H486" s="289"/>
      <c r="I486" s="289"/>
      <c r="J486" s="289"/>
      <c r="K486" s="284"/>
    </row>
    <row r="487" spans="2:11" s="192" customFormat="1" x14ac:dyDescent="0.2">
      <c r="B487" s="193"/>
      <c r="C487" s="194"/>
      <c r="D487" s="194"/>
      <c r="E487" s="195"/>
      <c r="F487" s="286"/>
      <c r="H487" s="289"/>
      <c r="I487" s="289"/>
      <c r="J487" s="289"/>
      <c r="K487" s="284"/>
    </row>
    <row r="488" spans="2:11" s="192" customFormat="1" x14ac:dyDescent="0.2">
      <c r="B488" s="193"/>
      <c r="C488" s="194"/>
      <c r="D488" s="194"/>
      <c r="E488" s="195"/>
      <c r="F488" s="286"/>
      <c r="H488" s="289"/>
      <c r="I488" s="289"/>
      <c r="J488" s="289"/>
      <c r="K488" s="284"/>
    </row>
    <row r="489" spans="2:11" s="192" customFormat="1" x14ac:dyDescent="0.2">
      <c r="B489" s="193"/>
      <c r="C489" s="194"/>
      <c r="D489" s="194"/>
      <c r="E489" s="195"/>
      <c r="F489" s="286"/>
      <c r="H489" s="289"/>
      <c r="I489" s="289"/>
      <c r="J489" s="289"/>
      <c r="K489" s="284"/>
    </row>
    <row r="490" spans="2:11" s="192" customFormat="1" x14ac:dyDescent="0.2">
      <c r="B490" s="193"/>
      <c r="C490" s="194"/>
      <c r="D490" s="194"/>
      <c r="E490" s="195"/>
      <c r="F490" s="286"/>
      <c r="H490" s="289"/>
      <c r="I490" s="289"/>
      <c r="J490" s="289"/>
      <c r="K490" s="284"/>
    </row>
    <row r="491" spans="2:11" s="192" customFormat="1" x14ac:dyDescent="0.2">
      <c r="B491" s="193"/>
      <c r="C491" s="194"/>
      <c r="D491" s="194"/>
      <c r="E491" s="195"/>
      <c r="F491" s="286"/>
      <c r="H491" s="289"/>
      <c r="I491" s="289"/>
      <c r="J491" s="289"/>
      <c r="K491" s="284"/>
    </row>
    <row r="492" spans="2:11" s="192" customFormat="1" x14ac:dyDescent="0.2">
      <c r="B492" s="193"/>
      <c r="C492" s="194"/>
      <c r="D492" s="194"/>
      <c r="E492" s="195"/>
      <c r="F492" s="286"/>
      <c r="H492" s="289"/>
      <c r="I492" s="289"/>
      <c r="J492" s="289"/>
      <c r="K492" s="284"/>
    </row>
    <row r="493" spans="2:11" s="192" customFormat="1" x14ac:dyDescent="0.2">
      <c r="B493" s="193"/>
      <c r="C493" s="194"/>
      <c r="D493" s="194"/>
      <c r="E493" s="195"/>
      <c r="F493" s="286"/>
      <c r="H493" s="289"/>
      <c r="I493" s="289"/>
      <c r="J493" s="289"/>
      <c r="K493" s="284"/>
    </row>
    <row r="494" spans="2:11" s="192" customFormat="1" x14ac:dyDescent="0.2">
      <c r="B494" s="193"/>
      <c r="C494" s="194"/>
      <c r="D494" s="194"/>
      <c r="E494" s="195"/>
      <c r="F494" s="286"/>
      <c r="H494" s="289"/>
      <c r="I494" s="289"/>
      <c r="J494" s="289"/>
      <c r="K494" s="284"/>
    </row>
    <row r="495" spans="2:11" s="192" customFormat="1" x14ac:dyDescent="0.2">
      <c r="B495" s="193"/>
      <c r="C495" s="194"/>
      <c r="D495" s="194"/>
      <c r="E495" s="195"/>
      <c r="F495" s="286"/>
      <c r="H495" s="289"/>
      <c r="I495" s="289"/>
      <c r="J495" s="289"/>
      <c r="K495" s="284"/>
    </row>
    <row r="496" spans="2:11" s="192" customFormat="1" x14ac:dyDescent="0.2">
      <c r="B496" s="193"/>
      <c r="C496" s="194"/>
      <c r="D496" s="194"/>
      <c r="E496" s="195"/>
      <c r="F496" s="286"/>
      <c r="H496" s="289"/>
      <c r="I496" s="289"/>
      <c r="J496" s="289"/>
      <c r="K496" s="284"/>
    </row>
    <row r="497" spans="2:11" s="192" customFormat="1" x14ac:dyDescent="0.2">
      <c r="B497" s="193"/>
      <c r="C497" s="194"/>
      <c r="D497" s="194"/>
      <c r="E497" s="195"/>
      <c r="F497" s="286"/>
      <c r="H497" s="289"/>
      <c r="I497" s="289"/>
      <c r="J497" s="289"/>
      <c r="K497" s="284"/>
    </row>
    <row r="498" spans="2:11" s="192" customFormat="1" x14ac:dyDescent="0.2">
      <c r="B498" s="193"/>
      <c r="C498" s="194"/>
      <c r="D498" s="194"/>
      <c r="E498" s="195"/>
      <c r="F498" s="286"/>
      <c r="H498" s="289"/>
      <c r="I498" s="289"/>
      <c r="J498" s="289"/>
      <c r="K498" s="284"/>
    </row>
    <row r="499" spans="2:11" s="192" customFormat="1" x14ac:dyDescent="0.2">
      <c r="B499" s="193"/>
      <c r="C499" s="194"/>
      <c r="D499" s="194"/>
      <c r="E499" s="195"/>
      <c r="F499" s="286"/>
      <c r="H499" s="289"/>
      <c r="I499" s="289"/>
      <c r="J499" s="289"/>
      <c r="K499" s="284"/>
    </row>
    <row r="500" spans="2:11" s="192" customFormat="1" x14ac:dyDescent="0.2">
      <c r="B500" s="193"/>
      <c r="C500" s="194"/>
      <c r="D500" s="194"/>
      <c r="E500" s="195"/>
      <c r="F500" s="286"/>
      <c r="H500" s="289"/>
      <c r="I500" s="289"/>
      <c r="J500" s="289"/>
      <c r="K500" s="284"/>
    </row>
    <row r="501" spans="2:11" s="192" customFormat="1" x14ac:dyDescent="0.2">
      <c r="B501" s="193"/>
      <c r="C501" s="194"/>
      <c r="D501" s="194"/>
      <c r="E501" s="195"/>
      <c r="F501" s="286"/>
      <c r="H501" s="289"/>
      <c r="I501" s="289"/>
      <c r="J501" s="289"/>
      <c r="K501" s="284"/>
    </row>
    <row r="502" spans="2:11" s="192" customFormat="1" x14ac:dyDescent="0.2">
      <c r="B502" s="193"/>
      <c r="C502" s="194"/>
      <c r="D502" s="194"/>
      <c r="E502" s="195"/>
      <c r="F502" s="286"/>
      <c r="H502" s="289"/>
      <c r="I502" s="289"/>
      <c r="J502" s="289"/>
      <c r="K502" s="284"/>
    </row>
    <row r="503" spans="2:11" s="192" customFormat="1" x14ac:dyDescent="0.2">
      <c r="B503" s="193"/>
      <c r="C503" s="194"/>
      <c r="D503" s="194"/>
      <c r="E503" s="195"/>
      <c r="F503" s="286"/>
      <c r="H503" s="289"/>
      <c r="I503" s="289"/>
      <c r="J503" s="289"/>
      <c r="K503" s="284"/>
    </row>
    <row r="504" spans="2:11" s="192" customFormat="1" x14ac:dyDescent="0.2">
      <c r="B504" s="193"/>
      <c r="C504" s="194"/>
      <c r="D504" s="194"/>
      <c r="E504" s="195"/>
      <c r="F504" s="286"/>
      <c r="H504" s="289"/>
      <c r="I504" s="289"/>
      <c r="J504" s="289"/>
      <c r="K504" s="284"/>
    </row>
    <row r="505" spans="2:11" s="192" customFormat="1" x14ac:dyDescent="0.2">
      <c r="B505" s="193"/>
      <c r="C505" s="194"/>
      <c r="D505" s="194"/>
      <c r="E505" s="195"/>
      <c r="F505" s="286"/>
      <c r="H505" s="289"/>
      <c r="I505" s="289"/>
      <c r="J505" s="289"/>
      <c r="K505" s="284"/>
    </row>
    <row r="506" spans="2:11" s="192" customFormat="1" x14ac:dyDescent="0.2">
      <c r="B506" s="193"/>
      <c r="C506" s="194"/>
      <c r="D506" s="194"/>
      <c r="E506" s="195"/>
      <c r="F506" s="286"/>
      <c r="H506" s="289"/>
      <c r="I506" s="289"/>
      <c r="J506" s="289"/>
      <c r="K506" s="284"/>
    </row>
    <row r="507" spans="2:11" s="192" customFormat="1" x14ac:dyDescent="0.2">
      <c r="B507" s="193"/>
      <c r="C507" s="194"/>
      <c r="D507" s="194"/>
      <c r="E507" s="195"/>
      <c r="F507" s="286"/>
      <c r="H507" s="289"/>
      <c r="I507" s="289"/>
      <c r="J507" s="289"/>
      <c r="K507" s="284"/>
    </row>
    <row r="508" spans="2:11" s="192" customFormat="1" x14ac:dyDescent="0.2">
      <c r="B508" s="193"/>
      <c r="C508" s="194"/>
      <c r="D508" s="194"/>
      <c r="E508" s="195"/>
      <c r="F508" s="286"/>
      <c r="H508" s="289"/>
      <c r="I508" s="289"/>
      <c r="J508" s="289"/>
      <c r="K508" s="284"/>
    </row>
    <row r="509" spans="2:11" s="192" customFormat="1" x14ac:dyDescent="0.2">
      <c r="B509" s="193"/>
      <c r="C509" s="194"/>
      <c r="D509" s="194"/>
      <c r="E509" s="195"/>
      <c r="F509" s="286"/>
      <c r="H509" s="289"/>
      <c r="I509" s="289"/>
      <c r="J509" s="289"/>
      <c r="K509" s="284"/>
    </row>
    <row r="510" spans="2:11" s="192" customFormat="1" x14ac:dyDescent="0.2">
      <c r="B510" s="193"/>
      <c r="C510" s="194"/>
      <c r="D510" s="194"/>
      <c r="E510" s="195"/>
      <c r="F510" s="286"/>
      <c r="H510" s="289"/>
      <c r="I510" s="289"/>
      <c r="J510" s="289"/>
      <c r="K510" s="284"/>
    </row>
    <row r="511" spans="2:11" s="192" customFormat="1" x14ac:dyDescent="0.2">
      <c r="B511" s="193"/>
      <c r="C511" s="194"/>
      <c r="D511" s="194"/>
      <c r="E511" s="195"/>
      <c r="F511" s="286"/>
      <c r="H511" s="289"/>
      <c r="I511" s="289"/>
      <c r="J511" s="289"/>
      <c r="K511" s="284"/>
    </row>
    <row r="512" spans="2:11" s="192" customFormat="1" x14ac:dyDescent="0.2">
      <c r="B512" s="193"/>
      <c r="C512" s="194"/>
      <c r="D512" s="194"/>
      <c r="E512" s="195"/>
      <c r="F512" s="286"/>
      <c r="H512" s="289"/>
      <c r="I512" s="289"/>
      <c r="J512" s="289"/>
      <c r="K512" s="284"/>
    </row>
    <row r="513" spans="2:11" s="192" customFormat="1" x14ac:dyDescent="0.2">
      <c r="B513" s="193"/>
      <c r="C513" s="194"/>
      <c r="D513" s="194"/>
      <c r="E513" s="195"/>
      <c r="F513" s="286"/>
      <c r="H513" s="289"/>
      <c r="I513" s="289"/>
      <c r="J513" s="289"/>
      <c r="K513" s="284"/>
    </row>
    <row r="514" spans="2:11" s="192" customFormat="1" x14ac:dyDescent="0.2">
      <c r="B514" s="193"/>
      <c r="C514" s="194"/>
      <c r="D514" s="194"/>
      <c r="E514" s="195"/>
      <c r="F514" s="286"/>
      <c r="H514" s="289"/>
      <c r="I514" s="289"/>
      <c r="J514" s="289"/>
      <c r="K514" s="284"/>
    </row>
    <row r="515" spans="2:11" s="192" customFormat="1" x14ac:dyDescent="0.2">
      <c r="B515" s="193"/>
      <c r="C515" s="194"/>
      <c r="D515" s="194"/>
      <c r="E515" s="195"/>
      <c r="F515" s="286"/>
      <c r="H515" s="289"/>
      <c r="I515" s="289"/>
      <c r="J515" s="289"/>
      <c r="K515" s="284"/>
    </row>
    <row r="516" spans="2:11" s="192" customFormat="1" x14ac:dyDescent="0.2">
      <c r="B516" s="193"/>
      <c r="C516" s="194"/>
      <c r="D516" s="194"/>
      <c r="E516" s="195"/>
      <c r="F516" s="286"/>
      <c r="H516" s="289"/>
      <c r="I516" s="289"/>
      <c r="J516" s="289"/>
      <c r="K516" s="284"/>
    </row>
    <row r="517" spans="2:11" s="192" customFormat="1" x14ac:dyDescent="0.2">
      <c r="B517" s="193"/>
      <c r="C517" s="194"/>
      <c r="D517" s="194"/>
      <c r="E517" s="195"/>
      <c r="F517" s="286"/>
      <c r="H517" s="289"/>
      <c r="I517" s="289"/>
      <c r="J517" s="289"/>
      <c r="K517" s="284"/>
    </row>
    <row r="518" spans="2:11" s="192" customFormat="1" x14ac:dyDescent="0.2">
      <c r="B518" s="193"/>
      <c r="C518" s="194"/>
      <c r="D518" s="194"/>
      <c r="E518" s="195"/>
      <c r="F518" s="286"/>
      <c r="H518" s="289"/>
      <c r="I518" s="289"/>
      <c r="J518" s="289"/>
      <c r="K518" s="284"/>
    </row>
    <row r="519" spans="2:11" s="192" customFormat="1" x14ac:dyDescent="0.2">
      <c r="B519" s="193"/>
      <c r="C519" s="194"/>
      <c r="D519" s="194"/>
      <c r="E519" s="195"/>
      <c r="F519" s="286"/>
      <c r="H519" s="289"/>
      <c r="I519" s="289"/>
      <c r="J519" s="289"/>
      <c r="K519" s="284"/>
    </row>
    <row r="520" spans="2:11" s="192" customFormat="1" x14ac:dyDescent="0.2">
      <c r="B520" s="193"/>
      <c r="C520" s="194"/>
      <c r="D520" s="194"/>
      <c r="E520" s="195"/>
      <c r="F520" s="286"/>
      <c r="H520" s="289"/>
      <c r="I520" s="289"/>
      <c r="J520" s="289"/>
      <c r="K520" s="284"/>
    </row>
    <row r="521" spans="2:11" s="192" customFormat="1" x14ac:dyDescent="0.2">
      <c r="B521" s="193"/>
      <c r="C521" s="194"/>
      <c r="D521" s="194"/>
      <c r="E521" s="195"/>
      <c r="F521" s="286"/>
      <c r="H521" s="289"/>
      <c r="I521" s="289"/>
      <c r="J521" s="289"/>
      <c r="K521" s="284"/>
    </row>
    <row r="522" spans="2:11" s="192" customFormat="1" x14ac:dyDescent="0.2">
      <c r="B522" s="193"/>
      <c r="C522" s="194"/>
      <c r="D522" s="194"/>
      <c r="E522" s="195"/>
      <c r="F522" s="286"/>
      <c r="H522" s="289"/>
      <c r="I522" s="289"/>
      <c r="J522" s="289"/>
      <c r="K522" s="284"/>
    </row>
    <row r="523" spans="2:11" s="192" customFormat="1" x14ac:dyDescent="0.2">
      <c r="B523" s="193"/>
      <c r="C523" s="194"/>
      <c r="D523" s="194"/>
      <c r="E523" s="195"/>
      <c r="F523" s="286"/>
      <c r="H523" s="289"/>
      <c r="I523" s="289"/>
      <c r="J523" s="289"/>
      <c r="K523" s="284"/>
    </row>
    <row r="524" spans="2:11" s="192" customFormat="1" x14ac:dyDescent="0.2">
      <c r="B524" s="193"/>
      <c r="C524" s="194"/>
      <c r="D524" s="194"/>
      <c r="E524" s="195"/>
      <c r="F524" s="286"/>
      <c r="H524" s="289"/>
      <c r="I524" s="289"/>
      <c r="J524" s="289"/>
      <c r="K524" s="284"/>
    </row>
    <row r="525" spans="2:11" s="192" customFormat="1" x14ac:dyDescent="0.2">
      <c r="B525" s="193"/>
      <c r="C525" s="194"/>
      <c r="D525" s="194"/>
      <c r="E525" s="195"/>
      <c r="F525" s="286"/>
      <c r="H525" s="289"/>
      <c r="I525" s="289"/>
      <c r="J525" s="289"/>
      <c r="K525" s="284"/>
    </row>
    <row r="526" spans="2:11" s="192" customFormat="1" x14ac:dyDescent="0.2">
      <c r="B526" s="193"/>
      <c r="C526" s="194"/>
      <c r="D526" s="194"/>
      <c r="E526" s="195"/>
      <c r="F526" s="286"/>
      <c r="H526" s="289"/>
      <c r="I526" s="289"/>
      <c r="J526" s="289"/>
      <c r="K526" s="284"/>
    </row>
    <row r="527" spans="2:11" s="192" customFormat="1" x14ac:dyDescent="0.2">
      <c r="B527" s="193"/>
      <c r="C527" s="194"/>
      <c r="D527" s="194"/>
      <c r="E527" s="195"/>
      <c r="F527" s="286"/>
      <c r="H527" s="289"/>
      <c r="I527" s="289"/>
      <c r="J527" s="289"/>
      <c r="K527" s="284"/>
    </row>
    <row r="528" spans="2:11" s="192" customFormat="1" x14ac:dyDescent="0.2">
      <c r="B528" s="193"/>
      <c r="C528" s="194"/>
      <c r="D528" s="194"/>
      <c r="E528" s="195"/>
      <c r="F528" s="286"/>
      <c r="H528" s="289"/>
      <c r="I528" s="289"/>
      <c r="J528" s="289"/>
      <c r="K528" s="284"/>
    </row>
    <row r="529" spans="2:11" s="192" customFormat="1" x14ac:dyDescent="0.2">
      <c r="B529" s="193"/>
      <c r="C529" s="194"/>
      <c r="D529" s="194"/>
      <c r="E529" s="195"/>
      <c r="F529" s="286"/>
      <c r="H529" s="289"/>
      <c r="I529" s="289"/>
      <c r="J529" s="289"/>
      <c r="K529" s="284"/>
    </row>
    <row r="530" spans="2:11" s="192" customFormat="1" x14ac:dyDescent="0.2">
      <c r="B530" s="193"/>
      <c r="C530" s="194"/>
      <c r="D530" s="194"/>
      <c r="E530" s="195"/>
      <c r="F530" s="286"/>
      <c r="H530" s="289"/>
      <c r="I530" s="289"/>
      <c r="J530" s="289"/>
      <c r="K530" s="284"/>
    </row>
    <row r="531" spans="2:11" s="192" customFormat="1" x14ac:dyDescent="0.2">
      <c r="B531" s="193"/>
      <c r="C531" s="194"/>
      <c r="D531" s="194"/>
      <c r="E531" s="195"/>
      <c r="F531" s="286"/>
      <c r="H531" s="289"/>
      <c r="I531" s="289"/>
      <c r="J531" s="289"/>
      <c r="K531" s="284"/>
    </row>
    <row r="532" spans="2:11" s="192" customFormat="1" x14ac:dyDescent="0.2">
      <c r="B532" s="193"/>
      <c r="C532" s="194"/>
      <c r="D532" s="194"/>
      <c r="E532" s="195"/>
      <c r="F532" s="286"/>
      <c r="H532" s="289"/>
      <c r="I532" s="289"/>
      <c r="J532" s="289"/>
      <c r="K532" s="284"/>
    </row>
    <row r="533" spans="2:11" s="192" customFormat="1" x14ac:dyDescent="0.2">
      <c r="B533" s="193"/>
      <c r="C533" s="194"/>
      <c r="D533" s="194"/>
      <c r="E533" s="195"/>
      <c r="F533" s="286"/>
      <c r="H533" s="289"/>
      <c r="I533" s="289"/>
      <c r="J533" s="289"/>
      <c r="K533" s="284"/>
    </row>
    <row r="534" spans="2:11" s="192" customFormat="1" x14ac:dyDescent="0.2">
      <c r="B534" s="193"/>
      <c r="C534" s="194"/>
      <c r="D534" s="194"/>
      <c r="E534" s="195"/>
      <c r="F534" s="286"/>
      <c r="H534" s="289"/>
      <c r="I534" s="289"/>
      <c r="J534" s="289"/>
      <c r="K534" s="284"/>
    </row>
    <row r="535" spans="2:11" s="192" customFormat="1" x14ac:dyDescent="0.2">
      <c r="B535" s="193"/>
      <c r="C535" s="194"/>
      <c r="D535" s="194"/>
      <c r="E535" s="195"/>
      <c r="F535" s="286"/>
      <c r="H535" s="289"/>
      <c r="I535" s="289"/>
      <c r="J535" s="289"/>
      <c r="K535" s="284"/>
    </row>
    <row r="536" spans="2:11" s="192" customFormat="1" x14ac:dyDescent="0.2">
      <c r="B536" s="193"/>
      <c r="C536" s="194"/>
      <c r="D536" s="194"/>
      <c r="E536" s="195"/>
      <c r="F536" s="286"/>
      <c r="H536" s="289"/>
      <c r="I536" s="289"/>
      <c r="J536" s="289"/>
      <c r="K536" s="284"/>
    </row>
    <row r="537" spans="2:11" s="192" customFormat="1" x14ac:dyDescent="0.2">
      <c r="B537" s="193"/>
      <c r="C537" s="194"/>
      <c r="D537" s="194"/>
      <c r="E537" s="195"/>
      <c r="F537" s="286"/>
      <c r="H537" s="289"/>
      <c r="I537" s="289"/>
      <c r="J537" s="289"/>
      <c r="K537" s="284"/>
    </row>
    <row r="538" spans="2:11" s="192" customFormat="1" x14ac:dyDescent="0.2">
      <c r="B538" s="193"/>
      <c r="C538" s="194"/>
      <c r="D538" s="194"/>
      <c r="E538" s="195"/>
      <c r="F538" s="286"/>
      <c r="H538" s="289"/>
      <c r="I538" s="289"/>
      <c r="J538" s="289"/>
      <c r="K538" s="284"/>
    </row>
    <row r="539" spans="2:11" s="192" customFormat="1" x14ac:dyDescent="0.2">
      <c r="B539" s="193"/>
      <c r="C539" s="194"/>
      <c r="D539" s="194"/>
      <c r="E539" s="195"/>
      <c r="F539" s="286"/>
      <c r="H539" s="289"/>
      <c r="I539" s="289"/>
      <c r="J539" s="289"/>
      <c r="K539" s="284"/>
    </row>
    <row r="540" spans="2:11" s="192" customFormat="1" x14ac:dyDescent="0.2">
      <c r="B540" s="193"/>
      <c r="C540" s="194"/>
      <c r="D540" s="194"/>
      <c r="E540" s="195"/>
      <c r="F540" s="286"/>
      <c r="H540" s="289"/>
      <c r="I540" s="289"/>
      <c r="J540" s="289"/>
      <c r="K540" s="284"/>
    </row>
    <row r="541" spans="2:11" s="192" customFormat="1" x14ac:dyDescent="0.2">
      <c r="B541" s="193"/>
      <c r="C541" s="194"/>
      <c r="D541" s="194"/>
      <c r="E541" s="195"/>
      <c r="F541" s="286"/>
      <c r="H541" s="289"/>
      <c r="I541" s="289"/>
      <c r="J541" s="289"/>
      <c r="K541" s="284"/>
    </row>
    <row r="542" spans="2:11" s="192" customFormat="1" x14ac:dyDescent="0.2">
      <c r="B542" s="193"/>
      <c r="C542" s="194"/>
      <c r="D542" s="194"/>
      <c r="E542" s="195"/>
      <c r="F542" s="286"/>
      <c r="H542" s="289"/>
      <c r="I542" s="289"/>
      <c r="J542" s="289"/>
      <c r="K542" s="284"/>
    </row>
    <row r="543" spans="2:11" s="192" customFormat="1" x14ac:dyDescent="0.2">
      <c r="B543" s="193"/>
      <c r="C543" s="194"/>
      <c r="D543" s="194"/>
      <c r="E543" s="195"/>
      <c r="F543" s="286"/>
      <c r="H543" s="289"/>
      <c r="I543" s="289"/>
      <c r="J543" s="289"/>
      <c r="K543" s="284"/>
    </row>
    <row r="544" spans="2:11" s="192" customFormat="1" x14ac:dyDescent="0.2">
      <c r="B544" s="193"/>
      <c r="C544" s="194"/>
      <c r="D544" s="194"/>
      <c r="E544" s="195"/>
      <c r="F544" s="286"/>
      <c r="H544" s="289"/>
      <c r="I544" s="289"/>
      <c r="J544" s="289"/>
      <c r="K544" s="284"/>
    </row>
    <row r="545" spans="2:11" s="192" customFormat="1" x14ac:dyDescent="0.2">
      <c r="B545" s="193"/>
      <c r="C545" s="194"/>
      <c r="D545" s="194"/>
      <c r="E545" s="195"/>
      <c r="F545" s="286"/>
      <c r="H545" s="289"/>
      <c r="I545" s="289"/>
      <c r="J545" s="289"/>
      <c r="K545" s="284"/>
    </row>
    <row r="546" spans="2:11" s="192" customFormat="1" x14ac:dyDescent="0.2">
      <c r="B546" s="193"/>
      <c r="C546" s="194"/>
      <c r="D546" s="194"/>
      <c r="E546" s="195"/>
      <c r="F546" s="286"/>
      <c r="H546" s="289"/>
      <c r="I546" s="289"/>
      <c r="J546" s="289"/>
      <c r="K546" s="284"/>
    </row>
    <row r="547" spans="2:11" s="192" customFormat="1" x14ac:dyDescent="0.2">
      <c r="B547" s="193"/>
      <c r="C547" s="194"/>
      <c r="D547" s="194"/>
      <c r="E547" s="195"/>
      <c r="F547" s="286"/>
      <c r="H547" s="289"/>
      <c r="I547" s="289"/>
      <c r="J547" s="289"/>
      <c r="K547" s="284"/>
    </row>
    <row r="548" spans="2:11" s="192" customFormat="1" x14ac:dyDescent="0.2">
      <c r="B548" s="193"/>
      <c r="C548" s="194"/>
      <c r="D548" s="194"/>
      <c r="E548" s="195"/>
      <c r="F548" s="286"/>
      <c r="H548" s="289"/>
      <c r="I548" s="289"/>
      <c r="J548" s="289"/>
      <c r="K548" s="284"/>
    </row>
    <row r="549" spans="2:11" s="192" customFormat="1" x14ac:dyDescent="0.2">
      <c r="B549" s="193"/>
      <c r="C549" s="194"/>
      <c r="D549" s="194"/>
      <c r="E549" s="195"/>
      <c r="F549" s="286"/>
      <c r="H549" s="289"/>
      <c r="I549" s="289"/>
      <c r="J549" s="289"/>
      <c r="K549" s="284"/>
    </row>
    <row r="550" spans="2:11" s="192" customFormat="1" x14ac:dyDescent="0.2">
      <c r="B550" s="193"/>
      <c r="C550" s="194"/>
      <c r="D550" s="194"/>
      <c r="E550" s="195"/>
      <c r="F550" s="286"/>
      <c r="H550" s="289"/>
      <c r="I550" s="289"/>
      <c r="J550" s="289"/>
      <c r="K550" s="284"/>
    </row>
    <row r="551" spans="2:11" s="192" customFormat="1" x14ac:dyDescent="0.2">
      <c r="B551" s="193"/>
      <c r="C551" s="194"/>
      <c r="D551" s="194"/>
      <c r="E551" s="195"/>
      <c r="F551" s="286"/>
      <c r="H551" s="289"/>
      <c r="I551" s="289"/>
      <c r="J551" s="289"/>
      <c r="K551" s="284"/>
    </row>
    <row r="552" spans="2:11" s="192" customFormat="1" x14ac:dyDescent="0.2">
      <c r="B552" s="193"/>
      <c r="C552" s="194"/>
      <c r="D552" s="194"/>
      <c r="E552" s="195"/>
      <c r="F552" s="286"/>
      <c r="H552" s="289"/>
      <c r="I552" s="289"/>
      <c r="J552" s="289"/>
      <c r="K552" s="284"/>
    </row>
    <row r="553" spans="2:11" s="192" customFormat="1" x14ac:dyDescent="0.2">
      <c r="B553" s="193"/>
      <c r="C553" s="194"/>
      <c r="D553" s="194"/>
      <c r="E553" s="195"/>
      <c r="F553" s="286"/>
      <c r="H553" s="289"/>
      <c r="I553" s="289"/>
      <c r="J553" s="289"/>
      <c r="K553" s="284"/>
    </row>
    <row r="554" spans="2:11" s="192" customFormat="1" x14ac:dyDescent="0.2">
      <c r="B554" s="193"/>
      <c r="C554" s="194"/>
      <c r="D554" s="194"/>
      <c r="E554" s="195"/>
      <c r="F554" s="286"/>
      <c r="H554" s="289"/>
      <c r="I554" s="289"/>
      <c r="J554" s="289"/>
      <c r="K554" s="284"/>
    </row>
    <row r="555" spans="2:11" s="192" customFormat="1" x14ac:dyDescent="0.2">
      <c r="B555" s="193"/>
      <c r="C555" s="194"/>
      <c r="D555" s="194"/>
      <c r="E555" s="195"/>
      <c r="F555" s="286"/>
      <c r="H555" s="289"/>
      <c r="I555" s="289"/>
      <c r="J555" s="289"/>
      <c r="K555" s="284"/>
    </row>
    <row r="556" spans="2:11" s="192" customFormat="1" x14ac:dyDescent="0.2">
      <c r="B556" s="193"/>
      <c r="C556" s="194"/>
      <c r="D556" s="194"/>
      <c r="E556" s="195"/>
      <c r="F556" s="286"/>
      <c r="H556" s="289"/>
      <c r="I556" s="289"/>
      <c r="J556" s="289"/>
      <c r="K556" s="284"/>
    </row>
    <row r="557" spans="2:11" s="192" customFormat="1" x14ac:dyDescent="0.2">
      <c r="B557" s="193"/>
      <c r="C557" s="194"/>
      <c r="D557" s="194"/>
      <c r="E557" s="195"/>
      <c r="F557" s="286"/>
      <c r="H557" s="289"/>
      <c r="I557" s="289"/>
      <c r="J557" s="289"/>
      <c r="K557" s="284"/>
    </row>
    <row r="558" spans="2:11" s="192" customFormat="1" x14ac:dyDescent="0.2">
      <c r="B558" s="193"/>
      <c r="C558" s="194"/>
      <c r="D558" s="194"/>
      <c r="E558" s="195"/>
      <c r="F558" s="286"/>
      <c r="H558" s="289"/>
      <c r="I558" s="289"/>
      <c r="J558" s="289"/>
      <c r="K558" s="284"/>
    </row>
    <row r="559" spans="2:11" s="192" customFormat="1" x14ac:dyDescent="0.2">
      <c r="B559" s="193"/>
      <c r="C559" s="194"/>
      <c r="D559" s="194"/>
      <c r="E559" s="195"/>
      <c r="F559" s="286"/>
      <c r="H559" s="289"/>
      <c r="I559" s="289"/>
      <c r="J559" s="289"/>
      <c r="K559" s="284"/>
    </row>
    <row r="560" spans="2:11" s="192" customFormat="1" x14ac:dyDescent="0.2">
      <c r="B560" s="193"/>
      <c r="C560" s="194"/>
      <c r="D560" s="194"/>
      <c r="E560" s="195"/>
      <c r="F560" s="286"/>
      <c r="H560" s="289"/>
      <c r="I560" s="289"/>
      <c r="J560" s="289"/>
      <c r="K560" s="284"/>
    </row>
    <row r="561" spans="2:11" s="192" customFormat="1" x14ac:dyDescent="0.2">
      <c r="B561" s="193"/>
      <c r="C561" s="194"/>
      <c r="D561" s="194"/>
      <c r="E561" s="195"/>
      <c r="F561" s="286"/>
      <c r="H561" s="289"/>
      <c r="I561" s="289"/>
      <c r="J561" s="289"/>
      <c r="K561" s="284"/>
    </row>
    <row r="562" spans="2:11" s="192" customFormat="1" x14ac:dyDescent="0.2">
      <c r="B562" s="193"/>
      <c r="C562" s="194"/>
      <c r="D562" s="194"/>
      <c r="E562" s="195"/>
      <c r="F562" s="286"/>
      <c r="H562" s="289"/>
      <c r="I562" s="289"/>
      <c r="J562" s="289"/>
      <c r="K562" s="284"/>
    </row>
    <row r="563" spans="2:11" s="192" customFormat="1" x14ac:dyDescent="0.2">
      <c r="B563" s="193"/>
      <c r="C563" s="194"/>
      <c r="D563" s="194"/>
      <c r="E563" s="195"/>
      <c r="F563" s="286"/>
      <c r="H563" s="289"/>
      <c r="I563" s="289"/>
      <c r="J563" s="289"/>
      <c r="K563" s="284"/>
    </row>
    <row r="564" spans="2:11" s="192" customFormat="1" x14ac:dyDescent="0.2">
      <c r="B564" s="193"/>
      <c r="C564" s="194"/>
      <c r="D564" s="194"/>
      <c r="E564" s="195"/>
      <c r="F564" s="286"/>
      <c r="H564" s="289"/>
      <c r="I564" s="289"/>
      <c r="J564" s="289"/>
      <c r="K564" s="284"/>
    </row>
    <row r="565" spans="2:11" s="192" customFormat="1" x14ac:dyDescent="0.2">
      <c r="B565" s="193"/>
      <c r="C565" s="194"/>
      <c r="D565" s="194"/>
      <c r="E565" s="195"/>
      <c r="F565" s="286"/>
      <c r="H565" s="289"/>
      <c r="I565" s="289"/>
      <c r="J565" s="289"/>
      <c r="K565" s="284"/>
    </row>
    <row r="566" spans="2:11" s="192" customFormat="1" x14ac:dyDescent="0.2">
      <c r="B566" s="193"/>
      <c r="C566" s="194"/>
      <c r="D566" s="194"/>
      <c r="E566" s="195"/>
      <c r="F566" s="286"/>
      <c r="H566" s="289"/>
      <c r="I566" s="289"/>
      <c r="J566" s="289"/>
      <c r="K566" s="284"/>
    </row>
    <row r="567" spans="2:11" s="192" customFormat="1" x14ac:dyDescent="0.2">
      <c r="B567" s="193"/>
      <c r="C567" s="194"/>
      <c r="D567" s="194"/>
      <c r="E567" s="195"/>
      <c r="F567" s="286"/>
      <c r="H567" s="289"/>
      <c r="I567" s="289"/>
      <c r="J567" s="289"/>
      <c r="K567" s="284"/>
    </row>
    <row r="568" spans="2:11" s="192" customFormat="1" x14ac:dyDescent="0.2">
      <c r="B568" s="193"/>
      <c r="C568" s="194"/>
      <c r="D568" s="194"/>
      <c r="E568" s="195"/>
      <c r="F568" s="286"/>
      <c r="H568" s="289"/>
      <c r="I568" s="289"/>
      <c r="J568" s="289"/>
      <c r="K568" s="284"/>
    </row>
    <row r="569" spans="2:11" s="192" customFormat="1" x14ac:dyDescent="0.2">
      <c r="B569" s="193"/>
      <c r="C569" s="194"/>
      <c r="D569" s="194"/>
      <c r="E569" s="195"/>
      <c r="F569" s="286"/>
      <c r="H569" s="289"/>
      <c r="I569" s="289"/>
      <c r="J569" s="289"/>
      <c r="K569" s="284"/>
    </row>
    <row r="570" spans="2:11" s="192" customFormat="1" x14ac:dyDescent="0.2">
      <c r="B570" s="193"/>
      <c r="C570" s="194"/>
      <c r="D570" s="194"/>
      <c r="E570" s="195"/>
      <c r="F570" s="286"/>
      <c r="H570" s="289"/>
      <c r="I570" s="289"/>
      <c r="J570" s="289"/>
      <c r="K570" s="284"/>
    </row>
    <row r="571" spans="2:11" s="192" customFormat="1" x14ac:dyDescent="0.2">
      <c r="B571" s="193"/>
      <c r="C571" s="194"/>
      <c r="D571" s="194"/>
      <c r="E571" s="195"/>
      <c r="F571" s="286"/>
      <c r="H571" s="289"/>
      <c r="I571" s="289"/>
      <c r="J571" s="289"/>
      <c r="K571" s="284"/>
    </row>
    <row r="572" spans="2:11" s="192" customFormat="1" x14ac:dyDescent="0.2">
      <c r="B572" s="193"/>
      <c r="C572" s="194"/>
      <c r="D572" s="194"/>
      <c r="E572" s="195"/>
      <c r="F572" s="286"/>
      <c r="H572" s="289"/>
      <c r="I572" s="289"/>
      <c r="J572" s="289"/>
      <c r="K572" s="284"/>
    </row>
    <row r="573" spans="2:11" s="192" customFormat="1" x14ac:dyDescent="0.2">
      <c r="B573" s="193"/>
      <c r="C573" s="194"/>
      <c r="D573" s="194"/>
      <c r="E573" s="195"/>
      <c r="F573" s="286"/>
      <c r="H573" s="289"/>
      <c r="I573" s="289"/>
      <c r="J573" s="289"/>
      <c r="K573" s="284"/>
    </row>
    <row r="574" spans="2:11" s="192" customFormat="1" x14ac:dyDescent="0.2">
      <c r="B574" s="193"/>
      <c r="C574" s="194"/>
      <c r="D574" s="194"/>
      <c r="E574" s="195"/>
      <c r="F574" s="286"/>
      <c r="H574" s="289"/>
      <c r="I574" s="289"/>
      <c r="J574" s="289"/>
      <c r="K574" s="284"/>
    </row>
    <row r="575" spans="2:11" s="192" customFormat="1" x14ac:dyDescent="0.2">
      <c r="B575" s="193"/>
      <c r="C575" s="194"/>
      <c r="D575" s="194"/>
      <c r="E575" s="195"/>
      <c r="F575" s="286"/>
      <c r="H575" s="289"/>
      <c r="I575" s="289"/>
      <c r="J575" s="289"/>
      <c r="K575" s="284"/>
    </row>
    <row r="576" spans="2:11" s="192" customFormat="1" x14ac:dyDescent="0.2">
      <c r="B576" s="193"/>
      <c r="C576" s="194"/>
      <c r="D576" s="194"/>
      <c r="E576" s="195"/>
      <c r="F576" s="286"/>
      <c r="H576" s="289"/>
      <c r="I576" s="289"/>
      <c r="J576" s="289"/>
      <c r="K576" s="284"/>
    </row>
    <row r="577" spans="2:11" s="192" customFormat="1" x14ac:dyDescent="0.2">
      <c r="B577" s="193"/>
      <c r="C577" s="194"/>
      <c r="D577" s="194"/>
      <c r="E577" s="195"/>
      <c r="F577" s="286"/>
      <c r="H577" s="289"/>
      <c r="I577" s="289"/>
      <c r="J577" s="289"/>
      <c r="K577" s="284"/>
    </row>
    <row r="578" spans="2:11" s="192" customFormat="1" x14ac:dyDescent="0.2">
      <c r="B578" s="193"/>
      <c r="C578" s="194"/>
      <c r="D578" s="194"/>
      <c r="E578" s="195"/>
      <c r="F578" s="286"/>
      <c r="H578" s="289"/>
      <c r="I578" s="289"/>
      <c r="J578" s="289"/>
      <c r="K578" s="284"/>
    </row>
    <row r="579" spans="2:11" s="192" customFormat="1" x14ac:dyDescent="0.2">
      <c r="B579" s="193"/>
      <c r="C579" s="194"/>
      <c r="D579" s="194"/>
      <c r="E579" s="195"/>
      <c r="F579" s="286"/>
      <c r="H579" s="289"/>
      <c r="I579" s="289"/>
      <c r="J579" s="289"/>
      <c r="K579" s="284"/>
    </row>
    <row r="580" spans="2:11" s="192" customFormat="1" x14ac:dyDescent="0.2">
      <c r="B580" s="193"/>
      <c r="C580" s="194"/>
      <c r="D580" s="194"/>
      <c r="E580" s="195"/>
      <c r="F580" s="286"/>
      <c r="H580" s="289"/>
      <c r="I580" s="289"/>
      <c r="J580" s="289"/>
      <c r="K580" s="284"/>
    </row>
    <row r="581" spans="2:11" s="192" customFormat="1" x14ac:dyDescent="0.2">
      <c r="B581" s="193"/>
      <c r="C581" s="194"/>
      <c r="D581" s="194"/>
      <c r="E581" s="195"/>
      <c r="F581" s="286"/>
      <c r="H581" s="289"/>
      <c r="I581" s="289"/>
      <c r="J581" s="289"/>
      <c r="K581" s="284"/>
    </row>
    <row r="582" spans="2:11" s="192" customFormat="1" x14ac:dyDescent="0.2">
      <c r="B582" s="193"/>
      <c r="C582" s="194"/>
      <c r="D582" s="194"/>
      <c r="E582" s="195"/>
      <c r="F582" s="286"/>
      <c r="H582" s="289"/>
      <c r="I582" s="289"/>
      <c r="J582" s="289"/>
      <c r="K582" s="284"/>
    </row>
    <row r="583" spans="2:11" s="192" customFormat="1" x14ac:dyDescent="0.2">
      <c r="B583" s="193"/>
      <c r="C583" s="194"/>
      <c r="D583" s="194"/>
      <c r="E583" s="195"/>
      <c r="F583" s="286"/>
      <c r="H583" s="289"/>
      <c r="I583" s="289"/>
      <c r="J583" s="289"/>
      <c r="K583" s="284"/>
    </row>
    <row r="584" spans="2:11" s="192" customFormat="1" x14ac:dyDescent="0.2">
      <c r="B584" s="193"/>
      <c r="C584" s="194"/>
      <c r="D584" s="194"/>
      <c r="E584" s="195"/>
      <c r="F584" s="286"/>
      <c r="H584" s="289"/>
      <c r="I584" s="289"/>
      <c r="J584" s="289"/>
      <c r="K584" s="284"/>
    </row>
    <row r="585" spans="2:11" s="192" customFormat="1" x14ac:dyDescent="0.2">
      <c r="B585" s="193"/>
      <c r="C585" s="194"/>
      <c r="D585" s="194"/>
      <c r="E585" s="195"/>
      <c r="F585" s="286"/>
      <c r="H585" s="289"/>
      <c r="I585" s="289"/>
      <c r="J585" s="289"/>
      <c r="K585" s="284"/>
    </row>
    <row r="586" spans="2:11" s="192" customFormat="1" x14ac:dyDescent="0.2">
      <c r="B586" s="193"/>
      <c r="C586" s="194"/>
      <c r="D586" s="194"/>
      <c r="E586" s="195"/>
      <c r="F586" s="286"/>
      <c r="H586" s="289"/>
      <c r="I586" s="289"/>
      <c r="J586" s="289"/>
      <c r="K586" s="284"/>
    </row>
    <row r="587" spans="2:11" s="192" customFormat="1" x14ac:dyDescent="0.2">
      <c r="B587" s="193"/>
      <c r="C587" s="194"/>
      <c r="D587" s="194"/>
      <c r="E587" s="195"/>
      <c r="F587" s="286"/>
      <c r="H587" s="289"/>
      <c r="I587" s="289"/>
      <c r="J587" s="289"/>
      <c r="K587" s="284"/>
    </row>
    <row r="588" spans="2:11" s="192" customFormat="1" x14ac:dyDescent="0.2">
      <c r="B588" s="193"/>
      <c r="C588" s="194"/>
      <c r="D588" s="194"/>
      <c r="E588" s="195"/>
      <c r="F588" s="286"/>
      <c r="H588" s="289"/>
      <c r="I588" s="289"/>
      <c r="J588" s="289"/>
      <c r="K588" s="284"/>
    </row>
    <row r="589" spans="2:11" s="192" customFormat="1" x14ac:dyDescent="0.2">
      <c r="B589" s="193"/>
      <c r="C589" s="194"/>
      <c r="D589" s="194"/>
      <c r="E589" s="195"/>
      <c r="F589" s="286"/>
      <c r="H589" s="289"/>
      <c r="I589" s="289"/>
      <c r="J589" s="289"/>
      <c r="K589" s="284"/>
    </row>
    <row r="590" spans="2:11" s="192" customFormat="1" x14ac:dyDescent="0.2">
      <c r="B590" s="193"/>
      <c r="C590" s="194"/>
      <c r="D590" s="194"/>
      <c r="E590" s="195"/>
      <c r="F590" s="286"/>
      <c r="H590" s="289"/>
      <c r="I590" s="289"/>
      <c r="J590" s="289"/>
      <c r="K590" s="284"/>
    </row>
    <row r="591" spans="2:11" s="192" customFormat="1" x14ac:dyDescent="0.2">
      <c r="B591" s="193"/>
      <c r="C591" s="194"/>
      <c r="D591" s="194"/>
      <c r="E591" s="195"/>
      <c r="F591" s="286"/>
      <c r="H591" s="289"/>
      <c r="I591" s="289"/>
      <c r="J591" s="289"/>
      <c r="K591" s="284"/>
    </row>
    <row r="592" spans="2:11" s="192" customFormat="1" x14ac:dyDescent="0.2">
      <c r="B592" s="193"/>
      <c r="C592" s="194"/>
      <c r="D592" s="194"/>
      <c r="E592" s="195"/>
      <c r="F592" s="286"/>
      <c r="H592" s="289"/>
      <c r="I592" s="289"/>
      <c r="J592" s="289"/>
      <c r="K592" s="284"/>
    </row>
    <row r="593" spans="2:11" s="192" customFormat="1" x14ac:dyDescent="0.2">
      <c r="B593" s="193"/>
      <c r="C593" s="194"/>
      <c r="D593" s="194"/>
      <c r="E593" s="195"/>
      <c r="F593" s="286"/>
      <c r="H593" s="289"/>
      <c r="I593" s="289"/>
      <c r="J593" s="289"/>
      <c r="K593" s="284"/>
    </row>
    <row r="594" spans="2:11" s="192" customFormat="1" x14ac:dyDescent="0.2">
      <c r="B594" s="193"/>
      <c r="C594" s="194"/>
      <c r="D594" s="194"/>
      <c r="E594" s="195"/>
      <c r="F594" s="286"/>
      <c r="H594" s="289"/>
      <c r="I594" s="289"/>
      <c r="J594" s="289"/>
      <c r="K594" s="284"/>
    </row>
    <row r="595" spans="2:11" s="192" customFormat="1" x14ac:dyDescent="0.2">
      <c r="B595" s="193"/>
      <c r="C595" s="194"/>
      <c r="D595" s="194"/>
      <c r="E595" s="195"/>
      <c r="F595" s="286"/>
      <c r="H595" s="289"/>
      <c r="I595" s="289"/>
      <c r="J595" s="289"/>
      <c r="K595" s="284"/>
    </row>
    <row r="596" spans="2:11" s="192" customFormat="1" x14ac:dyDescent="0.2">
      <c r="B596" s="193"/>
      <c r="C596" s="194"/>
      <c r="D596" s="194"/>
      <c r="E596" s="195"/>
      <c r="F596" s="286"/>
      <c r="H596" s="289"/>
      <c r="I596" s="289"/>
      <c r="J596" s="289"/>
      <c r="K596" s="284"/>
    </row>
    <row r="597" spans="2:11" s="192" customFormat="1" x14ac:dyDescent="0.2">
      <c r="B597" s="193"/>
      <c r="C597" s="194"/>
      <c r="D597" s="194"/>
      <c r="E597" s="195"/>
      <c r="F597" s="286"/>
      <c r="H597" s="289"/>
      <c r="I597" s="289"/>
      <c r="J597" s="289"/>
      <c r="K597" s="284"/>
    </row>
    <row r="598" spans="2:11" s="192" customFormat="1" x14ac:dyDescent="0.2">
      <c r="B598" s="193"/>
      <c r="C598" s="194"/>
      <c r="D598" s="194"/>
      <c r="E598" s="195"/>
      <c r="F598" s="286"/>
      <c r="H598" s="289"/>
      <c r="I598" s="289"/>
      <c r="J598" s="289"/>
      <c r="K598" s="284"/>
    </row>
    <row r="599" spans="2:11" s="192" customFormat="1" x14ac:dyDescent="0.2">
      <c r="B599" s="193"/>
      <c r="C599" s="194"/>
      <c r="D599" s="194"/>
      <c r="E599" s="195"/>
      <c r="F599" s="286"/>
      <c r="H599" s="289"/>
      <c r="I599" s="289"/>
      <c r="J599" s="289"/>
      <c r="K599" s="284"/>
    </row>
    <row r="600" spans="2:11" s="192" customFormat="1" x14ac:dyDescent="0.2">
      <c r="B600" s="193"/>
      <c r="C600" s="194"/>
      <c r="D600" s="194"/>
      <c r="E600" s="195"/>
      <c r="F600" s="286"/>
      <c r="H600" s="289"/>
      <c r="I600" s="289"/>
      <c r="J600" s="289"/>
      <c r="K600" s="284"/>
    </row>
    <row r="601" spans="2:11" s="192" customFormat="1" x14ac:dyDescent="0.2">
      <c r="B601" s="193"/>
      <c r="C601" s="194"/>
      <c r="D601" s="194"/>
      <c r="E601" s="195"/>
      <c r="F601" s="286"/>
      <c r="H601" s="289"/>
      <c r="I601" s="289"/>
      <c r="J601" s="289"/>
      <c r="K601" s="284"/>
    </row>
    <row r="602" spans="2:11" s="192" customFormat="1" x14ac:dyDescent="0.2">
      <c r="B602" s="193"/>
      <c r="C602" s="194"/>
      <c r="D602" s="194"/>
      <c r="E602" s="195"/>
      <c r="F602" s="286"/>
      <c r="H602" s="289"/>
      <c r="I602" s="289"/>
      <c r="J602" s="289"/>
      <c r="K602" s="284"/>
    </row>
    <row r="603" spans="2:11" s="192" customFormat="1" x14ac:dyDescent="0.2">
      <c r="B603" s="193"/>
      <c r="C603" s="194"/>
      <c r="D603" s="194"/>
      <c r="E603" s="195"/>
      <c r="F603" s="286"/>
      <c r="H603" s="289"/>
      <c r="I603" s="289"/>
      <c r="J603" s="289"/>
      <c r="K603" s="284"/>
    </row>
    <row r="604" spans="2:11" s="192" customFormat="1" x14ac:dyDescent="0.2">
      <c r="B604" s="193"/>
      <c r="C604" s="194"/>
      <c r="D604" s="194"/>
      <c r="E604" s="195"/>
      <c r="F604" s="286"/>
      <c r="H604" s="289"/>
      <c r="I604" s="289"/>
      <c r="J604" s="289"/>
      <c r="K604" s="284"/>
    </row>
    <row r="605" spans="2:11" s="192" customFormat="1" x14ac:dyDescent="0.2">
      <c r="B605" s="193"/>
      <c r="C605" s="194"/>
      <c r="D605" s="194"/>
      <c r="E605" s="195"/>
      <c r="F605" s="286"/>
      <c r="H605" s="289"/>
      <c r="I605" s="289"/>
      <c r="J605" s="289"/>
      <c r="K605" s="284"/>
    </row>
    <row r="606" spans="2:11" s="192" customFormat="1" x14ac:dyDescent="0.2">
      <c r="B606" s="193"/>
      <c r="C606" s="194"/>
      <c r="D606" s="194"/>
      <c r="E606" s="195"/>
      <c r="F606" s="286"/>
      <c r="H606" s="289"/>
      <c r="I606" s="289"/>
      <c r="J606" s="289"/>
      <c r="K606" s="284"/>
    </row>
    <row r="607" spans="2:11" s="192" customFormat="1" x14ac:dyDescent="0.2">
      <c r="B607" s="193"/>
      <c r="C607" s="194"/>
      <c r="D607" s="194"/>
      <c r="E607" s="195"/>
      <c r="F607" s="286"/>
      <c r="H607" s="289"/>
      <c r="I607" s="289"/>
      <c r="J607" s="289"/>
      <c r="K607" s="284"/>
    </row>
    <row r="608" spans="2:11" s="192" customFormat="1" x14ac:dyDescent="0.2">
      <c r="B608" s="193"/>
      <c r="C608" s="194"/>
      <c r="D608" s="194"/>
      <c r="E608" s="195"/>
      <c r="F608" s="286"/>
      <c r="H608" s="289"/>
      <c r="I608" s="289"/>
      <c r="J608" s="289"/>
      <c r="K608" s="284"/>
    </row>
    <row r="609" spans="2:11" s="192" customFormat="1" x14ac:dyDescent="0.2">
      <c r="B609" s="193"/>
      <c r="C609" s="194"/>
      <c r="D609" s="194"/>
      <c r="E609" s="195"/>
      <c r="F609" s="286"/>
      <c r="H609" s="289"/>
      <c r="I609" s="289"/>
      <c r="J609" s="289"/>
      <c r="K609" s="284"/>
    </row>
    <row r="610" spans="2:11" s="192" customFormat="1" x14ac:dyDescent="0.2">
      <c r="B610" s="193"/>
      <c r="C610" s="194"/>
      <c r="D610" s="194"/>
      <c r="E610" s="195"/>
      <c r="F610" s="286"/>
      <c r="H610" s="289"/>
      <c r="I610" s="289"/>
      <c r="J610" s="289"/>
      <c r="K610" s="284"/>
    </row>
    <row r="611" spans="2:11" s="192" customFormat="1" x14ac:dyDescent="0.2">
      <c r="B611" s="193"/>
      <c r="C611" s="194"/>
      <c r="D611" s="194"/>
      <c r="E611" s="195"/>
      <c r="F611" s="286"/>
      <c r="H611" s="289"/>
      <c r="I611" s="289"/>
      <c r="J611" s="289"/>
      <c r="K611" s="284"/>
    </row>
    <row r="612" spans="2:11" s="192" customFormat="1" x14ac:dyDescent="0.2">
      <c r="B612" s="193"/>
      <c r="C612" s="194"/>
      <c r="D612" s="194"/>
      <c r="E612" s="195"/>
      <c r="F612" s="286"/>
      <c r="H612" s="289"/>
      <c r="I612" s="289"/>
      <c r="J612" s="289"/>
      <c r="K612" s="284"/>
    </row>
    <row r="613" spans="2:11" s="192" customFormat="1" x14ac:dyDescent="0.2">
      <c r="B613" s="193"/>
      <c r="C613" s="194"/>
      <c r="D613" s="194"/>
      <c r="E613" s="195"/>
      <c r="F613" s="286"/>
      <c r="H613" s="289"/>
      <c r="I613" s="289"/>
      <c r="J613" s="289"/>
      <c r="K613" s="284"/>
    </row>
    <row r="614" spans="2:11" s="192" customFormat="1" x14ac:dyDescent="0.2">
      <c r="B614" s="193"/>
      <c r="C614" s="194"/>
      <c r="D614" s="194"/>
      <c r="E614" s="195"/>
      <c r="F614" s="286"/>
      <c r="H614" s="289"/>
      <c r="I614" s="289"/>
      <c r="J614" s="289"/>
      <c r="K614" s="284"/>
    </row>
    <row r="615" spans="2:11" s="192" customFormat="1" x14ac:dyDescent="0.2">
      <c r="B615" s="193"/>
      <c r="C615" s="194"/>
      <c r="D615" s="194"/>
      <c r="E615" s="195"/>
      <c r="F615" s="286"/>
      <c r="H615" s="289"/>
      <c r="I615" s="289"/>
      <c r="J615" s="289"/>
      <c r="K615" s="284"/>
    </row>
    <row r="616" spans="2:11" s="192" customFormat="1" x14ac:dyDescent="0.2">
      <c r="B616" s="193"/>
      <c r="C616" s="194"/>
      <c r="D616" s="194"/>
      <c r="E616" s="195"/>
      <c r="F616" s="286"/>
      <c r="H616" s="289"/>
      <c r="I616" s="289"/>
      <c r="J616" s="289"/>
      <c r="K616" s="284"/>
    </row>
    <row r="617" spans="2:11" s="192" customFormat="1" x14ac:dyDescent="0.2">
      <c r="B617" s="193"/>
      <c r="C617" s="194"/>
      <c r="D617" s="194"/>
      <c r="E617" s="195"/>
      <c r="F617" s="286"/>
      <c r="H617" s="289"/>
      <c r="I617" s="289"/>
      <c r="J617" s="289"/>
      <c r="K617" s="284"/>
    </row>
    <row r="618" spans="2:11" s="192" customFormat="1" x14ac:dyDescent="0.2">
      <c r="B618" s="193"/>
      <c r="C618" s="194"/>
      <c r="D618" s="194"/>
      <c r="E618" s="195"/>
      <c r="F618" s="286"/>
      <c r="H618" s="289"/>
      <c r="I618" s="289"/>
      <c r="J618" s="289"/>
      <c r="K618" s="284"/>
    </row>
    <row r="619" spans="2:11" s="192" customFormat="1" x14ac:dyDescent="0.2">
      <c r="B619" s="193"/>
      <c r="C619" s="194"/>
      <c r="D619" s="194"/>
      <c r="E619" s="195"/>
      <c r="F619" s="286"/>
      <c r="H619" s="289"/>
      <c r="I619" s="289"/>
      <c r="J619" s="289"/>
      <c r="K619" s="284"/>
    </row>
    <row r="620" spans="2:11" s="192" customFormat="1" x14ac:dyDescent="0.2">
      <c r="B620" s="193"/>
      <c r="C620" s="194"/>
      <c r="D620" s="194"/>
      <c r="E620" s="195"/>
      <c r="F620" s="286"/>
      <c r="H620" s="289"/>
      <c r="I620" s="289"/>
      <c r="J620" s="289"/>
      <c r="K620" s="284"/>
    </row>
    <row r="621" spans="2:11" s="192" customFormat="1" x14ac:dyDescent="0.2">
      <c r="B621" s="193"/>
      <c r="C621" s="194"/>
      <c r="D621" s="194"/>
      <c r="E621" s="195"/>
      <c r="F621" s="286"/>
      <c r="H621" s="289"/>
      <c r="I621" s="289"/>
      <c r="J621" s="289"/>
      <c r="K621" s="284"/>
    </row>
    <row r="622" spans="2:11" s="192" customFormat="1" x14ac:dyDescent="0.2">
      <c r="B622" s="193"/>
      <c r="C622" s="194"/>
      <c r="D622" s="194"/>
      <c r="E622" s="195"/>
      <c r="F622" s="286"/>
      <c r="H622" s="289"/>
      <c r="I622" s="289"/>
      <c r="J622" s="289"/>
      <c r="K622" s="284"/>
    </row>
    <row r="623" spans="2:11" s="192" customFormat="1" x14ac:dyDescent="0.2">
      <c r="B623" s="193"/>
      <c r="C623" s="194"/>
      <c r="D623" s="194"/>
      <c r="E623" s="195"/>
      <c r="F623" s="286"/>
      <c r="H623" s="289"/>
      <c r="I623" s="289"/>
      <c r="J623" s="289"/>
      <c r="K623" s="284"/>
    </row>
    <row r="624" spans="2:11" s="192" customFormat="1" x14ac:dyDescent="0.2">
      <c r="B624" s="193"/>
      <c r="C624" s="194"/>
      <c r="D624" s="194"/>
      <c r="E624" s="195"/>
      <c r="F624" s="286"/>
      <c r="H624" s="289"/>
      <c r="I624" s="289"/>
      <c r="J624" s="289"/>
      <c r="K624" s="284"/>
    </row>
    <row r="625" spans="2:11" s="192" customFormat="1" x14ac:dyDescent="0.2">
      <c r="B625" s="193"/>
      <c r="C625" s="194"/>
      <c r="D625" s="194"/>
      <c r="E625" s="195"/>
      <c r="F625" s="286"/>
      <c r="H625" s="289"/>
      <c r="I625" s="289"/>
      <c r="J625" s="289"/>
      <c r="K625" s="284"/>
    </row>
    <row r="626" spans="2:11" s="192" customFormat="1" x14ac:dyDescent="0.2">
      <c r="B626" s="193"/>
      <c r="C626" s="194"/>
      <c r="D626" s="194"/>
      <c r="E626" s="195"/>
      <c r="F626" s="286"/>
      <c r="H626" s="289"/>
      <c r="I626" s="289"/>
      <c r="J626" s="289"/>
      <c r="K626" s="284"/>
    </row>
    <row r="627" spans="2:11" s="192" customFormat="1" x14ac:dyDescent="0.2">
      <c r="B627" s="193"/>
      <c r="C627" s="194"/>
      <c r="D627" s="194"/>
      <c r="E627" s="195"/>
      <c r="F627" s="286"/>
      <c r="H627" s="289"/>
      <c r="I627" s="289"/>
      <c r="J627" s="289"/>
      <c r="K627" s="284"/>
    </row>
    <row r="628" spans="2:11" s="192" customFormat="1" x14ac:dyDescent="0.2">
      <c r="B628" s="193"/>
      <c r="C628" s="194"/>
      <c r="D628" s="194"/>
      <c r="E628" s="195"/>
      <c r="F628" s="286"/>
      <c r="H628" s="289"/>
      <c r="I628" s="289"/>
      <c r="J628" s="289"/>
      <c r="K628" s="284"/>
    </row>
    <row r="629" spans="2:11" s="192" customFormat="1" x14ac:dyDescent="0.2">
      <c r="B629" s="193"/>
      <c r="C629" s="194"/>
      <c r="D629" s="194"/>
      <c r="E629" s="195"/>
      <c r="F629" s="286"/>
      <c r="H629" s="289"/>
      <c r="I629" s="289"/>
      <c r="J629" s="289"/>
      <c r="K629" s="284"/>
    </row>
    <row r="630" spans="2:11" s="192" customFormat="1" x14ac:dyDescent="0.2">
      <c r="B630" s="193"/>
      <c r="C630" s="194"/>
      <c r="D630" s="194"/>
      <c r="E630" s="195"/>
      <c r="F630" s="286"/>
      <c r="H630" s="289"/>
      <c r="I630" s="289"/>
      <c r="J630" s="289"/>
      <c r="K630" s="284"/>
    </row>
    <row r="631" spans="2:11" s="192" customFormat="1" x14ac:dyDescent="0.2">
      <c r="B631" s="193"/>
      <c r="C631" s="194"/>
      <c r="D631" s="194"/>
      <c r="E631" s="195"/>
      <c r="F631" s="286"/>
      <c r="H631" s="289"/>
      <c r="I631" s="289"/>
      <c r="J631" s="289"/>
      <c r="K631" s="284"/>
    </row>
    <row r="632" spans="2:11" s="192" customFormat="1" x14ac:dyDescent="0.2">
      <c r="B632" s="193"/>
      <c r="C632" s="194"/>
      <c r="D632" s="194"/>
      <c r="E632" s="195"/>
      <c r="F632" s="286"/>
      <c r="H632" s="289"/>
      <c r="I632" s="289"/>
      <c r="J632" s="289"/>
      <c r="K632" s="284"/>
    </row>
    <row r="633" spans="2:11" s="192" customFormat="1" x14ac:dyDescent="0.2">
      <c r="B633" s="193"/>
      <c r="C633" s="194"/>
      <c r="D633" s="194"/>
      <c r="E633" s="195"/>
      <c r="F633" s="286"/>
      <c r="H633" s="289"/>
      <c r="I633" s="289"/>
      <c r="J633" s="289"/>
      <c r="K633" s="284"/>
    </row>
    <row r="634" spans="2:11" s="192" customFormat="1" x14ac:dyDescent="0.2">
      <c r="B634" s="193"/>
      <c r="C634" s="194"/>
      <c r="D634" s="194"/>
      <c r="E634" s="195"/>
      <c r="F634" s="286"/>
      <c r="H634" s="289"/>
      <c r="I634" s="289"/>
      <c r="J634" s="289"/>
      <c r="K634" s="284"/>
    </row>
    <row r="635" spans="2:11" s="192" customFormat="1" x14ac:dyDescent="0.2">
      <c r="B635" s="193"/>
      <c r="C635" s="194"/>
      <c r="D635" s="194"/>
      <c r="E635" s="195"/>
      <c r="F635" s="286"/>
      <c r="H635" s="289"/>
      <c r="I635" s="289"/>
      <c r="J635" s="289"/>
      <c r="K635" s="284"/>
    </row>
    <row r="636" spans="2:11" s="192" customFormat="1" x14ac:dyDescent="0.2">
      <c r="B636" s="193"/>
      <c r="C636" s="194"/>
      <c r="D636" s="194"/>
      <c r="E636" s="195"/>
      <c r="F636" s="286"/>
      <c r="H636" s="289"/>
      <c r="I636" s="289"/>
      <c r="J636" s="289"/>
      <c r="K636" s="284"/>
    </row>
    <row r="637" spans="2:11" s="192" customFormat="1" x14ac:dyDescent="0.2">
      <c r="B637" s="193"/>
      <c r="C637" s="194"/>
      <c r="D637" s="194"/>
      <c r="E637" s="195"/>
      <c r="F637" s="286"/>
      <c r="H637" s="289"/>
      <c r="I637" s="289"/>
      <c r="J637" s="289"/>
      <c r="K637" s="284"/>
    </row>
    <row r="638" spans="2:11" s="192" customFormat="1" x14ac:dyDescent="0.2">
      <c r="B638" s="193"/>
      <c r="C638" s="194"/>
      <c r="D638" s="194"/>
      <c r="E638" s="195"/>
      <c r="F638" s="286"/>
      <c r="H638" s="289"/>
      <c r="I638" s="289"/>
      <c r="J638" s="289"/>
      <c r="K638" s="284"/>
    </row>
    <row r="639" spans="2:11" s="192" customFormat="1" x14ac:dyDescent="0.2">
      <c r="B639" s="193"/>
      <c r="C639" s="194"/>
      <c r="D639" s="194"/>
      <c r="E639" s="195"/>
      <c r="F639" s="286"/>
      <c r="H639" s="289"/>
      <c r="I639" s="289"/>
      <c r="J639" s="289"/>
      <c r="K639" s="284"/>
    </row>
    <row r="640" spans="2:11" s="192" customFormat="1" x14ac:dyDescent="0.2">
      <c r="B640" s="193"/>
      <c r="C640" s="194"/>
      <c r="D640" s="194"/>
      <c r="E640" s="195"/>
      <c r="F640" s="286"/>
      <c r="H640" s="289"/>
      <c r="I640" s="289"/>
      <c r="J640" s="289"/>
      <c r="K640" s="284"/>
    </row>
    <row r="641" spans="2:11" s="192" customFormat="1" x14ac:dyDescent="0.2">
      <c r="B641" s="193"/>
      <c r="C641" s="194"/>
      <c r="D641" s="194"/>
      <c r="E641" s="195"/>
      <c r="F641" s="286"/>
      <c r="H641" s="289"/>
      <c r="I641" s="289"/>
      <c r="J641" s="289"/>
      <c r="K641" s="284"/>
    </row>
    <row r="642" spans="2:11" s="192" customFormat="1" x14ac:dyDescent="0.2">
      <c r="B642" s="193"/>
      <c r="C642" s="194"/>
      <c r="D642" s="194"/>
      <c r="E642" s="195"/>
      <c r="F642" s="286"/>
      <c r="H642" s="289"/>
      <c r="I642" s="289"/>
      <c r="J642" s="289"/>
      <c r="K642" s="284"/>
    </row>
    <row r="643" spans="2:11" s="192" customFormat="1" x14ac:dyDescent="0.2">
      <c r="B643" s="193"/>
      <c r="C643" s="194"/>
      <c r="D643" s="194"/>
      <c r="E643" s="195"/>
      <c r="F643" s="286"/>
      <c r="H643" s="289"/>
      <c r="I643" s="289"/>
      <c r="J643" s="289"/>
      <c r="K643" s="284"/>
    </row>
    <row r="644" spans="2:11" s="192" customFormat="1" x14ac:dyDescent="0.2">
      <c r="B644" s="193"/>
      <c r="C644" s="194"/>
      <c r="D644" s="194"/>
      <c r="E644" s="195"/>
      <c r="F644" s="286"/>
      <c r="H644" s="289"/>
      <c r="I644" s="289"/>
      <c r="J644" s="289"/>
      <c r="K644" s="284"/>
    </row>
    <row r="645" spans="2:11" s="192" customFormat="1" x14ac:dyDescent="0.2">
      <c r="B645" s="193"/>
      <c r="C645" s="194"/>
      <c r="D645" s="194"/>
      <c r="E645" s="195"/>
      <c r="F645" s="286"/>
      <c r="H645" s="289"/>
      <c r="I645" s="289"/>
      <c r="J645" s="289"/>
      <c r="K645" s="284"/>
    </row>
    <row r="646" spans="2:11" s="192" customFormat="1" x14ac:dyDescent="0.2">
      <c r="B646" s="193"/>
      <c r="C646" s="194"/>
      <c r="D646" s="194"/>
      <c r="E646" s="195"/>
      <c r="F646" s="286"/>
      <c r="H646" s="289"/>
      <c r="I646" s="289"/>
      <c r="J646" s="289"/>
      <c r="K646" s="284"/>
    </row>
    <row r="647" spans="2:11" s="192" customFormat="1" x14ac:dyDescent="0.2">
      <c r="B647" s="193"/>
      <c r="C647" s="194"/>
      <c r="D647" s="194"/>
      <c r="E647" s="195"/>
      <c r="F647" s="286"/>
      <c r="H647" s="289"/>
      <c r="I647" s="289"/>
      <c r="J647" s="289"/>
      <c r="K647" s="284"/>
    </row>
    <row r="648" spans="2:11" s="192" customFormat="1" x14ac:dyDescent="0.2">
      <c r="B648" s="193"/>
      <c r="C648" s="194"/>
      <c r="D648" s="194"/>
      <c r="E648" s="195"/>
      <c r="F648" s="286"/>
      <c r="H648" s="289"/>
      <c r="I648" s="289"/>
      <c r="J648" s="289"/>
      <c r="K648" s="284"/>
    </row>
    <row r="649" spans="2:11" s="192" customFormat="1" x14ac:dyDescent="0.2">
      <c r="B649" s="193"/>
      <c r="C649" s="194"/>
      <c r="D649" s="194"/>
      <c r="E649" s="195"/>
      <c r="F649" s="286"/>
      <c r="H649" s="289"/>
      <c r="I649" s="289"/>
      <c r="J649" s="289"/>
      <c r="K649" s="284"/>
    </row>
    <row r="650" spans="2:11" s="192" customFormat="1" x14ac:dyDescent="0.2">
      <c r="B650" s="193"/>
      <c r="C650" s="194"/>
      <c r="D650" s="194"/>
      <c r="E650" s="195"/>
      <c r="F650" s="286"/>
      <c r="H650" s="289"/>
      <c r="I650" s="289"/>
      <c r="J650" s="289"/>
      <c r="K650" s="284"/>
    </row>
    <row r="651" spans="2:11" s="192" customFormat="1" x14ac:dyDescent="0.2">
      <c r="B651" s="193"/>
      <c r="C651" s="194"/>
      <c r="D651" s="194"/>
      <c r="E651" s="195"/>
      <c r="F651" s="286"/>
      <c r="H651" s="289"/>
      <c r="I651" s="289"/>
      <c r="J651" s="289"/>
      <c r="K651" s="284"/>
    </row>
    <row r="652" spans="2:11" s="192" customFormat="1" x14ac:dyDescent="0.2">
      <c r="B652" s="193"/>
      <c r="C652" s="194"/>
      <c r="D652" s="194"/>
      <c r="E652" s="195"/>
      <c r="F652" s="286"/>
      <c r="H652" s="289"/>
      <c r="I652" s="289"/>
      <c r="J652" s="289"/>
      <c r="K652" s="284"/>
    </row>
    <row r="653" spans="2:11" s="192" customFormat="1" x14ac:dyDescent="0.2">
      <c r="B653" s="193"/>
      <c r="C653" s="194"/>
      <c r="D653" s="194"/>
      <c r="E653" s="195"/>
      <c r="F653" s="286"/>
      <c r="H653" s="289"/>
      <c r="I653" s="289"/>
      <c r="J653" s="289"/>
      <c r="K653" s="284"/>
    </row>
    <row r="654" spans="2:11" s="192" customFormat="1" x14ac:dyDescent="0.2">
      <c r="B654" s="193"/>
      <c r="C654" s="194"/>
      <c r="D654" s="194"/>
      <c r="E654" s="195"/>
      <c r="F654" s="286"/>
      <c r="H654" s="289"/>
      <c r="I654" s="289"/>
      <c r="J654" s="289"/>
      <c r="K654" s="284"/>
    </row>
    <row r="655" spans="2:11" s="192" customFormat="1" x14ac:dyDescent="0.2">
      <c r="B655" s="193"/>
      <c r="C655" s="194"/>
      <c r="D655" s="194"/>
      <c r="E655" s="195"/>
      <c r="F655" s="286"/>
      <c r="H655" s="289"/>
      <c r="I655" s="289"/>
      <c r="J655" s="289"/>
      <c r="K655" s="284"/>
    </row>
    <row r="656" spans="2:11" s="192" customFormat="1" x14ac:dyDescent="0.2">
      <c r="B656" s="193"/>
      <c r="C656" s="194"/>
      <c r="D656" s="194"/>
      <c r="E656" s="195"/>
      <c r="F656" s="286"/>
      <c r="H656" s="289"/>
      <c r="I656" s="289"/>
      <c r="J656" s="289"/>
      <c r="K656" s="284"/>
    </row>
    <row r="657" spans="2:11" s="192" customFormat="1" x14ac:dyDescent="0.2">
      <c r="B657" s="193"/>
      <c r="C657" s="194"/>
      <c r="D657" s="194"/>
      <c r="E657" s="195"/>
      <c r="F657" s="286"/>
      <c r="H657" s="289"/>
      <c r="I657" s="289"/>
      <c r="J657" s="289"/>
      <c r="K657" s="284"/>
    </row>
    <row r="658" spans="2:11" s="192" customFormat="1" x14ac:dyDescent="0.2">
      <c r="B658" s="193"/>
      <c r="C658" s="194"/>
      <c r="D658" s="194"/>
      <c r="E658" s="195"/>
      <c r="F658" s="286"/>
      <c r="H658" s="289"/>
      <c r="I658" s="289"/>
      <c r="J658" s="289"/>
      <c r="K658" s="284"/>
    </row>
    <row r="659" spans="2:11" s="192" customFormat="1" x14ac:dyDescent="0.2">
      <c r="B659" s="193"/>
      <c r="C659" s="194"/>
      <c r="D659" s="194"/>
      <c r="E659" s="195"/>
      <c r="F659" s="286"/>
      <c r="H659" s="289"/>
      <c r="I659" s="289"/>
      <c r="J659" s="289"/>
      <c r="K659" s="284"/>
    </row>
    <row r="660" spans="2:11" s="192" customFormat="1" x14ac:dyDescent="0.2">
      <c r="B660" s="193"/>
      <c r="C660" s="194"/>
      <c r="D660" s="194"/>
      <c r="E660" s="195"/>
      <c r="F660" s="286"/>
      <c r="H660" s="289"/>
      <c r="I660" s="289"/>
      <c r="J660" s="289"/>
      <c r="K660" s="284"/>
    </row>
    <row r="661" spans="2:11" s="192" customFormat="1" x14ac:dyDescent="0.2">
      <c r="B661" s="193"/>
      <c r="C661" s="194"/>
      <c r="D661" s="194"/>
      <c r="E661" s="195"/>
      <c r="F661" s="286"/>
      <c r="H661" s="289"/>
      <c r="I661" s="289"/>
      <c r="J661" s="289"/>
      <c r="K661" s="284"/>
    </row>
    <row r="662" spans="2:11" s="192" customFormat="1" x14ac:dyDescent="0.2">
      <c r="B662" s="193"/>
      <c r="C662" s="194"/>
      <c r="D662" s="194"/>
      <c r="E662" s="195"/>
      <c r="F662" s="286"/>
      <c r="H662" s="289"/>
      <c r="I662" s="289"/>
      <c r="J662" s="289"/>
      <c r="K662" s="284"/>
    </row>
    <row r="663" spans="2:11" s="192" customFormat="1" x14ac:dyDescent="0.2">
      <c r="B663" s="193"/>
      <c r="C663" s="194"/>
      <c r="D663" s="194"/>
      <c r="E663" s="195"/>
      <c r="F663" s="286"/>
      <c r="H663" s="289"/>
      <c r="I663" s="289"/>
      <c r="J663" s="289"/>
      <c r="K663" s="284"/>
    </row>
    <row r="664" spans="2:11" s="192" customFormat="1" x14ac:dyDescent="0.2">
      <c r="B664" s="193"/>
      <c r="C664" s="194"/>
      <c r="D664" s="194"/>
      <c r="E664" s="195"/>
      <c r="F664" s="286"/>
      <c r="H664" s="289"/>
      <c r="I664" s="289"/>
      <c r="J664" s="289"/>
      <c r="K664" s="284"/>
    </row>
    <row r="665" spans="2:11" s="192" customFormat="1" x14ac:dyDescent="0.2">
      <c r="B665" s="193"/>
      <c r="C665" s="194"/>
      <c r="D665" s="194"/>
      <c r="E665" s="195"/>
      <c r="F665" s="286"/>
      <c r="H665" s="289"/>
      <c r="I665" s="289"/>
      <c r="J665" s="289"/>
      <c r="K665" s="284"/>
    </row>
    <row r="666" spans="2:11" s="192" customFormat="1" x14ac:dyDescent="0.2">
      <c r="B666" s="193"/>
      <c r="C666" s="194"/>
      <c r="D666" s="194"/>
      <c r="E666" s="195"/>
      <c r="F666" s="286"/>
      <c r="H666" s="289"/>
      <c r="I666" s="289"/>
      <c r="J666" s="289"/>
      <c r="K666" s="284"/>
    </row>
    <row r="667" spans="2:11" s="192" customFormat="1" x14ac:dyDescent="0.2">
      <c r="B667" s="193"/>
      <c r="C667" s="194"/>
      <c r="D667" s="194"/>
      <c r="E667" s="195"/>
      <c r="F667" s="286"/>
      <c r="H667" s="289"/>
      <c r="I667" s="289"/>
      <c r="J667" s="289"/>
      <c r="K667" s="284"/>
    </row>
    <row r="668" spans="2:11" s="192" customFormat="1" x14ac:dyDescent="0.2">
      <c r="B668" s="193"/>
      <c r="C668" s="194"/>
      <c r="D668" s="194"/>
      <c r="E668" s="195"/>
      <c r="F668" s="286"/>
      <c r="H668" s="289"/>
      <c r="I668" s="289"/>
      <c r="J668" s="289"/>
      <c r="K668" s="284"/>
    </row>
    <row r="669" spans="2:11" s="192" customFormat="1" x14ac:dyDescent="0.2">
      <c r="B669" s="193"/>
      <c r="C669" s="194"/>
      <c r="D669" s="194"/>
      <c r="E669" s="195"/>
      <c r="F669" s="286"/>
      <c r="H669" s="289"/>
      <c r="I669" s="289"/>
      <c r="J669" s="289"/>
      <c r="K669" s="284"/>
    </row>
    <row r="670" spans="2:11" s="192" customFormat="1" x14ac:dyDescent="0.2">
      <c r="B670" s="193"/>
      <c r="C670" s="194"/>
      <c r="D670" s="194"/>
      <c r="E670" s="195"/>
      <c r="F670" s="286"/>
      <c r="H670" s="289"/>
      <c r="I670" s="289"/>
      <c r="J670" s="289"/>
      <c r="K670" s="284"/>
    </row>
    <row r="671" spans="2:11" s="192" customFormat="1" x14ac:dyDescent="0.2">
      <c r="B671" s="193"/>
      <c r="C671" s="194"/>
      <c r="D671" s="194"/>
      <c r="E671" s="195"/>
      <c r="F671" s="286"/>
      <c r="H671" s="289"/>
      <c r="I671" s="289"/>
      <c r="J671" s="289"/>
      <c r="K671" s="284"/>
    </row>
    <row r="672" spans="2:11" s="192" customFormat="1" x14ac:dyDescent="0.2">
      <c r="B672" s="193"/>
      <c r="C672" s="194"/>
      <c r="D672" s="194"/>
      <c r="E672" s="195"/>
      <c r="F672" s="286"/>
      <c r="H672" s="289"/>
      <c r="I672" s="289"/>
      <c r="J672" s="289"/>
      <c r="K672" s="284"/>
    </row>
    <row r="673" spans="2:11" s="192" customFormat="1" x14ac:dyDescent="0.2">
      <c r="B673" s="193"/>
      <c r="C673" s="194"/>
      <c r="D673" s="194"/>
      <c r="E673" s="195"/>
      <c r="F673" s="286"/>
      <c r="H673" s="289"/>
      <c r="I673" s="289"/>
      <c r="J673" s="289"/>
      <c r="K673" s="284"/>
    </row>
    <row r="674" spans="2:11" s="192" customFormat="1" x14ac:dyDescent="0.2">
      <c r="B674" s="193"/>
      <c r="C674" s="194"/>
      <c r="D674" s="194"/>
      <c r="E674" s="195"/>
      <c r="F674" s="286"/>
      <c r="H674" s="289"/>
      <c r="I674" s="289"/>
      <c r="J674" s="289"/>
      <c r="K674" s="284"/>
    </row>
    <row r="675" spans="2:11" s="192" customFormat="1" x14ac:dyDescent="0.2">
      <c r="B675" s="193"/>
      <c r="C675" s="194"/>
      <c r="D675" s="194"/>
      <c r="E675" s="195"/>
      <c r="F675" s="286"/>
      <c r="H675" s="289"/>
      <c r="I675" s="289"/>
      <c r="J675" s="289"/>
      <c r="K675" s="284"/>
    </row>
    <row r="676" spans="2:11" s="192" customFormat="1" x14ac:dyDescent="0.2">
      <c r="B676" s="193"/>
      <c r="C676" s="194"/>
      <c r="D676" s="194"/>
      <c r="E676" s="195"/>
      <c r="F676" s="286"/>
      <c r="H676" s="289"/>
      <c r="I676" s="289"/>
      <c r="J676" s="289"/>
      <c r="K676" s="284"/>
    </row>
    <row r="677" spans="2:11" s="192" customFormat="1" x14ac:dyDescent="0.2">
      <c r="B677" s="193"/>
      <c r="C677" s="194"/>
      <c r="D677" s="194"/>
      <c r="E677" s="195"/>
      <c r="F677" s="286"/>
      <c r="H677" s="289"/>
      <c r="I677" s="289"/>
      <c r="J677" s="289"/>
      <c r="K677" s="284"/>
    </row>
    <row r="678" spans="2:11" s="192" customFormat="1" x14ac:dyDescent="0.2">
      <c r="B678" s="193"/>
      <c r="C678" s="194"/>
      <c r="D678" s="194"/>
      <c r="E678" s="195"/>
      <c r="F678" s="286"/>
      <c r="H678" s="289"/>
      <c r="I678" s="289"/>
      <c r="J678" s="289"/>
      <c r="K678" s="284"/>
    </row>
    <row r="679" spans="2:11" s="192" customFormat="1" x14ac:dyDescent="0.2">
      <c r="B679" s="193"/>
      <c r="C679" s="194"/>
      <c r="D679" s="194"/>
      <c r="E679" s="195"/>
      <c r="F679" s="286"/>
      <c r="H679" s="289"/>
      <c r="I679" s="289"/>
      <c r="J679" s="289"/>
      <c r="K679" s="284"/>
    </row>
    <row r="680" spans="2:11" s="192" customFormat="1" x14ac:dyDescent="0.2">
      <c r="B680" s="193"/>
      <c r="C680" s="194"/>
      <c r="D680" s="194"/>
      <c r="E680" s="195"/>
      <c r="F680" s="286"/>
      <c r="H680" s="289"/>
      <c r="I680" s="289"/>
      <c r="J680" s="289"/>
      <c r="K680" s="284"/>
    </row>
    <row r="681" spans="2:11" s="192" customFormat="1" x14ac:dyDescent="0.2">
      <c r="B681" s="193"/>
      <c r="C681" s="194"/>
      <c r="D681" s="194"/>
      <c r="E681" s="195"/>
      <c r="F681" s="286"/>
      <c r="H681" s="289"/>
      <c r="I681" s="289"/>
      <c r="J681" s="289"/>
      <c r="K681" s="284"/>
    </row>
    <row r="682" spans="2:11" s="192" customFormat="1" x14ac:dyDescent="0.2">
      <c r="B682" s="193"/>
      <c r="C682" s="194"/>
      <c r="D682" s="194"/>
      <c r="E682" s="195"/>
      <c r="F682" s="286"/>
      <c r="H682" s="289"/>
      <c r="I682" s="289"/>
      <c r="J682" s="289"/>
      <c r="K682" s="284"/>
    </row>
    <row r="683" spans="2:11" s="192" customFormat="1" x14ac:dyDescent="0.2">
      <c r="B683" s="193"/>
      <c r="C683" s="194"/>
      <c r="D683" s="194"/>
      <c r="E683" s="195"/>
      <c r="F683" s="286"/>
      <c r="H683" s="289"/>
      <c r="I683" s="289"/>
      <c r="J683" s="289"/>
      <c r="K683" s="284"/>
    </row>
    <row r="684" spans="2:11" s="192" customFormat="1" x14ac:dyDescent="0.2">
      <c r="B684" s="193"/>
      <c r="C684" s="194"/>
      <c r="D684" s="194"/>
      <c r="E684" s="195"/>
      <c r="F684" s="286"/>
      <c r="H684" s="289"/>
      <c r="I684" s="289"/>
      <c r="J684" s="289"/>
      <c r="K684" s="284"/>
    </row>
    <row r="685" spans="2:11" s="192" customFormat="1" x14ac:dyDescent="0.2">
      <c r="B685" s="193"/>
      <c r="C685" s="194"/>
      <c r="D685" s="194"/>
      <c r="E685" s="195"/>
      <c r="F685" s="286"/>
      <c r="H685" s="289"/>
      <c r="I685" s="289"/>
      <c r="J685" s="289"/>
      <c r="K685" s="284"/>
    </row>
    <row r="686" spans="2:11" s="192" customFormat="1" x14ac:dyDescent="0.2">
      <c r="B686" s="193"/>
      <c r="C686" s="194"/>
      <c r="D686" s="194"/>
      <c r="E686" s="195"/>
      <c r="F686" s="286"/>
      <c r="H686" s="289"/>
      <c r="I686" s="289"/>
      <c r="J686" s="289"/>
      <c r="K686" s="284"/>
    </row>
    <row r="687" spans="2:11" s="192" customFormat="1" x14ac:dyDescent="0.2">
      <c r="B687" s="193"/>
      <c r="C687" s="194"/>
      <c r="D687" s="194"/>
      <c r="E687" s="195"/>
      <c r="F687" s="286"/>
      <c r="H687" s="289"/>
      <c r="I687" s="289"/>
      <c r="J687" s="289"/>
      <c r="K687" s="284"/>
    </row>
    <row r="688" spans="2:11" s="192" customFormat="1" x14ac:dyDescent="0.2">
      <c r="B688" s="193"/>
      <c r="C688" s="194"/>
      <c r="D688" s="194"/>
      <c r="E688" s="195"/>
      <c r="F688" s="286"/>
      <c r="H688" s="289"/>
      <c r="I688" s="289"/>
      <c r="J688" s="289"/>
      <c r="K688" s="284"/>
    </row>
    <row r="689" spans="2:11" s="192" customFormat="1" x14ac:dyDescent="0.2">
      <c r="B689" s="193"/>
      <c r="C689" s="194"/>
      <c r="D689" s="194"/>
      <c r="E689" s="195"/>
      <c r="F689" s="286"/>
      <c r="H689" s="289"/>
      <c r="I689" s="289"/>
      <c r="J689" s="289"/>
      <c r="K689" s="284"/>
    </row>
    <row r="690" spans="2:11" s="192" customFormat="1" x14ac:dyDescent="0.2">
      <c r="B690" s="193"/>
      <c r="C690" s="194"/>
      <c r="D690" s="194"/>
      <c r="E690" s="195"/>
      <c r="F690" s="286"/>
      <c r="H690" s="289"/>
      <c r="I690" s="289"/>
      <c r="J690" s="289"/>
      <c r="K690" s="284"/>
    </row>
    <row r="691" spans="2:11" s="192" customFormat="1" x14ac:dyDescent="0.2">
      <c r="B691" s="193"/>
      <c r="C691" s="194"/>
      <c r="D691" s="194"/>
      <c r="E691" s="195"/>
      <c r="F691" s="286"/>
      <c r="H691" s="289"/>
      <c r="I691" s="289"/>
      <c r="J691" s="289"/>
      <c r="K691" s="284"/>
    </row>
    <row r="692" spans="2:11" s="192" customFormat="1" x14ac:dyDescent="0.2">
      <c r="B692" s="193"/>
      <c r="C692" s="194"/>
      <c r="D692" s="194"/>
      <c r="E692" s="195"/>
      <c r="F692" s="286"/>
      <c r="H692" s="289"/>
      <c r="I692" s="289"/>
      <c r="J692" s="289"/>
      <c r="K692" s="284"/>
    </row>
    <row r="693" spans="2:11" s="192" customFormat="1" x14ac:dyDescent="0.2">
      <c r="B693" s="193"/>
      <c r="C693" s="194"/>
      <c r="D693" s="194"/>
      <c r="E693" s="195"/>
      <c r="F693" s="286"/>
      <c r="H693" s="289"/>
      <c r="I693" s="289"/>
      <c r="J693" s="289"/>
      <c r="K693" s="284"/>
    </row>
    <row r="694" spans="2:11" s="192" customFormat="1" x14ac:dyDescent="0.2">
      <c r="B694" s="193"/>
      <c r="C694" s="194"/>
      <c r="D694" s="194"/>
      <c r="E694" s="195"/>
      <c r="F694" s="286"/>
      <c r="H694" s="289"/>
      <c r="I694" s="289"/>
      <c r="J694" s="289"/>
      <c r="K694" s="284"/>
    </row>
    <row r="695" spans="2:11" s="192" customFormat="1" x14ac:dyDescent="0.2">
      <c r="B695" s="193"/>
      <c r="C695" s="194"/>
      <c r="D695" s="194"/>
      <c r="E695" s="195"/>
      <c r="F695" s="286"/>
      <c r="H695" s="289"/>
      <c r="I695" s="289"/>
      <c r="J695" s="289"/>
      <c r="K695" s="284"/>
    </row>
    <row r="696" spans="2:11" s="192" customFormat="1" x14ac:dyDescent="0.2">
      <c r="B696" s="193"/>
      <c r="C696" s="194"/>
      <c r="D696" s="194"/>
      <c r="E696" s="195"/>
      <c r="F696" s="286"/>
      <c r="H696" s="289"/>
      <c r="I696" s="289"/>
      <c r="J696" s="289"/>
      <c r="K696" s="284"/>
    </row>
    <row r="697" spans="2:11" s="192" customFormat="1" x14ac:dyDescent="0.2">
      <c r="B697" s="193"/>
      <c r="C697" s="194"/>
      <c r="D697" s="194"/>
      <c r="E697" s="195"/>
      <c r="F697" s="286"/>
      <c r="H697" s="289"/>
      <c r="I697" s="289"/>
      <c r="J697" s="289"/>
      <c r="K697" s="284"/>
    </row>
    <row r="698" spans="2:11" s="192" customFormat="1" x14ac:dyDescent="0.2">
      <c r="B698" s="193"/>
      <c r="C698" s="194"/>
      <c r="D698" s="194"/>
      <c r="E698" s="195"/>
      <c r="F698" s="286"/>
      <c r="H698" s="289"/>
      <c r="I698" s="289"/>
      <c r="J698" s="289"/>
      <c r="K698" s="284"/>
    </row>
    <row r="699" spans="2:11" s="192" customFormat="1" x14ac:dyDescent="0.2">
      <c r="B699" s="193"/>
      <c r="C699" s="194"/>
      <c r="D699" s="194"/>
      <c r="E699" s="195"/>
      <c r="F699" s="286"/>
      <c r="H699" s="289"/>
      <c r="I699" s="289"/>
      <c r="J699" s="289"/>
      <c r="K699" s="284"/>
    </row>
    <row r="700" spans="2:11" s="192" customFormat="1" x14ac:dyDescent="0.2">
      <c r="B700" s="193"/>
      <c r="C700" s="194"/>
      <c r="D700" s="194"/>
      <c r="E700" s="195"/>
      <c r="F700" s="286"/>
      <c r="H700" s="289"/>
      <c r="I700" s="289"/>
      <c r="J700" s="289"/>
      <c r="K700" s="284"/>
    </row>
    <row r="701" spans="2:11" s="192" customFormat="1" x14ac:dyDescent="0.2">
      <c r="B701" s="193"/>
      <c r="C701" s="194"/>
      <c r="D701" s="194"/>
      <c r="E701" s="195"/>
      <c r="F701" s="286"/>
      <c r="H701" s="289"/>
      <c r="I701" s="289"/>
      <c r="J701" s="289"/>
      <c r="K701" s="284"/>
    </row>
    <row r="702" spans="2:11" s="192" customFormat="1" x14ac:dyDescent="0.2">
      <c r="B702" s="193"/>
      <c r="C702" s="194"/>
      <c r="D702" s="194"/>
      <c r="E702" s="195"/>
      <c r="F702" s="286"/>
      <c r="H702" s="289"/>
      <c r="I702" s="289"/>
      <c r="J702" s="289"/>
      <c r="K702" s="284"/>
    </row>
    <row r="703" spans="2:11" s="192" customFormat="1" x14ac:dyDescent="0.2">
      <c r="B703" s="193"/>
      <c r="C703" s="194"/>
      <c r="D703" s="194"/>
      <c r="E703" s="195"/>
      <c r="F703" s="286"/>
      <c r="H703" s="289"/>
      <c r="I703" s="289"/>
      <c r="J703" s="289"/>
      <c r="K703" s="284"/>
    </row>
    <row r="704" spans="2:11" s="192" customFormat="1" x14ac:dyDescent="0.2">
      <c r="B704" s="193"/>
      <c r="C704" s="194"/>
      <c r="D704" s="194"/>
      <c r="E704" s="195"/>
      <c r="F704" s="286"/>
      <c r="H704" s="289"/>
      <c r="I704" s="289"/>
      <c r="J704" s="289"/>
      <c r="K704" s="284"/>
    </row>
    <row r="705" spans="2:11" s="192" customFormat="1" x14ac:dyDescent="0.2">
      <c r="B705" s="193"/>
      <c r="C705" s="194"/>
      <c r="D705" s="194"/>
      <c r="E705" s="195"/>
      <c r="F705" s="286"/>
      <c r="H705" s="289"/>
      <c r="I705" s="289"/>
      <c r="J705" s="289"/>
      <c r="K705" s="284"/>
    </row>
    <row r="706" spans="2:11" s="192" customFormat="1" x14ac:dyDescent="0.2">
      <c r="B706" s="193"/>
      <c r="C706" s="194"/>
      <c r="D706" s="194"/>
      <c r="E706" s="195"/>
      <c r="F706" s="286"/>
      <c r="H706" s="289"/>
      <c r="I706" s="289"/>
      <c r="J706" s="289"/>
      <c r="K706" s="284"/>
    </row>
    <row r="707" spans="2:11" s="192" customFormat="1" x14ac:dyDescent="0.2">
      <c r="B707" s="193"/>
      <c r="C707" s="194"/>
      <c r="D707" s="194"/>
      <c r="E707" s="195"/>
      <c r="F707" s="286"/>
      <c r="H707" s="289"/>
      <c r="I707" s="289"/>
      <c r="J707" s="289"/>
      <c r="K707" s="284"/>
    </row>
    <row r="708" spans="2:11" s="192" customFormat="1" x14ac:dyDescent="0.2">
      <c r="B708" s="193"/>
      <c r="C708" s="194"/>
      <c r="D708" s="194"/>
      <c r="E708" s="195"/>
      <c r="F708" s="286"/>
      <c r="H708" s="289"/>
      <c r="I708" s="289"/>
      <c r="J708" s="289"/>
      <c r="K708" s="284"/>
    </row>
    <row r="709" spans="2:11" s="192" customFormat="1" x14ac:dyDescent="0.2">
      <c r="B709" s="193"/>
      <c r="C709" s="194"/>
      <c r="D709" s="194"/>
      <c r="E709" s="195"/>
      <c r="F709" s="286"/>
      <c r="H709" s="289"/>
      <c r="I709" s="289"/>
      <c r="J709" s="289"/>
      <c r="K709" s="284"/>
    </row>
    <row r="710" spans="2:11" s="192" customFormat="1" x14ac:dyDescent="0.2">
      <c r="B710" s="193"/>
      <c r="C710" s="194"/>
      <c r="D710" s="194"/>
      <c r="E710" s="195"/>
      <c r="F710" s="286"/>
      <c r="H710" s="289"/>
      <c r="I710" s="289"/>
      <c r="J710" s="289"/>
      <c r="K710" s="284"/>
    </row>
    <row r="711" spans="2:11" s="192" customFormat="1" x14ac:dyDescent="0.2">
      <c r="B711" s="193"/>
      <c r="C711" s="194"/>
      <c r="D711" s="194"/>
      <c r="E711" s="195"/>
      <c r="F711" s="286"/>
      <c r="H711" s="289"/>
      <c r="I711" s="289"/>
      <c r="J711" s="289"/>
      <c r="K711" s="284"/>
    </row>
    <row r="712" spans="2:11" s="192" customFormat="1" x14ac:dyDescent="0.2">
      <c r="B712" s="193"/>
      <c r="C712" s="194"/>
      <c r="D712" s="194"/>
      <c r="E712" s="195"/>
      <c r="F712" s="286"/>
      <c r="H712" s="289"/>
      <c r="I712" s="289"/>
      <c r="J712" s="289"/>
      <c r="K712" s="284"/>
    </row>
    <row r="713" spans="2:11" s="192" customFormat="1" x14ac:dyDescent="0.2">
      <c r="B713" s="193"/>
      <c r="C713" s="194"/>
      <c r="D713" s="194"/>
      <c r="E713" s="195"/>
      <c r="F713" s="286"/>
      <c r="H713" s="289"/>
      <c r="I713" s="289"/>
      <c r="J713" s="289"/>
      <c r="K713" s="284"/>
    </row>
    <row r="714" spans="2:11" s="192" customFormat="1" x14ac:dyDescent="0.2">
      <c r="B714" s="193"/>
      <c r="C714" s="194"/>
      <c r="D714" s="194"/>
      <c r="E714" s="195"/>
      <c r="F714" s="286"/>
      <c r="H714" s="289"/>
      <c r="I714" s="289"/>
      <c r="J714" s="289"/>
      <c r="K714" s="284"/>
    </row>
    <row r="715" spans="2:11" s="192" customFormat="1" x14ac:dyDescent="0.2">
      <c r="B715" s="193"/>
      <c r="C715" s="194"/>
      <c r="D715" s="194"/>
      <c r="E715" s="195"/>
      <c r="F715" s="286"/>
      <c r="H715" s="289"/>
      <c r="I715" s="289"/>
      <c r="J715" s="289"/>
      <c r="K715" s="284"/>
    </row>
    <row r="716" spans="2:11" s="192" customFormat="1" x14ac:dyDescent="0.2">
      <c r="B716" s="193"/>
      <c r="C716" s="194"/>
      <c r="D716" s="194"/>
      <c r="E716" s="195"/>
      <c r="F716" s="286"/>
      <c r="H716" s="289"/>
      <c r="I716" s="289"/>
      <c r="J716" s="289"/>
      <c r="K716" s="284"/>
    </row>
    <row r="717" spans="2:11" s="192" customFormat="1" x14ac:dyDescent="0.2">
      <c r="B717" s="193"/>
      <c r="C717" s="194"/>
      <c r="D717" s="194"/>
      <c r="E717" s="195"/>
      <c r="F717" s="286"/>
      <c r="H717" s="289"/>
      <c r="I717" s="289"/>
      <c r="J717" s="289"/>
      <c r="K717" s="284"/>
    </row>
    <row r="718" spans="2:11" s="192" customFormat="1" x14ac:dyDescent="0.2">
      <c r="B718" s="193"/>
      <c r="C718" s="194"/>
      <c r="D718" s="194"/>
      <c r="E718" s="195"/>
      <c r="F718" s="286"/>
      <c r="H718" s="289"/>
      <c r="I718" s="289"/>
      <c r="J718" s="289"/>
      <c r="K718" s="284"/>
    </row>
    <row r="719" spans="2:11" s="192" customFormat="1" x14ac:dyDescent="0.2">
      <c r="B719" s="193"/>
      <c r="C719" s="194"/>
      <c r="D719" s="194"/>
      <c r="E719" s="195"/>
      <c r="F719" s="286"/>
      <c r="H719" s="289"/>
      <c r="I719" s="289"/>
      <c r="J719" s="289"/>
      <c r="K719" s="284"/>
    </row>
    <row r="720" spans="2:11" s="192" customFormat="1" x14ac:dyDescent="0.2">
      <c r="B720" s="193"/>
      <c r="C720" s="194"/>
      <c r="D720" s="194"/>
      <c r="E720" s="195"/>
      <c r="F720" s="286"/>
      <c r="H720" s="289"/>
      <c r="I720" s="289"/>
      <c r="J720" s="289"/>
      <c r="K720" s="284"/>
    </row>
    <row r="721" spans="2:11" s="192" customFormat="1" x14ac:dyDescent="0.2">
      <c r="B721" s="193"/>
      <c r="C721" s="194"/>
      <c r="D721" s="194"/>
      <c r="E721" s="195"/>
      <c r="F721" s="286"/>
      <c r="H721" s="289"/>
      <c r="I721" s="289"/>
      <c r="J721" s="289"/>
      <c r="K721" s="284"/>
    </row>
    <row r="722" spans="2:11" s="192" customFormat="1" x14ac:dyDescent="0.2">
      <c r="B722" s="193"/>
      <c r="C722" s="194"/>
      <c r="D722" s="194"/>
      <c r="E722" s="195"/>
      <c r="F722" s="286"/>
      <c r="H722" s="289"/>
      <c r="I722" s="289"/>
      <c r="J722" s="289"/>
      <c r="K722" s="284"/>
    </row>
    <row r="723" spans="2:11" s="192" customFormat="1" x14ac:dyDescent="0.2">
      <c r="B723" s="193"/>
      <c r="C723" s="194"/>
      <c r="D723" s="194"/>
      <c r="E723" s="195"/>
      <c r="F723" s="286"/>
      <c r="H723" s="289"/>
      <c r="I723" s="289"/>
      <c r="J723" s="289"/>
      <c r="K723" s="284"/>
    </row>
    <row r="724" spans="2:11" s="192" customFormat="1" x14ac:dyDescent="0.2">
      <c r="B724" s="193"/>
      <c r="C724" s="194"/>
      <c r="D724" s="194"/>
      <c r="E724" s="195"/>
      <c r="F724" s="286"/>
      <c r="H724" s="289"/>
      <c r="I724" s="289"/>
      <c r="J724" s="289"/>
      <c r="K724" s="284"/>
    </row>
    <row r="725" spans="2:11" s="192" customFormat="1" x14ac:dyDescent="0.2">
      <c r="B725" s="193"/>
      <c r="C725" s="194"/>
      <c r="D725" s="194"/>
      <c r="E725" s="195"/>
      <c r="F725" s="286"/>
      <c r="H725" s="289"/>
      <c r="I725" s="289"/>
      <c r="J725" s="289"/>
      <c r="K725" s="284"/>
    </row>
    <row r="726" spans="2:11" s="192" customFormat="1" x14ac:dyDescent="0.2">
      <c r="B726" s="193"/>
      <c r="C726" s="194"/>
      <c r="D726" s="194"/>
      <c r="E726" s="195"/>
      <c r="F726" s="286"/>
      <c r="H726" s="289"/>
      <c r="I726" s="289"/>
      <c r="J726" s="289"/>
      <c r="K726" s="284"/>
    </row>
    <row r="727" spans="2:11" s="192" customFormat="1" x14ac:dyDescent="0.2">
      <c r="B727" s="193"/>
      <c r="C727" s="194"/>
      <c r="D727" s="194"/>
      <c r="E727" s="195"/>
      <c r="F727" s="286"/>
      <c r="H727" s="289"/>
      <c r="I727" s="289"/>
      <c r="J727" s="289"/>
      <c r="K727" s="284"/>
    </row>
    <row r="728" spans="2:11" s="192" customFormat="1" x14ac:dyDescent="0.2">
      <c r="B728" s="193"/>
      <c r="C728" s="194"/>
      <c r="D728" s="194"/>
      <c r="E728" s="195"/>
      <c r="F728" s="286"/>
      <c r="H728" s="289"/>
      <c r="I728" s="289"/>
      <c r="J728" s="289"/>
      <c r="K728" s="284"/>
    </row>
    <row r="729" spans="2:11" s="192" customFormat="1" x14ac:dyDescent="0.2">
      <c r="B729" s="193"/>
      <c r="C729" s="194"/>
      <c r="D729" s="194"/>
      <c r="E729" s="195"/>
      <c r="F729" s="286"/>
      <c r="H729" s="289"/>
      <c r="I729" s="289"/>
      <c r="J729" s="289"/>
      <c r="K729" s="284"/>
    </row>
    <row r="730" spans="2:11" s="192" customFormat="1" x14ac:dyDescent="0.2">
      <c r="B730" s="193"/>
      <c r="C730" s="194"/>
      <c r="D730" s="194"/>
      <c r="E730" s="195"/>
      <c r="F730" s="286"/>
      <c r="H730" s="289"/>
      <c r="I730" s="289"/>
      <c r="J730" s="289"/>
      <c r="K730" s="284"/>
    </row>
    <row r="731" spans="2:11" s="192" customFormat="1" x14ac:dyDescent="0.2">
      <c r="B731" s="193"/>
      <c r="C731" s="194"/>
      <c r="D731" s="194"/>
      <c r="E731" s="195"/>
      <c r="F731" s="286"/>
      <c r="H731" s="289"/>
      <c r="I731" s="289"/>
      <c r="J731" s="289"/>
      <c r="K731" s="284"/>
    </row>
    <row r="732" spans="2:11" s="192" customFormat="1" x14ac:dyDescent="0.2">
      <c r="B732" s="193"/>
      <c r="C732" s="194"/>
      <c r="D732" s="194"/>
      <c r="E732" s="195"/>
      <c r="F732" s="286"/>
      <c r="H732" s="289"/>
      <c r="I732" s="289"/>
      <c r="J732" s="289"/>
      <c r="K732" s="284"/>
    </row>
    <row r="733" spans="2:11" s="192" customFormat="1" x14ac:dyDescent="0.2">
      <c r="B733" s="193"/>
      <c r="C733" s="194"/>
      <c r="D733" s="194"/>
      <c r="E733" s="195"/>
      <c r="F733" s="286"/>
      <c r="H733" s="289"/>
      <c r="I733" s="289"/>
      <c r="J733" s="289"/>
      <c r="K733" s="284"/>
    </row>
    <row r="734" spans="2:11" s="192" customFormat="1" x14ac:dyDescent="0.2">
      <c r="B734" s="193"/>
      <c r="C734" s="194"/>
      <c r="D734" s="194"/>
      <c r="E734" s="195"/>
      <c r="F734" s="286"/>
      <c r="H734" s="289"/>
      <c r="I734" s="289"/>
      <c r="J734" s="289"/>
      <c r="K734" s="284"/>
    </row>
    <row r="735" spans="2:11" s="192" customFormat="1" x14ac:dyDescent="0.2">
      <c r="B735" s="193"/>
      <c r="C735" s="194"/>
      <c r="D735" s="194"/>
      <c r="E735" s="195"/>
      <c r="F735" s="286"/>
      <c r="H735" s="289"/>
      <c r="I735" s="289"/>
      <c r="J735" s="289"/>
      <c r="K735" s="284"/>
    </row>
    <row r="736" spans="2:11" s="192" customFormat="1" x14ac:dyDescent="0.2">
      <c r="B736" s="193"/>
      <c r="C736" s="194"/>
      <c r="D736" s="194"/>
      <c r="E736" s="195"/>
      <c r="F736" s="286"/>
      <c r="H736" s="289"/>
      <c r="I736" s="289"/>
      <c r="J736" s="289"/>
      <c r="K736" s="284"/>
    </row>
    <row r="737" spans="2:11" s="192" customFormat="1" x14ac:dyDescent="0.2">
      <c r="B737" s="193"/>
      <c r="C737" s="194"/>
      <c r="D737" s="194"/>
      <c r="E737" s="195"/>
      <c r="F737" s="286"/>
      <c r="H737" s="289"/>
      <c r="I737" s="289"/>
      <c r="J737" s="289"/>
      <c r="K737" s="284"/>
    </row>
    <row r="738" spans="2:11" s="192" customFormat="1" x14ac:dyDescent="0.2">
      <c r="B738" s="193"/>
      <c r="C738" s="194"/>
      <c r="D738" s="194"/>
      <c r="E738" s="195"/>
      <c r="F738" s="286"/>
      <c r="H738" s="289"/>
      <c r="I738" s="289"/>
      <c r="J738" s="289"/>
      <c r="K738" s="284"/>
    </row>
    <row r="739" spans="2:11" s="192" customFormat="1" x14ac:dyDescent="0.2">
      <c r="B739" s="193"/>
      <c r="C739" s="194"/>
      <c r="D739" s="194"/>
      <c r="E739" s="195"/>
      <c r="F739" s="286"/>
      <c r="H739" s="289"/>
      <c r="I739" s="289"/>
      <c r="J739" s="289"/>
      <c r="K739" s="284"/>
    </row>
    <row r="740" spans="2:11" s="192" customFormat="1" x14ac:dyDescent="0.2">
      <c r="B740" s="193"/>
      <c r="C740" s="194"/>
      <c r="D740" s="194"/>
      <c r="E740" s="195"/>
      <c r="F740" s="286"/>
      <c r="H740" s="289"/>
      <c r="I740" s="289"/>
      <c r="J740" s="289"/>
      <c r="K740" s="284"/>
    </row>
    <row r="741" spans="2:11" s="192" customFormat="1" x14ac:dyDescent="0.2">
      <c r="B741" s="193"/>
      <c r="C741" s="194"/>
      <c r="D741" s="194"/>
      <c r="E741" s="195"/>
      <c r="F741" s="286"/>
      <c r="H741" s="289"/>
      <c r="I741" s="289"/>
      <c r="J741" s="289"/>
      <c r="K741" s="284"/>
    </row>
    <row r="742" spans="2:11" s="192" customFormat="1" x14ac:dyDescent="0.2">
      <c r="B742" s="193"/>
      <c r="C742" s="194"/>
      <c r="D742" s="194"/>
      <c r="E742" s="195"/>
      <c r="F742" s="286"/>
      <c r="H742" s="289"/>
      <c r="I742" s="289"/>
      <c r="J742" s="289"/>
      <c r="K742" s="284"/>
    </row>
    <row r="743" spans="2:11" s="192" customFormat="1" x14ac:dyDescent="0.2">
      <c r="B743" s="193"/>
      <c r="C743" s="194"/>
      <c r="D743" s="194"/>
      <c r="E743" s="195"/>
      <c r="F743" s="286"/>
      <c r="H743" s="289"/>
      <c r="I743" s="289"/>
      <c r="J743" s="289"/>
      <c r="K743" s="284"/>
    </row>
    <row r="744" spans="2:11" s="192" customFormat="1" x14ac:dyDescent="0.2">
      <c r="B744" s="193"/>
      <c r="C744" s="194"/>
      <c r="D744" s="194"/>
      <c r="E744" s="195"/>
      <c r="F744" s="286"/>
      <c r="H744" s="289"/>
      <c r="I744" s="289"/>
      <c r="J744" s="289"/>
      <c r="K744" s="284"/>
    </row>
    <row r="745" spans="2:11" s="192" customFormat="1" x14ac:dyDescent="0.2">
      <c r="B745" s="193"/>
      <c r="C745" s="194"/>
      <c r="D745" s="194"/>
      <c r="E745" s="195"/>
      <c r="F745" s="286"/>
      <c r="H745" s="289"/>
      <c r="I745" s="289"/>
      <c r="J745" s="289"/>
      <c r="K745" s="284"/>
    </row>
    <row r="746" spans="2:11" s="192" customFormat="1" x14ac:dyDescent="0.2">
      <c r="B746" s="193"/>
      <c r="C746" s="194"/>
      <c r="D746" s="194"/>
      <c r="E746" s="195"/>
      <c r="F746" s="286"/>
      <c r="H746" s="289"/>
      <c r="I746" s="289"/>
      <c r="J746" s="289"/>
      <c r="K746" s="284"/>
    </row>
    <row r="747" spans="2:11" s="192" customFormat="1" x14ac:dyDescent="0.2">
      <c r="B747" s="193"/>
      <c r="C747" s="194"/>
      <c r="D747" s="194"/>
      <c r="E747" s="195"/>
      <c r="F747" s="286"/>
      <c r="H747" s="289"/>
      <c r="I747" s="289"/>
      <c r="J747" s="289"/>
      <c r="K747" s="284"/>
    </row>
    <row r="748" spans="2:11" s="192" customFormat="1" x14ac:dyDescent="0.2">
      <c r="B748" s="193"/>
      <c r="C748" s="194"/>
      <c r="D748" s="194"/>
      <c r="E748" s="195"/>
      <c r="F748" s="286"/>
      <c r="H748" s="289"/>
      <c r="I748" s="289"/>
      <c r="J748" s="289"/>
      <c r="K748" s="284"/>
    </row>
    <row r="749" spans="2:11" s="192" customFormat="1" x14ac:dyDescent="0.2">
      <c r="B749" s="193"/>
      <c r="C749" s="194"/>
      <c r="D749" s="194"/>
      <c r="E749" s="195"/>
      <c r="F749" s="286"/>
      <c r="H749" s="289"/>
      <c r="I749" s="289"/>
      <c r="J749" s="289"/>
      <c r="K749" s="284"/>
    </row>
    <row r="750" spans="2:11" s="192" customFormat="1" x14ac:dyDescent="0.2">
      <c r="B750" s="193"/>
      <c r="C750" s="194"/>
      <c r="D750" s="194"/>
      <c r="E750" s="195"/>
      <c r="F750" s="286"/>
      <c r="H750" s="289"/>
      <c r="I750" s="289"/>
      <c r="J750" s="289"/>
      <c r="K750" s="284"/>
    </row>
    <row r="751" spans="2:11" s="192" customFormat="1" x14ac:dyDescent="0.2">
      <c r="B751" s="193"/>
      <c r="C751" s="194"/>
      <c r="D751" s="194"/>
      <c r="E751" s="195"/>
      <c r="F751" s="286"/>
      <c r="H751" s="289"/>
      <c r="I751" s="289"/>
      <c r="J751" s="289"/>
      <c r="K751" s="284"/>
    </row>
    <row r="752" spans="2:11" s="192" customFormat="1" x14ac:dyDescent="0.2">
      <c r="B752" s="193"/>
      <c r="C752" s="194"/>
      <c r="D752" s="194"/>
      <c r="E752" s="195"/>
      <c r="F752" s="286"/>
      <c r="H752" s="289"/>
      <c r="I752" s="289"/>
      <c r="J752" s="289"/>
      <c r="K752" s="284"/>
    </row>
    <row r="753" spans="2:11" s="192" customFormat="1" x14ac:dyDescent="0.2">
      <c r="B753" s="193"/>
      <c r="C753" s="194"/>
      <c r="D753" s="194"/>
      <c r="E753" s="195"/>
      <c r="F753" s="286"/>
      <c r="H753" s="289"/>
      <c r="I753" s="289"/>
      <c r="J753" s="289"/>
      <c r="K753" s="284"/>
    </row>
    <row r="754" spans="2:11" s="192" customFormat="1" x14ac:dyDescent="0.2">
      <c r="B754" s="193"/>
      <c r="C754" s="194"/>
      <c r="D754" s="194"/>
      <c r="E754" s="195"/>
      <c r="F754" s="286"/>
      <c r="H754" s="289"/>
      <c r="I754" s="289"/>
      <c r="J754" s="289"/>
      <c r="K754" s="284"/>
    </row>
    <row r="755" spans="2:11" s="192" customFormat="1" x14ac:dyDescent="0.2">
      <c r="B755" s="193"/>
      <c r="C755" s="194"/>
      <c r="D755" s="194"/>
      <c r="E755" s="195"/>
      <c r="F755" s="286"/>
      <c r="H755" s="289"/>
      <c r="I755" s="289"/>
      <c r="J755" s="289"/>
      <c r="K755" s="284"/>
    </row>
    <row r="756" spans="2:11" s="192" customFormat="1" x14ac:dyDescent="0.2">
      <c r="B756" s="193"/>
      <c r="C756" s="194"/>
      <c r="D756" s="194"/>
      <c r="E756" s="195"/>
      <c r="F756" s="286"/>
      <c r="H756" s="289"/>
      <c r="I756" s="289"/>
      <c r="J756" s="289"/>
      <c r="K756" s="284"/>
    </row>
    <row r="757" spans="2:11" s="192" customFormat="1" x14ac:dyDescent="0.2">
      <c r="B757" s="193"/>
      <c r="C757" s="194"/>
      <c r="D757" s="194"/>
      <c r="E757" s="195"/>
      <c r="F757" s="286"/>
      <c r="H757" s="289"/>
      <c r="I757" s="289"/>
      <c r="J757" s="289"/>
      <c r="K757" s="284"/>
    </row>
    <row r="758" spans="2:11" s="192" customFormat="1" x14ac:dyDescent="0.2">
      <c r="B758" s="193"/>
      <c r="C758" s="194"/>
      <c r="D758" s="194"/>
      <c r="E758" s="195"/>
      <c r="F758" s="286"/>
      <c r="H758" s="289"/>
      <c r="I758" s="289"/>
      <c r="J758" s="289"/>
      <c r="K758" s="284"/>
    </row>
    <row r="759" spans="2:11" s="192" customFormat="1" x14ac:dyDescent="0.2">
      <c r="B759" s="193"/>
      <c r="C759" s="194"/>
      <c r="D759" s="194"/>
      <c r="E759" s="195"/>
      <c r="F759" s="286"/>
      <c r="H759" s="289"/>
      <c r="I759" s="289"/>
      <c r="J759" s="289"/>
      <c r="K759" s="284"/>
    </row>
    <row r="760" spans="2:11" s="192" customFormat="1" x14ac:dyDescent="0.2">
      <c r="B760" s="193"/>
      <c r="C760" s="194"/>
      <c r="D760" s="194"/>
      <c r="E760" s="195"/>
      <c r="F760" s="286"/>
      <c r="H760" s="289"/>
      <c r="I760" s="289"/>
      <c r="J760" s="289"/>
      <c r="K760" s="284"/>
    </row>
    <row r="761" spans="2:11" s="192" customFormat="1" x14ac:dyDescent="0.2">
      <c r="B761" s="193"/>
      <c r="C761" s="194"/>
      <c r="D761" s="194"/>
      <c r="E761" s="195"/>
      <c r="F761" s="286"/>
      <c r="H761" s="289"/>
      <c r="I761" s="289"/>
      <c r="J761" s="289"/>
      <c r="K761" s="284"/>
    </row>
    <row r="762" spans="2:11" s="192" customFormat="1" x14ac:dyDescent="0.2">
      <c r="B762" s="193"/>
      <c r="C762" s="194"/>
      <c r="D762" s="194"/>
      <c r="E762" s="195"/>
      <c r="F762" s="286"/>
      <c r="H762" s="289"/>
      <c r="I762" s="289"/>
      <c r="J762" s="289"/>
      <c r="K762" s="284"/>
    </row>
    <row r="763" spans="2:11" s="192" customFormat="1" x14ac:dyDescent="0.2">
      <c r="B763" s="193"/>
      <c r="C763" s="194"/>
      <c r="D763" s="194"/>
      <c r="E763" s="195"/>
      <c r="F763" s="286"/>
      <c r="H763" s="289"/>
      <c r="I763" s="289"/>
      <c r="J763" s="289"/>
      <c r="K763" s="284"/>
    </row>
    <row r="764" spans="2:11" s="192" customFormat="1" x14ac:dyDescent="0.2">
      <c r="B764" s="193"/>
      <c r="C764" s="194"/>
      <c r="D764" s="194"/>
      <c r="E764" s="195"/>
      <c r="F764" s="286"/>
      <c r="H764" s="289"/>
      <c r="I764" s="289"/>
      <c r="J764" s="289"/>
      <c r="K764" s="284"/>
    </row>
    <row r="765" spans="2:11" s="192" customFormat="1" x14ac:dyDescent="0.2">
      <c r="B765" s="193"/>
      <c r="C765" s="194"/>
      <c r="D765" s="194"/>
      <c r="E765" s="195"/>
      <c r="F765" s="286"/>
      <c r="H765" s="289"/>
      <c r="I765" s="289"/>
      <c r="J765" s="289"/>
      <c r="K765" s="284"/>
    </row>
    <row r="766" spans="2:11" s="192" customFormat="1" x14ac:dyDescent="0.2">
      <c r="B766" s="193"/>
      <c r="C766" s="194"/>
      <c r="D766" s="194"/>
      <c r="E766" s="195"/>
      <c r="F766" s="286"/>
      <c r="H766" s="289"/>
      <c r="I766" s="289"/>
      <c r="J766" s="289"/>
      <c r="K766" s="284"/>
    </row>
    <row r="767" spans="2:11" s="192" customFormat="1" x14ac:dyDescent="0.2">
      <c r="B767" s="193"/>
      <c r="C767" s="194"/>
      <c r="D767" s="194"/>
      <c r="E767" s="195"/>
      <c r="F767" s="286"/>
      <c r="H767" s="289"/>
      <c r="I767" s="289"/>
      <c r="J767" s="289"/>
      <c r="K767" s="284"/>
    </row>
    <row r="768" spans="2:11" s="192" customFormat="1" x14ac:dyDescent="0.2">
      <c r="B768" s="193"/>
      <c r="C768" s="194"/>
      <c r="D768" s="194"/>
      <c r="E768" s="195"/>
      <c r="F768" s="286"/>
      <c r="H768" s="289"/>
      <c r="I768" s="289"/>
      <c r="J768" s="289"/>
      <c r="K768" s="284"/>
    </row>
    <row r="769" spans="2:11" s="192" customFormat="1" x14ac:dyDescent="0.2">
      <c r="B769" s="193"/>
      <c r="C769" s="194"/>
      <c r="D769" s="194"/>
      <c r="E769" s="195"/>
      <c r="F769" s="286"/>
      <c r="H769" s="289"/>
      <c r="I769" s="289"/>
      <c r="J769" s="289"/>
      <c r="K769" s="284"/>
    </row>
    <row r="770" spans="2:11" s="192" customFormat="1" x14ac:dyDescent="0.2">
      <c r="B770" s="193"/>
      <c r="C770" s="194"/>
      <c r="D770" s="194"/>
      <c r="E770" s="195"/>
      <c r="F770" s="286"/>
      <c r="H770" s="289"/>
      <c r="I770" s="289"/>
      <c r="J770" s="289"/>
      <c r="K770" s="284"/>
    </row>
    <row r="771" spans="2:11" s="192" customFormat="1" x14ac:dyDescent="0.2">
      <c r="B771" s="193"/>
      <c r="C771" s="194"/>
      <c r="D771" s="194"/>
      <c r="E771" s="195"/>
      <c r="F771" s="286"/>
      <c r="H771" s="289"/>
      <c r="I771" s="289"/>
      <c r="J771" s="289"/>
      <c r="K771" s="284"/>
    </row>
    <row r="772" spans="2:11" s="192" customFormat="1" x14ac:dyDescent="0.2">
      <c r="B772" s="193"/>
      <c r="C772" s="194"/>
      <c r="D772" s="194"/>
      <c r="E772" s="195"/>
      <c r="F772" s="286"/>
      <c r="H772" s="289"/>
      <c r="I772" s="289"/>
      <c r="J772" s="289"/>
      <c r="K772" s="284"/>
    </row>
    <row r="773" spans="2:11" s="192" customFormat="1" x14ac:dyDescent="0.2">
      <c r="B773" s="193"/>
      <c r="C773" s="194"/>
      <c r="D773" s="194"/>
      <c r="E773" s="195"/>
      <c r="F773" s="286"/>
      <c r="H773" s="289"/>
      <c r="I773" s="289"/>
      <c r="J773" s="289"/>
      <c r="K773" s="284"/>
    </row>
    <row r="774" spans="2:11" s="192" customFormat="1" x14ac:dyDescent="0.2">
      <c r="B774" s="193"/>
      <c r="C774" s="194"/>
      <c r="D774" s="194"/>
      <c r="E774" s="195"/>
      <c r="F774" s="286"/>
      <c r="H774" s="289"/>
      <c r="I774" s="289"/>
      <c r="J774" s="289"/>
      <c r="K774" s="284"/>
    </row>
    <row r="775" spans="2:11" s="192" customFormat="1" x14ac:dyDescent="0.2">
      <c r="B775" s="193"/>
      <c r="C775" s="194"/>
      <c r="D775" s="194"/>
      <c r="E775" s="195"/>
      <c r="F775" s="286"/>
      <c r="H775" s="289"/>
      <c r="I775" s="289"/>
      <c r="J775" s="289"/>
      <c r="K775" s="284"/>
    </row>
    <row r="776" spans="2:11" s="192" customFormat="1" x14ac:dyDescent="0.2">
      <c r="B776" s="193"/>
      <c r="C776" s="194"/>
      <c r="D776" s="194"/>
      <c r="E776" s="195"/>
      <c r="F776" s="286"/>
      <c r="H776" s="289"/>
      <c r="I776" s="289"/>
      <c r="J776" s="289"/>
      <c r="K776" s="284"/>
    </row>
    <row r="777" spans="2:11" s="192" customFormat="1" x14ac:dyDescent="0.2">
      <c r="B777" s="193"/>
      <c r="C777" s="194"/>
      <c r="D777" s="194"/>
      <c r="E777" s="195"/>
      <c r="F777" s="286"/>
      <c r="H777" s="289"/>
      <c r="I777" s="289"/>
      <c r="J777" s="289"/>
      <c r="K777" s="284"/>
    </row>
    <row r="778" spans="2:11" s="192" customFormat="1" x14ac:dyDescent="0.2">
      <c r="B778" s="193"/>
      <c r="C778" s="194"/>
      <c r="D778" s="194"/>
      <c r="E778" s="195"/>
      <c r="F778" s="286"/>
      <c r="H778" s="289"/>
      <c r="I778" s="289"/>
      <c r="J778" s="289"/>
      <c r="K778" s="284"/>
    </row>
    <row r="779" spans="2:11" s="192" customFormat="1" x14ac:dyDescent="0.2">
      <c r="B779" s="193"/>
      <c r="C779" s="194"/>
      <c r="D779" s="194"/>
      <c r="E779" s="195"/>
      <c r="F779" s="286"/>
      <c r="H779" s="289"/>
      <c r="I779" s="289"/>
      <c r="J779" s="289"/>
      <c r="K779" s="284"/>
    </row>
    <row r="780" spans="2:11" s="192" customFormat="1" x14ac:dyDescent="0.2">
      <c r="B780" s="193"/>
      <c r="C780" s="194"/>
      <c r="D780" s="194"/>
      <c r="E780" s="195"/>
      <c r="F780" s="286"/>
      <c r="H780" s="289"/>
      <c r="I780" s="289"/>
      <c r="J780" s="289"/>
      <c r="K780" s="284"/>
    </row>
    <row r="781" spans="2:11" s="192" customFormat="1" x14ac:dyDescent="0.2">
      <c r="B781" s="193"/>
      <c r="C781" s="194"/>
      <c r="D781" s="194"/>
      <c r="E781" s="195"/>
      <c r="F781" s="286"/>
      <c r="H781" s="289"/>
      <c r="I781" s="289"/>
      <c r="J781" s="289"/>
      <c r="K781" s="284"/>
    </row>
    <row r="782" spans="2:11" s="192" customFormat="1" x14ac:dyDescent="0.2">
      <c r="B782" s="193"/>
      <c r="C782" s="194"/>
      <c r="D782" s="194"/>
      <c r="E782" s="195"/>
      <c r="F782" s="286"/>
      <c r="H782" s="289"/>
      <c r="I782" s="289"/>
      <c r="J782" s="289"/>
      <c r="K782" s="284"/>
    </row>
    <row r="783" spans="2:11" s="192" customFormat="1" x14ac:dyDescent="0.2">
      <c r="B783" s="193"/>
      <c r="C783" s="194"/>
      <c r="D783" s="194"/>
      <c r="E783" s="195"/>
      <c r="F783" s="286"/>
      <c r="H783" s="289"/>
      <c r="I783" s="289"/>
      <c r="J783" s="289"/>
      <c r="K783" s="284"/>
    </row>
    <row r="784" spans="2:11" s="192" customFormat="1" x14ac:dyDescent="0.2">
      <c r="B784" s="193"/>
      <c r="C784" s="194"/>
      <c r="D784" s="194"/>
      <c r="E784" s="195"/>
      <c r="F784" s="286"/>
      <c r="H784" s="289"/>
      <c r="I784" s="289"/>
      <c r="J784" s="289"/>
      <c r="K784" s="284"/>
    </row>
    <row r="785" spans="2:11" s="192" customFormat="1" x14ac:dyDescent="0.2">
      <c r="B785" s="193"/>
      <c r="C785" s="194"/>
      <c r="D785" s="194"/>
      <c r="E785" s="195"/>
      <c r="F785" s="286"/>
      <c r="H785" s="289"/>
      <c r="I785" s="289"/>
      <c r="J785" s="289"/>
      <c r="K785" s="284"/>
    </row>
    <row r="786" spans="2:11" s="192" customFormat="1" x14ac:dyDescent="0.2">
      <c r="B786" s="193"/>
      <c r="C786" s="194"/>
      <c r="D786" s="194"/>
      <c r="E786" s="195"/>
      <c r="F786" s="286"/>
      <c r="H786" s="289"/>
      <c r="I786" s="289"/>
      <c r="J786" s="289"/>
      <c r="K786" s="284"/>
    </row>
    <row r="787" spans="2:11" s="192" customFormat="1" x14ac:dyDescent="0.2">
      <c r="B787" s="193"/>
      <c r="C787" s="194"/>
      <c r="D787" s="194"/>
      <c r="E787" s="195"/>
      <c r="F787" s="286"/>
      <c r="H787" s="289"/>
      <c r="I787" s="289"/>
      <c r="J787" s="289"/>
      <c r="K787" s="284"/>
    </row>
    <row r="788" spans="2:11" s="192" customFormat="1" x14ac:dyDescent="0.2">
      <c r="B788" s="193"/>
      <c r="C788" s="194"/>
      <c r="D788" s="194"/>
      <c r="E788" s="195"/>
      <c r="F788" s="286"/>
      <c r="H788" s="289"/>
      <c r="I788" s="289"/>
      <c r="J788" s="289"/>
      <c r="K788" s="284"/>
    </row>
    <row r="789" spans="2:11" s="192" customFormat="1" x14ac:dyDescent="0.2">
      <c r="B789" s="193"/>
      <c r="C789" s="194"/>
      <c r="D789" s="194"/>
      <c r="E789" s="195"/>
      <c r="F789" s="286"/>
      <c r="H789" s="289"/>
      <c r="I789" s="289"/>
      <c r="J789" s="289"/>
      <c r="K789" s="284"/>
    </row>
    <row r="790" spans="2:11" s="192" customFormat="1" x14ac:dyDescent="0.2">
      <c r="B790" s="193"/>
      <c r="C790" s="194"/>
      <c r="D790" s="194"/>
      <c r="E790" s="195"/>
      <c r="F790" s="286"/>
      <c r="H790" s="289"/>
      <c r="I790" s="289"/>
      <c r="J790" s="289"/>
      <c r="K790" s="284"/>
    </row>
    <row r="791" spans="2:11" s="192" customFormat="1" x14ac:dyDescent="0.2">
      <c r="B791" s="193"/>
      <c r="C791" s="194"/>
      <c r="D791" s="194"/>
      <c r="E791" s="195"/>
      <c r="F791" s="286"/>
      <c r="H791" s="289"/>
      <c r="I791" s="289"/>
      <c r="J791" s="289"/>
      <c r="K791" s="284"/>
    </row>
    <row r="792" spans="2:11" s="192" customFormat="1" x14ac:dyDescent="0.2">
      <c r="B792" s="193"/>
      <c r="C792" s="194"/>
      <c r="D792" s="194"/>
      <c r="E792" s="195"/>
      <c r="F792" s="286"/>
      <c r="H792" s="289"/>
      <c r="I792" s="289"/>
      <c r="J792" s="289"/>
      <c r="K792" s="284"/>
    </row>
    <row r="793" spans="2:11" s="192" customFormat="1" x14ac:dyDescent="0.2">
      <c r="B793" s="193"/>
      <c r="C793" s="194"/>
      <c r="D793" s="194"/>
      <c r="E793" s="195"/>
      <c r="F793" s="286"/>
      <c r="H793" s="289"/>
      <c r="I793" s="289"/>
      <c r="J793" s="289"/>
      <c r="K793" s="284"/>
    </row>
    <row r="794" spans="2:11" s="192" customFormat="1" x14ac:dyDescent="0.2">
      <c r="B794" s="193"/>
      <c r="C794" s="194"/>
      <c r="D794" s="194"/>
      <c r="E794" s="195"/>
      <c r="F794" s="286"/>
      <c r="H794" s="289"/>
      <c r="I794" s="289"/>
      <c r="J794" s="289"/>
      <c r="K794" s="284"/>
    </row>
    <row r="795" spans="2:11" s="192" customFormat="1" x14ac:dyDescent="0.2">
      <c r="B795" s="193"/>
      <c r="C795" s="194"/>
      <c r="D795" s="194"/>
      <c r="E795" s="195"/>
      <c r="F795" s="286"/>
      <c r="H795" s="289"/>
      <c r="I795" s="289"/>
      <c r="J795" s="289"/>
      <c r="K795" s="284"/>
    </row>
    <row r="796" spans="2:11" s="192" customFormat="1" x14ac:dyDescent="0.2">
      <c r="B796" s="193"/>
      <c r="C796" s="194"/>
      <c r="D796" s="194"/>
      <c r="E796" s="195"/>
      <c r="F796" s="286"/>
      <c r="H796" s="289"/>
      <c r="I796" s="289"/>
      <c r="J796" s="289"/>
      <c r="K796" s="284"/>
    </row>
    <row r="797" spans="2:11" s="192" customFormat="1" x14ac:dyDescent="0.2">
      <c r="B797" s="193"/>
      <c r="C797" s="194"/>
      <c r="D797" s="194"/>
      <c r="E797" s="195"/>
      <c r="F797" s="286"/>
      <c r="H797" s="289"/>
      <c r="I797" s="289"/>
      <c r="J797" s="289"/>
      <c r="K797" s="284"/>
    </row>
    <row r="798" spans="2:11" s="192" customFormat="1" x14ac:dyDescent="0.2">
      <c r="B798" s="193"/>
      <c r="C798" s="194"/>
      <c r="D798" s="194"/>
      <c r="E798" s="195"/>
      <c r="F798" s="286"/>
      <c r="H798" s="289"/>
      <c r="I798" s="289"/>
      <c r="J798" s="289"/>
      <c r="K798" s="284"/>
    </row>
    <row r="799" spans="2:11" s="192" customFormat="1" x14ac:dyDescent="0.2">
      <c r="B799" s="193"/>
      <c r="C799" s="194"/>
      <c r="D799" s="194"/>
      <c r="E799" s="195"/>
      <c r="F799" s="286"/>
      <c r="H799" s="289"/>
      <c r="I799" s="289"/>
      <c r="J799" s="289"/>
      <c r="K799" s="284"/>
    </row>
    <row r="800" spans="2:11" s="192" customFormat="1" x14ac:dyDescent="0.2">
      <c r="B800" s="193"/>
      <c r="C800" s="194"/>
      <c r="D800" s="194"/>
      <c r="E800" s="195"/>
      <c r="F800" s="286"/>
      <c r="H800" s="289"/>
      <c r="I800" s="289"/>
      <c r="J800" s="289"/>
      <c r="K800" s="284"/>
    </row>
    <row r="801" spans="2:11" s="192" customFormat="1" x14ac:dyDescent="0.2">
      <c r="B801" s="193"/>
      <c r="C801" s="194"/>
      <c r="D801" s="194"/>
      <c r="E801" s="195"/>
      <c r="F801" s="286"/>
      <c r="H801" s="289"/>
      <c r="I801" s="289"/>
      <c r="J801" s="289"/>
      <c r="K801" s="284"/>
    </row>
    <row r="802" spans="2:11" s="192" customFormat="1" x14ac:dyDescent="0.2">
      <c r="B802" s="193"/>
      <c r="C802" s="194"/>
      <c r="D802" s="194"/>
      <c r="E802" s="195"/>
      <c r="F802" s="286"/>
      <c r="H802" s="289"/>
      <c r="I802" s="289"/>
      <c r="J802" s="289"/>
      <c r="K802" s="284"/>
    </row>
    <row r="803" spans="2:11" s="192" customFormat="1" x14ac:dyDescent="0.2">
      <c r="B803" s="193"/>
      <c r="C803" s="194"/>
      <c r="D803" s="194"/>
      <c r="E803" s="195"/>
      <c r="F803" s="286"/>
      <c r="H803" s="289"/>
      <c r="I803" s="289"/>
      <c r="J803" s="289"/>
      <c r="K803" s="284"/>
    </row>
    <row r="804" spans="2:11" s="192" customFormat="1" x14ac:dyDescent="0.2">
      <c r="B804" s="193"/>
      <c r="C804" s="194"/>
      <c r="D804" s="194"/>
      <c r="E804" s="195"/>
      <c r="F804" s="286"/>
      <c r="H804" s="289"/>
      <c r="I804" s="289"/>
      <c r="J804" s="289"/>
      <c r="K804" s="284"/>
    </row>
    <row r="805" spans="2:11" s="192" customFormat="1" x14ac:dyDescent="0.2">
      <c r="B805" s="193"/>
      <c r="C805" s="194"/>
      <c r="D805" s="194"/>
      <c r="E805" s="195"/>
      <c r="F805" s="286"/>
      <c r="H805" s="289"/>
      <c r="I805" s="289"/>
      <c r="J805" s="289"/>
      <c r="K805" s="284"/>
    </row>
    <row r="806" spans="2:11" s="192" customFormat="1" x14ac:dyDescent="0.2">
      <c r="B806" s="193"/>
      <c r="C806" s="194"/>
      <c r="D806" s="194"/>
      <c r="E806" s="195"/>
      <c r="F806" s="286"/>
      <c r="H806" s="289"/>
      <c r="I806" s="289"/>
      <c r="J806" s="289"/>
      <c r="K806" s="284"/>
    </row>
    <row r="807" spans="2:11" s="192" customFormat="1" x14ac:dyDescent="0.2">
      <c r="B807" s="193"/>
      <c r="C807" s="194"/>
      <c r="D807" s="194"/>
      <c r="E807" s="195"/>
      <c r="F807" s="286"/>
      <c r="H807" s="289"/>
      <c r="I807" s="289"/>
      <c r="J807" s="289"/>
      <c r="K807" s="284"/>
    </row>
    <row r="808" spans="2:11" s="192" customFormat="1" x14ac:dyDescent="0.2">
      <c r="B808" s="193"/>
      <c r="C808" s="194"/>
      <c r="D808" s="194"/>
      <c r="E808" s="195"/>
      <c r="F808" s="286"/>
      <c r="H808" s="289"/>
      <c r="I808" s="289"/>
      <c r="J808" s="289"/>
      <c r="K808" s="284"/>
    </row>
    <row r="809" spans="2:11" s="192" customFormat="1" x14ac:dyDescent="0.2">
      <c r="B809" s="193"/>
      <c r="C809" s="194"/>
      <c r="D809" s="194"/>
      <c r="E809" s="195"/>
      <c r="F809" s="286"/>
      <c r="H809" s="289"/>
      <c r="I809" s="289"/>
      <c r="J809" s="289"/>
      <c r="K809" s="284"/>
    </row>
    <row r="810" spans="2:11" s="192" customFormat="1" x14ac:dyDescent="0.2">
      <c r="B810" s="193"/>
      <c r="C810" s="194"/>
      <c r="D810" s="194"/>
      <c r="E810" s="195"/>
      <c r="F810" s="286"/>
      <c r="H810" s="289"/>
      <c r="I810" s="289"/>
      <c r="J810" s="289"/>
      <c r="K810" s="284"/>
    </row>
    <row r="811" spans="2:11" s="192" customFormat="1" x14ac:dyDescent="0.2">
      <c r="B811" s="193"/>
      <c r="C811" s="194"/>
      <c r="D811" s="194"/>
      <c r="E811" s="195"/>
      <c r="F811" s="286"/>
      <c r="H811" s="289"/>
      <c r="I811" s="289"/>
      <c r="J811" s="289"/>
      <c r="K811" s="284"/>
    </row>
    <row r="812" spans="2:11" s="192" customFormat="1" x14ac:dyDescent="0.2">
      <c r="B812" s="193"/>
      <c r="C812" s="194"/>
      <c r="D812" s="194"/>
      <c r="E812" s="195"/>
      <c r="F812" s="286"/>
      <c r="H812" s="289"/>
      <c r="I812" s="289"/>
      <c r="J812" s="289"/>
      <c r="K812" s="284"/>
    </row>
    <row r="813" spans="2:11" s="192" customFormat="1" x14ac:dyDescent="0.2">
      <c r="B813" s="193"/>
      <c r="C813" s="194"/>
      <c r="D813" s="194"/>
      <c r="E813" s="195"/>
      <c r="F813" s="286"/>
      <c r="H813" s="289"/>
      <c r="I813" s="289"/>
      <c r="J813" s="289"/>
      <c r="K813" s="284"/>
    </row>
    <row r="814" spans="2:11" s="192" customFormat="1" x14ac:dyDescent="0.2">
      <c r="B814" s="193"/>
      <c r="C814" s="194"/>
      <c r="D814" s="194"/>
      <c r="E814" s="195"/>
      <c r="F814" s="286"/>
      <c r="H814" s="289"/>
      <c r="I814" s="289"/>
      <c r="J814" s="289"/>
      <c r="K814" s="284"/>
    </row>
    <row r="815" spans="2:11" s="192" customFormat="1" x14ac:dyDescent="0.2">
      <c r="B815" s="193"/>
      <c r="C815" s="194"/>
      <c r="D815" s="194"/>
      <c r="E815" s="195"/>
      <c r="F815" s="286"/>
      <c r="H815" s="289"/>
      <c r="I815" s="289"/>
      <c r="J815" s="289"/>
      <c r="K815" s="284"/>
    </row>
    <row r="816" spans="2:11" s="192" customFormat="1" x14ac:dyDescent="0.2">
      <c r="B816" s="193"/>
      <c r="C816" s="194"/>
      <c r="D816" s="194"/>
      <c r="E816" s="195"/>
      <c r="F816" s="286"/>
      <c r="H816" s="289"/>
      <c r="I816" s="289"/>
      <c r="J816" s="289"/>
      <c r="K816" s="284"/>
    </row>
    <row r="817" spans="2:11" s="192" customFormat="1" x14ac:dyDescent="0.2">
      <c r="B817" s="193"/>
      <c r="C817" s="194"/>
      <c r="D817" s="194"/>
      <c r="E817" s="195"/>
      <c r="F817" s="286"/>
      <c r="H817" s="289"/>
      <c r="I817" s="289"/>
      <c r="J817" s="289"/>
      <c r="K817" s="284"/>
    </row>
    <row r="818" spans="2:11" s="192" customFormat="1" x14ac:dyDescent="0.2">
      <c r="B818" s="193"/>
      <c r="C818" s="194"/>
      <c r="D818" s="194"/>
      <c r="E818" s="195"/>
      <c r="F818" s="286"/>
      <c r="H818" s="289"/>
      <c r="I818" s="289"/>
      <c r="J818" s="289"/>
      <c r="K818" s="284"/>
    </row>
    <row r="819" spans="2:11" s="192" customFormat="1" x14ac:dyDescent="0.2">
      <c r="B819" s="193"/>
      <c r="C819" s="194"/>
      <c r="D819" s="194"/>
      <c r="E819" s="195"/>
      <c r="F819" s="286"/>
      <c r="H819" s="289"/>
      <c r="I819" s="289"/>
      <c r="J819" s="289"/>
      <c r="K819" s="284"/>
    </row>
    <row r="820" spans="2:11" s="192" customFormat="1" x14ac:dyDescent="0.2">
      <c r="B820" s="193"/>
      <c r="C820" s="194"/>
      <c r="D820" s="194"/>
      <c r="E820" s="195"/>
      <c r="F820" s="286"/>
      <c r="H820" s="289"/>
      <c r="I820" s="289"/>
      <c r="J820" s="289"/>
      <c r="K820" s="284"/>
    </row>
    <row r="821" spans="2:11" s="192" customFormat="1" x14ac:dyDescent="0.2">
      <c r="B821" s="193"/>
      <c r="C821" s="194"/>
      <c r="D821" s="194"/>
      <c r="E821" s="195"/>
      <c r="F821" s="286"/>
      <c r="H821" s="289"/>
      <c r="I821" s="289"/>
      <c r="J821" s="289"/>
      <c r="K821" s="284"/>
    </row>
    <row r="822" spans="2:11" s="192" customFormat="1" x14ac:dyDescent="0.2">
      <c r="B822" s="193"/>
      <c r="C822" s="194"/>
      <c r="D822" s="194"/>
      <c r="E822" s="195"/>
      <c r="F822" s="286"/>
      <c r="H822" s="289"/>
      <c r="I822" s="289"/>
      <c r="J822" s="289"/>
      <c r="K822" s="284"/>
    </row>
    <row r="823" spans="2:11" s="192" customFormat="1" x14ac:dyDescent="0.2">
      <c r="B823" s="193"/>
      <c r="C823" s="194"/>
      <c r="D823" s="194"/>
      <c r="E823" s="195"/>
      <c r="F823" s="286"/>
      <c r="H823" s="289"/>
      <c r="I823" s="289"/>
      <c r="J823" s="289"/>
      <c r="K823" s="284"/>
    </row>
    <row r="824" spans="2:11" s="192" customFormat="1" x14ac:dyDescent="0.2">
      <c r="B824" s="193"/>
      <c r="C824" s="194"/>
      <c r="D824" s="194"/>
      <c r="E824" s="195"/>
      <c r="F824" s="286"/>
      <c r="H824" s="289"/>
      <c r="I824" s="289"/>
      <c r="J824" s="289"/>
      <c r="K824" s="284"/>
    </row>
    <row r="825" spans="2:11" s="192" customFormat="1" x14ac:dyDescent="0.2">
      <c r="B825" s="193"/>
      <c r="C825" s="194"/>
      <c r="D825" s="194"/>
      <c r="E825" s="195"/>
      <c r="F825" s="286"/>
      <c r="H825" s="289"/>
      <c r="I825" s="289"/>
      <c r="J825" s="289"/>
      <c r="K825" s="284"/>
    </row>
    <row r="826" spans="2:11" s="192" customFormat="1" x14ac:dyDescent="0.2">
      <c r="B826" s="193"/>
      <c r="C826" s="194"/>
      <c r="D826" s="194"/>
      <c r="E826" s="195"/>
      <c r="F826" s="286"/>
      <c r="H826" s="289"/>
      <c r="I826" s="289"/>
      <c r="J826" s="289"/>
      <c r="K826" s="284"/>
    </row>
    <row r="827" spans="2:11" s="192" customFormat="1" x14ac:dyDescent="0.2">
      <c r="B827" s="193"/>
      <c r="C827" s="194"/>
      <c r="D827" s="194"/>
      <c r="E827" s="195"/>
      <c r="F827" s="286"/>
      <c r="H827" s="289"/>
      <c r="I827" s="289"/>
      <c r="J827" s="289"/>
      <c r="K827" s="284"/>
    </row>
    <row r="828" spans="2:11" s="192" customFormat="1" x14ac:dyDescent="0.2">
      <c r="B828" s="193"/>
      <c r="C828" s="194"/>
      <c r="D828" s="194"/>
      <c r="E828" s="195"/>
      <c r="F828" s="286"/>
      <c r="H828" s="289"/>
      <c r="I828" s="289"/>
      <c r="J828" s="289"/>
      <c r="K828" s="284"/>
    </row>
    <row r="829" spans="2:11" s="192" customFormat="1" x14ac:dyDescent="0.2">
      <c r="B829" s="193"/>
      <c r="C829" s="194"/>
      <c r="D829" s="194"/>
      <c r="E829" s="195"/>
      <c r="F829" s="286"/>
      <c r="H829" s="289"/>
      <c r="I829" s="289"/>
      <c r="J829" s="289"/>
      <c r="K829" s="284"/>
    </row>
    <row r="830" spans="2:11" s="192" customFormat="1" x14ac:dyDescent="0.2">
      <c r="B830" s="193"/>
      <c r="C830" s="194"/>
      <c r="D830" s="194"/>
      <c r="E830" s="195"/>
      <c r="F830" s="286"/>
      <c r="H830" s="289"/>
      <c r="I830" s="289"/>
      <c r="J830" s="289"/>
      <c r="K830" s="284"/>
    </row>
    <row r="831" spans="2:11" s="192" customFormat="1" x14ac:dyDescent="0.2">
      <c r="B831" s="193"/>
      <c r="C831" s="194"/>
      <c r="D831" s="194"/>
      <c r="E831" s="195"/>
      <c r="F831" s="286"/>
      <c r="H831" s="289"/>
      <c r="I831" s="289"/>
      <c r="J831" s="289"/>
      <c r="K831" s="284"/>
    </row>
    <row r="832" spans="2:11" s="192" customFormat="1" x14ac:dyDescent="0.2">
      <c r="B832" s="193"/>
      <c r="C832" s="194"/>
      <c r="D832" s="194"/>
      <c r="E832" s="195"/>
      <c r="F832" s="286"/>
      <c r="H832" s="289"/>
      <c r="I832" s="289"/>
      <c r="J832" s="289"/>
      <c r="K832" s="284"/>
    </row>
    <row r="833" spans="2:11" s="192" customFormat="1" x14ac:dyDescent="0.2">
      <c r="B833" s="193"/>
      <c r="C833" s="194"/>
      <c r="D833" s="194"/>
      <c r="E833" s="195"/>
      <c r="F833" s="286"/>
      <c r="H833" s="289"/>
      <c r="I833" s="289"/>
      <c r="J833" s="289"/>
      <c r="K833" s="284"/>
    </row>
    <row r="834" spans="2:11" s="192" customFormat="1" x14ac:dyDescent="0.2">
      <c r="B834" s="193"/>
      <c r="C834" s="194"/>
      <c r="D834" s="194"/>
      <c r="E834" s="195"/>
      <c r="F834" s="286"/>
      <c r="H834" s="289"/>
      <c r="I834" s="289"/>
      <c r="J834" s="289"/>
      <c r="K834" s="284"/>
    </row>
    <row r="835" spans="2:11" s="192" customFormat="1" x14ac:dyDescent="0.2">
      <c r="B835" s="193"/>
      <c r="C835" s="194"/>
      <c r="D835" s="194"/>
      <c r="E835" s="195"/>
      <c r="F835" s="286"/>
      <c r="H835" s="289"/>
      <c r="I835" s="289"/>
      <c r="J835" s="289"/>
      <c r="K835" s="284"/>
    </row>
    <row r="836" spans="2:11" s="192" customFormat="1" x14ac:dyDescent="0.2">
      <c r="B836" s="193"/>
      <c r="C836" s="194"/>
      <c r="D836" s="194"/>
      <c r="E836" s="195"/>
      <c r="F836" s="286"/>
      <c r="H836" s="289"/>
      <c r="I836" s="289"/>
      <c r="J836" s="289"/>
      <c r="K836" s="284"/>
    </row>
    <row r="837" spans="2:11" s="192" customFormat="1" x14ac:dyDescent="0.2">
      <c r="B837" s="193"/>
      <c r="C837" s="194"/>
      <c r="D837" s="194"/>
      <c r="E837" s="195"/>
      <c r="F837" s="286"/>
      <c r="H837" s="289"/>
      <c r="I837" s="289"/>
      <c r="J837" s="289"/>
      <c r="K837" s="284"/>
    </row>
    <row r="838" spans="2:11" s="192" customFormat="1" x14ac:dyDescent="0.2">
      <c r="B838" s="193"/>
      <c r="C838" s="194"/>
      <c r="D838" s="194"/>
      <c r="E838" s="195"/>
      <c r="F838" s="286"/>
      <c r="H838" s="289"/>
      <c r="I838" s="289"/>
      <c r="J838" s="289"/>
      <c r="K838" s="284"/>
    </row>
    <row r="839" spans="2:11" s="192" customFormat="1" x14ac:dyDescent="0.2">
      <c r="B839" s="193"/>
      <c r="C839" s="194"/>
      <c r="D839" s="194"/>
      <c r="E839" s="195"/>
      <c r="F839" s="286"/>
      <c r="H839" s="289"/>
      <c r="I839" s="289"/>
      <c r="J839" s="289"/>
      <c r="K839" s="284"/>
    </row>
    <row r="840" spans="2:11" s="192" customFormat="1" x14ac:dyDescent="0.2">
      <c r="B840" s="193"/>
      <c r="C840" s="194"/>
      <c r="D840" s="194"/>
      <c r="E840" s="195"/>
      <c r="F840" s="286"/>
      <c r="H840" s="289"/>
      <c r="I840" s="289"/>
      <c r="J840" s="289"/>
      <c r="K840" s="284"/>
    </row>
    <row r="841" spans="2:11" s="192" customFormat="1" x14ac:dyDescent="0.2">
      <c r="B841" s="193"/>
      <c r="C841" s="194"/>
      <c r="D841" s="194"/>
      <c r="E841" s="195"/>
      <c r="F841" s="286"/>
      <c r="H841" s="289"/>
      <c r="I841" s="289"/>
      <c r="J841" s="289"/>
      <c r="K841" s="284"/>
    </row>
    <row r="842" spans="2:11" s="192" customFormat="1" x14ac:dyDescent="0.2">
      <c r="B842" s="193"/>
      <c r="C842" s="194"/>
      <c r="D842" s="194"/>
      <c r="E842" s="195"/>
      <c r="F842" s="286"/>
      <c r="H842" s="289"/>
      <c r="I842" s="289"/>
      <c r="J842" s="289"/>
      <c r="K842" s="284"/>
    </row>
    <row r="843" spans="2:11" s="192" customFormat="1" x14ac:dyDescent="0.2">
      <c r="B843" s="193"/>
      <c r="C843" s="194"/>
      <c r="D843" s="194"/>
      <c r="E843" s="195"/>
      <c r="F843" s="286"/>
      <c r="H843" s="289"/>
      <c r="I843" s="289"/>
      <c r="J843" s="289"/>
      <c r="K843" s="284"/>
    </row>
    <row r="844" spans="2:11" s="192" customFormat="1" x14ac:dyDescent="0.2">
      <c r="B844" s="193"/>
      <c r="C844" s="194"/>
      <c r="D844" s="194"/>
      <c r="E844" s="195"/>
      <c r="F844" s="286"/>
      <c r="H844" s="289"/>
      <c r="I844" s="289"/>
      <c r="J844" s="289"/>
      <c r="K844" s="284"/>
    </row>
    <row r="845" spans="2:11" s="192" customFormat="1" x14ac:dyDescent="0.2">
      <c r="B845" s="193"/>
      <c r="C845" s="194"/>
      <c r="D845" s="194"/>
      <c r="E845" s="195"/>
      <c r="F845" s="286"/>
      <c r="H845" s="289"/>
      <c r="I845" s="289"/>
      <c r="J845" s="289"/>
      <c r="K845" s="284"/>
    </row>
    <row r="846" spans="2:11" s="192" customFormat="1" x14ac:dyDescent="0.2">
      <c r="B846" s="193"/>
      <c r="C846" s="194"/>
      <c r="D846" s="194"/>
      <c r="E846" s="195"/>
      <c r="F846" s="286"/>
      <c r="H846" s="289"/>
      <c r="I846" s="289"/>
      <c r="J846" s="289"/>
      <c r="K846" s="284"/>
    </row>
    <row r="847" spans="2:11" s="192" customFormat="1" x14ac:dyDescent="0.2">
      <c r="B847" s="193"/>
      <c r="C847" s="194"/>
      <c r="D847" s="194"/>
      <c r="E847" s="195"/>
      <c r="F847" s="286"/>
      <c r="H847" s="289"/>
      <c r="I847" s="289"/>
      <c r="J847" s="289"/>
      <c r="K847" s="284"/>
    </row>
    <row r="848" spans="2:11" s="192" customFormat="1" x14ac:dyDescent="0.2">
      <c r="B848" s="193"/>
      <c r="C848" s="194"/>
      <c r="D848" s="194"/>
      <c r="E848" s="195"/>
      <c r="F848" s="286"/>
      <c r="H848" s="289"/>
      <c r="I848" s="289"/>
      <c r="J848" s="289"/>
      <c r="K848" s="284"/>
    </row>
    <row r="849" spans="2:11" s="192" customFormat="1" x14ac:dyDescent="0.2">
      <c r="B849" s="193"/>
      <c r="C849" s="194"/>
      <c r="D849" s="194"/>
      <c r="E849" s="195"/>
      <c r="F849" s="286"/>
      <c r="H849" s="289"/>
      <c r="I849" s="289"/>
      <c r="J849" s="289"/>
      <c r="K849" s="284"/>
    </row>
    <row r="850" spans="2:11" s="192" customFormat="1" x14ac:dyDescent="0.2">
      <c r="B850" s="193"/>
      <c r="C850" s="194"/>
      <c r="D850" s="194"/>
      <c r="E850" s="195"/>
      <c r="F850" s="286"/>
      <c r="H850" s="289"/>
      <c r="I850" s="289"/>
      <c r="J850" s="289"/>
      <c r="K850" s="284"/>
    </row>
    <row r="851" spans="2:11" s="192" customFormat="1" x14ac:dyDescent="0.2">
      <c r="B851" s="193"/>
      <c r="C851" s="194"/>
      <c r="D851" s="194"/>
      <c r="E851" s="195"/>
      <c r="F851" s="286"/>
      <c r="H851" s="289"/>
      <c r="I851" s="289"/>
      <c r="J851" s="289"/>
      <c r="K851" s="284"/>
    </row>
    <row r="852" spans="2:11" s="192" customFormat="1" x14ac:dyDescent="0.2">
      <c r="B852" s="193"/>
      <c r="C852" s="194"/>
      <c r="D852" s="194"/>
      <c r="E852" s="195"/>
      <c r="F852" s="286"/>
      <c r="H852" s="289"/>
      <c r="I852" s="289"/>
      <c r="J852" s="289"/>
      <c r="K852" s="284"/>
    </row>
    <row r="853" spans="2:11" s="192" customFormat="1" x14ac:dyDescent="0.2">
      <c r="B853" s="193"/>
      <c r="C853" s="194"/>
      <c r="D853" s="194"/>
      <c r="E853" s="195"/>
      <c r="F853" s="286"/>
      <c r="H853" s="289"/>
      <c r="I853" s="289"/>
      <c r="J853" s="289"/>
      <c r="K853" s="284"/>
    </row>
    <row r="854" spans="2:11" s="192" customFormat="1" x14ac:dyDescent="0.2">
      <c r="B854" s="193"/>
      <c r="C854" s="194"/>
      <c r="D854" s="194"/>
      <c r="E854" s="195"/>
      <c r="F854" s="286"/>
      <c r="H854" s="289"/>
      <c r="I854" s="289"/>
      <c r="J854" s="289"/>
      <c r="K854" s="284"/>
    </row>
    <row r="855" spans="2:11" s="192" customFormat="1" x14ac:dyDescent="0.2">
      <c r="B855" s="193"/>
      <c r="C855" s="194"/>
      <c r="D855" s="194"/>
      <c r="E855" s="195"/>
      <c r="F855" s="286"/>
      <c r="H855" s="289"/>
      <c r="I855" s="289"/>
      <c r="J855" s="289"/>
      <c r="K855" s="284"/>
    </row>
    <row r="856" spans="2:11" s="192" customFormat="1" x14ac:dyDescent="0.2">
      <c r="B856" s="193"/>
      <c r="C856" s="194"/>
      <c r="D856" s="194"/>
      <c r="E856" s="195"/>
      <c r="F856" s="286"/>
      <c r="H856" s="289"/>
      <c r="I856" s="289"/>
      <c r="J856" s="289"/>
      <c r="K856" s="284"/>
    </row>
    <row r="857" spans="2:11" s="192" customFormat="1" x14ac:dyDescent="0.2">
      <c r="B857" s="193"/>
      <c r="C857" s="194"/>
      <c r="D857" s="194"/>
      <c r="E857" s="195"/>
      <c r="F857" s="286"/>
      <c r="H857" s="289"/>
      <c r="I857" s="289"/>
      <c r="J857" s="289"/>
      <c r="K857" s="284"/>
    </row>
    <row r="858" spans="2:11" s="192" customFormat="1" x14ac:dyDescent="0.2">
      <c r="B858" s="193"/>
      <c r="C858" s="194"/>
      <c r="D858" s="194"/>
      <c r="E858" s="195"/>
      <c r="F858" s="286"/>
      <c r="H858" s="289"/>
      <c r="I858" s="289"/>
      <c r="J858" s="289"/>
      <c r="K858" s="284"/>
    </row>
    <row r="859" spans="2:11" s="192" customFormat="1" x14ac:dyDescent="0.2">
      <c r="B859" s="193"/>
      <c r="C859" s="194"/>
      <c r="D859" s="194"/>
      <c r="E859" s="195"/>
      <c r="F859" s="286"/>
      <c r="H859" s="289"/>
      <c r="I859" s="289"/>
      <c r="J859" s="289"/>
      <c r="K859" s="284"/>
    </row>
    <row r="860" spans="2:11" s="192" customFormat="1" x14ac:dyDescent="0.2">
      <c r="B860" s="193"/>
      <c r="C860" s="194"/>
      <c r="D860" s="194"/>
      <c r="E860" s="195"/>
      <c r="F860" s="286"/>
      <c r="H860" s="289"/>
      <c r="I860" s="289"/>
      <c r="J860" s="289"/>
      <c r="K860" s="284"/>
    </row>
    <row r="861" spans="2:11" s="192" customFormat="1" x14ac:dyDescent="0.2">
      <c r="B861" s="193"/>
      <c r="C861" s="194"/>
      <c r="D861" s="194"/>
      <c r="E861" s="195"/>
      <c r="F861" s="286"/>
      <c r="H861" s="289"/>
      <c r="I861" s="289"/>
      <c r="J861" s="289"/>
      <c r="K861" s="284"/>
    </row>
    <row r="862" spans="2:11" s="192" customFormat="1" x14ac:dyDescent="0.2">
      <c r="B862" s="193"/>
      <c r="C862" s="194"/>
      <c r="D862" s="194"/>
      <c r="E862" s="195"/>
      <c r="F862" s="286"/>
      <c r="H862" s="289"/>
      <c r="I862" s="289"/>
      <c r="J862" s="289"/>
      <c r="K862" s="284"/>
    </row>
    <row r="863" spans="2:11" s="192" customFormat="1" x14ac:dyDescent="0.2">
      <c r="B863" s="193"/>
      <c r="C863" s="194"/>
      <c r="D863" s="194"/>
      <c r="E863" s="195"/>
      <c r="F863" s="286"/>
      <c r="H863" s="289"/>
      <c r="I863" s="289"/>
      <c r="J863" s="289"/>
      <c r="K863" s="284"/>
    </row>
    <row r="864" spans="2:11" s="192" customFormat="1" x14ac:dyDescent="0.2">
      <c r="B864" s="193"/>
      <c r="C864" s="194"/>
      <c r="D864" s="194"/>
      <c r="E864" s="195"/>
      <c r="F864" s="286"/>
      <c r="H864" s="289"/>
      <c r="I864" s="289"/>
      <c r="J864" s="289"/>
      <c r="K864" s="284"/>
    </row>
    <row r="865" spans="2:11" s="192" customFormat="1" x14ac:dyDescent="0.2">
      <c r="B865" s="193"/>
      <c r="C865" s="194"/>
      <c r="D865" s="194"/>
      <c r="E865" s="195"/>
      <c r="F865" s="286"/>
      <c r="H865" s="289"/>
      <c r="I865" s="289"/>
      <c r="J865" s="289"/>
      <c r="K865" s="284"/>
    </row>
    <row r="866" spans="2:11" s="192" customFormat="1" x14ac:dyDescent="0.2">
      <c r="B866" s="193"/>
      <c r="C866" s="194"/>
      <c r="D866" s="194"/>
      <c r="E866" s="195"/>
      <c r="F866" s="286"/>
      <c r="H866" s="289"/>
      <c r="I866" s="289"/>
      <c r="J866" s="289"/>
      <c r="K866" s="284"/>
    </row>
    <row r="867" spans="2:11" s="192" customFormat="1" x14ac:dyDescent="0.2">
      <c r="B867" s="193"/>
      <c r="C867" s="194"/>
      <c r="D867" s="194"/>
      <c r="E867" s="195"/>
      <c r="F867" s="286"/>
      <c r="H867" s="289"/>
      <c r="I867" s="289"/>
      <c r="J867" s="289"/>
      <c r="K867" s="284"/>
    </row>
    <row r="868" spans="2:11" s="192" customFormat="1" x14ac:dyDescent="0.2">
      <c r="B868" s="193"/>
      <c r="C868" s="194"/>
      <c r="D868" s="194"/>
      <c r="E868" s="195"/>
      <c r="F868" s="286"/>
      <c r="H868" s="289"/>
      <c r="I868" s="289"/>
      <c r="J868" s="289"/>
      <c r="K868" s="284"/>
    </row>
    <row r="869" spans="2:11" s="192" customFormat="1" x14ac:dyDescent="0.2">
      <c r="B869" s="193"/>
      <c r="C869" s="194"/>
      <c r="D869" s="194"/>
      <c r="E869" s="195"/>
      <c r="F869" s="286"/>
      <c r="H869" s="289"/>
      <c r="I869" s="289"/>
      <c r="J869" s="289"/>
      <c r="K869" s="284"/>
    </row>
    <row r="870" spans="2:11" s="192" customFormat="1" x14ac:dyDescent="0.2">
      <c r="B870" s="193"/>
      <c r="C870" s="194"/>
      <c r="D870" s="194"/>
      <c r="E870" s="195"/>
      <c r="F870" s="286"/>
      <c r="H870" s="289"/>
      <c r="I870" s="289"/>
      <c r="J870" s="289"/>
      <c r="K870" s="284"/>
    </row>
    <row r="871" spans="2:11" s="192" customFormat="1" x14ac:dyDescent="0.2">
      <c r="B871" s="193"/>
      <c r="C871" s="194"/>
      <c r="D871" s="194"/>
      <c r="E871" s="195"/>
      <c r="F871" s="286"/>
      <c r="H871" s="289"/>
      <c r="I871" s="289"/>
      <c r="J871" s="289"/>
      <c r="K871" s="284"/>
    </row>
    <row r="872" spans="2:11" s="192" customFormat="1" x14ac:dyDescent="0.2">
      <c r="B872" s="193"/>
      <c r="C872" s="194"/>
      <c r="D872" s="194"/>
      <c r="E872" s="195"/>
      <c r="F872" s="286"/>
      <c r="H872" s="289"/>
      <c r="I872" s="289"/>
      <c r="J872" s="289"/>
      <c r="K872" s="284"/>
    </row>
    <row r="873" spans="2:11" s="192" customFormat="1" x14ac:dyDescent="0.2">
      <c r="B873" s="193"/>
      <c r="C873" s="194"/>
      <c r="D873" s="194"/>
      <c r="E873" s="195"/>
      <c r="F873" s="286"/>
      <c r="H873" s="289"/>
      <c r="I873" s="289"/>
      <c r="J873" s="289"/>
      <c r="K873" s="284"/>
    </row>
    <row r="874" spans="2:11" s="192" customFormat="1" x14ac:dyDescent="0.2">
      <c r="B874" s="193"/>
      <c r="C874" s="194"/>
      <c r="D874" s="194"/>
      <c r="E874" s="195"/>
      <c r="F874" s="286"/>
      <c r="H874" s="289"/>
      <c r="I874" s="289"/>
      <c r="J874" s="289"/>
      <c r="K874" s="284"/>
    </row>
    <row r="875" spans="2:11" s="192" customFormat="1" x14ac:dyDescent="0.2">
      <c r="B875" s="193"/>
      <c r="C875" s="194"/>
      <c r="D875" s="194"/>
      <c r="E875" s="195"/>
      <c r="F875" s="286"/>
      <c r="H875" s="289"/>
      <c r="I875" s="289"/>
      <c r="J875" s="289"/>
      <c r="K875" s="284"/>
    </row>
    <row r="876" spans="2:11" s="192" customFormat="1" x14ac:dyDescent="0.2">
      <c r="B876" s="193"/>
      <c r="C876" s="194"/>
      <c r="D876" s="194"/>
      <c r="E876" s="195"/>
      <c r="F876" s="286"/>
      <c r="H876" s="289"/>
      <c r="I876" s="289"/>
      <c r="J876" s="289"/>
      <c r="K876" s="284"/>
    </row>
    <row r="877" spans="2:11" s="192" customFormat="1" x14ac:dyDescent="0.2">
      <c r="B877" s="193"/>
      <c r="C877" s="194"/>
      <c r="D877" s="194"/>
      <c r="E877" s="195"/>
      <c r="F877" s="286"/>
      <c r="H877" s="289"/>
      <c r="I877" s="289"/>
      <c r="J877" s="289"/>
      <c r="K877" s="284"/>
    </row>
    <row r="878" spans="2:11" s="192" customFormat="1" x14ac:dyDescent="0.2">
      <c r="B878" s="193"/>
      <c r="C878" s="194"/>
      <c r="D878" s="194"/>
      <c r="E878" s="195"/>
      <c r="F878" s="286"/>
      <c r="H878" s="289"/>
      <c r="I878" s="289"/>
      <c r="J878" s="289"/>
      <c r="K878" s="284"/>
    </row>
    <row r="879" spans="2:11" s="192" customFormat="1" x14ac:dyDescent="0.2">
      <c r="B879" s="193"/>
      <c r="C879" s="194"/>
      <c r="D879" s="194"/>
      <c r="E879" s="195"/>
      <c r="F879" s="286"/>
      <c r="H879" s="289"/>
      <c r="I879" s="289"/>
      <c r="J879" s="289"/>
      <c r="K879" s="284"/>
    </row>
    <row r="880" spans="2:11" s="192" customFormat="1" x14ac:dyDescent="0.2">
      <c r="B880" s="193"/>
      <c r="C880" s="194"/>
      <c r="D880" s="194"/>
      <c r="E880" s="195"/>
      <c r="F880" s="286"/>
      <c r="H880" s="289"/>
      <c r="I880" s="289"/>
      <c r="J880" s="289"/>
      <c r="K880" s="284"/>
    </row>
    <row r="881" spans="2:11" s="192" customFormat="1" x14ac:dyDescent="0.2">
      <c r="B881" s="193"/>
      <c r="C881" s="194"/>
      <c r="D881" s="194"/>
      <c r="E881" s="195"/>
      <c r="F881" s="286"/>
      <c r="H881" s="289"/>
      <c r="I881" s="289"/>
      <c r="J881" s="289"/>
      <c r="K881" s="284"/>
    </row>
    <row r="882" spans="2:11" s="192" customFormat="1" x14ac:dyDescent="0.2">
      <c r="B882" s="193"/>
      <c r="C882" s="194"/>
      <c r="D882" s="194"/>
      <c r="E882" s="195"/>
      <c r="F882" s="286"/>
      <c r="H882" s="289"/>
      <c r="I882" s="289"/>
      <c r="J882" s="289"/>
      <c r="K882" s="284"/>
    </row>
    <row r="883" spans="2:11" s="192" customFormat="1" x14ac:dyDescent="0.2">
      <c r="B883" s="193"/>
      <c r="C883" s="194"/>
      <c r="D883" s="194"/>
      <c r="E883" s="195"/>
      <c r="F883" s="286"/>
      <c r="H883" s="289"/>
      <c r="I883" s="289"/>
      <c r="J883" s="289"/>
      <c r="K883" s="284"/>
    </row>
    <row r="884" spans="2:11" s="192" customFormat="1" x14ac:dyDescent="0.2">
      <c r="B884" s="193"/>
      <c r="C884" s="194"/>
      <c r="D884" s="194"/>
      <c r="E884" s="195"/>
      <c r="F884" s="286"/>
      <c r="H884" s="289"/>
      <c r="I884" s="289"/>
      <c r="J884" s="289"/>
      <c r="K884" s="284"/>
    </row>
    <row r="885" spans="2:11" s="192" customFormat="1" x14ac:dyDescent="0.2">
      <c r="B885" s="193"/>
      <c r="C885" s="194"/>
      <c r="D885" s="194"/>
      <c r="E885" s="195"/>
      <c r="F885" s="286"/>
      <c r="H885" s="289"/>
      <c r="I885" s="289"/>
      <c r="J885" s="289"/>
      <c r="K885" s="284"/>
    </row>
    <row r="886" spans="2:11" s="192" customFormat="1" x14ac:dyDescent="0.2">
      <c r="B886" s="193"/>
      <c r="C886" s="194"/>
      <c r="D886" s="194"/>
      <c r="E886" s="195"/>
      <c r="F886" s="286"/>
      <c r="H886" s="289"/>
      <c r="I886" s="289"/>
      <c r="J886" s="289"/>
      <c r="K886" s="284"/>
    </row>
    <row r="887" spans="2:11" s="192" customFormat="1" x14ac:dyDescent="0.2">
      <c r="B887" s="193"/>
      <c r="C887" s="194"/>
      <c r="D887" s="194"/>
      <c r="E887" s="195"/>
      <c r="F887" s="286"/>
      <c r="H887" s="289"/>
      <c r="I887" s="289"/>
      <c r="J887" s="289"/>
      <c r="K887" s="284"/>
    </row>
    <row r="888" spans="2:11" s="192" customFormat="1" x14ac:dyDescent="0.2">
      <c r="B888" s="193"/>
      <c r="C888" s="194"/>
      <c r="D888" s="194"/>
      <c r="E888" s="195"/>
      <c r="F888" s="286"/>
      <c r="H888" s="289"/>
      <c r="I888" s="289"/>
      <c r="J888" s="289"/>
      <c r="K888" s="284"/>
    </row>
    <row r="889" spans="2:11" s="192" customFormat="1" x14ac:dyDescent="0.2">
      <c r="B889" s="193"/>
      <c r="C889" s="194"/>
      <c r="D889" s="194"/>
      <c r="E889" s="195"/>
      <c r="F889" s="286"/>
      <c r="H889" s="289"/>
      <c r="I889" s="289"/>
      <c r="J889" s="289"/>
      <c r="K889" s="284"/>
    </row>
    <row r="890" spans="2:11" s="192" customFormat="1" x14ac:dyDescent="0.2">
      <c r="B890" s="193"/>
      <c r="C890" s="194"/>
      <c r="D890" s="194"/>
      <c r="E890" s="195"/>
      <c r="F890" s="286"/>
      <c r="H890" s="289"/>
      <c r="I890" s="289"/>
      <c r="J890" s="289"/>
      <c r="K890" s="284"/>
    </row>
    <row r="891" spans="2:11" s="192" customFormat="1" x14ac:dyDescent="0.2">
      <c r="B891" s="193"/>
      <c r="C891" s="194"/>
      <c r="D891" s="194"/>
      <c r="E891" s="195"/>
      <c r="F891" s="286"/>
      <c r="H891" s="289"/>
      <c r="I891" s="289"/>
      <c r="J891" s="289"/>
      <c r="K891" s="284"/>
    </row>
    <row r="892" spans="2:11" s="192" customFormat="1" x14ac:dyDescent="0.2">
      <c r="B892" s="193"/>
      <c r="C892" s="194"/>
      <c r="D892" s="194"/>
      <c r="E892" s="195"/>
      <c r="F892" s="286"/>
      <c r="H892" s="289"/>
      <c r="I892" s="289"/>
      <c r="J892" s="289"/>
      <c r="K892" s="284"/>
    </row>
    <row r="893" spans="2:11" s="192" customFormat="1" x14ac:dyDescent="0.2">
      <c r="B893" s="193"/>
      <c r="C893" s="194"/>
      <c r="D893" s="194"/>
      <c r="E893" s="195"/>
      <c r="F893" s="286"/>
      <c r="H893" s="289"/>
      <c r="I893" s="289"/>
      <c r="J893" s="289"/>
      <c r="K893" s="284"/>
    </row>
    <row r="894" spans="2:11" s="192" customFormat="1" x14ac:dyDescent="0.2">
      <c r="B894" s="193"/>
      <c r="C894" s="194"/>
      <c r="D894" s="194"/>
      <c r="E894" s="195"/>
      <c r="F894" s="286"/>
      <c r="H894" s="289"/>
      <c r="I894" s="289"/>
      <c r="J894" s="289"/>
      <c r="K894" s="284"/>
    </row>
    <row r="895" spans="2:11" s="192" customFormat="1" x14ac:dyDescent="0.2">
      <c r="B895" s="193"/>
      <c r="C895" s="194"/>
      <c r="D895" s="194"/>
      <c r="E895" s="195"/>
      <c r="F895" s="286"/>
      <c r="H895" s="289"/>
      <c r="I895" s="289"/>
      <c r="J895" s="289"/>
      <c r="K895" s="284"/>
    </row>
    <row r="896" spans="2:11" s="192" customFormat="1" x14ac:dyDescent="0.2">
      <c r="B896" s="193"/>
      <c r="C896" s="194"/>
      <c r="D896" s="194"/>
      <c r="E896" s="195"/>
      <c r="F896" s="286"/>
      <c r="H896" s="289"/>
      <c r="I896" s="289"/>
      <c r="J896" s="289"/>
      <c r="K896" s="284"/>
    </row>
    <row r="897" spans="2:11" s="192" customFormat="1" x14ac:dyDescent="0.2">
      <c r="B897" s="193"/>
      <c r="C897" s="194"/>
      <c r="D897" s="194"/>
      <c r="E897" s="195"/>
      <c r="F897" s="286"/>
      <c r="H897" s="289"/>
      <c r="I897" s="289"/>
      <c r="J897" s="289"/>
      <c r="K897" s="284"/>
    </row>
    <row r="898" spans="2:11" s="192" customFormat="1" x14ac:dyDescent="0.2">
      <c r="B898" s="193"/>
      <c r="C898" s="194"/>
      <c r="D898" s="194"/>
      <c r="E898" s="195"/>
      <c r="F898" s="286"/>
      <c r="H898" s="289"/>
      <c r="I898" s="289"/>
      <c r="J898" s="289"/>
      <c r="K898" s="284"/>
    </row>
    <row r="899" spans="2:11" s="192" customFormat="1" x14ac:dyDescent="0.2">
      <c r="B899" s="193"/>
      <c r="C899" s="194"/>
      <c r="D899" s="194"/>
      <c r="E899" s="195"/>
      <c r="F899" s="286"/>
      <c r="H899" s="289"/>
      <c r="I899" s="289"/>
      <c r="J899" s="289"/>
      <c r="K899" s="284"/>
    </row>
    <row r="900" spans="2:11" s="192" customFormat="1" x14ac:dyDescent="0.2">
      <c r="B900" s="193"/>
      <c r="C900" s="194"/>
      <c r="D900" s="194"/>
      <c r="E900" s="195"/>
      <c r="F900" s="286"/>
      <c r="H900" s="289"/>
      <c r="I900" s="289"/>
      <c r="J900" s="289"/>
      <c r="K900" s="284"/>
    </row>
    <row r="901" spans="2:11" s="192" customFormat="1" x14ac:dyDescent="0.2">
      <c r="B901" s="193"/>
      <c r="C901" s="194"/>
      <c r="D901" s="194"/>
      <c r="E901" s="195"/>
      <c r="F901" s="286"/>
      <c r="H901" s="289"/>
      <c r="I901" s="289"/>
      <c r="J901" s="289"/>
      <c r="K901" s="284"/>
    </row>
    <row r="902" spans="2:11" s="192" customFormat="1" x14ac:dyDescent="0.2">
      <c r="B902" s="193"/>
      <c r="C902" s="194"/>
      <c r="D902" s="194"/>
      <c r="E902" s="195"/>
      <c r="F902" s="286"/>
      <c r="H902" s="289"/>
      <c r="I902" s="289"/>
      <c r="J902" s="289"/>
      <c r="K902" s="284"/>
    </row>
    <row r="903" spans="2:11" s="192" customFormat="1" x14ac:dyDescent="0.2">
      <c r="B903" s="193"/>
      <c r="C903" s="194"/>
      <c r="D903" s="194"/>
      <c r="E903" s="195"/>
      <c r="F903" s="286"/>
      <c r="H903" s="289"/>
      <c r="I903" s="289"/>
      <c r="J903" s="289"/>
      <c r="K903" s="284"/>
    </row>
    <row r="904" spans="2:11" s="192" customFormat="1" x14ac:dyDescent="0.2">
      <c r="B904" s="193"/>
      <c r="C904" s="194"/>
      <c r="D904" s="194"/>
      <c r="E904" s="195"/>
      <c r="F904" s="286"/>
      <c r="H904" s="289"/>
      <c r="I904" s="289"/>
      <c r="J904" s="289"/>
      <c r="K904" s="284"/>
    </row>
    <row r="905" spans="2:11" s="192" customFormat="1" x14ac:dyDescent="0.2">
      <c r="B905" s="193"/>
      <c r="C905" s="194"/>
      <c r="D905" s="194"/>
      <c r="E905" s="195"/>
      <c r="F905" s="286"/>
      <c r="H905" s="289"/>
      <c r="I905" s="289"/>
      <c r="J905" s="289"/>
      <c r="K905" s="284"/>
    </row>
    <row r="906" spans="2:11" s="192" customFormat="1" x14ac:dyDescent="0.2">
      <c r="B906" s="193"/>
      <c r="C906" s="194"/>
      <c r="D906" s="194"/>
      <c r="E906" s="195"/>
      <c r="F906" s="286"/>
      <c r="H906" s="289"/>
      <c r="I906" s="289"/>
      <c r="J906" s="289"/>
      <c r="K906" s="284"/>
    </row>
    <row r="907" spans="2:11" s="192" customFormat="1" x14ac:dyDescent="0.2">
      <c r="B907" s="193"/>
      <c r="C907" s="194"/>
      <c r="D907" s="194"/>
      <c r="E907" s="195"/>
      <c r="F907" s="286"/>
      <c r="H907" s="289"/>
      <c r="I907" s="289"/>
      <c r="J907" s="289"/>
      <c r="K907" s="284"/>
    </row>
    <row r="908" spans="2:11" s="192" customFormat="1" x14ac:dyDescent="0.2">
      <c r="B908" s="193"/>
      <c r="C908" s="194"/>
      <c r="D908" s="194"/>
      <c r="E908" s="195"/>
      <c r="F908" s="286"/>
      <c r="H908" s="289"/>
      <c r="I908" s="289"/>
      <c r="J908" s="289"/>
      <c r="K908" s="284"/>
    </row>
    <row r="909" spans="2:11" s="192" customFormat="1" x14ac:dyDescent="0.2">
      <c r="B909" s="193"/>
      <c r="C909" s="194"/>
      <c r="D909" s="194"/>
      <c r="E909" s="195"/>
      <c r="F909" s="286"/>
      <c r="H909" s="289"/>
      <c r="I909" s="289"/>
      <c r="J909" s="289"/>
      <c r="K909" s="284"/>
    </row>
    <row r="910" spans="2:11" s="192" customFormat="1" x14ac:dyDescent="0.2">
      <c r="B910" s="193"/>
      <c r="C910" s="194"/>
      <c r="D910" s="194"/>
      <c r="E910" s="195"/>
      <c r="F910" s="286"/>
      <c r="H910" s="289"/>
      <c r="I910" s="289"/>
      <c r="J910" s="289"/>
      <c r="K910" s="284"/>
    </row>
    <row r="911" spans="2:11" s="192" customFormat="1" x14ac:dyDescent="0.2">
      <c r="B911" s="193"/>
      <c r="C911" s="194"/>
      <c r="D911" s="194"/>
      <c r="E911" s="195"/>
      <c r="F911" s="286"/>
      <c r="H911" s="289"/>
      <c r="I911" s="289"/>
      <c r="J911" s="289"/>
      <c r="K911" s="284"/>
    </row>
    <row r="912" spans="2:11" s="192" customFormat="1" x14ac:dyDescent="0.2">
      <c r="B912" s="193"/>
      <c r="C912" s="194"/>
      <c r="D912" s="194"/>
      <c r="E912" s="195"/>
      <c r="F912" s="286"/>
      <c r="H912" s="289"/>
      <c r="I912" s="289"/>
      <c r="J912" s="289"/>
      <c r="K912" s="284"/>
    </row>
    <row r="913" spans="2:11" s="192" customFormat="1" x14ac:dyDescent="0.2">
      <c r="B913" s="193"/>
      <c r="C913" s="194"/>
      <c r="D913" s="194"/>
      <c r="E913" s="195"/>
      <c r="F913" s="286"/>
      <c r="H913" s="289"/>
      <c r="I913" s="289"/>
      <c r="J913" s="289"/>
      <c r="K913" s="284"/>
    </row>
    <row r="914" spans="2:11" s="192" customFormat="1" x14ac:dyDescent="0.2">
      <c r="B914" s="193"/>
      <c r="C914" s="194"/>
      <c r="D914" s="194"/>
      <c r="E914" s="195"/>
      <c r="F914" s="286"/>
      <c r="H914" s="289"/>
      <c r="I914" s="289"/>
      <c r="J914" s="289"/>
      <c r="K914" s="284"/>
    </row>
    <row r="915" spans="2:11" s="192" customFormat="1" x14ac:dyDescent="0.2">
      <c r="B915" s="193"/>
      <c r="C915" s="194"/>
      <c r="D915" s="194"/>
      <c r="E915" s="195"/>
      <c r="F915" s="286"/>
      <c r="H915" s="289"/>
      <c r="I915" s="289"/>
      <c r="J915" s="289"/>
      <c r="K915" s="284"/>
    </row>
    <row r="916" spans="2:11" s="192" customFormat="1" x14ac:dyDescent="0.2">
      <c r="B916" s="193"/>
      <c r="C916" s="194"/>
      <c r="D916" s="194"/>
      <c r="E916" s="195"/>
      <c r="F916" s="286"/>
      <c r="H916" s="289"/>
      <c r="I916" s="289"/>
      <c r="J916" s="289"/>
      <c r="K916" s="284"/>
    </row>
    <row r="917" spans="2:11" s="192" customFormat="1" x14ac:dyDescent="0.2">
      <c r="B917" s="193"/>
      <c r="C917" s="194"/>
      <c r="D917" s="194"/>
      <c r="E917" s="195"/>
      <c r="F917" s="286"/>
      <c r="H917" s="289"/>
      <c r="I917" s="289"/>
      <c r="J917" s="289"/>
      <c r="K917" s="284"/>
    </row>
    <row r="918" spans="2:11" s="192" customFormat="1" x14ac:dyDescent="0.2">
      <c r="B918" s="193"/>
      <c r="C918" s="194"/>
      <c r="D918" s="194"/>
      <c r="E918" s="195"/>
      <c r="F918" s="286"/>
      <c r="H918" s="289"/>
      <c r="I918" s="289"/>
      <c r="J918" s="289"/>
      <c r="K918" s="284"/>
    </row>
    <row r="919" spans="2:11" s="192" customFormat="1" x14ac:dyDescent="0.2">
      <c r="B919" s="193"/>
      <c r="C919" s="194"/>
      <c r="D919" s="194"/>
      <c r="E919" s="195"/>
      <c r="F919" s="286"/>
      <c r="H919" s="289"/>
      <c r="I919" s="289"/>
      <c r="J919" s="289"/>
      <c r="K919" s="284"/>
    </row>
    <row r="920" spans="2:11" s="192" customFormat="1" x14ac:dyDescent="0.2">
      <c r="B920" s="193"/>
      <c r="C920" s="194"/>
      <c r="D920" s="194"/>
      <c r="E920" s="195"/>
      <c r="F920" s="286"/>
      <c r="H920" s="289"/>
      <c r="I920" s="289"/>
      <c r="J920" s="289"/>
      <c r="K920" s="284"/>
    </row>
    <row r="921" spans="2:11" s="192" customFormat="1" x14ac:dyDescent="0.2">
      <c r="B921" s="193"/>
      <c r="C921" s="194"/>
      <c r="D921" s="194"/>
      <c r="E921" s="195"/>
      <c r="F921" s="286"/>
      <c r="H921" s="289"/>
      <c r="I921" s="289"/>
      <c r="J921" s="289"/>
      <c r="K921" s="284"/>
    </row>
    <row r="922" spans="2:11" s="192" customFormat="1" x14ac:dyDescent="0.2">
      <c r="B922" s="193"/>
      <c r="C922" s="194"/>
      <c r="D922" s="194"/>
      <c r="E922" s="195"/>
      <c r="F922" s="286"/>
      <c r="H922" s="289"/>
      <c r="I922" s="289"/>
      <c r="J922" s="289"/>
      <c r="K922" s="284"/>
    </row>
    <row r="923" spans="2:11" s="192" customFormat="1" x14ac:dyDescent="0.2">
      <c r="B923" s="193"/>
      <c r="C923" s="194"/>
      <c r="D923" s="194"/>
      <c r="E923" s="195"/>
      <c r="F923" s="286"/>
      <c r="H923" s="289"/>
      <c r="I923" s="289"/>
      <c r="J923" s="289"/>
      <c r="K923" s="284"/>
    </row>
    <row r="924" spans="2:11" s="192" customFormat="1" x14ac:dyDescent="0.2">
      <c r="B924" s="193"/>
      <c r="C924" s="194"/>
      <c r="D924" s="194"/>
      <c r="E924" s="195"/>
      <c r="F924" s="286"/>
      <c r="H924" s="289"/>
      <c r="I924" s="289"/>
      <c r="J924" s="289"/>
      <c r="K924" s="284"/>
    </row>
    <row r="925" spans="2:11" s="192" customFormat="1" x14ac:dyDescent="0.2">
      <c r="B925" s="193"/>
      <c r="C925" s="194"/>
      <c r="D925" s="194"/>
      <c r="E925" s="195"/>
      <c r="F925" s="286"/>
      <c r="H925" s="289"/>
      <c r="I925" s="289"/>
      <c r="J925" s="289"/>
      <c r="K925" s="284"/>
    </row>
    <row r="926" spans="2:11" s="192" customFormat="1" x14ac:dyDescent="0.2">
      <c r="B926" s="193"/>
      <c r="C926" s="194"/>
      <c r="D926" s="194"/>
      <c r="E926" s="195"/>
      <c r="F926" s="286"/>
      <c r="H926" s="289"/>
      <c r="I926" s="289"/>
      <c r="J926" s="289"/>
      <c r="K926" s="284"/>
    </row>
    <row r="927" spans="2:11" s="192" customFormat="1" x14ac:dyDescent="0.2">
      <c r="B927" s="193"/>
      <c r="C927" s="194"/>
      <c r="D927" s="194"/>
      <c r="E927" s="195"/>
      <c r="F927" s="286"/>
      <c r="H927" s="289"/>
      <c r="I927" s="289"/>
      <c r="J927" s="289"/>
      <c r="K927" s="284"/>
    </row>
    <row r="928" spans="2:11" s="192" customFormat="1" x14ac:dyDescent="0.2">
      <c r="B928" s="193"/>
      <c r="C928" s="194"/>
      <c r="D928" s="194"/>
      <c r="E928" s="195"/>
      <c r="F928" s="286"/>
      <c r="H928" s="289"/>
      <c r="I928" s="289"/>
      <c r="J928" s="289"/>
      <c r="K928" s="284"/>
    </row>
    <row r="929" spans="2:11" s="192" customFormat="1" x14ac:dyDescent="0.2">
      <c r="B929" s="193"/>
      <c r="C929" s="194"/>
      <c r="D929" s="194"/>
      <c r="E929" s="195"/>
      <c r="F929" s="286"/>
      <c r="H929" s="289"/>
      <c r="I929" s="289"/>
      <c r="J929" s="289"/>
      <c r="K929" s="284"/>
    </row>
    <row r="930" spans="2:11" s="192" customFormat="1" x14ac:dyDescent="0.2">
      <c r="B930" s="193"/>
      <c r="C930" s="194"/>
      <c r="D930" s="194"/>
      <c r="E930" s="195"/>
      <c r="F930" s="286"/>
      <c r="H930" s="289"/>
      <c r="I930" s="289"/>
      <c r="J930" s="289"/>
      <c r="K930" s="284"/>
    </row>
    <row r="931" spans="2:11" s="192" customFormat="1" x14ac:dyDescent="0.2">
      <c r="B931" s="193"/>
      <c r="C931" s="194"/>
      <c r="D931" s="194"/>
      <c r="E931" s="195"/>
      <c r="F931" s="286"/>
      <c r="H931" s="289"/>
      <c r="I931" s="289"/>
      <c r="J931" s="289"/>
      <c r="K931" s="284"/>
    </row>
    <row r="932" spans="2:11" s="192" customFormat="1" x14ac:dyDescent="0.2">
      <c r="B932" s="193"/>
      <c r="C932" s="194"/>
      <c r="D932" s="194"/>
      <c r="E932" s="195"/>
      <c r="F932" s="286"/>
      <c r="H932" s="289"/>
      <c r="I932" s="289"/>
      <c r="J932" s="289"/>
      <c r="K932" s="284"/>
    </row>
    <row r="933" spans="2:11" s="192" customFormat="1" x14ac:dyDescent="0.2">
      <c r="B933" s="193"/>
      <c r="C933" s="194"/>
      <c r="D933" s="194"/>
      <c r="E933" s="195"/>
      <c r="F933" s="286"/>
      <c r="H933" s="289"/>
      <c r="I933" s="289"/>
      <c r="J933" s="289"/>
      <c r="K933" s="284"/>
    </row>
    <row r="934" spans="2:11" s="192" customFormat="1" x14ac:dyDescent="0.2">
      <c r="B934" s="193"/>
      <c r="C934" s="194"/>
      <c r="D934" s="194"/>
      <c r="E934" s="195"/>
      <c r="F934" s="286"/>
      <c r="H934" s="289"/>
      <c r="I934" s="289"/>
      <c r="J934" s="289"/>
      <c r="K934" s="284"/>
    </row>
    <row r="935" spans="2:11" s="192" customFormat="1" x14ac:dyDescent="0.2">
      <c r="B935" s="193"/>
      <c r="C935" s="194"/>
      <c r="D935" s="194"/>
      <c r="E935" s="195"/>
      <c r="F935" s="286"/>
      <c r="H935" s="289"/>
      <c r="I935" s="289"/>
      <c r="J935" s="289"/>
      <c r="K935" s="284"/>
    </row>
    <row r="936" spans="2:11" s="192" customFormat="1" x14ac:dyDescent="0.2">
      <c r="B936" s="193"/>
      <c r="C936" s="194"/>
      <c r="D936" s="194"/>
      <c r="E936" s="195"/>
      <c r="F936" s="286"/>
      <c r="H936" s="289"/>
      <c r="I936" s="289"/>
      <c r="J936" s="289"/>
      <c r="K936" s="284"/>
    </row>
    <row r="937" spans="2:11" s="192" customFormat="1" x14ac:dyDescent="0.2">
      <c r="B937" s="193"/>
      <c r="C937" s="194"/>
      <c r="D937" s="194"/>
      <c r="E937" s="195"/>
      <c r="F937" s="286"/>
      <c r="H937" s="289"/>
      <c r="I937" s="289"/>
      <c r="J937" s="289"/>
      <c r="K937" s="284"/>
    </row>
    <row r="938" spans="2:11" s="192" customFormat="1" x14ac:dyDescent="0.2">
      <c r="B938" s="193"/>
      <c r="C938" s="194"/>
      <c r="D938" s="194"/>
      <c r="E938" s="195"/>
      <c r="F938" s="286"/>
      <c r="H938" s="289"/>
      <c r="I938" s="289"/>
      <c r="J938" s="289"/>
      <c r="K938" s="284"/>
    </row>
    <row r="939" spans="2:11" s="192" customFormat="1" x14ac:dyDescent="0.2">
      <c r="B939" s="193"/>
      <c r="C939" s="194"/>
      <c r="D939" s="194"/>
      <c r="E939" s="195"/>
      <c r="F939" s="286"/>
      <c r="H939" s="289"/>
      <c r="I939" s="289"/>
      <c r="J939" s="289"/>
      <c r="K939" s="284"/>
    </row>
    <row r="940" spans="2:11" s="192" customFormat="1" x14ac:dyDescent="0.2">
      <c r="B940" s="193"/>
      <c r="C940" s="194"/>
      <c r="D940" s="194"/>
      <c r="E940" s="195"/>
      <c r="F940" s="286"/>
      <c r="H940" s="289"/>
      <c r="I940" s="289"/>
      <c r="J940" s="289"/>
      <c r="K940" s="284"/>
    </row>
    <row r="941" spans="2:11" s="192" customFormat="1" x14ac:dyDescent="0.2">
      <c r="B941" s="193"/>
      <c r="C941" s="194"/>
      <c r="D941" s="194"/>
      <c r="E941" s="195"/>
      <c r="F941" s="286"/>
      <c r="H941" s="289"/>
      <c r="I941" s="289"/>
      <c r="J941" s="289"/>
      <c r="K941" s="284"/>
    </row>
    <row r="942" spans="2:11" s="192" customFormat="1" x14ac:dyDescent="0.2">
      <c r="B942" s="193"/>
      <c r="C942" s="194"/>
      <c r="D942" s="194"/>
      <c r="E942" s="195"/>
      <c r="F942" s="286"/>
      <c r="H942" s="289"/>
      <c r="I942" s="289"/>
      <c r="J942" s="289"/>
      <c r="K942" s="284"/>
    </row>
    <row r="943" spans="2:11" s="192" customFormat="1" x14ac:dyDescent="0.2">
      <c r="B943" s="193"/>
      <c r="C943" s="194"/>
      <c r="D943" s="194"/>
      <c r="E943" s="195"/>
      <c r="F943" s="286"/>
      <c r="H943" s="289"/>
      <c r="I943" s="289"/>
      <c r="J943" s="289"/>
      <c r="K943" s="284"/>
    </row>
    <row r="944" spans="2:11" s="192" customFormat="1" x14ac:dyDescent="0.2">
      <c r="B944" s="193"/>
      <c r="C944" s="194"/>
      <c r="D944" s="194"/>
      <c r="E944" s="195"/>
      <c r="F944" s="286"/>
      <c r="H944" s="289"/>
      <c r="I944" s="289"/>
      <c r="J944" s="289"/>
      <c r="K944" s="284"/>
    </row>
    <row r="945" spans="2:11" s="192" customFormat="1" x14ac:dyDescent="0.2">
      <c r="B945" s="193"/>
      <c r="C945" s="194"/>
      <c r="D945" s="194"/>
      <c r="E945" s="195"/>
      <c r="F945" s="286"/>
      <c r="H945" s="289"/>
      <c r="I945" s="289"/>
      <c r="J945" s="289"/>
      <c r="K945" s="284"/>
    </row>
    <row r="946" spans="2:11" s="192" customFormat="1" x14ac:dyDescent="0.2">
      <c r="B946" s="193"/>
      <c r="C946" s="194"/>
      <c r="D946" s="194"/>
      <c r="E946" s="195"/>
      <c r="F946" s="286"/>
      <c r="H946" s="289"/>
      <c r="I946" s="289"/>
      <c r="J946" s="289"/>
      <c r="K946" s="284"/>
    </row>
    <row r="947" spans="2:11" s="192" customFormat="1" x14ac:dyDescent="0.2">
      <c r="B947" s="193"/>
      <c r="C947" s="194"/>
      <c r="D947" s="194"/>
      <c r="E947" s="195"/>
      <c r="F947" s="286"/>
      <c r="H947" s="289"/>
      <c r="I947" s="289"/>
      <c r="J947" s="289"/>
      <c r="K947" s="284"/>
    </row>
    <row r="948" spans="2:11" s="192" customFormat="1" x14ac:dyDescent="0.2">
      <c r="B948" s="193"/>
      <c r="C948" s="194"/>
      <c r="D948" s="194"/>
      <c r="E948" s="195"/>
      <c r="F948" s="286"/>
      <c r="H948" s="289"/>
      <c r="I948" s="289"/>
      <c r="J948" s="289"/>
      <c r="K948" s="284"/>
    </row>
    <row r="949" spans="2:11" s="192" customFormat="1" x14ac:dyDescent="0.2">
      <c r="B949" s="193"/>
      <c r="C949" s="194"/>
      <c r="D949" s="194"/>
      <c r="E949" s="195"/>
      <c r="F949" s="286"/>
      <c r="H949" s="289"/>
      <c r="I949" s="289"/>
      <c r="J949" s="289"/>
      <c r="K949" s="284"/>
    </row>
    <row r="950" spans="2:11" s="192" customFormat="1" x14ac:dyDescent="0.2">
      <c r="B950" s="193"/>
      <c r="C950" s="194"/>
      <c r="D950" s="194"/>
      <c r="E950" s="195"/>
      <c r="F950" s="286"/>
      <c r="H950" s="289"/>
      <c r="I950" s="289"/>
      <c r="J950" s="289"/>
      <c r="K950" s="284"/>
    </row>
    <row r="951" spans="2:11" s="192" customFormat="1" x14ac:dyDescent="0.2">
      <c r="B951" s="193"/>
      <c r="C951" s="194"/>
      <c r="D951" s="194"/>
      <c r="E951" s="195"/>
      <c r="F951" s="286"/>
      <c r="H951" s="289"/>
      <c r="I951" s="289"/>
      <c r="J951" s="289"/>
      <c r="K951" s="284"/>
    </row>
    <row r="952" spans="2:11" s="192" customFormat="1" x14ac:dyDescent="0.2">
      <c r="B952" s="193"/>
      <c r="C952" s="194"/>
      <c r="D952" s="194"/>
      <c r="E952" s="195"/>
      <c r="F952" s="286"/>
      <c r="H952" s="289"/>
      <c r="I952" s="289"/>
      <c r="J952" s="289"/>
      <c r="K952" s="284"/>
    </row>
    <row r="953" spans="2:11" s="192" customFormat="1" x14ac:dyDescent="0.2">
      <c r="B953" s="193"/>
      <c r="C953" s="194"/>
      <c r="D953" s="194"/>
      <c r="E953" s="195"/>
      <c r="F953" s="286"/>
      <c r="H953" s="289"/>
      <c r="I953" s="289"/>
      <c r="J953" s="289"/>
      <c r="K953" s="284"/>
    </row>
    <row r="954" spans="2:11" s="192" customFormat="1" x14ac:dyDescent="0.2">
      <c r="B954" s="193"/>
      <c r="C954" s="194"/>
      <c r="D954" s="194"/>
      <c r="E954" s="195"/>
      <c r="F954" s="286"/>
      <c r="H954" s="289"/>
      <c r="I954" s="289"/>
      <c r="J954" s="289"/>
      <c r="K954" s="284"/>
    </row>
    <row r="955" spans="2:11" s="192" customFormat="1" x14ac:dyDescent="0.2">
      <c r="B955" s="193"/>
      <c r="C955" s="194"/>
      <c r="D955" s="194"/>
      <c r="E955" s="195"/>
      <c r="F955" s="286"/>
      <c r="H955" s="289"/>
      <c r="I955" s="289"/>
      <c r="J955" s="289"/>
      <c r="K955" s="284"/>
    </row>
    <row r="956" spans="2:11" s="192" customFormat="1" x14ac:dyDescent="0.2">
      <c r="B956" s="193"/>
      <c r="C956" s="194"/>
      <c r="D956" s="194"/>
      <c r="E956" s="195"/>
      <c r="F956" s="286"/>
      <c r="H956" s="289"/>
      <c r="I956" s="289"/>
      <c r="J956" s="289"/>
      <c r="K956" s="284"/>
    </row>
    <row r="957" spans="2:11" s="192" customFormat="1" x14ac:dyDescent="0.2">
      <c r="B957" s="193"/>
      <c r="C957" s="194"/>
      <c r="D957" s="194"/>
      <c r="E957" s="195"/>
      <c r="F957" s="286"/>
      <c r="H957" s="289"/>
      <c r="I957" s="289"/>
      <c r="J957" s="289"/>
      <c r="K957" s="284"/>
    </row>
    <row r="958" spans="2:11" s="192" customFormat="1" x14ac:dyDescent="0.2">
      <c r="B958" s="193"/>
      <c r="C958" s="194"/>
      <c r="D958" s="194"/>
      <c r="E958" s="195"/>
      <c r="F958" s="286"/>
      <c r="H958" s="289"/>
      <c r="I958" s="289"/>
      <c r="J958" s="289"/>
      <c r="K958" s="284"/>
    </row>
    <row r="959" spans="2:11" s="192" customFormat="1" x14ac:dyDescent="0.2">
      <c r="B959" s="193"/>
      <c r="C959" s="194"/>
      <c r="D959" s="194"/>
      <c r="E959" s="195"/>
      <c r="F959" s="286"/>
      <c r="H959" s="289"/>
      <c r="I959" s="289"/>
      <c r="J959" s="289"/>
      <c r="K959" s="284"/>
    </row>
    <row r="960" spans="2:11" s="192" customFormat="1" x14ac:dyDescent="0.2">
      <c r="B960" s="193"/>
      <c r="C960" s="194"/>
      <c r="D960" s="194"/>
      <c r="E960" s="195"/>
      <c r="F960" s="286"/>
      <c r="H960" s="289"/>
      <c r="I960" s="289"/>
      <c r="J960" s="289"/>
      <c r="K960" s="284"/>
    </row>
    <row r="961" spans="2:11" s="192" customFormat="1" x14ac:dyDescent="0.2">
      <c r="B961" s="193"/>
      <c r="C961" s="194"/>
      <c r="D961" s="194"/>
      <c r="E961" s="195"/>
      <c r="F961" s="286"/>
      <c r="H961" s="289"/>
      <c r="I961" s="289"/>
      <c r="J961" s="289"/>
      <c r="K961" s="284"/>
    </row>
    <row r="962" spans="2:11" s="192" customFormat="1" x14ac:dyDescent="0.2">
      <c r="B962" s="193"/>
      <c r="C962" s="194"/>
      <c r="D962" s="194"/>
      <c r="E962" s="195"/>
      <c r="F962" s="286"/>
      <c r="H962" s="289"/>
      <c r="I962" s="289"/>
      <c r="J962" s="289"/>
      <c r="K962" s="284"/>
    </row>
    <row r="963" spans="2:11" s="192" customFormat="1" x14ac:dyDescent="0.2">
      <c r="B963" s="193"/>
      <c r="C963" s="194"/>
      <c r="D963" s="194"/>
      <c r="E963" s="195"/>
      <c r="F963" s="286"/>
      <c r="H963" s="289"/>
      <c r="I963" s="289"/>
      <c r="J963" s="289"/>
      <c r="K963" s="284"/>
    </row>
    <row r="964" spans="2:11" s="192" customFormat="1" x14ac:dyDescent="0.2">
      <c r="B964" s="193"/>
      <c r="C964" s="194"/>
      <c r="D964" s="194"/>
      <c r="E964" s="195"/>
      <c r="F964" s="286"/>
      <c r="H964" s="289"/>
      <c r="I964" s="289"/>
      <c r="J964" s="289"/>
      <c r="K964" s="284"/>
    </row>
    <row r="965" spans="2:11" s="192" customFormat="1" x14ac:dyDescent="0.2">
      <c r="B965" s="193"/>
      <c r="C965" s="194"/>
      <c r="D965" s="194"/>
      <c r="E965" s="195"/>
      <c r="F965" s="286"/>
      <c r="H965" s="289"/>
      <c r="I965" s="289"/>
      <c r="J965" s="289"/>
      <c r="K965" s="284"/>
    </row>
    <row r="966" spans="2:11" s="192" customFormat="1" x14ac:dyDescent="0.2">
      <c r="B966" s="193"/>
      <c r="C966" s="194"/>
      <c r="D966" s="194"/>
      <c r="E966" s="195"/>
      <c r="F966" s="286"/>
      <c r="H966" s="289"/>
      <c r="I966" s="289"/>
      <c r="J966" s="289"/>
      <c r="K966" s="284"/>
    </row>
    <row r="967" spans="2:11" s="192" customFormat="1" x14ac:dyDescent="0.2">
      <c r="B967" s="193"/>
      <c r="C967" s="194"/>
      <c r="D967" s="194"/>
      <c r="E967" s="195"/>
      <c r="F967" s="286"/>
      <c r="H967" s="289"/>
      <c r="I967" s="289"/>
      <c r="J967" s="289"/>
      <c r="K967" s="284"/>
    </row>
    <row r="968" spans="2:11" s="192" customFormat="1" x14ac:dyDescent="0.2">
      <c r="B968" s="193"/>
      <c r="C968" s="194"/>
      <c r="D968" s="194"/>
      <c r="E968" s="195"/>
      <c r="F968" s="286"/>
      <c r="H968" s="289"/>
      <c r="I968" s="289"/>
      <c r="J968" s="289"/>
      <c r="K968" s="284"/>
    </row>
    <row r="969" spans="2:11" s="192" customFormat="1" x14ac:dyDescent="0.2">
      <c r="B969" s="193"/>
      <c r="C969" s="194"/>
      <c r="D969" s="194"/>
      <c r="E969" s="195"/>
      <c r="F969" s="286"/>
      <c r="H969" s="289"/>
      <c r="I969" s="289"/>
      <c r="J969" s="289"/>
      <c r="K969" s="284"/>
    </row>
    <row r="970" spans="2:11" s="192" customFormat="1" x14ac:dyDescent="0.2">
      <c r="B970" s="193"/>
      <c r="C970" s="194"/>
      <c r="D970" s="194"/>
      <c r="E970" s="195"/>
      <c r="F970" s="286"/>
      <c r="H970" s="289"/>
      <c r="I970" s="289"/>
      <c r="J970" s="289"/>
      <c r="K970" s="284"/>
    </row>
    <row r="971" spans="2:11" s="192" customFormat="1" x14ac:dyDescent="0.2">
      <c r="B971" s="193"/>
      <c r="C971" s="194"/>
      <c r="D971" s="194"/>
      <c r="E971" s="195"/>
      <c r="F971" s="286"/>
      <c r="H971" s="289"/>
      <c r="I971" s="289"/>
      <c r="J971" s="289"/>
      <c r="K971" s="284"/>
    </row>
    <row r="972" spans="2:11" s="192" customFormat="1" x14ac:dyDescent="0.2">
      <c r="B972" s="193"/>
      <c r="C972" s="194"/>
      <c r="D972" s="194"/>
      <c r="E972" s="195"/>
      <c r="F972" s="286"/>
      <c r="H972" s="289"/>
      <c r="I972" s="289"/>
      <c r="J972" s="289"/>
      <c r="K972" s="284"/>
    </row>
    <row r="973" spans="2:11" s="192" customFormat="1" x14ac:dyDescent="0.2">
      <c r="B973" s="193"/>
      <c r="C973" s="194"/>
      <c r="D973" s="194"/>
      <c r="E973" s="195"/>
      <c r="F973" s="286"/>
      <c r="H973" s="289"/>
      <c r="I973" s="289"/>
      <c r="J973" s="289"/>
      <c r="K973" s="284"/>
    </row>
    <row r="974" spans="2:11" s="192" customFormat="1" x14ac:dyDescent="0.2">
      <c r="B974" s="193"/>
      <c r="C974" s="194"/>
      <c r="D974" s="194"/>
      <c r="E974" s="195"/>
      <c r="F974" s="286"/>
      <c r="H974" s="289"/>
      <c r="I974" s="289"/>
      <c r="J974" s="289"/>
      <c r="K974" s="284"/>
    </row>
    <row r="975" spans="2:11" s="192" customFormat="1" x14ac:dyDescent="0.2">
      <c r="B975" s="193"/>
      <c r="C975" s="194"/>
      <c r="D975" s="194"/>
      <c r="E975" s="195"/>
      <c r="F975" s="286"/>
      <c r="H975" s="289"/>
      <c r="I975" s="289"/>
      <c r="J975" s="289"/>
      <c r="K975" s="284"/>
    </row>
    <row r="976" spans="2:11" s="192" customFormat="1" x14ac:dyDescent="0.2">
      <c r="B976" s="193"/>
      <c r="C976" s="194"/>
      <c r="D976" s="194"/>
      <c r="E976" s="195"/>
      <c r="F976" s="286"/>
      <c r="H976" s="289"/>
      <c r="I976" s="289"/>
      <c r="J976" s="289"/>
      <c r="K976" s="284"/>
    </row>
    <row r="977" spans="2:11" s="192" customFormat="1" x14ac:dyDescent="0.2">
      <c r="B977" s="193"/>
      <c r="C977" s="194"/>
      <c r="D977" s="194"/>
      <c r="E977" s="195"/>
      <c r="F977" s="286"/>
      <c r="H977" s="289"/>
      <c r="I977" s="289"/>
      <c r="J977" s="289"/>
      <c r="K977" s="284"/>
    </row>
    <row r="978" spans="2:11" s="192" customFormat="1" x14ac:dyDescent="0.2">
      <c r="B978" s="193"/>
      <c r="C978" s="194"/>
      <c r="D978" s="194"/>
      <c r="E978" s="195"/>
      <c r="F978" s="286"/>
      <c r="H978" s="289"/>
      <c r="I978" s="289"/>
      <c r="J978" s="289"/>
      <c r="K978" s="284"/>
    </row>
    <row r="979" spans="2:11" s="192" customFormat="1" x14ac:dyDescent="0.2">
      <c r="B979" s="193"/>
      <c r="C979" s="194"/>
      <c r="D979" s="194"/>
      <c r="E979" s="195"/>
      <c r="F979" s="286"/>
      <c r="H979" s="289"/>
      <c r="I979" s="289"/>
      <c r="J979" s="289"/>
      <c r="K979" s="284"/>
    </row>
    <row r="980" spans="2:11" s="192" customFormat="1" x14ac:dyDescent="0.2">
      <c r="B980" s="193"/>
      <c r="C980" s="194"/>
      <c r="D980" s="194"/>
      <c r="E980" s="195"/>
      <c r="F980" s="286"/>
      <c r="H980" s="289"/>
      <c r="I980" s="289"/>
      <c r="J980" s="289"/>
      <c r="K980" s="284"/>
    </row>
    <row r="981" spans="2:11" s="192" customFormat="1" x14ac:dyDescent="0.2">
      <c r="B981" s="193"/>
      <c r="C981" s="194"/>
      <c r="D981" s="194"/>
      <c r="E981" s="195"/>
      <c r="F981" s="286"/>
      <c r="H981" s="289"/>
      <c r="I981" s="289"/>
      <c r="J981" s="289"/>
      <c r="K981" s="284"/>
    </row>
    <row r="982" spans="2:11" s="192" customFormat="1" x14ac:dyDescent="0.2">
      <c r="B982" s="193"/>
      <c r="C982" s="194"/>
      <c r="D982" s="194"/>
      <c r="E982" s="195"/>
      <c r="F982" s="286"/>
      <c r="H982" s="289"/>
      <c r="I982" s="289"/>
      <c r="J982" s="289"/>
      <c r="K982" s="284"/>
    </row>
    <row r="983" spans="2:11" s="192" customFormat="1" x14ac:dyDescent="0.2">
      <c r="B983" s="193"/>
      <c r="C983" s="194"/>
      <c r="D983" s="194"/>
      <c r="E983" s="195"/>
      <c r="F983" s="286"/>
      <c r="H983" s="289"/>
      <c r="I983" s="289"/>
      <c r="J983" s="289"/>
      <c r="K983" s="284"/>
    </row>
    <row r="984" spans="2:11" s="192" customFormat="1" x14ac:dyDescent="0.2">
      <c r="B984" s="193"/>
      <c r="C984" s="194"/>
      <c r="D984" s="194"/>
      <c r="E984" s="195"/>
      <c r="F984" s="286"/>
      <c r="H984" s="289"/>
      <c r="I984" s="289"/>
      <c r="J984" s="289"/>
      <c r="K984" s="284"/>
    </row>
    <row r="985" spans="2:11" s="192" customFormat="1" x14ac:dyDescent="0.2">
      <c r="B985" s="193"/>
      <c r="C985" s="194"/>
      <c r="D985" s="194"/>
      <c r="E985" s="195"/>
      <c r="F985" s="286"/>
      <c r="H985" s="289"/>
      <c r="I985" s="289"/>
      <c r="J985" s="289"/>
      <c r="K985" s="284"/>
    </row>
    <row r="986" spans="2:11" s="192" customFormat="1" x14ac:dyDescent="0.2">
      <c r="B986" s="193"/>
      <c r="C986" s="194"/>
      <c r="D986" s="194"/>
      <c r="E986" s="195"/>
      <c r="F986" s="286"/>
      <c r="H986" s="289"/>
      <c r="I986" s="289"/>
      <c r="J986" s="289"/>
      <c r="K986" s="284"/>
    </row>
    <row r="987" spans="2:11" s="192" customFormat="1" x14ac:dyDescent="0.2">
      <c r="B987" s="193"/>
      <c r="C987" s="194"/>
      <c r="D987" s="194"/>
      <c r="E987" s="195"/>
      <c r="F987" s="286"/>
      <c r="H987" s="289"/>
      <c r="I987" s="289"/>
      <c r="J987" s="289"/>
      <c r="K987" s="284"/>
    </row>
    <row r="988" spans="2:11" s="192" customFormat="1" x14ac:dyDescent="0.2">
      <c r="B988" s="193"/>
      <c r="C988" s="194"/>
      <c r="D988" s="194"/>
      <c r="E988" s="195"/>
      <c r="F988" s="286"/>
      <c r="H988" s="289"/>
      <c r="I988" s="289"/>
      <c r="J988" s="289"/>
      <c r="K988" s="284"/>
    </row>
    <row r="989" spans="2:11" s="192" customFormat="1" x14ac:dyDescent="0.2">
      <c r="B989" s="193"/>
      <c r="C989" s="194"/>
      <c r="D989" s="194"/>
      <c r="E989" s="195"/>
      <c r="F989" s="286"/>
      <c r="H989" s="289"/>
      <c r="I989" s="289"/>
      <c r="J989" s="289"/>
      <c r="K989" s="284"/>
    </row>
    <row r="990" spans="2:11" s="192" customFormat="1" x14ac:dyDescent="0.2">
      <c r="B990" s="193"/>
      <c r="C990" s="194"/>
      <c r="D990" s="194"/>
      <c r="E990" s="195"/>
      <c r="F990" s="286"/>
      <c r="H990" s="289"/>
      <c r="I990" s="289"/>
      <c r="J990" s="289"/>
      <c r="K990" s="284"/>
    </row>
    <row r="991" spans="2:11" s="192" customFormat="1" x14ac:dyDescent="0.2">
      <c r="B991" s="193"/>
      <c r="C991" s="194"/>
      <c r="D991" s="194"/>
      <c r="E991" s="195"/>
      <c r="F991" s="286"/>
      <c r="H991" s="289"/>
      <c r="I991" s="289"/>
      <c r="J991" s="289"/>
      <c r="K991" s="284"/>
    </row>
    <row r="992" spans="2:11" s="192" customFormat="1" x14ac:dyDescent="0.2">
      <c r="B992" s="193"/>
      <c r="C992" s="194"/>
      <c r="D992" s="194"/>
      <c r="E992" s="195"/>
      <c r="F992" s="286"/>
      <c r="H992" s="289"/>
      <c r="I992" s="289"/>
      <c r="J992" s="289"/>
      <c r="K992" s="284"/>
    </row>
    <row r="993" spans="2:11" s="192" customFormat="1" x14ac:dyDescent="0.2">
      <c r="B993" s="193"/>
      <c r="C993" s="194"/>
      <c r="D993" s="194"/>
      <c r="E993" s="195"/>
      <c r="F993" s="286"/>
      <c r="H993" s="289"/>
      <c r="I993" s="289"/>
      <c r="J993" s="289"/>
      <c r="K993" s="284"/>
    </row>
    <row r="994" spans="2:11" s="192" customFormat="1" x14ac:dyDescent="0.2">
      <c r="B994" s="193"/>
      <c r="C994" s="194"/>
      <c r="D994" s="194"/>
      <c r="E994" s="195"/>
      <c r="F994" s="286"/>
      <c r="H994" s="289"/>
      <c r="I994" s="289"/>
      <c r="J994" s="289"/>
      <c r="K994" s="284"/>
    </row>
    <row r="995" spans="2:11" s="192" customFormat="1" x14ac:dyDescent="0.2">
      <c r="B995" s="193"/>
      <c r="C995" s="194"/>
      <c r="D995" s="194"/>
      <c r="E995" s="195"/>
      <c r="F995" s="286"/>
      <c r="H995" s="289"/>
      <c r="I995" s="289"/>
      <c r="J995" s="289"/>
      <c r="K995" s="284"/>
    </row>
    <row r="996" spans="2:11" s="192" customFormat="1" x14ac:dyDescent="0.2">
      <c r="B996" s="193"/>
      <c r="C996" s="194"/>
      <c r="D996" s="194"/>
      <c r="E996" s="195"/>
      <c r="F996" s="286"/>
      <c r="H996" s="289"/>
      <c r="I996" s="289"/>
      <c r="J996" s="289"/>
      <c r="K996" s="284"/>
    </row>
    <row r="997" spans="2:11" s="192" customFormat="1" x14ac:dyDescent="0.2">
      <c r="B997" s="193"/>
      <c r="C997" s="194"/>
      <c r="D997" s="194"/>
      <c r="E997" s="195"/>
      <c r="F997" s="286"/>
      <c r="H997" s="289"/>
      <c r="I997" s="289"/>
      <c r="J997" s="289"/>
      <c r="K997" s="284"/>
    </row>
    <row r="998" spans="2:11" s="192" customFormat="1" x14ac:dyDescent="0.2">
      <c r="B998" s="193"/>
      <c r="C998" s="194"/>
      <c r="D998" s="194"/>
      <c r="E998" s="195"/>
      <c r="F998" s="286"/>
      <c r="H998" s="289"/>
      <c r="I998" s="289"/>
      <c r="J998" s="289"/>
      <c r="K998" s="284"/>
    </row>
    <row r="999" spans="2:11" s="192" customFormat="1" x14ac:dyDescent="0.2">
      <c r="B999" s="193"/>
      <c r="C999" s="194"/>
      <c r="D999" s="194"/>
      <c r="E999" s="195"/>
      <c r="F999" s="286"/>
      <c r="H999" s="289"/>
      <c r="I999" s="289"/>
      <c r="J999" s="289"/>
      <c r="K999" s="284"/>
    </row>
    <row r="1000" spans="2:11" s="192" customFormat="1" x14ac:dyDescent="0.2">
      <c r="B1000" s="193"/>
      <c r="C1000" s="194"/>
      <c r="D1000" s="194"/>
      <c r="E1000" s="195"/>
      <c r="F1000" s="286"/>
      <c r="H1000" s="289"/>
      <c r="I1000" s="289"/>
      <c r="J1000" s="289"/>
      <c r="K1000" s="284"/>
    </row>
    <row r="1001" spans="2:11" s="192" customFormat="1" x14ac:dyDescent="0.2">
      <c r="B1001" s="193"/>
      <c r="C1001" s="194"/>
      <c r="D1001" s="194"/>
      <c r="E1001" s="195"/>
      <c r="F1001" s="286"/>
      <c r="H1001" s="289"/>
      <c r="I1001" s="289"/>
      <c r="J1001" s="289"/>
      <c r="K1001" s="284"/>
    </row>
    <row r="1002" spans="2:11" s="192" customFormat="1" x14ac:dyDescent="0.2">
      <c r="B1002" s="193"/>
      <c r="C1002" s="194"/>
      <c r="D1002" s="194"/>
      <c r="E1002" s="195"/>
      <c r="F1002" s="286"/>
      <c r="H1002" s="289"/>
      <c r="I1002" s="289"/>
      <c r="J1002" s="289"/>
      <c r="K1002" s="284"/>
    </row>
    <row r="1003" spans="2:11" s="192" customFormat="1" x14ac:dyDescent="0.2">
      <c r="B1003" s="193"/>
      <c r="C1003" s="194"/>
      <c r="D1003" s="194"/>
      <c r="E1003" s="195"/>
      <c r="F1003" s="286"/>
      <c r="H1003" s="289"/>
      <c r="I1003" s="289"/>
      <c r="J1003" s="289"/>
      <c r="K1003" s="284"/>
    </row>
    <row r="1004" spans="2:11" s="192" customFormat="1" x14ac:dyDescent="0.2">
      <c r="B1004" s="193"/>
      <c r="C1004" s="194"/>
      <c r="D1004" s="194"/>
      <c r="E1004" s="195"/>
      <c r="F1004" s="286"/>
      <c r="H1004" s="289"/>
      <c r="I1004" s="289"/>
      <c r="J1004" s="289"/>
      <c r="K1004" s="284"/>
    </row>
    <row r="1005" spans="2:11" s="192" customFormat="1" x14ac:dyDescent="0.2">
      <c r="B1005" s="193"/>
      <c r="C1005" s="194"/>
      <c r="D1005" s="194"/>
      <c r="E1005" s="195"/>
      <c r="F1005" s="286"/>
      <c r="H1005" s="289"/>
      <c r="I1005" s="289"/>
      <c r="J1005" s="289"/>
      <c r="K1005" s="284"/>
    </row>
  </sheetData>
  <autoFilter ref="A1:J301" xr:uid="{00000000-0009-0000-0000-000002000000}"/>
  <conditionalFormatting sqref="J16:J282 J1:J3">
    <cfRule type="cellIs" dxfId="2" priority="3" operator="lessThanOrEqual">
      <formula>0</formula>
    </cfRule>
  </conditionalFormatting>
  <conditionalFormatting sqref="J4:J15">
    <cfRule type="cellIs" dxfId="1" priority="2" operator="lessThanOrEqual">
      <formula>0</formula>
    </cfRule>
  </conditionalFormatting>
  <conditionalFormatting sqref="C1:C1048576">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26"/>
  <sheetViews>
    <sheetView topLeftCell="A13" workbookViewId="0">
      <selection activeCell="B25" sqref="B25"/>
    </sheetView>
  </sheetViews>
  <sheetFormatPr defaultColWidth="9" defaultRowHeight="15" x14ac:dyDescent="0.25"/>
  <cols>
    <col min="1" max="1" width="9" style="16"/>
    <col min="2" max="2" width="38.85546875" style="17" customWidth="1"/>
    <col min="3" max="3" width="15.28515625" style="16" customWidth="1"/>
    <col min="4" max="4" width="79.5703125" style="16" customWidth="1"/>
    <col min="5" max="16384" width="9" style="16"/>
  </cols>
  <sheetData>
    <row r="2" spans="2:4" ht="15.75" thickBot="1" x14ac:dyDescent="0.3"/>
    <row r="3" spans="2:4" ht="26.25" thickBot="1" x14ac:dyDescent="0.25">
      <c r="B3" s="25" t="s">
        <v>43</v>
      </c>
      <c r="C3" s="26" t="s">
        <v>63</v>
      </c>
      <c r="D3" s="27" t="s">
        <v>44</v>
      </c>
    </row>
    <row r="4" spans="2:4" ht="38.25" x14ac:dyDescent="0.2">
      <c r="B4" s="18" t="s">
        <v>40</v>
      </c>
      <c r="C4" s="19">
        <v>0.12</v>
      </c>
      <c r="D4" s="28" t="s">
        <v>67</v>
      </c>
    </row>
    <row r="5" spans="2:4" ht="38.25" x14ac:dyDescent="0.2">
      <c r="B5" s="20" t="s">
        <v>39</v>
      </c>
      <c r="C5" s="21">
        <v>0.12</v>
      </c>
      <c r="D5" s="28" t="s">
        <v>68</v>
      </c>
    </row>
    <row r="6" spans="2:4" ht="51" x14ac:dyDescent="0.2">
      <c r="B6" s="20" t="s">
        <v>69</v>
      </c>
      <c r="C6" s="21">
        <v>0.15</v>
      </c>
      <c r="D6" s="28" t="s">
        <v>45</v>
      </c>
    </row>
    <row r="7" spans="2:4" ht="63.75" x14ac:dyDescent="0.2">
      <c r="B7" s="20" t="s">
        <v>38</v>
      </c>
      <c r="C7" s="21">
        <v>0.15</v>
      </c>
      <c r="D7" s="28" t="s">
        <v>61</v>
      </c>
    </row>
    <row r="8" spans="2:4" ht="14.25" x14ac:dyDescent="0.2">
      <c r="B8" s="20" t="s">
        <v>70</v>
      </c>
      <c r="C8" s="22">
        <v>1</v>
      </c>
      <c r="D8" s="29" t="s">
        <v>46</v>
      </c>
    </row>
    <row r="9" spans="2:4" ht="63.75" x14ac:dyDescent="0.2">
      <c r="B9" s="20" t="s">
        <v>66</v>
      </c>
      <c r="C9" s="22">
        <v>0.3</v>
      </c>
      <c r="D9" s="28" t="s">
        <v>71</v>
      </c>
    </row>
    <row r="10" spans="2:4" ht="63.75" x14ac:dyDescent="0.2">
      <c r="B10" s="20" t="s">
        <v>37</v>
      </c>
      <c r="C10" s="21">
        <v>0.15</v>
      </c>
      <c r="D10" s="28" t="s">
        <v>60</v>
      </c>
    </row>
    <row r="11" spans="2:4" ht="76.5" x14ac:dyDescent="0.2">
      <c r="B11" s="20" t="s">
        <v>36</v>
      </c>
      <c r="C11" s="21">
        <v>0.15</v>
      </c>
      <c r="D11" s="28" t="s">
        <v>59</v>
      </c>
    </row>
    <row r="12" spans="2:4" ht="38.25" x14ac:dyDescent="0.2">
      <c r="B12" s="20" t="s">
        <v>35</v>
      </c>
      <c r="C12" s="21">
        <v>0.15</v>
      </c>
      <c r="D12" s="28" t="s">
        <v>62</v>
      </c>
    </row>
    <row r="13" spans="2:4" ht="25.5" x14ac:dyDescent="0.2">
      <c r="B13" s="20" t="s">
        <v>34</v>
      </c>
      <c r="C13" s="22">
        <v>0.15</v>
      </c>
      <c r="D13" s="28" t="s">
        <v>58</v>
      </c>
    </row>
    <row r="14" spans="2:4" ht="25.5" x14ac:dyDescent="0.2">
      <c r="B14" s="20" t="s">
        <v>33</v>
      </c>
      <c r="C14" s="22">
        <v>0.15</v>
      </c>
      <c r="D14" s="28" t="s">
        <v>57</v>
      </c>
    </row>
    <row r="15" spans="2:4" ht="25.5" x14ac:dyDescent="0.2">
      <c r="B15" s="20" t="s">
        <v>32</v>
      </c>
      <c r="C15" s="22">
        <v>0.15</v>
      </c>
      <c r="D15" s="28" t="s">
        <v>56</v>
      </c>
    </row>
    <row r="16" spans="2:4" ht="25.5" x14ac:dyDescent="0.2">
      <c r="B16" s="20" t="s">
        <v>31</v>
      </c>
      <c r="C16" s="22">
        <v>0.15</v>
      </c>
      <c r="D16" s="28" t="s">
        <v>55</v>
      </c>
    </row>
    <row r="17" spans="2:4" ht="25.5" x14ac:dyDescent="0.2">
      <c r="B17" s="20" t="s">
        <v>30</v>
      </c>
      <c r="C17" s="22">
        <v>0.15</v>
      </c>
      <c r="D17" s="28" t="s">
        <v>54</v>
      </c>
    </row>
    <row r="18" spans="2:4" ht="25.5" x14ac:dyDescent="0.2">
      <c r="B18" s="20" t="s">
        <v>29</v>
      </c>
      <c r="C18" s="22">
        <v>0.15</v>
      </c>
      <c r="D18" s="28" t="s">
        <v>48</v>
      </c>
    </row>
    <row r="19" spans="2:4" ht="25.5" x14ac:dyDescent="0.2">
      <c r="B19" s="20" t="s">
        <v>28</v>
      </c>
      <c r="C19" s="22">
        <v>0.15</v>
      </c>
      <c r="D19" s="28" t="s">
        <v>49</v>
      </c>
    </row>
    <row r="20" spans="2:4" ht="38.25" x14ac:dyDescent="0.2">
      <c r="B20" s="20" t="s">
        <v>27</v>
      </c>
      <c r="C20" s="22">
        <v>0.15</v>
      </c>
      <c r="D20" s="28" t="s">
        <v>50</v>
      </c>
    </row>
    <row r="21" spans="2:4" ht="25.5" x14ac:dyDescent="0.2">
      <c r="B21" s="20" t="s">
        <v>72</v>
      </c>
      <c r="C21" s="22">
        <v>0.15</v>
      </c>
      <c r="D21" s="28" t="s">
        <v>51</v>
      </c>
    </row>
    <row r="22" spans="2:4" ht="25.5" x14ac:dyDescent="0.2">
      <c r="B22" s="20" t="s">
        <v>26</v>
      </c>
      <c r="C22" s="22">
        <v>0.15</v>
      </c>
      <c r="D22" s="28" t="s">
        <v>47</v>
      </c>
    </row>
    <row r="23" spans="2:4" ht="14.25" x14ac:dyDescent="0.2">
      <c r="B23" s="20" t="s">
        <v>25</v>
      </c>
      <c r="C23" s="22">
        <v>0.15</v>
      </c>
      <c r="D23" s="28" t="s">
        <v>52</v>
      </c>
    </row>
    <row r="24" spans="2:4" ht="25.5" x14ac:dyDescent="0.2">
      <c r="B24" s="20" t="s">
        <v>24</v>
      </c>
      <c r="C24" s="22">
        <v>0.15</v>
      </c>
      <c r="D24" s="28" t="s">
        <v>53</v>
      </c>
    </row>
    <row r="25" spans="2:4" ht="25.5" x14ac:dyDescent="0.2">
      <c r="B25" s="20" t="s">
        <v>23</v>
      </c>
      <c r="C25" s="22">
        <v>1</v>
      </c>
      <c r="D25" s="28" t="s">
        <v>64</v>
      </c>
    </row>
    <row r="26" spans="2:4" thickBot="1" x14ac:dyDescent="0.25">
      <c r="B26" s="23" t="s">
        <v>22</v>
      </c>
      <c r="C26" s="24">
        <v>1</v>
      </c>
      <c r="D26" s="30" t="s">
        <v>65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DAA2EFC405E3F4EB785DE4A0573A177" ma:contentTypeVersion="13" ma:contentTypeDescription="Opret et nyt dokument." ma:contentTypeScope="" ma:versionID="3a2b7caf08c7925a76132b35a4a327ba">
  <xsd:schema xmlns:xsd="http://www.w3.org/2001/XMLSchema" xmlns:xs="http://www.w3.org/2001/XMLSchema" xmlns:p="http://schemas.microsoft.com/office/2006/metadata/properties" xmlns:ns3="15199faf-6f02-4040-ad45-b6b7f6239518" xmlns:ns4="ac928a3d-9226-40db-bec6-051381482bb1" targetNamespace="http://schemas.microsoft.com/office/2006/metadata/properties" ma:root="true" ma:fieldsID="ae719bf835fc42d0340f86f1e4c782dc" ns3:_="" ns4:_="">
    <xsd:import namespace="15199faf-6f02-4040-ad45-b6b7f6239518"/>
    <xsd:import namespace="ac928a3d-9226-40db-bec6-051381482bb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199faf-6f02-4040-ad45-b6b7f6239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28a3d-9226-40db-bec6-051381482bb1"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element name="SharingHintHash" ma:index="20"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96DF75-27CA-4837-9D2D-380653AD6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199faf-6f02-4040-ad45-b6b7f6239518"/>
    <ds:schemaRef ds:uri="ac928a3d-9226-40db-bec6-051381482b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1D4869-B2A9-45E8-9A00-5768D18A004E}">
  <ds:schemaRefs>
    <ds:schemaRef ds:uri="ac928a3d-9226-40db-bec6-051381482bb1"/>
    <ds:schemaRef ds:uri="http://purl.org/dc/terms/"/>
    <ds:schemaRef ds:uri="http://schemas.microsoft.com/office/2006/documentManagement/types"/>
    <ds:schemaRef ds:uri="http://purl.org/dc/dcmitype/"/>
    <ds:schemaRef ds:uri="http://purl.org/dc/elements/1.1/"/>
    <ds:schemaRef ds:uri="http://schemas.microsoft.com/office/2006/metadata/properties"/>
    <ds:schemaRef ds:uri="15199faf-6f02-4040-ad45-b6b7f6239518"/>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54D2ED5-6086-4E28-B15C-0371E2B1E7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Cost category</vt:lpstr>
      <vt:lpstr>Project budget by outcome</vt:lpstr>
      <vt:lpstr>BFU Report up to 31.03.21</vt:lpstr>
      <vt:lpstr>Description of roles</vt:lpstr>
      <vt:lpstr>'Project budget by outcome'!Print_Area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Raissa</cp:lastModifiedBy>
  <cp:lastPrinted>2019-05-09T13:31:52Z</cp:lastPrinted>
  <dcterms:created xsi:type="dcterms:W3CDTF">2017-11-15T21:17:43Z</dcterms:created>
  <dcterms:modified xsi:type="dcterms:W3CDTF">2021-09-07T09:38:44Z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0x0101008DAA2EFC405E3F4EB785DE4A0573A177</vt:lpwstr>
  </property>
</Properties>
</file>