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PBF 2021 annual Report\KtK\Final version\"/>
    </mc:Choice>
  </mc:AlternateContent>
  <xr:revisionPtr revIDLastSave="0" documentId="8_{83F48E56-40DF-4CFA-B224-6548A3AA17A3}" xr6:coauthVersionLast="47" xr6:coauthVersionMax="47" xr10:uidLastSave="{00000000-0000-0000-0000-000000000000}"/>
  <bookViews>
    <workbookView xWindow="-108" yWindow="-108" windowWidth="23256" windowHeight="12576" firstSheet="1" activeTab="1" xr2:uid="{00000000-000D-0000-FFFF-FFFF00000000}"/>
  </bookViews>
  <sheets>
    <sheet name="Pivot table" sheetId="22" state="hidden" r:id="rId1"/>
    <sheet name="Report Sept. 2021" sheetId="23" r:id="rId2"/>
    <sheet name="Pivot tabel September" sheetId="27" state="hidden" r:id="rId3"/>
    <sheet name="Pivot" sheetId="30" r:id="rId4"/>
    <sheet name="UN Database" sheetId="31" r:id="rId5"/>
    <sheet name="Sheet4" sheetId="25" state="hidden" r:id="rId6"/>
    <sheet name="Xledger data" sheetId="15" state="hidden" r:id="rId7"/>
    <sheet name="LIWEN" sheetId="11" state="hidden" r:id="rId8"/>
    <sheet name="LEGAL" sheetId="12" state="hidden" r:id="rId9"/>
    <sheet name="CHI" sheetId="13" state="hidden" r:id="rId10"/>
    <sheet name="Sheet2" sheetId="7" state="hidden" r:id="rId11"/>
  </sheets>
  <calcPr calcId="191028"/>
  <pivotCaches>
    <pivotCache cacheId="0" r:id="rId12"/>
    <pivotCache cacheId="1" r:id="rId13"/>
    <pivotCache cacheId="2" r:id="rId14"/>
  </pivotCaches>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5" i="23" l="1"/>
  <c r="H22" i="30"/>
  <c r="E24" i="23"/>
  <c r="E23" i="23"/>
  <c r="E22" i="23"/>
  <c r="E14" i="23"/>
  <c r="E13" i="23"/>
  <c r="E12" i="23"/>
  <c r="B22" i="30"/>
  <c r="D21" i="30"/>
  <c r="E20" i="23"/>
  <c r="H25" i="30" l="1"/>
  <c r="H24" i="30"/>
  <c r="H23" i="30"/>
  <c r="G19" i="23" l="1"/>
  <c r="G20" i="23"/>
  <c r="G12" i="23"/>
  <c r="D27" i="23"/>
  <c r="D21" i="23"/>
  <c r="D18" i="27"/>
  <c r="G26" i="23"/>
  <c r="F26" i="23"/>
  <c r="G25" i="23"/>
  <c r="F25" i="23"/>
  <c r="D13" i="23"/>
  <c r="D12" i="23"/>
  <c r="E19" i="23"/>
  <c r="E18" i="23"/>
  <c r="B21" i="27"/>
  <c r="E27" i="23" l="1"/>
  <c r="E21" i="23"/>
  <c r="G21" i="23" s="1"/>
  <c r="F19" i="23"/>
  <c r="G18" i="23"/>
  <c r="F25" i="27"/>
  <c r="F24" i="27"/>
  <c r="F22" i="27"/>
  <c r="F23" i="27"/>
  <c r="G22" i="23"/>
  <c r="F22" i="23"/>
  <c r="G23" i="23"/>
  <c r="F23" i="23"/>
  <c r="F24" i="23"/>
  <c r="G24" i="23"/>
  <c r="D16" i="23"/>
  <c r="D28" i="23" s="1"/>
  <c r="F20" i="23"/>
  <c r="F18" i="23"/>
  <c r="K149" i="15"/>
  <c r="L149" i="15"/>
  <c r="J149" i="15"/>
  <c r="M145" i="15"/>
  <c r="M122" i="15"/>
  <c r="M106" i="15"/>
  <c r="M88" i="15"/>
  <c r="M80" i="15"/>
  <c r="M74" i="15"/>
  <c r="M27" i="15"/>
  <c r="M25" i="15"/>
  <c r="M22" i="15"/>
  <c r="M19" i="15"/>
  <c r="M4" i="15"/>
  <c r="M149" i="15" s="1"/>
  <c r="C20" i="22"/>
  <c r="F21" i="23" l="1"/>
  <c r="F27" i="23"/>
  <c r="F13" i="23"/>
  <c r="G13" i="23"/>
  <c r="F12" i="23"/>
  <c r="F14" i="23"/>
  <c r="G14" i="23"/>
  <c r="G27" i="23"/>
  <c r="D29" i="23"/>
  <c r="D30" i="23" s="1"/>
  <c r="F24" i="22"/>
  <c r="F22" i="22"/>
  <c r="F21" i="22"/>
  <c r="F23" i="22"/>
  <c r="F15" i="23" l="1"/>
  <c r="F16" i="23" s="1"/>
  <c r="F28" i="23" s="1"/>
  <c r="G15" i="23"/>
  <c r="G16" i="23" s="1"/>
  <c r="E16" i="23"/>
  <c r="E28" i="23" s="1"/>
  <c r="F29" i="23" l="1"/>
  <c r="F30" i="23" s="1"/>
  <c r="D68" i="12"/>
  <c r="D61" i="12"/>
  <c r="G28" i="23" l="1"/>
  <c r="E29" i="23"/>
  <c r="D70" i="13"/>
  <c r="F70" i="13" s="1"/>
  <c r="D69" i="13"/>
  <c r="F69" i="13" s="1"/>
  <c r="D68" i="13"/>
  <c r="F68" i="13" s="1"/>
  <c r="D67" i="13"/>
  <c r="D66" i="13"/>
  <c r="F66" i="13" s="1"/>
  <c r="D63" i="13"/>
  <c r="D62" i="13"/>
  <c r="D61" i="13"/>
  <c r="D60" i="13"/>
  <c r="F60" i="13" s="1"/>
  <c r="I67" i="13"/>
  <c r="I68" i="13"/>
  <c r="I69" i="13"/>
  <c r="I70" i="13"/>
  <c r="I66" i="13"/>
  <c r="I61" i="13"/>
  <c r="I62" i="13"/>
  <c r="I63" i="13"/>
  <c r="I60" i="13"/>
  <c r="D79" i="13"/>
  <c r="F68" i="12"/>
  <c r="D67" i="12"/>
  <c r="F67" i="12" s="1"/>
  <c r="D66" i="12"/>
  <c r="F66" i="12" s="1"/>
  <c r="D65" i="12"/>
  <c r="D64" i="12"/>
  <c r="F64" i="12" s="1"/>
  <c r="D60" i="12"/>
  <c r="F60" i="12" s="1"/>
  <c r="D59" i="12"/>
  <c r="F59" i="12" s="1"/>
  <c r="D58" i="12"/>
  <c r="C79" i="12"/>
  <c r="I65" i="12"/>
  <c r="I66" i="12"/>
  <c r="I67" i="12"/>
  <c r="I68" i="12"/>
  <c r="I64" i="12"/>
  <c r="I59" i="12"/>
  <c r="I60" i="12"/>
  <c r="I61" i="12"/>
  <c r="I58" i="12"/>
  <c r="D77" i="12"/>
  <c r="C76" i="12"/>
  <c r="C75" i="12"/>
  <c r="H67" i="13"/>
  <c r="H68" i="13"/>
  <c r="H69" i="13"/>
  <c r="H70" i="13"/>
  <c r="H66" i="13"/>
  <c r="H61" i="13"/>
  <c r="H62" i="13"/>
  <c r="H63" i="13"/>
  <c r="H60" i="13"/>
  <c r="C73" i="13"/>
  <c r="D73" i="13"/>
  <c r="B73" i="13"/>
  <c r="E71" i="13"/>
  <c r="C71" i="13"/>
  <c r="F67" i="13"/>
  <c r="E64" i="13"/>
  <c r="C64" i="13"/>
  <c r="F63" i="13"/>
  <c r="F62" i="13"/>
  <c r="F61" i="13"/>
  <c r="H65" i="12"/>
  <c r="H66" i="12"/>
  <c r="H67" i="12"/>
  <c r="H68" i="12"/>
  <c r="H64" i="12"/>
  <c r="H59" i="12"/>
  <c r="H60" i="12"/>
  <c r="H61" i="12"/>
  <c r="H58" i="12"/>
  <c r="E69" i="12"/>
  <c r="C69" i="12"/>
  <c r="F65" i="12"/>
  <c r="E62" i="12"/>
  <c r="C62" i="12"/>
  <c r="F61" i="12"/>
  <c r="F58" i="12"/>
  <c r="B71" i="12"/>
  <c r="C71" i="12"/>
  <c r="D71" i="12"/>
  <c r="F58" i="11"/>
  <c r="E57" i="11"/>
  <c r="G57" i="11" s="1"/>
  <c r="E56" i="11"/>
  <c r="E55" i="11"/>
  <c r="E54" i="11"/>
  <c r="G54" i="11" s="1"/>
  <c r="E53" i="11"/>
  <c r="E50" i="11"/>
  <c r="G50" i="11" s="1"/>
  <c r="E49" i="11"/>
  <c r="G49" i="11" s="1"/>
  <c r="E48" i="11"/>
  <c r="E47" i="11"/>
  <c r="G47" i="11" s="1"/>
  <c r="J54" i="11"/>
  <c r="J55" i="11"/>
  <c r="J56" i="11"/>
  <c r="J57" i="11"/>
  <c r="J53" i="11"/>
  <c r="J48" i="11"/>
  <c r="J49" i="11"/>
  <c r="J50" i="11"/>
  <c r="J47" i="11"/>
  <c r="I54" i="11"/>
  <c r="I55" i="11"/>
  <c r="I56" i="11"/>
  <c r="I57" i="11"/>
  <c r="I53" i="11"/>
  <c r="I48" i="11"/>
  <c r="I49" i="11"/>
  <c r="I50" i="11"/>
  <c r="I47" i="11"/>
  <c r="D58" i="11"/>
  <c r="G56" i="11"/>
  <c r="G55" i="11"/>
  <c r="F51" i="11"/>
  <c r="D51" i="11"/>
  <c r="D61" i="11" s="1"/>
  <c r="G48" i="11"/>
  <c r="D68" i="11"/>
  <c r="D66" i="11"/>
  <c r="D65" i="11"/>
  <c r="B58" i="13"/>
  <c r="C58" i="13"/>
  <c r="D58" i="13"/>
  <c r="G29" i="23" l="1"/>
  <c r="E30" i="23"/>
  <c r="D71" i="13"/>
  <c r="F71" i="13"/>
  <c r="F64" i="13"/>
  <c r="D64" i="13"/>
  <c r="D69" i="12"/>
  <c r="D62" i="12"/>
  <c r="F62" i="12"/>
  <c r="F69" i="12"/>
  <c r="E58" i="11"/>
  <c r="G53" i="11"/>
  <c r="E51" i="11"/>
  <c r="D69" i="11"/>
  <c r="G58" i="11"/>
  <c r="G51" i="11"/>
  <c r="E67" i="11"/>
  <c r="G30" i="23" l="1"/>
  <c r="D39" i="23"/>
  <c r="D40" i="23" s="1"/>
</calcChain>
</file>

<file path=xl/sharedStrings.xml><?xml version="1.0" encoding="utf-8"?>
<sst xmlns="http://schemas.openxmlformats.org/spreadsheetml/2006/main" count="2571" uniqueCount="638">
  <si>
    <t xml:space="preserve">Annex D - PBF Project Budget </t>
  </si>
  <si>
    <t>CSO Version</t>
  </si>
  <si>
    <t>Table 1 - PBF project budget by outcome, output and activity</t>
  </si>
  <si>
    <t>MPTFO Project number:</t>
  </si>
  <si>
    <t>00125938</t>
  </si>
  <si>
    <t>NUNO Project reference:</t>
  </si>
  <si>
    <t>PBF/IRF-411</t>
  </si>
  <si>
    <t>Reporting Period:</t>
  </si>
  <si>
    <t>Budget line</t>
  </si>
  <si>
    <t>Description (Text)</t>
  </si>
  <si>
    <t>Total Budget (Contractual Budget)</t>
  </si>
  <si>
    <t>Variance USD $</t>
  </si>
  <si>
    <t>Spending burn rate %</t>
  </si>
  <si>
    <t xml:space="preserve">OUTCOME 1: </t>
  </si>
  <si>
    <t xml:space="preserve">Strengthened protection and resilience of Women Rights Defenders and LGBTQI Rights Defenders to safely claim human rights for all and challenge current patriarchal structures. </t>
  </si>
  <si>
    <t>Output 1.1:</t>
  </si>
  <si>
    <t xml:space="preserve">WHRD and LGBTQI Rights Defenders are provided with tools to understand and assess risks, vulnerabilities and capacities as well as with strategies for integrated wellness to safely and effectively claim their space and defend right-holders’ rights. 					</t>
  </si>
  <si>
    <t>LR03UND01 - 1.1.1 - Integrated security workshops for WHRDs and LGBTQI RDs</t>
  </si>
  <si>
    <t>Activity 1.1.1:</t>
  </si>
  <si>
    <t>Integrated security workshops for WHRDs and LGBTQI RDs</t>
  </si>
  <si>
    <t>LR03UND01 - 1.1.2 - Networking and exchange between HRDs</t>
  </si>
  <si>
    <t>Activity 1.1.2:</t>
  </si>
  <si>
    <t>Networking and exchange between HRDs</t>
  </si>
  <si>
    <t>LR03UND01 - 1.1.3 - Capacity building of partner organisations</t>
  </si>
  <si>
    <t>Activity 1.1.3:</t>
  </si>
  <si>
    <t>Capacity building of partner organisations</t>
  </si>
  <si>
    <t>LR03UND01 - 1.1.4 - Small grants to HRDs protection</t>
  </si>
  <si>
    <t>Activity 1.1.4</t>
  </si>
  <si>
    <t>Small grants to HRDs protection</t>
  </si>
  <si>
    <t>Output Total</t>
  </si>
  <si>
    <t>Output 1.2:</t>
  </si>
  <si>
    <t>Increased understanding of Human Rights Based approach and acceptance and protection of WHRDs and LGBTQI Rights Defenders by community, traditional and religious leaders</t>
  </si>
  <si>
    <t>Activity 1.2.1</t>
  </si>
  <si>
    <t xml:space="preserve">Participatory needs asessment </t>
  </si>
  <si>
    <t>Activity 1.2.2</t>
  </si>
  <si>
    <t>Dialogue sessions with influential leaders</t>
  </si>
  <si>
    <t>Activity 1.2.3</t>
  </si>
  <si>
    <t>Trainings with influential  community and traditional  leaders</t>
  </si>
  <si>
    <t>Activity 1.2.4</t>
  </si>
  <si>
    <t>Follow-up dialogues and monitoring visits</t>
  </si>
  <si>
    <t>Output 1.3:</t>
  </si>
  <si>
    <t>Women, girls and boys (including sexual minorities), analyse, understand and respond to GBV, Harmful Traditional Practices, and other violations of their rights.</t>
  </si>
  <si>
    <t>Activity 1.3.1</t>
  </si>
  <si>
    <t>Needs assessment and dialogue</t>
  </si>
  <si>
    <t>Activity 1.3.2</t>
  </si>
  <si>
    <t>Support to groups to set up forums and leadership structures</t>
  </si>
  <si>
    <t>Activity 1.3.3</t>
  </si>
  <si>
    <t>Support to forums and community groups to develop action plans</t>
  </si>
  <si>
    <t>Activity 1.3.4</t>
  </si>
  <si>
    <t>Support implementation of action plans on advocacy and awareness raising</t>
  </si>
  <si>
    <t>Activity 1.3.5</t>
  </si>
  <si>
    <t>LR88UND01 - Staff costs - Finance officer</t>
  </si>
  <si>
    <t>Additional personnel costs</t>
  </si>
  <si>
    <t>Finance officer part-time</t>
  </si>
  <si>
    <t xml:space="preserve">LR87UND01 - Field Office Costs - Financial costs </t>
  </si>
  <si>
    <t>Additional operational costs</t>
  </si>
  <si>
    <t>Contribution to banking and documentation costs</t>
  </si>
  <si>
    <t>LR15UND01 - Monitoring and Evaluation - Visits to Partner Dialogue Sessions / trainings</t>
  </si>
  <si>
    <t>Monitoring budget</t>
  </si>
  <si>
    <t xml:space="preserve">Monitoring visits to partners dialogue sessions. </t>
  </si>
  <si>
    <t>LR87UND01 - Local service cost - External evaluation</t>
  </si>
  <si>
    <t>Budget for independent final evaluation</t>
  </si>
  <si>
    <t>LR90UND01 - Programe Audit in Stockholm</t>
  </si>
  <si>
    <t>Budget for independent audit</t>
  </si>
  <si>
    <t>Total Additional Costs</t>
  </si>
  <si>
    <t>Total as per actvities lines</t>
  </si>
  <si>
    <t>LR99UND01 - Overhead Administration costs</t>
  </si>
  <si>
    <t>7% Overhead cost</t>
  </si>
  <si>
    <r>
      <t>Total accepted</t>
    </r>
    <r>
      <rPr>
        <b/>
        <vertAlign val="superscript"/>
        <sz val="11"/>
        <rFont val="Calibri"/>
        <family val="2"/>
        <scheme val="minor"/>
      </rPr>
      <t xml:space="preserve">11 </t>
    </r>
    <r>
      <rPr>
        <b/>
        <sz val="11"/>
        <rFont val="Calibri"/>
        <family val="2"/>
        <scheme val="minor"/>
      </rPr>
      <t>costs of the Action (11+12)</t>
    </r>
  </si>
  <si>
    <t>Disbursement from UN February 16, 2021</t>
  </si>
  <si>
    <t>Disbursement from UN August 27, 2021</t>
  </si>
  <si>
    <t>Outcome Jan - August 2021 for Kvinna till Kvinna</t>
  </si>
  <si>
    <t>Spending burn rate for Kvinna till Kvinna</t>
  </si>
  <si>
    <t>Row Labels</t>
  </si>
  <si>
    <t>Sum of Invoice in USD</t>
  </si>
  <si>
    <t>LR01UND01-123 -  Lesbians &amp; Gays Association of Liberia Inc 2021-2022</t>
  </si>
  <si>
    <t>LR01UND01-623 - Liwen 2021-2022</t>
  </si>
  <si>
    <t>LR01UND01-634 - Community Healthcare Initiative 2021-2022</t>
  </si>
  <si>
    <t>LR03UND01 - Capacity building and networking - Equipment 1.1</t>
  </si>
  <si>
    <t>LR03UND01 - Capacity building and networking - office costs 1.1</t>
  </si>
  <si>
    <t>LR88UND01 - Staff costs - Gender officer 1.1</t>
  </si>
  <si>
    <t>LR88UND01 - Staff costs - Senior PM 1.1</t>
  </si>
  <si>
    <t>Grand Total</t>
  </si>
  <si>
    <t>Total sums marked green color</t>
  </si>
  <si>
    <t>DIVIDED %</t>
  </si>
  <si>
    <t>Expenditure for the period (Jan - September 2021) USD $</t>
  </si>
  <si>
    <t>Direct Partner support</t>
  </si>
  <si>
    <t>Chi</t>
  </si>
  <si>
    <t>1/3 payments</t>
  </si>
  <si>
    <t>Lesbians &amp; Gays Association of Liberia Inc</t>
  </si>
  <si>
    <t>Liwen</t>
  </si>
  <si>
    <t>LR88UND01 - Staff costs - Programme officer 1.1</t>
  </si>
  <si>
    <t>(blank)</t>
  </si>
  <si>
    <t>Account</t>
  </si>
  <si>
    <t>Cost centre</t>
  </si>
  <si>
    <t>Project</t>
  </si>
  <si>
    <t>Period</t>
  </si>
  <si>
    <t>Posted Date</t>
  </si>
  <si>
    <t>TS</t>
  </si>
  <si>
    <t>##</t>
  </si>
  <si>
    <t>Text</t>
  </si>
  <si>
    <t>Currency</t>
  </si>
  <si>
    <t>Invoice in USD</t>
  </si>
  <si>
    <t>Exchange Rate</t>
  </si>
  <si>
    <t>Amount in SEK</t>
  </si>
  <si>
    <t>4910 - Partner organisation support, not reported</t>
  </si>
  <si>
    <t>Liberia/Sweden</t>
  </si>
  <si>
    <t>Apr/2021</t>
  </si>
  <si>
    <t>GL</t>
  </si>
  <si>
    <t>First payment, 25 000,00 USD</t>
  </si>
  <si>
    <t>USD</t>
  </si>
  <si>
    <t>First payment, 35 000,00 USD</t>
  </si>
  <si>
    <t>5460 - Consumable materials</t>
  </si>
  <si>
    <t>Liberia/Liberia</t>
  </si>
  <si>
    <t>Aug/2021</t>
  </si>
  <si>
    <t>IC</t>
  </si>
  <si>
    <t>Assorted materials for project activities/ISW/Patience Koteah</t>
  </si>
  <si>
    <t>5850 - Meeting costs</t>
  </si>
  <si>
    <t>Jul/2021</t>
  </si>
  <si>
    <t>BELLA CASA HOTEL/RENTAL OF HALL FOR INTEGRATED SECURITY TRAINING /JULY 2021/UNPBF</t>
  </si>
  <si>
    <t>MAMBA POINT HOTEL/HALL RENTAL FOR INTEGRATED SECURITY TRAINING IN JULY 2021</t>
  </si>
  <si>
    <t>payment for Banners for the Integrated Security Training/International Aluminum Factory</t>
  </si>
  <si>
    <t>Note taker/Mobilizer for integrated security Training/Harleyar Kesselly</t>
  </si>
  <si>
    <t>PRINTING OF T-SHIRTS FOR INTEGRATED SECURITY TRAINING /UNPBF/ADVANCE PRINTERS</t>
  </si>
  <si>
    <t>Payment for support to Integrated Security Training for UNPBF Project</t>
  </si>
  <si>
    <t>6550 - Consulting fees</t>
  </si>
  <si>
    <t>Consultancy fees for the Integrated Security Training for UNPBF Project</t>
  </si>
  <si>
    <t>6990 - Other external expenses</t>
  </si>
  <si>
    <t>Sep/2021</t>
  </si>
  <si>
    <t>Printing cost for Logo and African infuse on 45 bags 60% of 720/ Momo Kemokai</t>
  </si>
  <si>
    <t>5610 - Costs for passenger cars</t>
  </si>
  <si>
    <t>Jun/2021</t>
  </si>
  <si>
    <t>Travel to Buchanan and back to Monrovia/ Aisha</t>
  </si>
  <si>
    <t>NETWORKING MEETING WITH WOMEN HUMAN RIGHTS DEFENDERS NETWORK/UNPBF PROJECT</t>
  </si>
  <si>
    <t>7320 - Per diem allowance</t>
  </si>
  <si>
    <t>Mar/2021</t>
  </si>
  <si>
    <t>Patience/Transportation PPts - UNPBF workshop (22-26, 21) Korr. EF 20/8-2021</t>
  </si>
  <si>
    <t>Assorted Sanitary materials UNPF Workshop &amp; Ice Breaker for Team Building. Korr. EF 20/8-2021</t>
  </si>
  <si>
    <t>Facility fees (CHI) &amp; pure bottles Water
Korr. EF 20/8-2021</t>
  </si>
  <si>
    <t>Catering service for 20 person for a five(5) days PVA workshop UNPBF</t>
  </si>
  <si>
    <t>To facilitate a five days workshop /March 22-26, 2021 UNPBF Project</t>
  </si>
  <si>
    <t>5411 - Consumable equipment - Computors &amp; mobile devices etc.</t>
  </si>
  <si>
    <t>Office Ideas / IT Equipment and Dell Laptop / UNPBFCK#00157</t>
  </si>
  <si>
    <t>5010 - Rent</t>
  </si>
  <si>
    <t>AB</t>
  </si>
  <si>
    <t>LEONE Investment INC  CK#00133/ Office Rent &amp; Facility cost Jan. - Dec. 2021 IA</t>
  </si>
  <si>
    <t>Feb/2021</t>
  </si>
  <si>
    <t>May/2021</t>
  </si>
  <si>
    <t>5020 - Electricity, heat, water etc. for rented premises</t>
  </si>
  <si>
    <t>REFILLING OF FIRE EXTINGUISHERS / KTK OFFICE</t>
  </si>
  <si>
    <t>5060 - Cleaning and recycling</t>
  </si>
  <si>
    <t>Payment for cleaning materials for KTK office/Korto Kesselly</t>
  </si>
  <si>
    <t>5090 - Other costs of rented premises</t>
  </si>
  <si>
    <t>Payment for KTK Signboard with light on both sides</t>
  </si>
  <si>
    <t>Balance (50%) Payment for KTK Sign Board</t>
  </si>
  <si>
    <t>Duplication of door locks for KTK Staff used/BK</t>
  </si>
  <si>
    <t>5410 - Consumable equipment</t>
  </si>
  <si>
    <t>Betty / Diary, Trash Baskets, Desk Organizers, Scisssor, Calculator</t>
  </si>
  <si>
    <t>Payment for one key cabinet and two extension cords for office used/BK</t>
  </si>
  <si>
    <t>Payment for medical mask, water &amp; napkins for staff use</t>
  </si>
  <si>
    <t>Payment for office supplies for KTK Office/Betty Kollie</t>
  </si>
  <si>
    <t>Payment for cartridges for Hp 201A, Cannon737 and Hp 920 Injet for KTK Office</t>
  </si>
  <si>
    <t>Payment for communication cards for Sept. 2021/Aisha Kolubah</t>
  </si>
  <si>
    <t>Assorted supplies for KTK Liberia Office/BK</t>
  </si>
  <si>
    <t>Payment for water and log book for KTK Office/KK</t>
  </si>
  <si>
    <t>5520 - Repairs and maintenance of plant and machinery</t>
  </si>
  <si>
    <t>Repair of Canon MF217 Printer/KTK Office/Copy Aid Technology</t>
  </si>
  <si>
    <t>Payment for vehicle repair for KTK Field Vehicle/World Wide Group Inc.</t>
  </si>
  <si>
    <t>Purchase of one battery for KTK vehicle/Thunder Bird Corporation</t>
  </si>
  <si>
    <t>Purchase of one tyre from Thunder Bird Corporation</t>
  </si>
  <si>
    <t>Replenishment of Fuel Card for KTK Vehicles/Total Liberia Inc</t>
  </si>
  <si>
    <t>Patience/ 3 days working session with Partners Organization on the Program mang setup/UNPBF</t>
  </si>
  <si>
    <t>6110 - Office supplies</t>
  </si>
  <si>
    <t>HP Color Laserjet &amp; Cannon Cartridges for KTK printers</t>
  </si>
  <si>
    <t>Payment for stationery and supplies/KTK Office/Korto Kesselly</t>
  </si>
  <si>
    <t>Payment for scratch cards, cleaning &amp; tea materials &amp; ink for printers under the UN/K.K</t>
  </si>
  <si>
    <t>6210 - Telecommunications</t>
  </si>
  <si>
    <t>Lonestar Cell MTN On-Net injection /Mar. 2021 - Aisha</t>
  </si>
  <si>
    <t>Orange Scratch cards /Aisha - March 2021</t>
  </si>
  <si>
    <t>Orange Scratch cards /Aisha - Apr 2021</t>
  </si>
  <si>
    <t>6230 - Data communication</t>
  </si>
  <si>
    <t>Staff Scratch cards for the month of May 2021</t>
  </si>
  <si>
    <t>On-Net Injection and Smart Bundle for KTK Aisha /May 2021</t>
  </si>
  <si>
    <t>Internet Service for Band Width from July 2021 to December 2021/KTK Office</t>
  </si>
  <si>
    <t>Communication cards for the month of July 2021/Orange/B.Kollie</t>
  </si>
  <si>
    <t>COMMUNICATION CARDS FOR THE MONTH OF JUNE 2021/PBF</t>
  </si>
  <si>
    <t>COMMUNICATION CARDS FOR THE MONTH OF JULY 2021/PBF</t>
  </si>
  <si>
    <t>Orange communication cards for KTK Staff for August 2021/SID22 staff</t>
  </si>
  <si>
    <t>Payment for communication cards for Sept. 2021/Patience Koteah</t>
  </si>
  <si>
    <t>Payment for on-Net Injection fpr August 2021/KTK Staff</t>
  </si>
  <si>
    <t>Purchase of scratch cards for October 2021 - Lonestar/BK</t>
  </si>
  <si>
    <t>6310 - Corporate insurance</t>
  </si>
  <si>
    <t>Insurance on assets for KTK office/ July 2021 to December 2021/Activa International Insurance</t>
  </si>
  <si>
    <t>Transportation cost for local taxi driver for one day/Patience Koteah-UNPBF</t>
  </si>
  <si>
    <t>5612 - Passenger cars, insurance and tax</t>
  </si>
  <si>
    <t>Rental cost SUV Buch, &amp; Margibi - from  May 6-12, 2021 Patience / Rent a Car Intl.</t>
  </si>
  <si>
    <t>5615 - Passenger cars, leasing</t>
  </si>
  <si>
    <t>RENT A CAR INTL/ movement within Monrovia (Aisha&amp;Team)</t>
  </si>
  <si>
    <t>Rental cost SUV from April 1-2, 2021 Ashia / Rent a Car Intl.</t>
  </si>
  <si>
    <t>Payment for one day working session for two staff &amp; gasoline/Patience Koteah</t>
  </si>
  <si>
    <t>Field trip for monitoring of PVA assessment under proceed/UNPBF-Patience</t>
  </si>
  <si>
    <t>Field trip for monitoring PVA assessment under proceed/UNPBF in Buchana/Patience</t>
  </si>
  <si>
    <t>6390 - Other risk-related costs</t>
  </si>
  <si>
    <t>AP</t>
  </si>
  <si>
    <t>Id kort x 1</t>
  </si>
  <si>
    <t>6570 - Banking costs</t>
  </si>
  <si>
    <t>Transfer from UN, Liberia funds, bankfee</t>
  </si>
  <si>
    <t>First payment, 25 000,00 USD, bankfee</t>
  </si>
  <si>
    <t>First payment, 35 000,00 USD, bankfee</t>
  </si>
  <si>
    <t>Bank charges for the month of July 2021</t>
  </si>
  <si>
    <t>173 250,00 USD, UNDP, bankfee</t>
  </si>
  <si>
    <t>Bank charges for the month of August 2021/ledger fees &amp; check withdrawal chgs</t>
  </si>
  <si>
    <t>Bank charges for the month of September 2021/20202</t>
  </si>
  <si>
    <t>NGO BUSINESS REGISTRATION FOR KTK FOUNDATION FOR 2021</t>
  </si>
  <si>
    <t>7313 - Finance officer, salary and tax</t>
  </si>
  <si>
    <t>Comfort M. Freeman/ UNPBF 25%  Salary,&amp;Transport  Mar.2021</t>
  </si>
  <si>
    <t>25% UNPBF- Comfort M. Freeman/WHT. Mar.2021</t>
  </si>
  <si>
    <t>100% SSID22 - Comfort M. Freeman/NPS&amp;EIS.Mar.2021</t>
  </si>
  <si>
    <t>Comfort M. Freeman / 25% Salary &amp; Transport  Allow. for April.2021</t>
  </si>
  <si>
    <t>Comfort M. Freeman /25% WHT. April 2021</t>
  </si>
  <si>
    <t>Comfort M. Freeman /25% NPS&amp;EIS. April 2021</t>
  </si>
  <si>
    <t>Payment of salary for the month of June 2021/Vita Comfort M. Freeman</t>
  </si>
  <si>
    <t>Payment for Withholding tax for the month of June/Kebeh Gayflowu</t>
  </si>
  <si>
    <t>7310 - Programme officer, salary and tax</t>
  </si>
  <si>
    <t>Patience Koteah / 50% Salary &amp; Transport  Allow. for April.2021</t>
  </si>
  <si>
    <t>Patience S. Koteah /50% WHT. April 2021</t>
  </si>
  <si>
    <t>Patience S. Koteah /50% NPS&amp;EIS. April 2021</t>
  </si>
  <si>
    <t>Payment of salary for the month of June 2021/Patience Koteah</t>
  </si>
  <si>
    <t>KTK Employees/NPS7ES on Salary for the month of June 2021/Patience</t>
  </si>
  <si>
    <t>PAYMENT FOR WITHHOLDING FOR THE MONTH OF JULY 2021/PATIENCE KOTEAH</t>
  </si>
  <si>
    <t>KTK Employees/NPS7ES on Salary for the month of August 2021/Patience Koteah</t>
  </si>
  <si>
    <t>Salary for the month of August 2021/Patience Koteah</t>
  </si>
  <si>
    <t>Payment on withholding for August 2021-LRA/Patience Koteah</t>
  </si>
  <si>
    <t>Patience Koteah/NPS&amp;EIS. May 2021</t>
  </si>
  <si>
    <t>Patience S. Koteah/Salary for the month of May 2021</t>
  </si>
  <si>
    <t>Patience S. Koteah/ Withholding Tax on salary for the month of May 2021</t>
  </si>
  <si>
    <t>SALARY FOR THE MONTH OF JULY 2021/P. KOTEAH</t>
  </si>
  <si>
    <t>KTK Employees/NPS7ES on Salary for the month of July 2021/Patience Koteah</t>
  </si>
  <si>
    <t>Payment for Withholding tax for the month of June/Patience Koteah</t>
  </si>
  <si>
    <t>Payment of salary for the month of September 2021/PK</t>
  </si>
  <si>
    <t>KTK Employees/NPS7ES on Salary for the month of  September 2021/PK</t>
  </si>
  <si>
    <t>KTK Employees withholding Taxes for the month of September 2021/PK</t>
  </si>
  <si>
    <t>7314 - Senior programme officer, salary and tax</t>
  </si>
  <si>
    <t>Aisha Kamara-Kolubah /100% Salary,&amp;Transport  Mar.2021</t>
  </si>
  <si>
    <t>100% UNPBF- Aisha Kamara-Kolubah/WHT. Mar.2021</t>
  </si>
  <si>
    <t>Aisha Kamara / Salary &amp; Transport  Allow. for April.2021</t>
  </si>
  <si>
    <t>Aisha Kamara-Kolubah / WHT. April 2021</t>
  </si>
  <si>
    <t>Aisha Kamara-Kolubah / NPS&amp;EIS. April 2021</t>
  </si>
  <si>
    <t>Aisha K. Kolubah/NPS&amp;EIS. May 2021</t>
  </si>
  <si>
    <t>Aisha Kamara-Kolubah/Salary for the month of May 2021</t>
  </si>
  <si>
    <t>Aisha Kamara-Kolubah/ Withholding Tax on salary for the month of May 2021</t>
  </si>
  <si>
    <t>Payment of salary for the month of June 2021/Aisha Kamara Kolubah</t>
  </si>
  <si>
    <t>KTK Employees/NPS7ES on Salary for the month of June 2021/Aisha</t>
  </si>
  <si>
    <t>SALARY FOR THE MONTH OF JULY 2021/A. KOLUBAH</t>
  </si>
  <si>
    <t>KTK Employees/NPS7ES on Salary for the month of July 2021/Aisha Kolubah</t>
  </si>
  <si>
    <t>Stay Home grant for Staff for July 2021/Aisha Kolubah</t>
  </si>
  <si>
    <t>PAYMENT FOR WITHHOLDING FOR THE MONTH OF JULY 2021/AISHA KOLUBAH</t>
  </si>
  <si>
    <t>Salary for the month of August 2021/A.K.</t>
  </si>
  <si>
    <t>KTK Employees/NPS7ES on Salary for the month of August 2021/A.K</t>
  </si>
  <si>
    <t>Payment on withholding for August 2021-LRA/Aisha Kolubah</t>
  </si>
  <si>
    <t>Payment of salary for the month of September 2021/AK</t>
  </si>
  <si>
    <t>KTK Employees/NPS7ES on Salary for the month of  September 2021/AK</t>
  </si>
  <si>
    <t>KTK Employees withholding Taxes for the month of September 2021/AK</t>
  </si>
  <si>
    <t>7620 - Health care</t>
  </si>
  <si>
    <t>Group life &amp; Medical Insurance for March/Aisha</t>
  </si>
  <si>
    <t>Ashia Kamara-Kolubah/Group Life &amp; Medical Insur. Apri. - June 30th. 2021</t>
  </si>
  <si>
    <t>GROUP LIFE &amp; MEDICAL INSURANCE /JULY TO SEPTEMBER 2021/AISHA KOLUBAH</t>
  </si>
  <si>
    <t>Transaction Source</t>
  </si>
  <si>
    <t/>
  </si>
  <si>
    <t>KTK Employees/NPS7ES on Salary for the month of July 2021/Comfort Freeman</t>
  </si>
  <si>
    <t>KTK Employees withholding Taxes for the month of September 2021/CF</t>
  </si>
  <si>
    <t>Payment for Withholding tax for the month of June/Comfort M. Freeman</t>
  </si>
  <si>
    <t>Payment on withholding for August 2021-LRA/Comfort Freeman</t>
  </si>
  <si>
    <t>KTK Employees/NPS7ES on Salary for the month of  September 2021/CF</t>
  </si>
  <si>
    <t>SALARY FOR THE MONTH OF JULY 2021/C. FREEMAN</t>
  </si>
  <si>
    <t>Payment of salary for the month of September 2021/CF</t>
  </si>
  <si>
    <t>KTK Employees/NPS7ES on Salary for the month of June 2021/Comfort</t>
  </si>
  <si>
    <t>KTK Employees/NPS7ES on Salary for the month of August 2021/Comfort Freeman</t>
  </si>
  <si>
    <t>PAYMENT FOR WITHHOLDING FOR THE MONTH OF JULY 2021SCOMFORT FREEMAN</t>
  </si>
  <si>
    <t>Comfort M. Freeman/Salary for the month of May 2021</t>
  </si>
  <si>
    <t>Salary for the month of August 2021/Comfort Freeman</t>
  </si>
  <si>
    <t>Oct/2021</t>
  </si>
  <si>
    <t>Nov/2021</t>
  </si>
  <si>
    <t>Dec/2021</t>
  </si>
  <si>
    <t>KTK Employees/NPS7ES on Salary for the month of August 2021/A.K.</t>
  </si>
  <si>
    <t>Salary for the month of August 2021/A.K</t>
  </si>
  <si>
    <t>Total</t>
  </si>
  <si>
    <t>Staff cost</t>
  </si>
  <si>
    <t>Office cost</t>
  </si>
  <si>
    <t>Technical equipment</t>
  </si>
  <si>
    <t xml:space="preserve">Activites </t>
  </si>
  <si>
    <t>1.2.1</t>
  </si>
  <si>
    <t>1.3.5</t>
  </si>
  <si>
    <t>Other peacebuilding objectives not related to specific SDG target</t>
  </si>
  <si>
    <t>Other</t>
  </si>
  <si>
    <t>1.1 By 2030, eradicate extreme poverty for all people everywhere, currently measured as people living on less than $1.25 a day</t>
  </si>
  <si>
    <t>1.1</t>
  </si>
  <si>
    <t>1.2 By 2030, reduce at least by half the proportion of men, women and children of all ages living in poverty in all its dimensions according to national definitions</t>
  </si>
  <si>
    <t>1.2</t>
  </si>
  <si>
    <t>1.3 Implement nationally appropriate social protection systems and measures for all, including floors, and by 2030 achieve substantial coverage of the poor and the vulnerable</t>
  </si>
  <si>
    <t>1.3</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</si>
  <si>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</si>
  <si>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t>
  </si>
  <si>
    <t>1.5 By 2030, build the resilience of the poor and those in vulnerable situations and reduce their exposure and vulnerability to climate-related extreme events and other economic, social and environmental shocks and disasters</t>
  </si>
  <si>
    <t>1.5</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</si>
  <si>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</si>
  <si>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 xml:space="preserve">1.a </t>
  </si>
  <si>
    <t>1.b Create sound policy frameworks at the national, regional and international levels, based on pro-poor and gender-sensitive development strategies, to support accelerated investment in poverty eradication actions</t>
  </si>
  <si>
    <t>1.b</t>
  </si>
  <si>
    <t>2.1 By 2030, end hunger and ensure access by all people, in particular the poor and people in vulnerable situations, including infants, to safe, nutritious and sufficient food all year round</t>
  </si>
  <si>
    <t>2.1</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</si>
  <si>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</si>
  <si>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</si>
  <si>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</si>
  <si>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2.3</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</si>
  <si>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</si>
  <si>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2.4</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</si>
  <si>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</si>
  <si>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</si>
  <si>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</si>
  <si>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</si>
  <si>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</si>
  <si>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t>
  </si>
  <si>
    <t>2.c Adopt measures to ensure the proper functioning of food commodity markets and their derivatives and facilitate timely access to market information, including on food reserves, in order to help limit extreme food price volatility</t>
  </si>
  <si>
    <t>2.c</t>
  </si>
  <si>
    <t>3.1 By 2030, reduce the global maternal mortality ratio to less than 70 per 100,000 live births</t>
  </si>
  <si>
    <t>3.1</t>
  </si>
  <si>
    <t>3.2 By 2030, end preventable deaths of newborns and children under 5 years of age, with all countries aiming to reduce neonatal mortality to at least as low as 12 per 1,000 live births and under-5 mortality to at least as low as 25 per 1,000 live births</t>
  </si>
  <si>
    <t>3.2</t>
  </si>
  <si>
    <t>3.3 By 2030, end the epidemics of AIDS, tuberculosis, malaria and neglected tropical diseases and combat hepatitis, water-borne diseases and other communicable diseases</t>
  </si>
  <si>
    <t>3.3</t>
  </si>
  <si>
    <t>3.4  By 2030, reduce by one third premature mortality from non-communicable diseases through prevention and treatment and promote mental health and well-being</t>
  </si>
  <si>
    <t>3.4</t>
  </si>
  <si>
    <t>3.5 Strengthen the prevention and treatment of substance abuse, including narcotic drug abuse and harmful use of alcohol</t>
  </si>
  <si>
    <t>3.5</t>
  </si>
  <si>
    <t>3.6 By 2020, halve the number of global deaths and injuries from road traffic accidents</t>
  </si>
  <si>
    <t>3.6</t>
  </si>
  <si>
    <t>3.7 By 2030, ensure universal access to sexual and reproductive health-care services, including for family planning, information and education, and the integration of reproductive health into national strategies and programmes</t>
  </si>
  <si>
    <t>3.7</t>
  </si>
  <si>
    <t>3.8 Achieve universal health coverage, including financial risk protection, access to quality essential health-care services and access to safe, effective, quality and affordable essential medicines and vaccines for all</t>
  </si>
  <si>
    <t>3.8</t>
  </si>
  <si>
    <t>3.9 By 2030, substantially reduce the number of deaths and illnesses from hazardous chemicals and air, water and soil pollution and contamination</t>
  </si>
  <si>
    <t>3.9</t>
  </si>
  <si>
    <t>3.a Strengthen the implementation of the World Health Organization Framework Convention on Tobacco Control in all countries, as appropriate</t>
  </si>
  <si>
    <t>3.a</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</si>
  <si>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</si>
  <si>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t>
  </si>
  <si>
    <t>3.c Substantially increase health financing and the recruitment, development, training and retention of the health workforce in developing countries, especially in least developed countries and small island developing States</t>
  </si>
  <si>
    <t>3.c</t>
  </si>
  <si>
    <t>3.d Strengthen the capacity of all countries, in particular developing countries, for early warning, risk reduction and management of national and global health risks</t>
  </si>
  <si>
    <t>3.d</t>
  </si>
  <si>
    <t>4.1 By 2030, ensure that all girls and boys complete free, equitable and quality primary and secondary education leading to relevant and effective learning outcomes</t>
  </si>
  <si>
    <t>4.1</t>
  </si>
  <si>
    <t>4.2 By 2030, ensure that all girls and boys have access to quality early childhood development, care and pre-primary education so that they are ready for primary education</t>
  </si>
  <si>
    <t>4.2</t>
  </si>
  <si>
    <t>4.3 By 2030, ensure equal access for all women and men to affordable and quality technical, vocational and tertiary education, including university</t>
  </si>
  <si>
    <t>4.3</t>
  </si>
  <si>
    <t>4.4 By 2030, substantially increase the number of youth and adults who have relevant skills, including technical and vocational skills, for employment, decent jobs and entrepreneurship</t>
  </si>
  <si>
    <t>4.4</t>
  </si>
  <si>
    <t>4.5 By 2030, eliminate gender disparities in education and ensure equal access to all levels of education and vocational training for the vulnerable, including persons with disabilities, indigenous peoples and children in vulnerable situations</t>
  </si>
  <si>
    <t>4.5</t>
  </si>
  <si>
    <t>4.6 By 2030, ensure that all youth and a substantial proportion of adults, both men and women, achieve literacy and numeracy</t>
  </si>
  <si>
    <t>4.6</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</si>
  <si>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</si>
  <si>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t>
  </si>
  <si>
    <t>4.a Build and upgrade education facilities that are child, disability and gender sensitive and provide safe, non-violent, inclusive and effective learning environments for all</t>
  </si>
  <si>
    <t>4.a</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</si>
  <si>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</si>
  <si>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t>
  </si>
  <si>
    <t>4.c By 2030, substantially increase the supply of qualified teachers, including through international cooperation for teacher training in developing countries, especially least developed countries and small island developing States</t>
  </si>
  <si>
    <t>4.c</t>
  </si>
  <si>
    <t>5.1 End all forms of discrimination against all women and girls everywhere</t>
  </si>
  <si>
    <t>5.1</t>
  </si>
  <si>
    <t>5.2 Eliminate all forms of violence against all women and girls in the public and private spheres, including trafficking and sexual and other types of exploitation</t>
  </si>
  <si>
    <t>5.2</t>
  </si>
  <si>
    <t>5.3 Eliminate all harmful practices, such as child, early and forced marriage and female genital mutilation</t>
  </si>
  <si>
    <t>5.3</t>
  </si>
  <si>
    <t>5.4 Recognize and value unpaid care and domestic work through the provision of public services, infrastructure and social protection policies and the promotion of shared responsibility within the household and the family as nationally appropriate</t>
  </si>
  <si>
    <t>5.4</t>
  </si>
  <si>
    <t>5.5 Ensure women’s full and effective participation and equal opportunities for leadership at all levels of decision-making in political, economic and public life</t>
  </si>
  <si>
    <t>5.5</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</si>
  <si>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</si>
  <si>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t>
  </si>
  <si>
    <t>5.a Undertake reforms to give women equal rights to economic resources, as well as access to ownership and control over land and other forms of property, financial services, inheritance and natural resources, in accordance with national laws</t>
  </si>
  <si>
    <t>5.a</t>
  </si>
  <si>
    <t>5.b Enhance the use of enabling technology, in particular information and communications technology, to promote the empowerment of women</t>
  </si>
  <si>
    <t>5.b</t>
  </si>
  <si>
    <t>5.c Adopt and strengthen sound policies and enforceable legislation for the promotion of gender equality and the empowerment of all women and girls at all levels</t>
  </si>
  <si>
    <t>5.c</t>
  </si>
  <si>
    <t>6.1 By 2030, achieve universal and equitable access to safe and affordable drinking water for all</t>
  </si>
  <si>
    <t>6.1</t>
  </si>
  <si>
    <t>6.2 By 2030, achieve access to adequate and equitable sanitation and hygiene for all and end open defecation, paying special attention to the needs of women and girls and those in vulnerable situations</t>
  </si>
  <si>
    <t>6.2</t>
  </si>
  <si>
    <t>6.3 By 2030, improve water quality by reducing pollution, eliminating dumping and minimizing release of hazardous chemicals and materials, halving the proportion of untreated wastewater and substantially increasing recycling and safe reuse globally</t>
  </si>
  <si>
    <t>6.3</t>
  </si>
  <si>
    <t>6.4 By 2030, substantially increase water-use efficiency across all sectors and ensure sustainable withdrawals and supply of freshwater to address water scarcity and substantially reduce the number of people suffering from water scarcity</t>
  </si>
  <si>
    <t>6.4</t>
  </si>
  <si>
    <t>6.5 By 2030, implement integrated water resources management at all levels, including through transboundary cooperation as appropriate</t>
  </si>
  <si>
    <t>6.5</t>
  </si>
  <si>
    <t>6.6 By 2020, protect and restore water-related ecosystems, including mountains, forests, wetlands, rivers, aquifers and lakes</t>
  </si>
  <si>
    <t>6.6</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</si>
  <si>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</si>
  <si>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t>
  </si>
  <si>
    <t>6.b Support and strengthen the participation of local communities in improving water and sanitation management</t>
  </si>
  <si>
    <t>6.b</t>
  </si>
  <si>
    <t>7.1 By 2030, ensure universal access to affordable, reliable and modern energy services</t>
  </si>
  <si>
    <t>7.1</t>
  </si>
  <si>
    <t>7.2 By 2030, increase substantially the share of renewable energy in the global energy mix</t>
  </si>
  <si>
    <t>7.2</t>
  </si>
  <si>
    <t>7.3 By 2030, double the global rate of improvement in energy efficiency</t>
  </si>
  <si>
    <t>7.3</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</si>
  <si>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</si>
  <si>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</si>
  <si>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</si>
  <si>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t>
  </si>
  <si>
    <t>8.1 Sustain per capita economic growth in accordance with national circumstances and, in particular, at least 7 per cent gross domestic product growth per annum in the least developed countries</t>
  </si>
  <si>
    <t>8.1</t>
  </si>
  <si>
    <t>8.2 Achieve higher levels of economic productivity through diversification, technological upgrading and innovation, including through a focus on high-value added and labour-intensive sectors</t>
  </si>
  <si>
    <t>8.2</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</si>
  <si>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</si>
  <si>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</si>
  <si>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</si>
  <si>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t>
  </si>
  <si>
    <t>8.5 By 2030, achieve full and productive employment and decent work for all women and men, including for young people and persons with disabilities, and equal pay for work of equal value</t>
  </si>
  <si>
    <t>8.5</t>
  </si>
  <si>
    <t>8.6 By 2020, substantially reduce the proportion of youth not in employment, education or training</t>
  </si>
  <si>
    <t>8.6</t>
  </si>
  <si>
    <t>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t>
  </si>
  <si>
    <t>8.7</t>
  </si>
  <si>
    <t>8.8  Protect labour rights and promote safe and secure working environments for all workers, including migrant workers, in particular women migrants, and those in precarious employment</t>
  </si>
  <si>
    <t>8.8</t>
  </si>
  <si>
    <t>8.9 By 2030, devise and implement policies to promote sustainable tourism that creates jobs and promotes local culture and products</t>
  </si>
  <si>
    <t>8.9</t>
  </si>
  <si>
    <t>8.10 Strengthen the capacity of domestic financial institutions to encourage and expand access to banking, insurance and financial services for all</t>
  </si>
  <si>
    <t>8.10</t>
  </si>
  <si>
    <t>8.a Increase Aid for Trade support for developing countries, in particular least developed countries, including through the Enhanced Integrated Framework for Trade-related Technical Assistance to Least Developed Countries</t>
  </si>
  <si>
    <t>8.a</t>
  </si>
  <si>
    <t>8.b By 2020, develop and operationalize a global strategy for youth employment and implement the Global Jobs Pact of the International Labour Organization</t>
  </si>
  <si>
    <t>8.b</t>
  </si>
  <si>
    <t>9.1 Develop quality, reliable, sustainable and resilient infrastructure, including regional and trans-border infrastructure, to support economic development and human well-being, with a focus on affordable and equitable access for all</t>
  </si>
  <si>
    <t>9.1</t>
  </si>
  <si>
    <t>9.2 Promote inclusive and sustainable industrialization and, by 2030, significantly raise industry’s share of employment and gross domestic product, in line with national circumstances, and double its share in least developed countries</t>
  </si>
  <si>
    <t>9.2</t>
  </si>
  <si>
    <t>9.3 Increase the access of small-scale industrial and other enterprises, in particular in developing countries, to financial services, including affordable credit, and their integration into value chains and markets</t>
  </si>
  <si>
    <t>9.3</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</si>
  <si>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</si>
  <si>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t>9.4</t>
  </si>
  <si>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</si>
  <si>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</si>
  <si>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</si>
  <si>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t>
  </si>
  <si>
    <t>9.b Support domestic technology development, research and innovation in developing countries, including by ensuring a conducive policy environment for, inter alia, industrial diversification and value addition to commodities</t>
  </si>
  <si>
    <t>9.b</t>
  </si>
  <si>
    <t>9.c Significantly increase access to information and communications technology and strive to provide universal and affordable access to the Internet in least developed countries by 2020</t>
  </si>
  <si>
    <t>9.c</t>
  </si>
  <si>
    <t>10.1 By 2030, progressively achieve and sustain income growth of the bottom 40 per cent of the population at a rate higher than the national average</t>
  </si>
  <si>
    <t>10.1</t>
  </si>
  <si>
    <t>10.2 By 2030, empower and promote the social, economic and political inclusion of all, irrespective of age, sex, disability, race, ethnicity, origin, religion or economic or other status</t>
  </si>
  <si>
    <t>10.2</t>
  </si>
  <si>
    <t>10.3 Ensure equal opportunity and reduce inequalities of outcome, including by eliminating discriminatory laws, policies and practices and promoting appropriate legislation, policies and action in this regard</t>
  </si>
  <si>
    <t>10.3</t>
  </si>
  <si>
    <t>10.4 Adopt policies, especially fiscal, wage and social protection policies, and progressively achieve greater equality</t>
  </si>
  <si>
    <t>10.4</t>
  </si>
  <si>
    <t>10.5 Improve the regulation and monitoring of global financial markets and institutions and strengthen the implementation of such regulations</t>
  </si>
  <si>
    <t>10.5</t>
  </si>
  <si>
    <t>10.6 Ensure enhanced representation and voice for developing countries in decision-making in global international economic and financial institutions in order to deliver more effective, credible, accountable and legitimate institutions</t>
  </si>
  <si>
    <t>10.6</t>
  </si>
  <si>
    <t>10.7 Facilitate orderly, safe, regular and responsible migration and mobility of people, including through the implementation of planned and well-managed migration policies</t>
  </si>
  <si>
    <t>10.7</t>
  </si>
  <si>
    <t>10.a Implement the principle of special and differential treatment for developing countries, in particular least developed countries, in accordance with World Trade Organization agreements</t>
  </si>
  <si>
    <t>10.a</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</si>
  <si>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</si>
  <si>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t>
  </si>
  <si>
    <t>10.c By 2030, reduce to less than 3 per cent the transaction costs of migrant remittances and eliminate remittance corridors with costs higher than 5 per cent</t>
  </si>
  <si>
    <t>10.c</t>
  </si>
  <si>
    <t>11.1 By 2030, ensure access for all to adequate, safe and affordable housing and basic services and upgrade slums</t>
  </si>
  <si>
    <t>11.1</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</si>
  <si>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</si>
  <si>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t>
  </si>
  <si>
    <t>11.3 By 2030, enhance inclusive and sustainable urbanization and capacity for participatory, integrated and sustainable human settlement planning and management in all countries</t>
  </si>
  <si>
    <t>11.3</t>
  </si>
  <si>
    <t>11.4 Strengthen efforts to protect and safeguard the world’s cultural and natural heritage</t>
  </si>
  <si>
    <t>11.4</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</si>
  <si>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</si>
  <si>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t>
  </si>
  <si>
    <t>11.6 By 2030, reduce the adverse per capita environmental impact of cities, including by paying special attention to air quality and municipal and other waste management</t>
  </si>
  <si>
    <t>11.6</t>
  </si>
  <si>
    <t>11.7 By 2030, provide universal access to safe, inclusive and accessible, green and public spaces, in particular for women and children, older persons and persons with disabilities</t>
  </si>
  <si>
    <t>11.7</t>
  </si>
  <si>
    <t>11.a Support positive economic, social and environmental links between urban, peri-urban and rural areas by strengthening national and regional development planning</t>
  </si>
  <si>
    <t>11.a</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</si>
  <si>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</si>
  <si>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t>
  </si>
  <si>
    <t>11.c Support least developed countries, including through financial and technical assistance, in building sustainable and resilient buildings utilizing local materials</t>
  </si>
  <si>
    <t>11.c</t>
  </si>
  <si>
    <t>12.1 Implement the 10-Year Framework of Programmes on Sustainable Consumption and Production Patterns, all countries taking action, with developed countries taking the lead, taking into account the development and capabilities of developing countries</t>
  </si>
  <si>
    <t>12.1</t>
  </si>
  <si>
    <t>12.2 By 2030, achieve the sustainable management and efficient use of natural resources</t>
  </si>
  <si>
    <t>12.2</t>
  </si>
  <si>
    <t>12.3 By 2030, halve per capita global food waste at the retail and consumer levels and reduce food losses along production and supply chains, including post-harvest losses</t>
  </si>
  <si>
    <t>12.3</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</si>
  <si>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</si>
  <si>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12.4</t>
  </si>
  <si>
    <t>12.5 By 2030, substantially reduce waste generation through prevention, reduction, recycling and reuse</t>
  </si>
  <si>
    <t>12.5</t>
  </si>
  <si>
    <t>12.6 Encourage companies, especially large and transnational companies, to adopt sustainable practices and to integrate sustainability information into their reporting cycle</t>
  </si>
  <si>
    <t>12.6</t>
  </si>
  <si>
    <t>12.7 Promote public procurement practices that are sustainable, in accordance with national policies and priorities</t>
  </si>
  <si>
    <t>12.7</t>
  </si>
  <si>
    <t>12.8 By 2030, ensure that people everywhere have the relevant information and awareness for sustainable development and lifestyles in harmony with nature</t>
  </si>
  <si>
    <t>12.8</t>
  </si>
  <si>
    <t>12.a Support developing countries to strengthen their scientific and technological capacity to move towards more sustainable patterns of consumption and production</t>
  </si>
  <si>
    <t>12.a</t>
  </si>
  <si>
    <t>12.b Develop and implement tools to monitor sustainable development impacts for sustainable tourism that creates jobs and promotes local culture and products</t>
  </si>
  <si>
    <t>12.b</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</si>
  <si>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</si>
  <si>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t>
  </si>
  <si>
    <t>13.1 Strengthen resilience and adaptive capacity to climate-related hazards and natural disasters in all countries</t>
  </si>
  <si>
    <t>13.1</t>
  </si>
  <si>
    <t>13.2 Integrate climate change measures into national policies, strategies and planning</t>
  </si>
  <si>
    <t>13.2</t>
  </si>
  <si>
    <t>13.3 Improve education, awareness-raising and human and institutional capacity on climate change mitigation, adaptation, impact reduction and early warning</t>
  </si>
  <si>
    <t>13.3</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</si>
  <si>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</si>
  <si>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t>
  </si>
  <si>
    <t>13.b Promote mechanisms for raising capacity for effective climate change-related planning and management in least developed countries and small island developing States, including focusing on women, youth and local and marginalized communities</t>
  </si>
  <si>
    <t>13.b</t>
  </si>
  <si>
    <t>14.1 By 2025, prevent and significantly reduce marine pollution of all kinds, in particular from land-based activities, including marine debris and nutrient pollution</t>
  </si>
  <si>
    <t>14.1</t>
  </si>
  <si>
    <t>14.2 By 2020, sustainably manage and protect marine and coastal ecosystems to avoid significant adverse impacts, including by strengthening their resilience, and take action for their restoration in order to achieve healthy and productive oceans</t>
  </si>
  <si>
    <t>14.2</t>
  </si>
  <si>
    <t>14.3 Minimize and address the impacts of ocean acidification, including through enhanced scientific cooperation at all levels</t>
  </si>
  <si>
    <t>14.3</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</si>
  <si>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</si>
  <si>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t>
  </si>
  <si>
    <t>14.5 By 2020, conserve at least 10 per cent of coastal and marine areas, consistent with national and international law and based on the best available scientific information</t>
  </si>
  <si>
    <t>14.5</t>
  </si>
  <si>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negotiation[c]</t>
  </si>
  <si>
    <t>14.6</t>
  </si>
  <si>
    <t>14.7 By 2030, increase the economic benefits to small island developing States and least developed countries from the sustainable use of marine resources, including through sustainable management of fisheries, aquaculture and tourism</t>
  </si>
  <si>
    <t>14.7</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</si>
  <si>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</si>
  <si>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t>
  </si>
  <si>
    <t>14.b Provide access for small-scale artisanal fishers to marine resources and markets</t>
  </si>
  <si>
    <t>14.b</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</si>
  <si>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</si>
  <si>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t>
  </si>
  <si>
    <t>15.1 By 2020, ensure the conservation, restoration and sustainable use of terrestrial and inland freshwater ecosystems and their services, in particular forests, wetlands, mountains and drylands, in line with obligations under international agreements</t>
  </si>
  <si>
    <t>15.1</t>
  </si>
  <si>
    <t>15.2 By 2020, promote the implementation of sustainable management of all types of forests, halt deforestation, restore degraded forests and substantially increase afforestation and reforestation globally</t>
  </si>
  <si>
    <t>15.2</t>
  </si>
  <si>
    <t>15.3 By 2030, combat desertification, restore degraded land and soil, including land affected by desertification, drought and floods, and strive to achieve a land degradation-neutral world</t>
  </si>
  <si>
    <t>15.3</t>
  </si>
  <si>
    <t>15.4 By 2030, ensure the conservation of mountain ecosystems, including their biodiversity, in order to enhance their capacity to provide benefits that are essential for sustainable development</t>
  </si>
  <si>
    <t>15.4</t>
  </si>
  <si>
    <t>15.5 Take urgent and significant action to reduce the degradation of natural habitats, halt the loss of biodiversity and, by 2020, protect and prevent the extinction of threatened species</t>
  </si>
  <si>
    <t>15.5</t>
  </si>
  <si>
    <t>15.6 Promote fair and equitable sharing of the benefits arising from the utilization of genetic resources and promote appropriate access to such resources, as internationally agreed</t>
  </si>
  <si>
    <t>15.6</t>
  </si>
  <si>
    <t>15.7 Take urgent action to end poaching and trafficking of protected species of flora and fauna and address both demand and supply of illegal wildlife products</t>
  </si>
  <si>
    <t>15.7</t>
  </si>
  <si>
    <t>15.8 By 2020, introduce measures to prevent the introduction and significantly reduce the impact of invasive alien species on land and water ecosystems and control or eradicate the priority species</t>
  </si>
  <si>
    <t>15.8</t>
  </si>
  <si>
    <t>15.9 By 2020, integrate ecosystem and biodiversity values into national and local planning, development processes, poverty reduction strategies and accounts</t>
  </si>
  <si>
    <t>15.9</t>
  </si>
  <si>
    <t>15.a Mobilize and significantly increase financial resources from all sources to conserve and sustainably use biodiversity and ecosystems</t>
  </si>
  <si>
    <t>15.a</t>
  </si>
  <si>
    <t>15.b Mobilize significant resources from all sources and at all levels to finance sustainable forest management and provide adequate incentives to developing countries to advance such management, including for conservation and reforestation</t>
  </si>
  <si>
    <t>15.b</t>
  </si>
  <si>
    <t>15.c Enhance global support for efforts to combat poaching and trafficking of protected species, including by increasing the capacity of local communities to pursue sustainable livelihood opportunities</t>
  </si>
  <si>
    <t>15.c</t>
  </si>
  <si>
    <t>16.1 Significantly reduce all forms of violence and related death rates everywhere</t>
  </si>
  <si>
    <t>16.1</t>
  </si>
  <si>
    <t>16.2 End abuse, exploitation, trafficking and all forms of violence against and torture of children</t>
  </si>
  <si>
    <t>16.2</t>
  </si>
  <si>
    <t>16.3 Promote the rule of law at the national and international levels and ensure equal access to justice for all</t>
  </si>
  <si>
    <t>16.3</t>
  </si>
  <si>
    <t>16.4 By 2030, significantly reduce illicit financial and arms flows, strengthen the recovery and return of stolen assets and combat all forms of organized crime</t>
  </si>
  <si>
    <t>16.4</t>
  </si>
  <si>
    <t>16.5 Substantially reduce corruption and bribery in all their forms</t>
  </si>
  <si>
    <t>16.5</t>
  </si>
  <si>
    <t>16.6 Develop effective, accountable and transparent institutions at all levels</t>
  </si>
  <si>
    <t>16.6</t>
  </si>
  <si>
    <t>16.7 Ensure responsive, inclusive, participatory and representative decision-making at all levels</t>
  </si>
  <si>
    <t>16.7</t>
  </si>
  <si>
    <t>16.8 Broaden and strengthen the participation of developing countries in the institutions of global governance</t>
  </si>
  <si>
    <t>16.8</t>
  </si>
  <si>
    <t>16.9 By 2030, provide legal identity for all, including birth registration</t>
  </si>
  <si>
    <t>16.9</t>
  </si>
  <si>
    <t>16.10 Ensure public access to information and protect fundamental freedoms, in accordance with national legislation and international agreements</t>
  </si>
  <si>
    <t>16.10</t>
  </si>
  <si>
    <t>16.a Strengthen relevant national institutions, including through international cooperation, for building capacity at all levels, in particular in developing countries, to prevent violence and combat terrorism and crime</t>
  </si>
  <si>
    <t>16.a</t>
  </si>
  <si>
    <t>16.b Promote and enforce non-discriminatory laws and policies for sustainable development</t>
  </si>
  <si>
    <t>16.b</t>
  </si>
  <si>
    <t>17.1 Strengthen domestic resource mobilization, including through international support to developing countries, to improve domestic capacity for tax and other revenue collection</t>
  </si>
  <si>
    <t>17.1</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</si>
  <si>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</si>
  <si>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t>
  </si>
  <si>
    <t>17.3 Mobilize additional financial resources for developing countries from multiple sources</t>
  </si>
  <si>
    <t>17.3</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</si>
  <si>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</si>
  <si>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t>
  </si>
  <si>
    <t>17.5 Adopt and implement investment promotion regimes for least developed countries</t>
  </si>
  <si>
    <t>17.5</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</si>
  <si>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</si>
  <si>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t>17.6</t>
  </si>
  <si>
    <t>17.7 Promote the development, transfer, dissemination and diffusion of environmentally sound technologies to developing countries on favourable terms, including on concessional and preferential terms, as mutually agreed</t>
  </si>
  <si>
    <t>17.7</t>
  </si>
  <si>
    <t>17.8 Fully operationalize the technology bank and science, technology and innovation capacity-building mechanism for least developed countries by 2017 and enhance the use of enabling technology, in particular information and communications technology</t>
  </si>
  <si>
    <t>17.8</t>
  </si>
  <si>
    <t>17.9 Enhance international support for implementing effective and targeted capacity-building in developing countries to support national plans to implement all the Sustainable Development Goals, including through North-South, South-South and triangular cooperation</t>
  </si>
  <si>
    <t>17.9</t>
  </si>
  <si>
    <t>17.10 Promote a universal, rules-based, open, non‑discriminatory and equitable multilateral trading system under the World Trade Organization, including through the conclusion of negotiations under its Doha Development Agenda</t>
  </si>
  <si>
    <t>17.10</t>
  </si>
  <si>
    <t>17.11 Significantly increase the exports of developing countries, in particular with a view to doubling the least developed countries’ share of global exports by 2020</t>
  </si>
  <si>
    <t>17.11</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</si>
  <si>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</si>
  <si>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t>
  </si>
  <si>
    <t>17.13 Enhance global macroeconomic stability, including through policy coordination and policy coherence</t>
  </si>
  <si>
    <t>17.13</t>
  </si>
  <si>
    <t>17.14 Enhance policy coherence for sustainable development</t>
  </si>
  <si>
    <t>17.14</t>
  </si>
  <si>
    <t>17.15 Respect each country’s policy space and leadership to establish and implement policies for poverty eradication and sustainable development</t>
  </si>
  <si>
    <t>17.15</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</si>
  <si>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</si>
  <si>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t>
  </si>
  <si>
    <t>17.17 Encourage and promote effective public, public-private and civil society partnerships, building on the experience and resourcing strategies of partnerships</t>
  </si>
  <si>
    <t>17.17</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</si>
  <si>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</si>
  <si>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t>
  </si>
  <si>
    <t>17.19 By 2030, build on existing initiatives to develop measurements of progress on sustainable development that complement gross domestic product, and support statistical capacity-building in developing countries</t>
  </si>
  <si>
    <t>17.19</t>
  </si>
  <si>
    <t>MPTFO Project</t>
  </si>
  <si>
    <t>Agency Project</t>
  </si>
  <si>
    <t>UNDG Expense Category</t>
  </si>
  <si>
    <t>USD Amount</t>
  </si>
  <si>
    <t>January - September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</si>
</sst>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yy\-mm\-dd"/>
    <numFmt numFmtId="165" formatCode="#,##0.00;[Red]\-#,##0.00;"/>
    <numFmt numFmtId="166" formatCode="_(* #,##0_);_(* \(#,##0\);_(* &quot;-&quot;??_);_(@_)"/>
  </numFmts>
  <fonts count="22">
    <font>
      <sz val="11"/>
      <color theme="1"/>
      <name val="Calibri"/>
      <family val="2"/>
      <scheme val="minor"/>
    </font>
    <font>
      <b/>
      <sz val="12"/>
      <color theme="1"/>
      <name val="Calibri"/>
      <family val="2"/>
      <scheme val="minor"/>
    </font>
    <font>
      <b/>
      <sz val="11"/>
      <color theme="1"/>
      <name val="Calibri"/>
      <family val="2"/>
      <scheme val="minor"/>
    </font>
    <font>
      <sz val="11"/>
      <color theme="1"/>
      <name val="Calibri"/>
      <family val="2"/>
      <scheme val="minor"/>
    </font>
    <font>
      <sz val="12"/>
      <color theme="1"/>
      <name val="Calibri"/>
      <family val="2"/>
      <scheme val="minor"/>
    </font>
    <font>
      <sz val="9"/>
      <color theme="1"/>
      <name val="Calibri"/>
      <family val="2"/>
      <scheme val="minor"/>
    </font>
    <font>
      <sz val="11"/>
      <name val="Calibri"/>
      <family val="2"/>
      <scheme val="minor"/>
    </font>
    <font>
      <b/>
      <sz val="12"/>
      <color rgb="FF00B0F0"/>
      <name val="Calibri"/>
      <family val="2"/>
      <scheme val="minor"/>
    </font>
    <font>
      <b/>
      <sz val="24"/>
      <color rgb="FF00B0F0"/>
      <name val="Calibri"/>
      <family val="2"/>
      <scheme val="minor"/>
    </font>
    <font>
      <b/>
      <sz val="14"/>
      <color theme="1"/>
      <name val="Calibri"/>
      <family val="2"/>
      <scheme val="minor"/>
    </font>
    <font>
      <b/>
      <sz val="12"/>
      <name val="Calibri"/>
      <family val="2"/>
    </font>
    <font>
      <sz val="11"/>
      <name val="Calibri"/>
      <family val="2"/>
    </font>
    <font>
      <sz val="11"/>
      <name val="Calibri"/>
      <family val="2"/>
    </font>
    <font>
      <b/>
      <sz val="11"/>
      <name val="Arial"/>
      <family val="2"/>
    </font>
    <font>
      <b/>
      <sz val="10"/>
      <name val="Calibri"/>
      <family val="2"/>
      <scheme val="minor"/>
    </font>
    <font>
      <b/>
      <sz val="10"/>
      <color theme="1"/>
      <name val="Calibri"/>
      <family val="2"/>
      <scheme val="minor"/>
    </font>
    <font>
      <sz val="10"/>
      <color theme="1"/>
      <name val="Calibri"/>
      <family val="2"/>
      <scheme val="minor"/>
    </font>
    <font>
      <b/>
      <sz val="11"/>
      <name val="Calibri"/>
      <family val="2"/>
      <scheme val="minor"/>
    </font>
    <font>
      <b/>
      <vertAlign val="superscript"/>
      <sz val="11"/>
      <name val="Calibri"/>
      <family val="2"/>
      <scheme val="minor"/>
    </font>
    <font>
      <i/>
      <sz val="11"/>
      <color theme="1"/>
      <name val="Calibri"/>
      <family val="2"/>
      <scheme val="minor"/>
    </font>
    <font>
      <sz val="8"/>
      <name val="Calibri"/>
      <family val="2"/>
      <scheme val="minor"/>
    </font>
    <font>
      <b/>
      <sz val="10"/>
      <name val="Arial Unicode MS"/>
      <family val="2"/>
    </font>
  </fonts>
  <fills count="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rgb="FFFFFF00"/>
        <bgColor indexed="64"/>
      </patternFill>
    </fill>
    <fill>
      <patternFill patternType="solid">
        <fgColor theme="9" tint="0.59999389629810485"/>
        <bgColor indexed="64"/>
      </patternFill>
    </fill>
  </fills>
  <borders count="16">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s>
  <cellStyleXfs count="4">
    <xf numFmtId="0" fontId="0" fillId="0" borderId="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cellStyleXfs>
  <cellXfs count="126">
    <xf numFmtId="0" fontId="0" fillId="0" borderId="0" xfId="0"/>
    <xf numFmtId="0" fontId="1" fillId="2" borderId="0" xfId="0" applyFont="1" applyFill="1" applyAlignment="1">
      <alignment vertical="center" wrapText="1"/>
    </xf>
    <xf numFmtId="0" fontId="4" fillId="2" borderId="0" xfId="0" applyFont="1" applyFill="1" applyAlignment="1" applyProtection="1">
      <alignment vertical="center" wrapText="1"/>
      <protection locked="0"/>
    </xf>
    <xf numFmtId="44" fontId="4" fillId="2" borderId="0" xfId="1" applyFont="1" applyFill="1" applyBorder="1" applyAlignment="1" applyProtection="1">
      <alignment vertical="center" wrapText="1"/>
      <protection locked="0"/>
    </xf>
    <xf numFmtId="0" fontId="0" fillId="2" borderId="0" xfId="0" applyFill="1" applyAlignment="1">
      <alignment wrapText="1"/>
    </xf>
    <xf numFmtId="0" fontId="5" fillId="0" borderId="0" xfId="0" applyFont="1"/>
    <xf numFmtId="49" fontId="0" fillId="0" borderId="0" xfId="0" applyNumberFormat="1"/>
    <xf numFmtId="0" fontId="5" fillId="0" borderId="0" xfId="0" applyFont="1" applyAlignment="1">
      <alignment vertical="center"/>
    </xf>
    <xf numFmtId="49" fontId="6" fillId="0" borderId="0" xfId="0" applyNumberFormat="1" applyFont="1" applyAlignment="1">
      <alignment horizontal="left"/>
    </xf>
    <xf numFmtId="49" fontId="6" fillId="0" borderId="0" xfId="0" applyNumberFormat="1" applyFont="1" applyAlignment="1">
      <alignment horizontal="left" wrapText="1"/>
    </xf>
    <xf numFmtId="0" fontId="4" fillId="3" borderId="2" xfId="0" applyFont="1" applyFill="1" applyBorder="1" applyAlignment="1">
      <alignment vertical="center" wrapText="1"/>
    </xf>
    <xf numFmtId="0" fontId="0" fillId="2" borderId="0" xfId="0" applyFill="1"/>
    <xf numFmtId="0" fontId="7" fillId="2" borderId="0" xfId="0" applyFont="1" applyFill="1" applyAlignment="1">
      <alignment wrapText="1"/>
    </xf>
    <xf numFmtId="49" fontId="10" fillId="0" borderId="8" xfId="0" applyNumberFormat="1" applyFont="1" applyBorder="1"/>
    <xf numFmtId="164" fontId="10" fillId="0" borderId="8" xfId="0" applyNumberFormat="1" applyFont="1" applyBorder="1"/>
    <xf numFmtId="40" fontId="10" fillId="0" borderId="8" xfId="0" applyNumberFormat="1" applyFont="1" applyBorder="1"/>
    <xf numFmtId="49" fontId="11" fillId="0" borderId="0" xfId="0" applyNumberFormat="1" applyFont="1" applyAlignment="1">
      <alignment horizontal="left"/>
    </xf>
    <xf numFmtId="164" fontId="11" fillId="0" borderId="0" xfId="0" applyNumberFormat="1" applyFont="1" applyAlignment="1">
      <alignment horizontal="center"/>
    </xf>
    <xf numFmtId="165" fontId="0" fillId="0" borderId="0" xfId="0" applyNumberFormat="1"/>
    <xf numFmtId="1" fontId="0" fillId="6" borderId="2" xfId="0" applyNumberFormat="1" applyFill="1" applyBorder="1"/>
    <xf numFmtId="0" fontId="9" fillId="2" borderId="0" xfId="0" applyFont="1" applyFill="1" applyAlignment="1">
      <alignment horizontal="left" wrapText="1"/>
    </xf>
    <xf numFmtId="49" fontId="11" fillId="2" borderId="0" xfId="0" applyNumberFormat="1" applyFont="1" applyFill="1" applyAlignment="1">
      <alignment horizontal="left"/>
    </xf>
    <xf numFmtId="49" fontId="12" fillId="2" borderId="0" xfId="0" applyNumberFormat="1" applyFont="1" applyFill="1" applyAlignment="1">
      <alignment horizontal="left"/>
    </xf>
    <xf numFmtId="0" fontId="13" fillId="0" borderId="0" xfId="0" applyFont="1"/>
    <xf numFmtId="0" fontId="13" fillId="2" borderId="0" xfId="0" applyFont="1" applyFill="1"/>
    <xf numFmtId="0" fontId="13" fillId="2" borderId="0" xfId="0" applyFont="1" applyFill="1" applyAlignment="1" applyProtection="1">
      <alignment horizontal="left"/>
      <protection locked="0"/>
    </xf>
    <xf numFmtId="0" fontId="13" fillId="2" borderId="0" xfId="0" quotePrefix="1" applyFont="1" applyFill="1" applyAlignment="1" applyProtection="1">
      <alignment horizontal="left"/>
      <protection locked="0"/>
    </xf>
    <xf numFmtId="0" fontId="9" fillId="2" borderId="8" xfId="0" applyFont="1" applyFill="1" applyBorder="1" applyAlignment="1">
      <alignment wrapText="1"/>
    </xf>
    <xf numFmtId="0" fontId="9" fillId="2" borderId="0" xfId="0" applyFont="1" applyFill="1" applyAlignment="1">
      <alignment wrapText="1"/>
    </xf>
    <xf numFmtId="0" fontId="8" fillId="2" borderId="0" xfId="0" applyFont="1" applyFill="1" applyAlignment="1">
      <alignment vertical="top" wrapText="1"/>
    </xf>
    <xf numFmtId="0" fontId="0" fillId="0" borderId="2" xfId="0" applyBorder="1" applyAlignment="1" applyProtection="1">
      <alignment horizontal="left" vertical="top" wrapText="1"/>
      <protection locked="0"/>
    </xf>
    <xf numFmtId="44" fontId="0" fillId="0" borderId="2" xfId="1" applyFont="1" applyBorder="1" applyAlignment="1" applyProtection="1">
      <alignment horizontal="center" vertical="center" wrapText="1"/>
      <protection locked="0"/>
    </xf>
    <xf numFmtId="0" fontId="2" fillId="3" borderId="2" xfId="0" applyFont="1" applyFill="1" applyBorder="1" applyAlignment="1">
      <alignment vertical="center" wrapText="1"/>
    </xf>
    <xf numFmtId="44" fontId="2" fillId="3" borderId="2" xfId="1" applyFont="1" applyFill="1" applyBorder="1" applyAlignment="1" applyProtection="1">
      <alignment horizontal="center" vertical="center" wrapText="1"/>
    </xf>
    <xf numFmtId="44" fontId="2" fillId="3" borderId="3" xfId="1" applyFont="1" applyFill="1" applyBorder="1" applyAlignment="1" applyProtection="1">
      <alignment horizontal="center" vertical="center" wrapText="1"/>
    </xf>
    <xf numFmtId="0" fontId="0" fillId="2" borderId="2" xfId="0" applyFill="1" applyBorder="1" applyAlignment="1" applyProtection="1">
      <alignment vertical="center" wrapText="1"/>
      <protection locked="0"/>
    </xf>
    <xf numFmtId="0" fontId="0" fillId="2" borderId="1" xfId="0" applyFill="1" applyBorder="1" applyAlignment="1" applyProtection="1">
      <alignment vertical="center" wrapText="1"/>
      <protection locked="0"/>
    </xf>
    <xf numFmtId="0" fontId="2" fillId="3" borderId="2" xfId="0" applyFont="1" applyFill="1" applyBorder="1" applyAlignment="1" applyProtection="1">
      <alignment vertical="center" wrapText="1"/>
      <protection locked="0"/>
    </xf>
    <xf numFmtId="44" fontId="2" fillId="3" borderId="2" xfId="1" applyFont="1" applyFill="1" applyBorder="1" applyAlignment="1" applyProtection="1">
      <alignment vertical="center" wrapText="1"/>
    </xf>
    <xf numFmtId="0" fontId="14" fillId="2" borderId="0" xfId="0" applyFont="1" applyFill="1" applyAlignment="1" applyProtection="1">
      <alignment horizontal="left"/>
      <protection locked="0"/>
    </xf>
    <xf numFmtId="0" fontId="15" fillId="2" borderId="0" xfId="0" applyFont="1" applyFill="1" applyAlignment="1">
      <alignment horizontal="left" wrapText="1"/>
    </xf>
    <xf numFmtId="0" fontId="14" fillId="2" borderId="0" xfId="0" applyFont="1" applyFill="1"/>
    <xf numFmtId="0" fontId="16" fillId="2" borderId="0" xfId="0" applyFont="1" applyFill="1" applyAlignment="1">
      <alignment wrapText="1"/>
    </xf>
    <xf numFmtId="0" fontId="17" fillId="4" borderId="4" xfId="0" applyFont="1" applyFill="1" applyBorder="1" applyAlignment="1">
      <alignment horizontal="left" vertical="center" wrapText="1"/>
    </xf>
    <xf numFmtId="0" fontId="17" fillId="4" borderId="2" xfId="0" applyFont="1" applyFill="1" applyBorder="1" applyAlignment="1">
      <alignment vertical="center" wrapText="1"/>
    </xf>
    <xf numFmtId="4" fontId="17" fillId="4" borderId="2" xfId="0" applyNumberFormat="1" applyFont="1" applyFill="1" applyBorder="1" applyAlignment="1">
      <alignment horizontal="right"/>
    </xf>
    <xf numFmtId="0" fontId="6" fillId="4" borderId="2" xfId="0" applyFont="1" applyFill="1" applyBorder="1" applyAlignment="1">
      <alignment vertical="center" wrapText="1"/>
    </xf>
    <xf numFmtId="0" fontId="17" fillId="4" borderId="6" xfId="0" applyFont="1" applyFill="1" applyBorder="1" applyAlignment="1">
      <alignment horizontal="left" vertical="center" wrapText="1"/>
    </xf>
    <xf numFmtId="0" fontId="17" fillId="4" borderId="7" xfId="0" applyFont="1" applyFill="1" applyBorder="1" applyAlignment="1">
      <alignment vertical="center" wrapText="1"/>
    </xf>
    <xf numFmtId="4" fontId="17" fillId="4" borderId="7" xfId="0" applyNumberFormat="1" applyFont="1" applyFill="1" applyBorder="1" applyAlignment="1">
      <alignment horizontal="right"/>
    </xf>
    <xf numFmtId="9" fontId="17" fillId="4" borderId="5" xfId="2" applyFont="1" applyFill="1" applyBorder="1" applyAlignment="1" applyProtection="1">
      <alignment horizontal="center"/>
      <protection locked="0"/>
    </xf>
    <xf numFmtId="0" fontId="2" fillId="3" borderId="9"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0" fillId="3" borderId="10" xfId="0" applyFill="1" applyBorder="1" applyAlignment="1" applyProtection="1">
      <alignment horizontal="center" vertical="center" wrapText="1"/>
      <protection locked="0"/>
    </xf>
    <xf numFmtId="0" fontId="0" fillId="3" borderId="10" xfId="0" applyFill="1" applyBorder="1" applyAlignment="1">
      <alignment horizontal="center" vertical="center" wrapText="1"/>
    </xf>
    <xf numFmtId="0" fontId="0" fillId="3" borderId="11" xfId="0" applyFill="1" applyBorder="1" applyAlignment="1">
      <alignment horizontal="center" vertical="center" wrapText="1"/>
    </xf>
    <xf numFmtId="9" fontId="0" fillId="0" borderId="5" xfId="2" applyFont="1" applyFill="1" applyBorder="1" applyAlignment="1" applyProtection="1">
      <alignment horizontal="center" vertical="center" wrapText="1"/>
    </xf>
    <xf numFmtId="9" fontId="2" fillId="3" borderId="5" xfId="2" applyFont="1" applyFill="1" applyBorder="1" applyAlignment="1" applyProtection="1">
      <alignment horizontal="center" vertical="center" wrapText="1"/>
    </xf>
    <xf numFmtId="9" fontId="17" fillId="4" borderId="5" xfId="2" applyFont="1" applyFill="1" applyBorder="1" applyAlignment="1">
      <alignment horizontal="center"/>
    </xf>
    <xf numFmtId="9" fontId="17" fillId="4" borderId="14" xfId="2" applyFont="1" applyFill="1" applyBorder="1" applyAlignment="1" applyProtection="1">
      <alignment horizontal="center"/>
      <protection locked="0"/>
    </xf>
    <xf numFmtId="0" fontId="2" fillId="2" borderId="4" xfId="0" applyFont="1" applyFill="1" applyBorder="1" applyAlignment="1">
      <alignment vertical="center" wrapText="1"/>
    </xf>
    <xf numFmtId="0" fontId="0" fillId="2" borderId="4" xfId="0" applyFill="1" applyBorder="1" applyAlignment="1">
      <alignment vertical="center" wrapText="1"/>
    </xf>
    <xf numFmtId="0" fontId="0" fillId="2" borderId="12" xfId="0" applyFill="1" applyBorder="1" applyAlignment="1">
      <alignment wrapText="1"/>
    </xf>
    <xf numFmtId="0" fontId="2" fillId="2" borderId="13" xfId="0" applyFont="1" applyFill="1" applyBorder="1" applyAlignment="1">
      <alignment vertical="center" wrapText="1"/>
    </xf>
    <xf numFmtId="0" fontId="13" fillId="2" borderId="0" xfId="0" applyFont="1" applyFill="1" applyAlignment="1" applyProtection="1">
      <alignment horizontal="center"/>
      <protection locked="0"/>
    </xf>
    <xf numFmtId="44" fontId="0" fillId="2" borderId="0" xfId="0" applyNumberFormat="1" applyFill="1"/>
    <xf numFmtId="44" fontId="0" fillId="2" borderId="0" xfId="1" applyFont="1" applyFill="1"/>
    <xf numFmtId="0" fontId="2" fillId="0" borderId="0" xfId="0" applyFont="1"/>
    <xf numFmtId="44" fontId="0" fillId="0" borderId="0" xfId="0" applyNumberFormat="1"/>
    <xf numFmtId="9" fontId="0" fillId="0" borderId="0" xfId="2" applyFont="1"/>
    <xf numFmtId="9" fontId="0" fillId="0" borderId="0" xfId="2" applyFont="1" applyAlignment="1">
      <alignment horizontal="center" vertical="center"/>
    </xf>
    <xf numFmtId="44" fontId="0" fillId="0" borderId="0" xfId="1" applyFont="1"/>
    <xf numFmtId="0" fontId="2" fillId="0" borderId="0" xfId="0" applyFont="1" applyAlignment="1">
      <alignment vertical="center" wrapText="1"/>
    </xf>
    <xf numFmtId="44" fontId="2" fillId="0" borderId="0" xfId="1" applyFont="1" applyFill="1" applyBorder="1" applyAlignment="1" applyProtection="1">
      <alignment horizontal="center" vertical="center" wrapText="1"/>
    </xf>
    <xf numFmtId="9" fontId="2" fillId="0" borderId="0" xfId="2" applyFont="1" applyFill="1" applyBorder="1" applyAlignment="1" applyProtection="1">
      <alignment horizontal="center" vertical="center" wrapText="1"/>
    </xf>
    <xf numFmtId="0" fontId="0" fillId="0" borderId="0" xfId="0" applyAlignment="1">
      <alignment vertical="center" wrapText="1"/>
    </xf>
    <xf numFmtId="9" fontId="0" fillId="0" borderId="0" xfId="2" applyFont="1" applyFill="1" applyAlignment="1">
      <alignment horizontal="center" vertical="center"/>
    </xf>
    <xf numFmtId="0" fontId="2" fillId="2" borderId="9" xfId="0" applyFont="1" applyFill="1" applyBorder="1" applyAlignment="1">
      <alignment vertical="center" wrapText="1"/>
    </xf>
    <xf numFmtId="0" fontId="0" fillId="2" borderId="15" xfId="0" applyFill="1" applyBorder="1" applyAlignment="1">
      <alignment wrapText="1"/>
    </xf>
    <xf numFmtId="0" fontId="2" fillId="3" borderId="7" xfId="0" applyFont="1" applyFill="1" applyBorder="1" applyAlignment="1">
      <alignment vertical="center" wrapText="1"/>
    </xf>
    <xf numFmtId="44" fontId="2" fillId="3" borderId="7" xfId="1" applyFont="1" applyFill="1" applyBorder="1" applyAlignment="1" applyProtection="1">
      <alignment horizontal="center" vertical="center" wrapText="1"/>
    </xf>
    <xf numFmtId="9" fontId="2" fillId="3" borderId="14" xfId="2" applyFont="1" applyFill="1" applyBorder="1" applyAlignment="1" applyProtection="1">
      <alignment horizontal="center" vertical="center" wrapText="1"/>
    </xf>
    <xf numFmtId="0" fontId="0" fillId="0" borderId="0" xfId="0" applyAlignment="1">
      <alignment wrapText="1"/>
    </xf>
    <xf numFmtId="0" fontId="0" fillId="0" borderId="15" xfId="0" applyBorder="1" applyAlignment="1">
      <alignment wrapText="1"/>
    </xf>
    <xf numFmtId="44" fontId="0" fillId="2" borderId="0" xfId="1" applyFont="1" applyFill="1" applyAlignment="1"/>
    <xf numFmtId="9" fontId="3" fillId="2" borderId="0" xfId="2" applyFont="1" applyFill="1" applyAlignment="1"/>
    <xf numFmtId="0" fontId="0" fillId="2" borderId="0" xfId="0" applyFill="1" applyAlignment="1">
      <alignment horizontal="left" indent="6"/>
    </xf>
    <xf numFmtId="49" fontId="14" fillId="2" borderId="0" xfId="0" applyNumberFormat="1" applyFont="1" applyFill="1"/>
    <xf numFmtId="0" fontId="0" fillId="0" borderId="0" xfId="0" pivotButton="1"/>
    <xf numFmtId="0" fontId="0" fillId="0" borderId="0" xfId="0" applyAlignment="1">
      <alignment horizontal="left"/>
    </xf>
    <xf numFmtId="4" fontId="0" fillId="0" borderId="0" xfId="0" applyNumberFormat="1"/>
    <xf numFmtId="0" fontId="0" fillId="6" borderId="0" xfId="0" applyFill="1" applyAlignment="1">
      <alignment horizontal="left"/>
    </xf>
    <xf numFmtId="4" fontId="0" fillId="6" borderId="0" xfId="0" applyNumberFormat="1" applyFill="1"/>
    <xf numFmtId="4" fontId="0" fillId="6" borderId="2" xfId="0" applyNumberFormat="1" applyFill="1" applyBorder="1"/>
    <xf numFmtId="165" fontId="0" fillId="7" borderId="0" xfId="0" applyNumberFormat="1" applyFill="1"/>
    <xf numFmtId="4" fontId="2" fillId="0" borderId="0" xfId="0" applyNumberFormat="1" applyFont="1"/>
    <xf numFmtId="165" fontId="2" fillId="0" borderId="0" xfId="0" applyNumberFormat="1" applyFont="1"/>
    <xf numFmtId="165" fontId="19" fillId="0" borderId="0" xfId="0" applyNumberFormat="1" applyFont="1"/>
    <xf numFmtId="49" fontId="11" fillId="7" borderId="0" xfId="0" applyNumberFormat="1" applyFont="1" applyFill="1" applyAlignment="1">
      <alignment horizontal="left"/>
    </xf>
    <xf numFmtId="1" fontId="0" fillId="0" borderId="0" xfId="0" applyNumberFormat="1"/>
    <xf numFmtId="166" fontId="0" fillId="0" borderId="0" xfId="3" applyNumberFormat="1" applyFont="1" applyFill="1"/>
    <xf numFmtId="0" fontId="0" fillId="8" borderId="0" xfId="0" applyFill="1" applyAlignment="1">
      <alignment horizontal="left"/>
    </xf>
    <xf numFmtId="3" fontId="0" fillId="6" borderId="2" xfId="0" applyNumberFormat="1" applyFill="1" applyBorder="1"/>
    <xf numFmtId="1" fontId="0" fillId="8" borderId="0" xfId="0" applyNumberFormat="1" applyFill="1"/>
    <xf numFmtId="44" fontId="0" fillId="0" borderId="2" xfId="1" applyFont="1" applyFill="1" applyBorder="1" applyAlignment="1" applyProtection="1">
      <alignment horizontal="center" vertical="center" wrapText="1"/>
      <protection locked="0"/>
    </xf>
    <xf numFmtId="0" fontId="21" fillId="0" borderId="9" xfId="0" applyFont="1" applyBorder="1" applyAlignment="1">
      <alignment wrapText="1"/>
    </xf>
    <xf numFmtId="0" fontId="21" fillId="0" borderId="10" xfId="0" applyFont="1" applyBorder="1" applyAlignment="1">
      <alignment wrapText="1"/>
    </xf>
    <xf numFmtId="0" fontId="21" fillId="0" borderId="11" xfId="0" applyFont="1" applyBorder="1" applyAlignment="1">
      <alignment wrapText="1"/>
    </xf>
    <xf numFmtId="0" fontId="0" fillId="0" borderId="4" xfId="0" applyBorder="1" applyAlignment="1">
      <alignment horizontal="center" vertical="center"/>
    </xf>
    <xf numFmtId="0" fontId="0" fillId="0" borderId="2"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14" xfId="0" applyBorder="1" applyAlignment="1">
      <alignment horizontal="right" vertical="center"/>
    </xf>
    <xf numFmtId="1" fontId="0" fillId="0" borderId="5" xfId="0" applyNumberFormat="1" applyBorder="1" applyAlignment="1">
      <alignment horizontal="right" vertical="center"/>
    </xf>
    <xf numFmtId="4" fontId="0" fillId="8" borderId="0" xfId="0" applyNumberFormat="1" applyFill="1"/>
    <xf numFmtId="49" fontId="0" fillId="2" borderId="2" xfId="0" applyNumberFormat="1" applyFill="1" applyBorder="1" applyAlignment="1" applyProtection="1">
      <alignment horizontal="left" vertical="top"/>
      <protection locked="0"/>
    </xf>
    <xf numFmtId="49" fontId="0" fillId="2" borderId="5" xfId="0" applyNumberFormat="1" applyFill="1" applyBorder="1" applyAlignment="1" applyProtection="1">
      <alignment horizontal="left" vertical="top"/>
      <protection locked="0"/>
    </xf>
    <xf numFmtId="0" fontId="0" fillId="5" borderId="2" xfId="0" applyFill="1" applyBorder="1" applyAlignment="1" applyProtection="1">
      <alignment horizontal="left" vertical="top" wrapText="1"/>
      <protection locked="0"/>
    </xf>
    <xf numFmtId="0" fontId="0" fillId="5" borderId="5" xfId="0" applyFill="1" applyBorder="1" applyAlignment="1" applyProtection="1">
      <alignment horizontal="left" vertical="top" wrapText="1"/>
      <protection locked="0"/>
    </xf>
    <xf numFmtId="0" fontId="14" fillId="2" borderId="0" xfId="0" applyFont="1" applyFill="1" applyAlignment="1">
      <alignment horizontal="right"/>
    </xf>
    <xf numFmtId="49" fontId="0" fillId="5" borderId="2" xfId="0" applyNumberFormat="1" applyFill="1" applyBorder="1" applyAlignment="1" applyProtection="1">
      <alignment horizontal="left" vertical="top" wrapText="1"/>
      <protection locked="0"/>
    </xf>
    <xf numFmtId="49" fontId="0" fillId="5" borderId="5" xfId="0" applyNumberFormat="1" applyFill="1" applyBorder="1" applyAlignment="1" applyProtection="1">
      <alignment horizontal="left" vertical="top" wrapText="1"/>
      <protection locked="0"/>
    </xf>
    <xf numFmtId="0" fontId="2" fillId="0" borderId="0" xfId="0" applyFont="1" applyAlignment="1">
      <alignment horizontal="center"/>
    </xf>
    <xf numFmtId="1" fontId="1" fillId="0" borderId="0" xfId="0" applyNumberFormat="1" applyFont="1" applyAlignment="1">
      <alignment horizontal="center"/>
    </xf>
    <xf numFmtId="0" fontId="0" fillId="5" borderId="10" xfId="0" applyFill="1" applyBorder="1" applyAlignment="1" applyProtection="1">
      <alignment horizontal="left" vertical="top" wrapText="1"/>
      <protection locked="0"/>
    </xf>
    <xf numFmtId="0" fontId="0" fillId="5" borderId="11" xfId="0" applyFill="1" applyBorder="1" applyAlignment="1" applyProtection="1">
      <alignment horizontal="left" vertical="top" wrapText="1"/>
      <protection locked="0"/>
    </xf>
  </cellXfs>
  <cellStyles count="4">
    <cellStyle name="Comma" xfId="3" builtinId="3"/>
    <cellStyle name="Currency" xfId="1" builtinId="4"/>
    <cellStyle name="Normal" xfId="0" builtinId="0"/>
    <cellStyle name="Percent" xfId="2" builtinId="5"/>
  </cellStyles>
  <dxfs count="16">
    <dxf>
      <numFmt numFmtId="4" formatCode="#,##0.00"/>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numFmt numFmtId="1" formatCode="0"/>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numFmt numFmtId="4" formatCode="#,##0.00"/>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s>
  <tableStyles count="0" defaultTableStyle="TableStyleMedium2" defaultPivotStyle="PivotStyleLight16"/>
  <colors>
    <mruColors>
      <color rgb="FFFF9797"/>
      <color rgb="FFFFA7A7"/>
      <color rgb="FFFF9B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274762</xdr:colOff>
      <xdr:row>0</xdr:row>
      <xdr:rowOff>93278</xdr:rowOff>
    </xdr:from>
    <xdr:to>
      <xdr:col>9</xdr:col>
      <xdr:colOff>182288</xdr:colOff>
      <xdr:row>42</xdr:row>
      <xdr:rowOff>47884</xdr:rowOff>
    </xdr:to>
    <xdr:pic>
      <xdr:nvPicPr>
        <xdr:cNvPr id="2" name="Picture 1">
          <a:extLst>
            <a:ext uri="{FF2B5EF4-FFF2-40B4-BE49-F238E27FC236}">
              <a16:creationId xmlns:a16="http://schemas.microsoft.com/office/drawing/2014/main" id="{4671F8FC-5BA8-4748-A0D2-6657BB79535B}"/>
            </a:ext>
          </a:extLst>
        </xdr:cNvPr>
        <xdr:cNvPicPr>
          <a:picLocks noChangeAspect="1"/>
        </xdr:cNvPicPr>
      </xdr:nvPicPr>
      <xdr:blipFill>
        <a:blip xmlns:r="http://schemas.openxmlformats.org/officeDocument/2006/relationships" r:embed="rId1"/>
        <a:stretch>
          <a:fillRect/>
        </a:stretch>
      </xdr:blipFill>
      <xdr:spPr>
        <a:xfrm rot="16200000">
          <a:off x="1263651" y="-895611"/>
          <a:ext cx="7555556" cy="9533333"/>
        </a:xfrm>
        <a:prstGeom prst="rect">
          <a:avLst/>
        </a:prstGeom>
      </xdr:spPr>
    </xdr:pic>
    <xdr:clientData/>
  </xdr:twoCellAnchor>
  <xdr:twoCellAnchor editAs="oneCell">
    <xdr:from>
      <xdr:col>18</xdr:col>
      <xdr:colOff>0</xdr:colOff>
      <xdr:row>1</xdr:row>
      <xdr:rowOff>1</xdr:rowOff>
    </xdr:from>
    <xdr:to>
      <xdr:col>26</xdr:col>
      <xdr:colOff>276647</xdr:colOff>
      <xdr:row>43</xdr:row>
      <xdr:rowOff>114301</xdr:rowOff>
    </xdr:to>
    <xdr:pic>
      <xdr:nvPicPr>
        <xdr:cNvPr id="3" name="Picture 2">
          <a:extLst>
            <a:ext uri="{FF2B5EF4-FFF2-40B4-BE49-F238E27FC236}">
              <a16:creationId xmlns:a16="http://schemas.microsoft.com/office/drawing/2014/main" id="{A364C1FD-0227-4498-B764-FAA2F72C7A1A}"/>
            </a:ext>
          </a:extLst>
        </xdr:cNvPr>
        <xdr:cNvPicPr>
          <a:picLocks noChangeAspect="1"/>
        </xdr:cNvPicPr>
      </xdr:nvPicPr>
      <xdr:blipFill>
        <a:blip xmlns:r="http://schemas.openxmlformats.org/officeDocument/2006/relationships" r:embed="rId2"/>
        <a:stretch>
          <a:fillRect/>
        </a:stretch>
      </xdr:blipFill>
      <xdr:spPr>
        <a:xfrm>
          <a:off x="10363200" y="180976"/>
          <a:ext cx="5147097" cy="7715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676395</xdr:colOff>
      <xdr:row>51</xdr:row>
      <xdr:rowOff>106783</xdr:rowOff>
    </xdr:to>
    <xdr:pic>
      <xdr:nvPicPr>
        <xdr:cNvPr id="2" name="Picture 1">
          <a:extLst>
            <a:ext uri="{FF2B5EF4-FFF2-40B4-BE49-F238E27FC236}">
              <a16:creationId xmlns:a16="http://schemas.microsoft.com/office/drawing/2014/main" id="{D1206197-63E9-4443-B4AF-6C3E61FA7F7A}"/>
            </a:ext>
          </a:extLst>
        </xdr:cNvPr>
        <xdr:cNvPicPr>
          <a:picLocks noChangeAspect="1"/>
        </xdr:cNvPicPr>
      </xdr:nvPicPr>
      <xdr:blipFill>
        <a:blip xmlns:r="http://schemas.openxmlformats.org/officeDocument/2006/relationships" r:embed="rId1"/>
        <a:stretch>
          <a:fillRect/>
        </a:stretch>
      </xdr:blipFill>
      <xdr:spPr>
        <a:xfrm>
          <a:off x="0" y="0"/>
          <a:ext cx="5390476" cy="9333333"/>
        </a:xfrm>
        <a:prstGeom prst="rect">
          <a:avLst/>
        </a:prstGeom>
      </xdr:spPr>
    </xdr:pic>
    <xdr:clientData/>
  </xdr:twoCellAnchor>
  <xdr:twoCellAnchor editAs="oneCell">
    <xdr:from>
      <xdr:col>3</xdr:col>
      <xdr:colOff>845343</xdr:colOff>
      <xdr:row>0</xdr:row>
      <xdr:rowOff>0</xdr:rowOff>
    </xdr:from>
    <xdr:to>
      <xdr:col>12</xdr:col>
      <xdr:colOff>113463</xdr:colOff>
      <xdr:row>54</xdr:row>
      <xdr:rowOff>27350</xdr:rowOff>
    </xdr:to>
    <xdr:pic>
      <xdr:nvPicPr>
        <xdr:cNvPr id="3" name="Picture 2">
          <a:extLst>
            <a:ext uri="{FF2B5EF4-FFF2-40B4-BE49-F238E27FC236}">
              <a16:creationId xmlns:a16="http://schemas.microsoft.com/office/drawing/2014/main" id="{A87F3BB3-071C-474C-B461-C22444FE66B8}"/>
            </a:ext>
          </a:extLst>
        </xdr:cNvPr>
        <xdr:cNvPicPr>
          <a:picLocks noChangeAspect="1"/>
        </xdr:cNvPicPr>
      </xdr:nvPicPr>
      <xdr:blipFill>
        <a:blip xmlns:r="http://schemas.openxmlformats.org/officeDocument/2006/relationships" r:embed="rId2"/>
        <a:stretch>
          <a:fillRect/>
        </a:stretch>
      </xdr:blipFill>
      <xdr:spPr>
        <a:xfrm>
          <a:off x="6679406" y="0"/>
          <a:ext cx="6661901" cy="96714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707299</xdr:colOff>
      <xdr:row>54</xdr:row>
      <xdr:rowOff>11477</xdr:rowOff>
    </xdr:to>
    <xdr:pic>
      <xdr:nvPicPr>
        <xdr:cNvPr id="2" name="Picture 1">
          <a:extLst>
            <a:ext uri="{FF2B5EF4-FFF2-40B4-BE49-F238E27FC236}">
              <a16:creationId xmlns:a16="http://schemas.microsoft.com/office/drawing/2014/main" id="{5A7D5F78-117B-4CD3-857C-2397B8C32561}"/>
            </a:ext>
          </a:extLst>
        </xdr:cNvPr>
        <xdr:cNvPicPr>
          <a:picLocks noChangeAspect="1"/>
        </xdr:cNvPicPr>
      </xdr:nvPicPr>
      <xdr:blipFill>
        <a:blip xmlns:r="http://schemas.openxmlformats.org/officeDocument/2006/relationships" r:embed="rId1"/>
        <a:stretch>
          <a:fillRect/>
        </a:stretch>
      </xdr:blipFill>
      <xdr:spPr>
        <a:xfrm>
          <a:off x="0" y="0"/>
          <a:ext cx="5809524" cy="9780952"/>
        </a:xfrm>
        <a:prstGeom prst="rect">
          <a:avLst/>
        </a:prstGeom>
      </xdr:spPr>
    </xdr:pic>
    <xdr:clientData/>
  </xdr:twoCellAnchor>
  <xdr:twoCellAnchor editAs="oneCell">
    <xdr:from>
      <xdr:col>4</xdr:col>
      <xdr:colOff>749300</xdr:colOff>
      <xdr:row>0</xdr:row>
      <xdr:rowOff>1</xdr:rowOff>
    </xdr:from>
    <xdr:to>
      <xdr:col>15</xdr:col>
      <xdr:colOff>411162</xdr:colOff>
      <xdr:row>53</xdr:row>
      <xdr:rowOff>79185</xdr:rowOff>
    </xdr:to>
    <xdr:pic>
      <xdr:nvPicPr>
        <xdr:cNvPr id="3" name="Picture 2">
          <a:extLst>
            <a:ext uri="{FF2B5EF4-FFF2-40B4-BE49-F238E27FC236}">
              <a16:creationId xmlns:a16="http://schemas.microsoft.com/office/drawing/2014/main" id="{57584EDC-E9D7-43A7-B6B8-68E767046C11}"/>
            </a:ext>
          </a:extLst>
        </xdr:cNvPr>
        <xdr:cNvPicPr>
          <a:picLocks noChangeAspect="1"/>
        </xdr:cNvPicPr>
      </xdr:nvPicPr>
      <xdr:blipFill>
        <a:blip xmlns:r="http://schemas.openxmlformats.org/officeDocument/2006/relationships" r:embed="rId2"/>
        <a:stretch>
          <a:fillRect/>
        </a:stretch>
      </xdr:blipFill>
      <xdr:spPr>
        <a:xfrm>
          <a:off x="6797675" y="1"/>
          <a:ext cx="7775575" cy="9544653"/>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john.dennis/AppData/Local/Microsoft/Windows/INetCache/Content.Outlook/XIR9LT4E/2021-09-30%20budget%20report%20PBF_.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inor Fjällström" refreshedDate="44454.888741666669" createdVersion="7" refreshedVersion="7" minRefreshableVersion="3" recordCount="134" xr:uid="{3A1CEED5-837B-4C3E-87D2-53D80EA90BFA}">
  <cacheSource type="worksheet">
    <worksheetSource ref="A1:L145" sheet="Xledger data"/>
  </cacheSource>
  <cacheFields count="12">
    <cacheField name="Account" numFmtId="49">
      <sharedItems/>
    </cacheField>
    <cacheField name="Cost centre" numFmtId="49">
      <sharedItems/>
    </cacheField>
    <cacheField name="Project" numFmtId="49">
      <sharedItems count="13">
        <s v="LR01UND01-123 -  Lesbians &amp; Gays Association of Liberia Inc 2021-2022"/>
        <s v="LR01UND01-623 - Liwen 2021-2022"/>
        <s v="LR01UND01-634 - Community Healthcare Initiative 2021-2022"/>
        <s v="LR03UND01 - 1.1.1 - Integrated security workshops for WHRDs and LGBTQI RDs"/>
        <s v="LR03UND01 - 1.1.2 - Networking and exchange between HRDs"/>
        <s v="LR03UND01 - 1.1.3 - Capacity building of partner organisations"/>
        <s v="LR03UND01 - Capacity building and networking - Equipment 1.1"/>
        <s v="LR03UND01 - Capacity building and networking - office costs 1.1"/>
        <s v="LR15UND01 - Monitoring and Evaluation - Visits to Partner Dialogue Sessions / trainings"/>
        <s v="LR87UND01 - Field Office Costs - Financial costs "/>
        <s v="LR88UND01 - Staff costs - Finance officer"/>
        <s v="LR88UND01 - Staff costs - Gender officer 1.1"/>
        <s v="LR88UND01 - Staff costs - Senior PM 1.1"/>
      </sharedItems>
    </cacheField>
    <cacheField name="Period" numFmtId="49">
      <sharedItems/>
    </cacheField>
    <cacheField name="Posted Date" numFmtId="164">
      <sharedItems containsSemiMixedTypes="0" containsNonDate="0" containsDate="1" containsString="0" minDate="2021-01-14T00:00:00" maxDate="2021-09-01T00:00:00"/>
    </cacheField>
    <cacheField name="TS" numFmtId="49">
      <sharedItems/>
    </cacheField>
    <cacheField name="##" numFmtId="49">
      <sharedItems containsSemiMixedTypes="0" containsString="0" containsNumber="1" containsInteger="1" minValue="43" maxValue="500"/>
    </cacheField>
    <cacheField name="Text" numFmtId="49">
      <sharedItems/>
    </cacheField>
    <cacheField name="Currency" numFmtId="49">
      <sharedItems/>
    </cacheField>
    <cacheField name="Invoice in USD" numFmtId="165">
      <sharedItems containsSemiMixedTypes="0" containsString="0" containsNumber="1" minValue="4.76" maxValue="35000" count="90">
        <n v="25000"/>
        <n v="35000"/>
        <n v="265.7"/>
        <n v="50"/>
        <n v="140"/>
        <n v="255"/>
        <n v="52"/>
        <n v="5000"/>
        <n v="600"/>
        <n v="95"/>
        <n v="195"/>
        <n v="922"/>
        <n v="200"/>
        <n v="1923.74"/>
        <n v="4467.1000000000004"/>
        <n v="250"/>
        <n v="20"/>
        <n v="2800"/>
        <n v="1000"/>
        <n v="1800"/>
        <n v="504.9"/>
        <n v="63.75"/>
        <n v="38"/>
        <n v="102"/>
        <n v="94"/>
        <n v="53.58"/>
        <n v="5"/>
        <n v="13.43"/>
        <n v="182.4"/>
        <n v="15.2"/>
        <n v="1531.7"/>
        <n v="47.25"/>
        <n v="25.2"/>
        <n v="725"/>
        <n v="47.5"/>
        <n v="417"/>
        <n v="184.3"/>
        <n v="25"/>
        <n v="10"/>
        <n v="88.83"/>
        <n v="88.8"/>
        <n v="15"/>
        <n v="1175"/>
        <n v="320"/>
        <n v="210"/>
        <n v="78"/>
        <n v="29.01"/>
        <n v="36.5"/>
        <n v="4.76"/>
        <n v="55"/>
        <n v="140.87"/>
        <n v="11.37"/>
        <n v="141"/>
        <n v="61.44"/>
        <n v="26.13"/>
        <n v="26.12"/>
        <n v="83.11"/>
        <n v="61.45"/>
        <n v="448.75"/>
        <n v="11.4"/>
        <n v="26.11"/>
        <n v="449"/>
        <n v="87.93"/>
        <n v="686.87"/>
        <n v="91.89"/>
        <n v="197.76"/>
        <n v="197.77"/>
        <n v="89.15"/>
        <n v="218.54"/>
        <n v="204.63"/>
        <n v="677.5"/>
        <n v="194.9"/>
        <n v="658"/>
        <n v="91.88"/>
        <n v="89.14"/>
        <n v="204.83"/>
        <n v="717"/>
        <n v="727.5"/>
        <n v="294.62"/>
        <n v="686.38"/>
        <n v="686.5"/>
        <n v="100"/>
        <n v="2142"/>
        <n v="294.67"/>
        <n v="685.88"/>
        <n v="2242"/>
        <n v="128.4"/>
        <n v="128.38999999999999"/>
        <n v="380.23"/>
        <n v="130.41"/>
      </sharedItems>
    </cacheField>
    <cacheField name="Exchange Rate" numFmtId="165">
      <sharedItems containsSemiMixedTypes="0" containsString="0" containsNumber="1" minValue="8.2119999999999997" maxValue="8.6176999999999992"/>
    </cacheField>
    <cacheField name="Amount SEK" numFmtId="165">
      <sharedItems containsSemiMixedTypes="0" containsString="0" containsNumber="1" minValue="40" maxValue="301563.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inor Fjällström" refreshedDate="44488.922207523145" createdVersion="7" refreshedVersion="7" minRefreshableVersion="3" recordCount="148" xr:uid="{4FDF756A-1762-4879-968C-2159DF1AFEF1}">
  <cacheSource type="worksheet">
    <worksheetSource ref="A1:J149" sheet="Sheet4"/>
  </cacheSource>
  <cacheFields count="12">
    <cacheField name="Account" numFmtId="49">
      <sharedItems/>
    </cacheField>
    <cacheField name="Cost centre" numFmtId="49">
      <sharedItems/>
    </cacheField>
    <cacheField name="Project" numFmtId="49">
      <sharedItems count="14">
        <s v="LR01UND01-123 -  Lesbians &amp; Gays Association of Liberia Inc 2021-2022"/>
        <s v="LR01UND01-623 - Liwen 2021-2022"/>
        <s v="LR01UND01-634 - Community Healthcare Initiative 2021-2022"/>
        <s v="LR03UND01 - 1.1.1 - Integrated security workshops for WHRDs and LGBTQI RDs"/>
        <s v="LR03UND01 - 1.1.2 - Networking and exchange between HRDs"/>
        <s v="LR03UND01 - 1.1.3 - Capacity building of partner organisations"/>
        <s v="LR03UND01 - Capacity building and networking - Equipment 1.1"/>
        <s v="LR03UND01 - Capacity building and networking - office costs 1.1"/>
        <s v="LR15UND01 - Monitoring and Evaluation - Visits to Partner Dialogue Sessions / trainings"/>
        <s v="LR87UND01 - Field Office Costs - Financial costs "/>
        <s v="LR88UND01 - Staff costs - Finance officer"/>
        <s v="LR88UND01 - Staff costs - Gender officer 1.1"/>
        <s v="LR88UND01 - Staff costs - Programme officer 1.1"/>
        <s v="LR88UND01 - Staff costs - Senior PM 1.1"/>
      </sharedItems>
    </cacheField>
    <cacheField name="Period" numFmtId="49">
      <sharedItems/>
    </cacheField>
    <cacheField name="Posted Date" numFmtId="164">
      <sharedItems containsSemiMixedTypes="0" containsNonDate="0" containsDate="1" containsString="0" minDate="2021-01-14T00:00:00" maxDate="2021-10-01T00:00:00"/>
    </cacheField>
    <cacheField name="Transaction Source" numFmtId="49">
      <sharedItems/>
    </cacheField>
    <cacheField name="##" numFmtId="49">
      <sharedItems containsSemiMixedTypes="0" containsString="0" containsNumber="1" containsInteger="1" minValue="43" maxValue="1258"/>
    </cacheField>
    <cacheField name="Text" numFmtId="49">
      <sharedItems/>
    </cacheField>
    <cacheField name="Currency" numFmtId="49">
      <sharedItems/>
    </cacheField>
    <cacheField name="Invoice in USD" numFmtId="165">
      <sharedItems containsSemiMixedTypes="0" containsString="0" containsNumber="1" minValue="4.57" maxValue="35000"/>
    </cacheField>
    <cacheField name="Exchange Rate" numFmtId="165">
      <sharedItems containsSemiMixedTypes="0" containsString="0" containsNumber="1" minValue="8.2119999999999997" maxValue="8.7614999999999998"/>
    </cacheField>
    <cacheField name="Amount in SEK" numFmtId="165">
      <sharedItems containsSemiMixedTypes="0" containsString="0" containsNumber="1" minValue="40" maxValue="301563.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inor Fjällström" refreshedDate="44498.664665856479" createdVersion="7" refreshedVersion="7" minRefreshableVersion="3" recordCount="147" xr:uid="{AFF5DEBF-765F-4B43-B52C-946F1F05DC5F}">
  <cacheSource type="worksheet">
    <worksheetSource ref="A1:L148" sheet="Xledger data September" r:id="rId2"/>
  </cacheSource>
  <cacheFields count="12">
    <cacheField name="Account" numFmtId="49">
      <sharedItems containsBlank="1"/>
    </cacheField>
    <cacheField name="Cost centre" numFmtId="49">
      <sharedItems containsBlank="1"/>
    </cacheField>
    <cacheField name="Project" numFmtId="49">
      <sharedItems containsBlank="1" count="15">
        <s v="LR01UND01-123 -  Lesbians &amp; Gays Association of Liberia Inc 2021-2022"/>
        <s v="LR01UND01-623 - Liwen 2021-2022"/>
        <s v="LR01UND01-634 - Community Healthcare Initiative 2021-2022"/>
        <m/>
        <s v="LR03UND01 - 1.1.1 - Integrated security workshops for WHRDs and LGBTQI RDs"/>
        <s v="LR03UND01 - 1.1.2 - Networking and exchange between HRDs"/>
        <s v="LR03UND01 - 1.1.3 - Capacity building of partner organisations"/>
        <s v="LR03UND01 - Capacity building and networking - Equipment 1.1"/>
        <s v="LR03UND01 - Capacity building and networking - office costs 1.1"/>
        <s v="LR15UND01 - Monitoring and Evaluation - Visits to Partner Dialogue Sessions / trainings"/>
        <s v="LR87UND01 - Field Office Costs - Financial costs "/>
        <s v="LR88UND01 - Staff costs - Finance officer"/>
        <s v="LR88UND01 - Staff costs - Gender officer 1.1"/>
        <s v="LR88UND01 - Staff costs - Programme officer 1.1"/>
        <s v="LR88UND01 - Staff costs - Senior PM 1.1"/>
      </sharedItems>
    </cacheField>
    <cacheField name="Period" numFmtId="49">
      <sharedItems containsBlank="1"/>
    </cacheField>
    <cacheField name="Posted Date" numFmtId="164">
      <sharedItems containsNonDate="0" containsDate="1" containsString="0" containsBlank="1" minDate="2021-01-14T00:00:00" maxDate="2021-10-01T00:00:00"/>
    </cacheField>
    <cacheField name="TS" numFmtId="49">
      <sharedItems containsBlank="1"/>
    </cacheField>
    <cacheField name="##" numFmtId="49">
      <sharedItems containsString="0" containsBlank="1" containsNumber="1" containsInteger="1" minValue="43" maxValue="1258"/>
    </cacheField>
    <cacheField name="Text" numFmtId="49">
      <sharedItems containsBlank="1"/>
    </cacheField>
    <cacheField name="Currency" numFmtId="49">
      <sharedItems containsBlank="1"/>
    </cacheField>
    <cacheField name="Invoice in USD" numFmtId="165">
      <sharedItems containsString="0" containsBlank="1" containsNumber="1" minValue="4.57" maxValue="35000"/>
    </cacheField>
    <cacheField name="Exchange Rate" numFmtId="165">
      <sharedItems containsString="0" containsBlank="1" containsNumber="1" minValue="8.2119999999999997" maxValue="8.7614999999999998"/>
    </cacheField>
    <cacheField name="Amount in SEK" numFmtId="165">
      <sharedItems containsString="0" containsBlank="1" containsNumber="1" minValue="40" maxValue="301563.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
  <r>
    <s v="4910 - Partner organisation support, not reported"/>
    <s v="Liberia/Sweden"/>
    <x v="0"/>
    <s v="Apr/2021"/>
    <d v="2021-04-09T00:00:00"/>
    <s v="GL"/>
    <n v="487"/>
    <s v="First payment, 25 000,00 USD"/>
    <s v="USD"/>
    <x v="0"/>
    <n v="8.6158999999999999"/>
    <n v="215397.5"/>
  </r>
  <r>
    <s v="4910 - Partner organisation support, not reported"/>
    <s v="Liberia/Sweden"/>
    <x v="1"/>
    <s v="Apr/2021"/>
    <d v="2021-04-09T00:00:00"/>
    <s v="GL"/>
    <n v="487"/>
    <s v="First payment, 35 000,00 USD"/>
    <s v="USD"/>
    <x v="1"/>
    <n v="8.6160999999999994"/>
    <n v="301563.5"/>
  </r>
  <r>
    <s v="4910 - Partner organisation support, not reported"/>
    <s v="Liberia/Sweden"/>
    <x v="2"/>
    <s v="Apr/2021"/>
    <d v="2021-04-09T00:00:00"/>
    <s v="GL"/>
    <n v="487"/>
    <s v="First payment, 35 000,00 USD"/>
    <s v="USD"/>
    <x v="1"/>
    <n v="8.6157000000000004"/>
    <n v="301549.5"/>
  </r>
  <r>
    <s v="5460 - Consumable materials"/>
    <s v="Liberia/Liberia"/>
    <x v="3"/>
    <s v="Aug/2021"/>
    <d v="2021-08-02T00:00:00"/>
    <s v="IC"/>
    <n v="498"/>
    <s v="Assorted materials for project activities/ISW/Patience Koteah"/>
    <s v="USD"/>
    <x v="2"/>
    <n v="8.4675999999999991"/>
    <n v="2249.84"/>
  </r>
  <r>
    <s v="5610 - Costs for passenger cars"/>
    <s v="Liberia/Liberia"/>
    <x v="3"/>
    <s v="Aug/2021"/>
    <d v="2021-08-05T00:00:00"/>
    <s v="IC"/>
    <n v="484"/>
    <s v="Transportation cost for local taxi driver for one day/Patience Koteah-UNPBF"/>
    <s v="USD"/>
    <x v="3"/>
    <n v="8.4675999999999991"/>
    <n v="423.38"/>
  </r>
  <r>
    <s v="5850 - Meeting costs"/>
    <s v="Liberia/Liberia"/>
    <x v="3"/>
    <s v="Jul/2021"/>
    <d v="2021-07-23T00:00:00"/>
    <s v="IC"/>
    <n v="422"/>
    <s v="payment for Banners for the Integrated Security Training/International Aluminum Factory"/>
    <s v="USD"/>
    <x v="4"/>
    <n v="8.4675999999999991"/>
    <n v="1185.46"/>
  </r>
  <r>
    <s v="5850 - Meeting costs"/>
    <s v="Liberia/Liberia"/>
    <x v="3"/>
    <s v="Jul/2021"/>
    <d v="2021-07-23T00:00:00"/>
    <s v="IC"/>
    <n v="423"/>
    <s v="Note taker/Mobilizer for integrated security Training/Harleyar Kesselly"/>
    <s v="USD"/>
    <x v="5"/>
    <n v="8.4675999999999991"/>
    <n v="2159.2399999999998"/>
  </r>
  <r>
    <s v="5850 - Meeting costs"/>
    <s v="Liberia/Liberia"/>
    <x v="3"/>
    <s v="Jul/2021"/>
    <d v="2021-07-09T00:00:00"/>
    <s v="IC"/>
    <n v="426"/>
    <s v="Payment for one day working session for two staff &amp; gasoline/Patience Koteah"/>
    <s v="USD"/>
    <x v="6"/>
    <n v="8.4677000000000007"/>
    <n v="440.32"/>
  </r>
  <r>
    <s v="5850 - Meeting costs"/>
    <s v="Liberia/Liberia"/>
    <x v="3"/>
    <s v="Jul/2021"/>
    <d v="2021-07-21T00:00:00"/>
    <s v="IC"/>
    <n v="407"/>
    <s v="BELLA CASA HOTEL/RENTAL OF HALL FOR INTEGRATED SECURITY TRAINING /JULY 2021/UNPBF"/>
    <s v="USD"/>
    <x v="7"/>
    <n v="8.4675999999999991"/>
    <n v="42338"/>
  </r>
  <r>
    <s v="5850 - Meeting costs"/>
    <s v="Liberia/Liberia"/>
    <x v="3"/>
    <s v="Mar/2021"/>
    <d v="2021-03-18T00:00:00"/>
    <s v="IC"/>
    <n v="126"/>
    <s v="Patience/Transportation PPts - UNPBF workshop (22-26, 21) Korr. EF 20/8-2021"/>
    <s v="USD"/>
    <x v="8"/>
    <n v="8.3985000000000003"/>
    <n v="5039.1000000000004"/>
  </r>
  <r>
    <s v="5850 - Meeting costs"/>
    <s v="Liberia/Liberia"/>
    <x v="3"/>
    <s v="Mar/2021"/>
    <d v="2021-03-18T00:00:00"/>
    <s v="IC"/>
    <n v="126"/>
    <s v="Assorted Sanitary materials UNPF Workshop &amp; Ice Breaker for Team Building. Korr. EF 20/8-2021"/>
    <s v="USD"/>
    <x v="9"/>
    <n v="8.3985000000000003"/>
    <n v="797.86"/>
  </r>
  <r>
    <s v="5850 - Meeting costs"/>
    <s v="Liberia/Liberia"/>
    <x v="3"/>
    <s v="Mar/2021"/>
    <d v="2021-03-18T00:00:00"/>
    <s v="IC"/>
    <n v="126"/>
    <s v="Facility fees (CHI) &amp; pure bottles Water_x000a_Korr. EF 20/8-2021"/>
    <s v="USD"/>
    <x v="10"/>
    <n v="8.3985000000000003"/>
    <n v="1637.71"/>
  </r>
  <r>
    <s v="5850 - Meeting costs"/>
    <s v="Liberia/Liberia"/>
    <x v="3"/>
    <s v="Jul/2021"/>
    <d v="2021-07-27T00:00:00"/>
    <s v="IC"/>
    <n v="409"/>
    <s v="PRINTING OF T-SHIRTS FOR INTEGRATED SECURITY TRAINING /UNPBF/ADVANCE PRINTERS"/>
    <s v="USD"/>
    <x v="8"/>
    <n v="8.4675999999999991"/>
    <n v="5080.5600000000004"/>
  </r>
  <r>
    <s v="5850 - Meeting costs"/>
    <s v="Liberia/Liberia"/>
    <x v="3"/>
    <s v="Jul/2021"/>
    <d v="2021-07-21T00:00:00"/>
    <s v="IC"/>
    <n v="408"/>
    <s v="MAMBA POINT HOTEL/HALL RENTAL FOR INTEGRATED SECURITY TRAINING IN JULY 2021"/>
    <s v="USD"/>
    <x v="11"/>
    <n v="8.4675999999999991"/>
    <n v="7807.13"/>
  </r>
  <r>
    <s v="5850 - Meeting costs"/>
    <s v="Liberia/Liberia"/>
    <x v="3"/>
    <s v="Jun/2021"/>
    <d v="2021-06-23T00:00:00"/>
    <s v="IC"/>
    <n v="348"/>
    <s v="NETWORKING MEETING WITH WOMEN HUMAN RIGHTS DEFENDERS NETWORK/UNPBF PROJECT"/>
    <s v="USD"/>
    <x v="12"/>
    <n v="8.4675999999999991"/>
    <n v="1693.52"/>
  </r>
  <r>
    <s v="5850 - Meeting costs"/>
    <s v="Liberia/Liberia"/>
    <x v="3"/>
    <s v="Jul/2021"/>
    <d v="2021-07-31T00:00:00"/>
    <s v="IC"/>
    <n v="433"/>
    <s v="Payment for support to Integrated Security Training for UNPBF Project"/>
    <s v="USD"/>
    <x v="13"/>
    <n v="8.4675999999999991"/>
    <n v="16289.46"/>
  </r>
  <r>
    <s v="6550 - Consulting fees"/>
    <s v="Liberia/Liberia"/>
    <x v="3"/>
    <s v="Jul/2021"/>
    <d v="2021-07-22T00:00:00"/>
    <s v="IC"/>
    <n v="431"/>
    <s v="Consultancy fees for the Integrated Security Training for UNPBF Project"/>
    <s v="USD"/>
    <x v="14"/>
    <n v="8.4675999999999991"/>
    <n v="37825.620000000003"/>
  </r>
  <r>
    <s v="5610 - Costs for passenger cars"/>
    <s v="Liberia/Liberia"/>
    <x v="4"/>
    <s v="Jun/2021"/>
    <d v="2021-06-02T00:00:00"/>
    <s v="IC"/>
    <n v="328"/>
    <s v="Travel to Buchanan and back to Monrovia/ Aisha"/>
    <s v="USD"/>
    <x v="15"/>
    <n v="8.4675999999999991"/>
    <n v="2116.9"/>
  </r>
  <r>
    <s v="7320 - Per diem allowance"/>
    <s v="Liberia/Liberia"/>
    <x v="4"/>
    <s v="Jun/2021"/>
    <d v="2021-06-18T00:00:00"/>
    <s v="IC"/>
    <n v="345"/>
    <s v=""/>
    <s v="USD"/>
    <x v="16"/>
    <n v="8.4674999999999994"/>
    <n v="169.35"/>
  </r>
  <r>
    <s v="5850 - Meeting costs"/>
    <s v="Liberia/Liberia"/>
    <x v="5"/>
    <s v="Apr/2021"/>
    <d v="2021-04-20T00:00:00"/>
    <s v="IC"/>
    <n v="171"/>
    <s v="Catering service for 20 person for a five(5) days PVA workshop UNPBF"/>
    <s v="USD"/>
    <x v="17"/>
    <n v="8.3985000000000003"/>
    <n v="23515.8"/>
  </r>
  <r>
    <s v="5850 - Meeting costs"/>
    <s v="Liberia/Liberia"/>
    <x v="5"/>
    <s v="Jun/2021"/>
    <d v="2021-06-01T00:00:00"/>
    <s v="IC"/>
    <n v="325"/>
    <s v="To facilitate a five days workshop /March 22-26, 2021 UNPBF Project"/>
    <s v="USD"/>
    <x v="18"/>
    <n v="8.4675999999999991"/>
    <n v="8467.6"/>
  </r>
  <r>
    <s v="5411 - Consumable equipment - Computors &amp; mobile devices etc."/>
    <s v="Liberia/Liberia"/>
    <x v="6"/>
    <s v="Mar/2021"/>
    <d v="2021-03-16T00:00:00"/>
    <s v="IC"/>
    <n v="123"/>
    <s v="Office Ideas / IT Equipment and Dell Laptop / UNPBFCK#00157"/>
    <s v="USD"/>
    <x v="19"/>
    <n v="8.3985000000000003"/>
    <n v="15117.3"/>
  </r>
  <r>
    <s v="5010 - Rent"/>
    <s v="Liberia/Liberia"/>
    <x v="7"/>
    <s v="Aug/2021"/>
    <d v="2021-01-14T00:00:00"/>
    <s v="AB"/>
    <n v="43"/>
    <s v="LEONE Investment INC  CK#00133/ Office Rent &amp; Facility cost Jan. - Dec. 2021 IA"/>
    <s v="USD"/>
    <x v="20"/>
    <n v="8.2119999999999997"/>
    <n v="4146.24"/>
  </r>
  <r>
    <s v="5010 - Rent"/>
    <s v="Liberia/Liberia"/>
    <x v="7"/>
    <s v="Sep/2021"/>
    <d v="2021-01-14T00:00:00"/>
    <s v="AB"/>
    <n v="43"/>
    <s v="LEONE Investment INC  CK#00133/ Office Rent &amp; Facility cost Jan. - Dec. 2021 IA"/>
    <s v="USD"/>
    <x v="20"/>
    <n v="8.2119999999999997"/>
    <n v="4146.24"/>
  </r>
  <r>
    <s v="5010 - Rent"/>
    <s v="Liberia/Liberia"/>
    <x v="7"/>
    <s v="Oct/2021"/>
    <d v="2021-01-14T00:00:00"/>
    <s v="AB"/>
    <n v="43"/>
    <s v="LEONE Investment INC  CK#00133/ Office Rent &amp; Facility cost Jan. - Dec. 2021 IA"/>
    <s v="USD"/>
    <x v="20"/>
    <n v="8.2119999999999997"/>
    <n v="4146.24"/>
  </r>
  <r>
    <s v="5010 - Rent"/>
    <s v="Liberia/Liberia"/>
    <x v="7"/>
    <s v="Nov/2021"/>
    <d v="2021-01-14T00:00:00"/>
    <s v="AB"/>
    <n v="43"/>
    <s v="LEONE Investment INC  CK#00133/ Office Rent &amp; Facility cost Jan. - Dec. 2021 IA"/>
    <s v="USD"/>
    <x v="20"/>
    <n v="8.2119999999999997"/>
    <n v="4146.24"/>
  </r>
  <r>
    <s v="5010 - Rent"/>
    <s v="Liberia/Liberia"/>
    <x v="7"/>
    <s v="Dec/2021"/>
    <d v="2021-01-14T00:00:00"/>
    <s v="AB"/>
    <n v="43"/>
    <s v="LEONE Investment INC  CK#00133/ Office Rent &amp; Facility cost Jan. - Dec. 2021 IA"/>
    <s v="USD"/>
    <x v="20"/>
    <n v="8.2119999999999997"/>
    <n v="4146.24"/>
  </r>
  <r>
    <s v="5010 - Rent"/>
    <s v="Liberia/Liberia"/>
    <x v="7"/>
    <s v="Feb/2021"/>
    <d v="2021-01-14T00:00:00"/>
    <s v="AB"/>
    <n v="43"/>
    <s v="LEONE Investment INC  CK#00133/ Office Rent &amp; Facility cost Jan. - Dec. 2021 IA"/>
    <s v="USD"/>
    <x v="20"/>
    <n v="8.2119999999999997"/>
    <n v="4146.24"/>
  </r>
  <r>
    <s v="5010 - Rent"/>
    <s v="Liberia/Liberia"/>
    <x v="7"/>
    <s v="Mar/2021"/>
    <d v="2021-01-14T00:00:00"/>
    <s v="AB"/>
    <n v="43"/>
    <s v="LEONE Investment INC  CK#00133/ Office Rent &amp; Facility cost Jan. - Dec. 2021 IA"/>
    <s v="USD"/>
    <x v="20"/>
    <n v="8.2119999999999997"/>
    <n v="4146.24"/>
  </r>
  <r>
    <s v="5010 - Rent"/>
    <s v="Liberia/Liberia"/>
    <x v="7"/>
    <s v="Apr/2021"/>
    <d v="2021-01-14T00:00:00"/>
    <s v="AB"/>
    <n v="43"/>
    <s v="LEONE Investment INC  CK#00133/ Office Rent &amp; Facility cost Jan. - Dec. 2021 IA"/>
    <s v="USD"/>
    <x v="20"/>
    <n v="8.2119999999999997"/>
    <n v="4146.24"/>
  </r>
  <r>
    <s v="5010 - Rent"/>
    <s v="Liberia/Liberia"/>
    <x v="7"/>
    <s v="May/2021"/>
    <d v="2021-01-14T00:00:00"/>
    <s v="AB"/>
    <n v="43"/>
    <s v="LEONE Investment INC  CK#00133/ Office Rent &amp; Facility cost Jan. - Dec. 2021 IA"/>
    <s v="USD"/>
    <x v="20"/>
    <n v="8.2119999999999997"/>
    <n v="4146.24"/>
  </r>
  <r>
    <s v="5010 - Rent"/>
    <s v="Liberia/Liberia"/>
    <x v="7"/>
    <s v="Jun/2021"/>
    <d v="2021-01-14T00:00:00"/>
    <s v="AB"/>
    <n v="43"/>
    <s v="LEONE Investment INC  CK#00133/ Office Rent &amp; Facility cost Jan. - Dec. 2021 IA"/>
    <s v="USD"/>
    <x v="20"/>
    <n v="8.2119999999999997"/>
    <n v="4146.24"/>
  </r>
  <r>
    <s v="5010 - Rent"/>
    <s v="Liberia/Liberia"/>
    <x v="7"/>
    <s v="Jul/2021"/>
    <d v="2021-01-14T00:00:00"/>
    <s v="AB"/>
    <n v="43"/>
    <s v="LEONE Investment INC  CK#00133/ Office Rent &amp; Facility cost Jan. - Dec. 2021 IA"/>
    <s v="USD"/>
    <x v="20"/>
    <n v="8.2119999999999997"/>
    <n v="4146.24"/>
  </r>
  <r>
    <s v="5020 - Electricity, heat, water etc. for rented premises"/>
    <s v="Liberia/Liberia"/>
    <x v="7"/>
    <s v="Jun/2021"/>
    <d v="2021-06-16T00:00:00"/>
    <s v="IC"/>
    <n v="356"/>
    <s v="REFILLING OF FIRE EXTINGUISHERS / KTK OFFICE"/>
    <s v="USD"/>
    <x v="21"/>
    <n v="8.4675999999999991"/>
    <n v="539.80999999999995"/>
  </r>
  <r>
    <s v="5060 - Cleaning and recycling"/>
    <s v="Liberia/Liberia"/>
    <x v="7"/>
    <s v="Jul/2021"/>
    <d v="2021-07-22T00:00:00"/>
    <s v="IC"/>
    <n v="421"/>
    <s v="Payment for cleaning materials for KTK office/Korto Kesselly"/>
    <s v="USD"/>
    <x v="22"/>
    <n v="8.4675999999999991"/>
    <n v="321.77"/>
  </r>
  <r>
    <s v="5090 - Other costs of rented premises"/>
    <s v="Liberia/Liberia"/>
    <x v="7"/>
    <s v="Jun/2021"/>
    <d v="2021-06-18T00:00:00"/>
    <s v="IC"/>
    <n v="334"/>
    <s v="Balance (50%) Payment for KTK Sign Board"/>
    <s v="USD"/>
    <x v="23"/>
    <n v="8.4675999999999991"/>
    <n v="863.7"/>
  </r>
  <r>
    <s v="5090 - Other costs of rented premises"/>
    <s v="Liberia/Liberia"/>
    <x v="7"/>
    <s v="Jun/2021"/>
    <d v="2021-06-02T00:00:00"/>
    <s v="IC"/>
    <n v="330"/>
    <s v="Payment for KTK Signboard with light on both sides"/>
    <s v="USD"/>
    <x v="23"/>
    <n v="8.4675999999999991"/>
    <n v="863.7"/>
  </r>
  <r>
    <s v="5410 - Consumable equipment"/>
    <s v="Liberia/Liberia"/>
    <x v="7"/>
    <s v="Mar/2021"/>
    <d v="2021-03-08T00:00:00"/>
    <s v="IC"/>
    <n v="131"/>
    <s v="Betty / Diary, Trash Baskets, Desk Organizers, Scisssor, Calculator"/>
    <s v="USD"/>
    <x v="24"/>
    <n v="8.3985000000000003"/>
    <n v="789.46"/>
  </r>
  <r>
    <s v="5460 - Consumable materials"/>
    <s v="Liberia/Liberia"/>
    <x v="7"/>
    <s v="Jul/2021"/>
    <d v="2021-07-01T00:00:00"/>
    <s v="IC"/>
    <n v="412"/>
    <s v="Payment for office supplies for KTK Office/Betty Kollie"/>
    <s v="USD"/>
    <x v="25"/>
    <n v="8.4674999999999994"/>
    <n v="453.69"/>
  </r>
  <r>
    <s v="5460 - Consumable materials"/>
    <s v="Liberia/Liberia"/>
    <x v="7"/>
    <s v="Aug/2021"/>
    <d v="2021-08-11T00:00:00"/>
    <s v="IC"/>
    <n v="483"/>
    <s v="Payment for communication cards for Sept. 2021/Aisha Kolubah"/>
    <s v="USD"/>
    <x v="26"/>
    <n v="8.468"/>
    <n v="42.34"/>
  </r>
  <r>
    <s v="5460 - Consumable materials"/>
    <s v="Liberia/Liberia"/>
    <x v="7"/>
    <s v="Jun/2021"/>
    <d v="2021-06-16T00:00:00"/>
    <s v="IC"/>
    <n v="343"/>
    <s v="Payment for medical mask, water &amp; napkins for staff use"/>
    <s v="USD"/>
    <x v="27"/>
    <n v="8.4675999999999991"/>
    <n v="113.72"/>
  </r>
  <r>
    <s v="5460 - Consumable materials"/>
    <s v="Liberia/Liberia"/>
    <x v="7"/>
    <s v="Jul/2021"/>
    <d v="2021-07-09T00:00:00"/>
    <s v="IC"/>
    <n v="430"/>
    <s v="Payment for cartridges for Hp 201A, Cannon737 and Hp 920 Injet for KTK Office"/>
    <s v="USD"/>
    <x v="28"/>
    <n v="8.4675999999999991"/>
    <n v="1544.49"/>
  </r>
  <r>
    <s v="5520 - Repairs and maintenance of plant and machinery"/>
    <s v="Liberia/Liberia"/>
    <x v="7"/>
    <s v="Aug/2021"/>
    <d v="2021-08-11T00:00:00"/>
    <s v="IC"/>
    <n v="482"/>
    <s v="Repair of Canon MF217 Printer/KTK Office/Copy Aid Technology"/>
    <s v="USD"/>
    <x v="29"/>
    <n v="8.4678000000000004"/>
    <n v="128.71"/>
  </r>
  <r>
    <s v="5610 - Costs for passenger cars"/>
    <s v="Liberia/Liberia"/>
    <x v="7"/>
    <s v="Aug/2021"/>
    <d v="2021-08-09T00:00:00"/>
    <s v="IC"/>
    <n v="480"/>
    <s v="Payment for vehicle repair for KTK Field Vehicle/World Wide Group Inc."/>
    <s v="USD"/>
    <x v="30"/>
    <n v="8.4675999999999991"/>
    <n v="12969.82"/>
  </r>
  <r>
    <s v="5610 - Costs for passenger cars"/>
    <s v="Liberia/Liberia"/>
    <x v="7"/>
    <s v="Aug/2021"/>
    <d v="2021-08-17T00:00:00"/>
    <s v="IC"/>
    <n v="488"/>
    <s v="Purchase of one tyre from Thunder Bird Corporation"/>
    <s v="USD"/>
    <x v="31"/>
    <n v="8.4674999999999994"/>
    <n v="400.09"/>
  </r>
  <r>
    <s v="5610 - Costs for passenger cars"/>
    <s v="Liberia/Liberia"/>
    <x v="7"/>
    <s v="Aug/2021"/>
    <d v="2021-08-16T00:00:00"/>
    <s v="IC"/>
    <n v="490"/>
    <s v="Purchase of one battery for KTK vehicle/Thunder Bird Corporation"/>
    <s v="USD"/>
    <x v="32"/>
    <n v="8.4674999999999994"/>
    <n v="213.38"/>
  </r>
  <r>
    <s v="5850 - Meeting costs"/>
    <s v="Liberia/Liberia"/>
    <x v="7"/>
    <s v="Mar/2021"/>
    <d v="2021-03-18T00:00:00"/>
    <s v="IC"/>
    <n v="141"/>
    <s v="Patience/ 3 days working session with Partners Organization on the Program mang setup/UNPBF"/>
    <s v="USD"/>
    <x v="33"/>
    <n v="8.3985000000000003"/>
    <n v="6088.91"/>
  </r>
  <r>
    <s v="6110 - Office supplies"/>
    <s v="Liberia/Liberia"/>
    <x v="7"/>
    <s v="Jul/2021"/>
    <d v="2021-07-20T00:00:00"/>
    <s v="IC"/>
    <n v="420"/>
    <s v="Payment for stationery and supplies/KTK Office/Korto Kesselly"/>
    <s v="USD"/>
    <x v="34"/>
    <n v="8.4675999999999991"/>
    <n v="402.21"/>
  </r>
  <r>
    <s v="6110 - Office supplies"/>
    <s v="Liberia/Liberia"/>
    <x v="7"/>
    <s v="Aug/2021"/>
    <d v="2021-08-02T00:00:00"/>
    <s v="IC"/>
    <n v="477"/>
    <s v="Payment for scratch cards, cleaning &amp; tea materials &amp; ink for printers under the UN/K.K"/>
    <s v="USD"/>
    <x v="35"/>
    <n v="8.4675999999999991"/>
    <n v="3530.99"/>
  </r>
  <r>
    <s v="6110 - Office supplies"/>
    <s v="Liberia/Liberia"/>
    <x v="7"/>
    <s v="May/2021"/>
    <d v="2021-05-10T00:00:00"/>
    <s v="IC"/>
    <n v="243"/>
    <s v="HP Color Laserjet &amp; Cannon Cartridges for KTK printers"/>
    <s v="USD"/>
    <x v="36"/>
    <n v="8.4675999999999991"/>
    <n v="1560.58"/>
  </r>
  <r>
    <s v="6210 - Telecommunications"/>
    <s v="Liberia/Liberia"/>
    <x v="7"/>
    <s v="Mar/2021"/>
    <d v="2021-03-09T00:00:00"/>
    <s v="IC"/>
    <n v="135"/>
    <s v="Orange Scratch cards /Aisha - March 2021"/>
    <s v="USD"/>
    <x v="37"/>
    <n v="8.3984000000000005"/>
    <n v="209.96"/>
  </r>
  <r>
    <s v="6210 - Telecommunications"/>
    <s v="Liberia/Liberia"/>
    <x v="7"/>
    <s v="Mar/2021"/>
    <d v="2021-03-31T00:00:00"/>
    <s v="IC"/>
    <n v="151"/>
    <s v="Orange Scratch cards /Aisha - Apr 2021"/>
    <s v="USD"/>
    <x v="37"/>
    <n v="8.3984000000000005"/>
    <n v="209.96"/>
  </r>
  <r>
    <s v="6210 - Telecommunications"/>
    <s v="Liberia/Liberia"/>
    <x v="7"/>
    <s v="Mar/2021"/>
    <d v="2021-03-09T00:00:00"/>
    <s v="IC"/>
    <n v="134"/>
    <s v="Lonestar Cell MTN On-Net injection /Mar. 2021 - Aisha"/>
    <s v="USD"/>
    <x v="38"/>
    <n v="8.3989999999999991"/>
    <n v="83.99"/>
  </r>
  <r>
    <s v="6230 - Data communication"/>
    <s v="Liberia/Liberia"/>
    <x v="7"/>
    <s v="Jul/2021"/>
    <d v="2021-07-09T00:00:00"/>
    <s v="IC"/>
    <n v="416"/>
    <s v="Communication cards for the month of July 2021/Orange/B.Kollie"/>
    <s v="USD"/>
    <x v="37"/>
    <n v="8.4675999999999991"/>
    <n v="211.69"/>
  </r>
  <r>
    <s v="6230 - Data communication"/>
    <s v="Liberia/Liberia"/>
    <x v="7"/>
    <s v="Aug/2021"/>
    <d v="2021-08-11T00:00:00"/>
    <s v="IC"/>
    <n v="483"/>
    <s v="Payment for communication cards for Sept. 2021/Patience Koteah"/>
    <s v="USD"/>
    <x v="26"/>
    <n v="8.468"/>
    <n v="42.34"/>
  </r>
  <r>
    <s v="6230 - Data communication"/>
    <s v="Liberia/Liberia"/>
    <x v="7"/>
    <s v="Aug/2021"/>
    <d v="2021-08-11T00:00:00"/>
    <s v="IC"/>
    <n v="483"/>
    <s v="Payment for communication cards for Sept. 2021/Aisha Kolubah"/>
    <s v="USD"/>
    <x v="38"/>
    <n v="8.468"/>
    <n v="84.68"/>
  </r>
  <r>
    <s v="6230 - Data communication"/>
    <s v="Liberia/Liberia"/>
    <x v="7"/>
    <s v="Apr/2021"/>
    <d v="2021-04-30T00:00:00"/>
    <s v="IC"/>
    <n v="187"/>
    <s v="Staff Scratch cards for the month of May 2021"/>
    <s v="USD"/>
    <x v="37"/>
    <n v="8.3984000000000005"/>
    <n v="209.96"/>
  </r>
  <r>
    <s v="6230 - Data communication"/>
    <s v="Liberia/Liberia"/>
    <x v="7"/>
    <s v="May/2021"/>
    <d v="2021-05-17T00:00:00"/>
    <s v="IC"/>
    <n v="245"/>
    <s v="On-Net Injection and Smart Bundle for KTK Aisha /May 2021"/>
    <s v="USD"/>
    <x v="38"/>
    <n v="8.468"/>
    <n v="84.68"/>
  </r>
  <r>
    <s v="6230 - Data communication"/>
    <s v="Liberia/Liberia"/>
    <x v="7"/>
    <s v="Jul/2021"/>
    <d v="2021-07-29T00:00:00"/>
    <s v="IC"/>
    <n v="427"/>
    <s v="Orange communication cards for KTK Staff for August 2021/SID22 staff"/>
    <s v="USD"/>
    <x v="37"/>
    <n v="8.4675999999999991"/>
    <n v="211.69"/>
  </r>
  <r>
    <s v="6230 - Data communication"/>
    <s v="Liberia/Liberia"/>
    <x v="7"/>
    <s v="Aug/2021"/>
    <d v="2021-08-10T00:00:00"/>
    <s v="IC"/>
    <n v="404"/>
    <s v="COMMUNICATION CARDS FOR THE MONTH OF JUNE 2021/PBF"/>
    <s v="USD"/>
    <x v="38"/>
    <n v="8.468"/>
    <n v="84.68"/>
  </r>
  <r>
    <s v="6230 - Data communication"/>
    <s v="Liberia/Liberia"/>
    <x v="7"/>
    <s v="Aug/2021"/>
    <d v="2021-08-10T00:00:00"/>
    <s v="IC"/>
    <n v="404"/>
    <s v="COMMUNICATION CARDS FOR THE MONTH OF JULY 2021/PBF"/>
    <s v="USD"/>
    <x v="38"/>
    <n v="8.468"/>
    <n v="84.68"/>
  </r>
  <r>
    <s v="6230 - Data communication"/>
    <s v="Liberia/Liberia"/>
    <x v="7"/>
    <s v="Jul/2021"/>
    <d v="2021-06-16T00:00:00"/>
    <s v="IC"/>
    <n v="331"/>
    <s v="Internet Service for Band Width from July 2021 to December 2021/KTK Office"/>
    <s v="USD"/>
    <x v="39"/>
    <n v="8.4675999999999991"/>
    <n v="752.18"/>
  </r>
  <r>
    <s v="6230 - Data communication"/>
    <s v="Liberia/Liberia"/>
    <x v="7"/>
    <s v="Aug/2021"/>
    <d v="2021-06-16T00:00:00"/>
    <s v="IC"/>
    <n v="331"/>
    <s v="Internet Service for Band Width from July 2021 to December 2021/KTK Office"/>
    <s v="USD"/>
    <x v="39"/>
    <n v="8.4675999999999991"/>
    <n v="752.18"/>
  </r>
  <r>
    <s v="6230 - Data communication"/>
    <s v="Liberia/Liberia"/>
    <x v="7"/>
    <s v="Sep/2021"/>
    <d v="2021-06-16T00:00:00"/>
    <s v="IC"/>
    <n v="331"/>
    <s v="Internet Service for Band Width from July 2021 to December 2021/KTK Office"/>
    <s v="USD"/>
    <x v="39"/>
    <n v="8.4675999999999991"/>
    <n v="752.18"/>
  </r>
  <r>
    <s v="6230 - Data communication"/>
    <s v="Liberia/Liberia"/>
    <x v="7"/>
    <s v="Oct/2021"/>
    <d v="2021-06-16T00:00:00"/>
    <s v="IC"/>
    <n v="331"/>
    <s v="Internet Service for Band Width from July 2021 to December 2021/KTK Office"/>
    <s v="USD"/>
    <x v="39"/>
    <n v="8.4675999999999991"/>
    <n v="752.18"/>
  </r>
  <r>
    <s v="6230 - Data communication"/>
    <s v="Liberia/Liberia"/>
    <x v="7"/>
    <s v="Nov/2021"/>
    <d v="2021-06-16T00:00:00"/>
    <s v="IC"/>
    <n v="331"/>
    <s v="Internet Service for Band Width from July 2021 to December 2021/KTK Office"/>
    <s v="USD"/>
    <x v="39"/>
    <n v="8.4675999999999991"/>
    <n v="752.18"/>
  </r>
  <r>
    <s v="6230 - Data communication"/>
    <s v="Liberia/Liberia"/>
    <x v="7"/>
    <s v="Dec/2021"/>
    <d v="2021-06-16T00:00:00"/>
    <s v="IC"/>
    <n v="331"/>
    <s v="Internet Service for Band Width from July 2021 to December 2021/KTK Office"/>
    <s v="USD"/>
    <x v="40"/>
    <n v="8.4677000000000007"/>
    <n v="751.93"/>
  </r>
  <r>
    <s v="6230 - Data communication"/>
    <s v="Liberia/Liberia"/>
    <x v="7"/>
    <s v="Aug/2021"/>
    <d v="2021-08-20T00:00:00"/>
    <s v="IC"/>
    <n v="479"/>
    <s v="Payment for on-Net Injection fpr August 2021/KTK Staff"/>
    <s v="USD"/>
    <x v="41"/>
    <n v="8.468"/>
    <n v="127.02"/>
  </r>
  <r>
    <s v="5612 - Passenger cars, insurance and tax"/>
    <s v="Liberia/Liberia"/>
    <x v="8"/>
    <s v="May/2021"/>
    <d v="2021-05-20T00:00:00"/>
    <s v="IC"/>
    <n v="251"/>
    <s v="Rental cost SUV Buch, &amp; Margibi - from  May 6-12, 2021 Patience / Rent a Car Intl."/>
    <s v="USD"/>
    <x v="42"/>
    <n v="8.4675999999999991"/>
    <n v="9949.43"/>
  </r>
  <r>
    <s v="5615 - Passenger cars, leasing"/>
    <s v="Liberia/Liberia"/>
    <x v="8"/>
    <s v="Mar/2021"/>
    <d v="2021-03-24T00:00:00"/>
    <s v="IC"/>
    <n v="149"/>
    <s v="RENT A CAR INTL/ movement within Monrovia (Aisha&amp;Team)"/>
    <s v="USD"/>
    <x v="43"/>
    <n v="8.3985000000000003"/>
    <n v="2687.52"/>
  </r>
  <r>
    <s v="5615 - Passenger cars, leasing"/>
    <s v="Liberia/Liberia"/>
    <x v="8"/>
    <s v="Apr/2021"/>
    <d v="2021-04-08T00:00:00"/>
    <s v="IC"/>
    <n v="162"/>
    <s v="Rental cost SUV from April 1-2, 2021 Ashia / Rent a Car Intl."/>
    <s v="USD"/>
    <x v="44"/>
    <n v="8.3985000000000003"/>
    <n v="1763.69"/>
  </r>
  <r>
    <s v="7320 - Per diem allowance"/>
    <s v="Liberia/Liberia"/>
    <x v="8"/>
    <s v="May/2021"/>
    <d v="2021-05-21T00:00:00"/>
    <s v="IC"/>
    <n v="258"/>
    <s v="Field trip for monitoring PVA assessment under proceed/UNPBF in Buchana/Patience"/>
    <s v="USD"/>
    <x v="6"/>
    <n v="8.4677000000000007"/>
    <n v="440.32"/>
  </r>
  <r>
    <s v="7320 - Per diem allowance"/>
    <s v="Liberia/Liberia"/>
    <x v="8"/>
    <s v="May/2021"/>
    <d v="2021-05-21T00:00:00"/>
    <s v="IC"/>
    <n v="257"/>
    <s v="Field trip for monitoring of PVA assessment under proceed/UNPBF-Patience"/>
    <s v="USD"/>
    <x v="45"/>
    <n v="8.4675999999999991"/>
    <n v="660.47"/>
  </r>
  <r>
    <s v="6570 - Banking costs"/>
    <s v="Liberia/Sweden"/>
    <x v="9"/>
    <s v="Apr/2021"/>
    <d v="2021-04-09T00:00:00"/>
    <s v="GL"/>
    <n v="487"/>
    <s v="First payment, 25 000,00 USD, bankfee"/>
    <s v="USD"/>
    <x v="46"/>
    <n v="8.6176999999999992"/>
    <n v="250"/>
  </r>
  <r>
    <s v="6570 - Banking costs"/>
    <s v="Liberia/Sweden"/>
    <x v="9"/>
    <s v="Apr/2021"/>
    <d v="2021-04-09T00:00:00"/>
    <s v="GL"/>
    <n v="487"/>
    <s v="First payment, 35 000,00 USD, bankfee"/>
    <s v="USD"/>
    <x v="46"/>
    <n v="8.6176999999999992"/>
    <n v="250"/>
  </r>
  <r>
    <s v="6570 - Banking costs"/>
    <s v="Liberia/Sweden"/>
    <x v="9"/>
    <s v="Apr/2021"/>
    <d v="2021-04-09T00:00:00"/>
    <s v="GL"/>
    <n v="487"/>
    <s v="First payment, 35 000,00 USD, bankfee"/>
    <s v="USD"/>
    <x v="46"/>
    <n v="8.6176999999999992"/>
    <n v="250"/>
  </r>
  <r>
    <s v="6570 - Banking costs"/>
    <s v="Liberia/Liberia"/>
    <x v="9"/>
    <s v="Aug/2021"/>
    <d v="2021-08-31T00:00:00"/>
    <s v="IC"/>
    <n v="500"/>
    <s v="Bank charges for the month of August 2021/ledger fees &amp; check withdrawal chgs"/>
    <s v="USD"/>
    <x v="47"/>
    <n v="8.4677000000000007"/>
    <n v="309.07"/>
  </r>
  <r>
    <s v="6570 - Banking costs"/>
    <s v="Liberia/Liberia"/>
    <x v="9"/>
    <s v="Feb/2021"/>
    <d v="2021-02-15T00:00:00"/>
    <s v="GL"/>
    <n v="438"/>
    <s v="Transfer from UN, Liberia funds, bankfee"/>
    <s v="USD"/>
    <x v="48"/>
    <n v="8.4033999999999995"/>
    <n v="40"/>
  </r>
  <r>
    <s v="6570 - Banking costs"/>
    <s v="Liberia/Liberia"/>
    <x v="9"/>
    <s v="Jul/2021"/>
    <d v="2021-07-31T00:00:00"/>
    <s v="IC"/>
    <n v="436"/>
    <s v="Bank charges for the month of July 2021"/>
    <s v="USD"/>
    <x v="49"/>
    <n v="8.4675999999999991"/>
    <n v="465.72"/>
  </r>
  <r>
    <s v="6990 - Other external expenses"/>
    <s v="Liberia/Liberia"/>
    <x v="9"/>
    <s v="Jul/2021"/>
    <d v="2021-07-31T00:00:00"/>
    <s v="IC"/>
    <n v="445"/>
    <s v="NGO BUSINESS REGISTRATION FOR KTK FOUNDATION FOR 2021"/>
    <s v="USD"/>
    <x v="4"/>
    <n v="8.4675999999999991"/>
    <n v="1185.46"/>
  </r>
  <r>
    <s v="7313 - Finance officer, salary and tax"/>
    <s v="Liberia/Liberia"/>
    <x v="10"/>
    <s v="Mar/2021"/>
    <d v="2021-03-24T00:00:00"/>
    <s v="IC"/>
    <n v="128"/>
    <s v="25% UNPBF- Comfort M. Freeman/WHT. Mar.2021"/>
    <s v="USD"/>
    <x v="50"/>
    <n v="8.3985000000000003"/>
    <n v="1183.0999999999999"/>
  </r>
  <r>
    <s v="7313 - Finance officer, salary and tax"/>
    <s v="Liberia/Liberia"/>
    <x v="10"/>
    <s v="Jul/2021"/>
    <d v="2021-07-22T00:00:00"/>
    <s v="IC"/>
    <n v="411"/>
    <s v="KTK Employees/NPS7ES on Salary for the month of July 2021/Comfort Freeman"/>
    <s v="USD"/>
    <x v="51"/>
    <n v="8.4679000000000002"/>
    <n v="96.28"/>
  </r>
  <r>
    <s v="7313 - Finance officer, salary and tax"/>
    <s v="Liberia/Liberia"/>
    <x v="10"/>
    <s v="Apr/2021"/>
    <d v="2021-04-28T00:00:00"/>
    <s v="IC"/>
    <n v="178"/>
    <s v="Comfort M. Freeman /25% WHT. April 2021"/>
    <s v="USD"/>
    <x v="52"/>
    <n v="8.3985000000000003"/>
    <n v="1184.19"/>
  </r>
  <r>
    <s v="7313 - Finance officer, salary and tax"/>
    <s v="Liberia/Liberia"/>
    <x v="10"/>
    <s v="Apr/2021"/>
    <d v="2021-04-30T00:00:00"/>
    <s v="IC"/>
    <n v="184"/>
    <s v="Comfort M. Freeman /25% NPS&amp;EIS. April 2021"/>
    <s v="USD"/>
    <x v="53"/>
    <n v="8.3984000000000005"/>
    <n v="516"/>
  </r>
  <r>
    <s v="7313 - Finance officer, salary and tax"/>
    <s v="Liberia/Liberia"/>
    <x v="10"/>
    <s v="Jul/2021"/>
    <d v="2021-07-24T00:00:00"/>
    <s v="IC"/>
    <n v="398"/>
    <s v="Payment for Withholding tax for the month of June/Comfort M. Freeman"/>
    <s v="USD"/>
    <x v="54"/>
    <n v="8.4677000000000007"/>
    <n v="221.26"/>
  </r>
  <r>
    <s v="7313 - Finance officer, salary and tax"/>
    <s v="Liberia/Liberia"/>
    <x v="10"/>
    <s v="Aug/2021"/>
    <d v="2021-08-27T00:00:00"/>
    <s v="IC"/>
    <n v="495"/>
    <s v="Payment on withholding for August 2021-LRA/Comfort Freeman"/>
    <s v="USD"/>
    <x v="55"/>
    <n v="8.4674999999999994"/>
    <n v="221.17"/>
  </r>
  <r>
    <s v="7313 - Finance officer, salary and tax"/>
    <s v="Liberia/Liberia"/>
    <x v="10"/>
    <s v="Jul/2021"/>
    <d v="2021-07-20T00:00:00"/>
    <s v="IC"/>
    <n v="405"/>
    <s v="SALARY FOR THE MONTH OF JULY 2021/C. FREEMAN"/>
    <s v="USD"/>
    <x v="56"/>
    <n v="8.4675999999999991"/>
    <n v="703.74"/>
  </r>
  <r>
    <s v="7313 - Finance officer, salary and tax"/>
    <s v="Liberia/Liberia"/>
    <x v="10"/>
    <s v="Jun/2021"/>
    <d v="2021-06-24T00:00:00"/>
    <s v="IC"/>
    <n v="337"/>
    <s v="KTK Employees/NPS7ES on Salary for the month of June 2021/Comfort"/>
    <s v="USD"/>
    <x v="57"/>
    <n v="8.4674999999999994"/>
    <n v="520.33000000000004"/>
  </r>
  <r>
    <s v="7313 - Finance officer, salary and tax"/>
    <s v="Liberia/Liberia"/>
    <x v="10"/>
    <s v="Apr/2021"/>
    <d v="2021-04-26T00:00:00"/>
    <s v="IC"/>
    <n v="177"/>
    <s v="Comfort M. Freeman / 25% Salary &amp; Transport  Allow. for April.2021"/>
    <s v="USD"/>
    <x v="58"/>
    <n v="8.3985000000000003"/>
    <n v="3768.83"/>
  </r>
  <r>
    <s v="7313 - Finance officer, salary and tax"/>
    <s v="Liberia/Liberia"/>
    <x v="10"/>
    <s v="Aug/2021"/>
    <d v="2021-08-26T00:00:00"/>
    <s v="IC"/>
    <n v="481"/>
    <s v="KTK Employees/NPS7ES on Salary for the month of August 2021/Comfort Freeman"/>
    <s v="USD"/>
    <x v="59"/>
    <n v="8.4674999999999994"/>
    <n v="96.53"/>
  </r>
  <r>
    <s v="7313 - Finance officer, salary and tax"/>
    <s v="Liberia/Liberia"/>
    <x v="10"/>
    <s v="Jul/2021"/>
    <d v="2021-07-28T00:00:00"/>
    <s v="IC"/>
    <n v="428"/>
    <s v="PAYMENT FOR WITHHOLDING FOR THE MONTH OF JULY 2021SCOMFORT FREEMAN"/>
    <s v="USD"/>
    <x v="60"/>
    <n v="8.4675999999999991"/>
    <n v="221.09"/>
  </r>
  <r>
    <s v="7313 - Finance officer, salary and tax"/>
    <s v="Liberia/Liberia"/>
    <x v="10"/>
    <s v="May/2021"/>
    <d v="2021-05-25T00:00:00"/>
    <s v="IC"/>
    <n v="276"/>
    <s v="Comfort M. Freeman/Salary for the month of May 2021"/>
    <s v="USD"/>
    <x v="58"/>
    <n v="8.4675999999999991"/>
    <n v="3799.84"/>
  </r>
  <r>
    <s v="7313 - Finance officer, salary and tax"/>
    <s v="Liberia/Liberia"/>
    <x v="10"/>
    <s v="Jun/2021"/>
    <d v="2021-06-21T00:00:00"/>
    <s v="IC"/>
    <n v="353"/>
    <s v="Payment of salary for the month of June 2021/Vita Comfort M. Freeman"/>
    <s v="USD"/>
    <x v="61"/>
    <n v="8.4675999999999991"/>
    <n v="3801.95"/>
  </r>
  <r>
    <s v="7313 - Finance officer, salary and tax"/>
    <s v="Liberia/Liberia"/>
    <x v="10"/>
    <s v="Mar/2021"/>
    <d v="2021-03-23T00:00:00"/>
    <s v="IC"/>
    <n v="127"/>
    <s v="Comfort M. Freeman/ UNPBF 25%  Salary,&amp;Transport  Mar.2021"/>
    <s v="USD"/>
    <x v="58"/>
    <n v="8.3985000000000003"/>
    <n v="3768.83"/>
  </r>
  <r>
    <s v="7313 - Finance officer, salary and tax"/>
    <s v="Liberia/Liberia"/>
    <x v="10"/>
    <s v="Aug/2021"/>
    <d v="2021-08-20T00:00:00"/>
    <s v="IC"/>
    <n v="497"/>
    <s v="Salary for the month of August 2021/Comfort Freeman"/>
    <s v="USD"/>
    <x v="62"/>
    <n v="8.4675999999999991"/>
    <n v="744.56"/>
  </r>
  <r>
    <s v="7314 - Senior programme officer, salary and tax"/>
    <s v="Liberia/Liberia"/>
    <x v="10"/>
    <s v="Mar/2021"/>
    <d v="2021-03-24T00:00:00"/>
    <s v="IC"/>
    <n v="128"/>
    <s v="100% UNPBF- Aisha Kamara-Kolubah/WHT. Mar.2021"/>
    <s v="USD"/>
    <x v="63"/>
    <n v="8.3985000000000003"/>
    <n v="5768.68"/>
  </r>
  <r>
    <s v="7310 - Programme officer, salary and tax"/>
    <s v="Liberia/Liberia"/>
    <x v="11"/>
    <s v="Jul/2021"/>
    <d v="2021-07-22T00:00:00"/>
    <s v="IC"/>
    <n v="411"/>
    <s v="KTK Employees/NPS7ES on Salary for the month of July 2021/Patience Koteah"/>
    <s v="USD"/>
    <x v="64"/>
    <n v="8.4675999999999991"/>
    <n v="778.09"/>
  </r>
  <r>
    <s v="7310 - Programme officer, salary and tax"/>
    <s v="Liberia/Liberia"/>
    <x v="11"/>
    <s v="May/2021"/>
    <d v="2021-05-25T00:00:00"/>
    <s v="IC"/>
    <n v="278"/>
    <s v="Patience S. Koteah/ Withholding Tax on salary for the month of May 2021"/>
    <s v="USD"/>
    <x v="65"/>
    <n v="8.4675999999999991"/>
    <n v="1674.55"/>
  </r>
  <r>
    <s v="7310 - Programme officer, salary and tax"/>
    <s v="Liberia/Liberia"/>
    <x v="11"/>
    <s v="Apr/2021"/>
    <d v="2021-04-28T00:00:00"/>
    <s v="IC"/>
    <n v="178"/>
    <s v="Patience S. Koteah /50% WHT. April 2021"/>
    <s v="USD"/>
    <x v="66"/>
    <n v="8.3985000000000003"/>
    <n v="1660.97"/>
  </r>
  <r>
    <s v="7310 - Programme officer, salary and tax"/>
    <s v="Liberia/Liberia"/>
    <x v="11"/>
    <s v="Apr/2021"/>
    <d v="2021-04-30T00:00:00"/>
    <s v="IC"/>
    <n v="184"/>
    <s v="Patience S. Koteah /50% NPS&amp;EIS. April 2021"/>
    <s v="USD"/>
    <x v="67"/>
    <n v="8.3985000000000003"/>
    <n v="748.73"/>
  </r>
  <r>
    <s v="7310 - Programme officer, salary and tax"/>
    <s v="Liberia/Liberia"/>
    <x v="11"/>
    <s v="Jul/2021"/>
    <d v="2021-07-24T00:00:00"/>
    <s v="IC"/>
    <n v="398"/>
    <s v="Payment for Withholding tax for the month of June/Patience Koteah"/>
    <s v="USD"/>
    <x v="68"/>
    <n v="8.4675999999999991"/>
    <n v="1850.51"/>
  </r>
  <r>
    <s v="7310 - Programme officer, salary and tax"/>
    <s v="Liberia/Liberia"/>
    <x v="11"/>
    <s v="Aug/2021"/>
    <d v="2021-08-27T00:00:00"/>
    <s v="IC"/>
    <n v="495"/>
    <s v="Payment on withholding for August 2021-LRA/Patience Koteah"/>
    <s v="USD"/>
    <x v="69"/>
    <n v="8.4675999999999991"/>
    <n v="1732.72"/>
  </r>
  <r>
    <s v="7310 - Programme officer, salary and tax"/>
    <s v="Liberia/Liberia"/>
    <x v="11"/>
    <s v="Jul/2021"/>
    <d v="2021-07-20T00:00:00"/>
    <s v="IC"/>
    <n v="405"/>
    <s v="SALARY FOR THE MONTH OF JULY 2021/P. KOTEAH"/>
    <s v="USD"/>
    <x v="70"/>
    <n v="8.4675999999999991"/>
    <n v="5736.8"/>
  </r>
  <r>
    <s v="7310 - Programme officer, salary and tax"/>
    <s v="Liberia/Liberia"/>
    <x v="11"/>
    <s v="Jun/2021"/>
    <d v="2021-06-24T00:00:00"/>
    <s v="IC"/>
    <n v="337"/>
    <s v="KTK Employees/NPS7ES on Salary for the month of June 2021/Patience"/>
    <s v="USD"/>
    <x v="71"/>
    <n v="8.4675999999999991"/>
    <n v="1650.34"/>
  </r>
  <r>
    <s v="7310 - Programme officer, salary and tax"/>
    <s v="Liberia/Liberia"/>
    <x v="11"/>
    <s v="Apr/2021"/>
    <d v="2021-04-26T00:00:00"/>
    <s v="IC"/>
    <n v="177"/>
    <s v="Patience Koteah / 50% Salary &amp; Transport  Allow. for April.2021"/>
    <s v="USD"/>
    <x v="72"/>
    <n v="8.3985000000000003"/>
    <n v="5526.21"/>
  </r>
  <r>
    <s v="7310 - Programme officer, salary and tax"/>
    <s v="Liberia/Liberia"/>
    <x v="11"/>
    <s v="Aug/2021"/>
    <d v="2021-08-26T00:00:00"/>
    <s v="IC"/>
    <n v="481"/>
    <s v="KTK Employees/NPS7ES on Salary for the month of August 2021/Patience Koteah"/>
    <s v="USD"/>
    <x v="73"/>
    <n v="8.4675999999999991"/>
    <n v="778"/>
  </r>
  <r>
    <s v="7310 - Programme officer, salary and tax"/>
    <s v="Liberia/Liberia"/>
    <x v="11"/>
    <s v="May/2021"/>
    <d v="2021-05-25T00:00:00"/>
    <s v="IC"/>
    <n v="261"/>
    <s v="Patience Koteah/NPS&amp;EIS. May 2021"/>
    <s v="USD"/>
    <x v="74"/>
    <n v="8.4675999999999991"/>
    <n v="754.8"/>
  </r>
  <r>
    <s v="7310 - Programme officer, salary and tax"/>
    <s v="Liberia/Liberia"/>
    <x v="11"/>
    <s v="Jul/2021"/>
    <d v="2021-07-28T00:00:00"/>
    <s v="IC"/>
    <n v="428"/>
    <s v="PAYMENT FOR WITHHOLDING FOR THE MONTH OF JULY 2021/PATIENCE KOTEAH"/>
    <s v="USD"/>
    <x v="75"/>
    <n v="8.4675999999999991"/>
    <n v="1734.42"/>
  </r>
  <r>
    <s v="7310 - Programme officer, salary and tax"/>
    <s v="Liberia/Liberia"/>
    <x v="11"/>
    <s v="May/2021"/>
    <d v="2021-05-25T00:00:00"/>
    <s v="IC"/>
    <n v="276"/>
    <s v="Patience S. Koteah/Salary for the month of May 2021"/>
    <s v="USD"/>
    <x v="72"/>
    <n v="8.4675999999999991"/>
    <n v="5571.68"/>
  </r>
  <r>
    <s v="7310 - Programme officer, salary and tax"/>
    <s v="Liberia/Liberia"/>
    <x v="11"/>
    <s v="Jun/2021"/>
    <d v="2021-06-21T00:00:00"/>
    <s v="IC"/>
    <n v="353"/>
    <s v="Payment of salary for the month of June 2021/Patience Koteah"/>
    <s v="USD"/>
    <x v="76"/>
    <n v="8.4675999999999991"/>
    <n v="6071.27"/>
  </r>
  <r>
    <s v="7310 - Programme officer, salary and tax"/>
    <s v="Liberia/Liberia"/>
    <x v="11"/>
    <s v="Aug/2021"/>
    <d v="2021-08-20T00:00:00"/>
    <s v="IC"/>
    <n v="497"/>
    <s v="Salary for the month of August 2021/Patience Koteah"/>
    <s v="USD"/>
    <x v="77"/>
    <n v="8.4675999999999991"/>
    <n v="6160.18"/>
  </r>
  <r>
    <s v="7314 - Senior programme officer, salary and tax"/>
    <s v="Liberia/Liberia"/>
    <x v="12"/>
    <s v="Jul/2021"/>
    <d v="2021-07-22T00:00:00"/>
    <s v="IC"/>
    <n v="411"/>
    <s v="KTK Employees/NPS7ES on Salary for the month of July 2021/Aisha Kolubah"/>
    <s v="USD"/>
    <x v="78"/>
    <n v="8.4675999999999991"/>
    <n v="2494.7199999999998"/>
  </r>
  <r>
    <s v="7314 - Senior programme officer, salary and tax"/>
    <s v="Liberia/Liberia"/>
    <x v="12"/>
    <s v="May/2021"/>
    <d v="2021-05-25T00:00:00"/>
    <s v="IC"/>
    <n v="278"/>
    <s v="Aisha Kamara-Kolubah/ Withholding Tax on salary for the month of May 2021"/>
    <s v="USD"/>
    <x v="79"/>
    <n v="8.4675999999999991"/>
    <n v="5811.99"/>
  </r>
  <r>
    <s v="7314 - Senior programme officer, salary and tax"/>
    <s v="Liberia/Liberia"/>
    <x v="12"/>
    <s v="Apr/2021"/>
    <d v="2021-04-28T00:00:00"/>
    <s v="IC"/>
    <n v="178"/>
    <s v="Aisha Kamara-Kolubah / WHT. April 2021"/>
    <s v="USD"/>
    <x v="79"/>
    <n v="8.3985000000000003"/>
    <n v="5764.56"/>
  </r>
  <r>
    <s v="7314 - Senior programme officer, salary and tax"/>
    <s v="Liberia/Liberia"/>
    <x v="12"/>
    <s v="Apr/2021"/>
    <d v="2021-04-30T00:00:00"/>
    <s v="IC"/>
    <n v="184"/>
    <s v="Aisha Kamara-Kolubah / NPS&amp;EIS. April 2021"/>
    <s v="USD"/>
    <x v="78"/>
    <n v="8.3985000000000003"/>
    <n v="2474.37"/>
  </r>
  <r>
    <s v="7314 - Senior programme officer, salary and tax"/>
    <s v="Liberia/Liberia"/>
    <x v="12"/>
    <s v="Jul/2021"/>
    <d v="2021-07-24T00:00:00"/>
    <s v="IC"/>
    <n v="398"/>
    <s v="Payment for Withholding tax for the month of June/Kebeh Gayflowu"/>
    <s v="USD"/>
    <x v="80"/>
    <n v="8.4675999999999991"/>
    <n v="5813.01"/>
  </r>
  <r>
    <s v="7314 - Senior programme officer, salary and tax"/>
    <s v="Liberia/Liberia"/>
    <x v="12"/>
    <s v="Aug/2021"/>
    <d v="2021-08-27T00:00:00"/>
    <s v="IC"/>
    <n v="495"/>
    <s v="Payment on withholding for August 2021-LRA/Aisha Kolubah"/>
    <s v="USD"/>
    <x v="79"/>
    <n v="8.4675999999999991"/>
    <n v="5811.99"/>
  </r>
  <r>
    <s v="7314 - Senior programme officer, salary and tax"/>
    <s v="Liberia/Liberia"/>
    <x v="12"/>
    <s v="Jul/2021"/>
    <d v="2021-07-23T00:00:00"/>
    <s v="IC"/>
    <n v="424"/>
    <s v="Stay Home grant for Staff for July 2021/Aisha Kolubah"/>
    <s v="USD"/>
    <x v="81"/>
    <n v="8.4675999999999991"/>
    <n v="846.76"/>
  </r>
  <r>
    <s v="7314 - Senior programme officer, salary and tax"/>
    <s v="Liberia/Liberia"/>
    <x v="12"/>
    <s v="Jul/2021"/>
    <d v="2021-07-20T00:00:00"/>
    <s v="IC"/>
    <n v="405"/>
    <s v="SALARY FOR THE MONTH OF JULY 2021/A. KOLUBAH"/>
    <s v="USD"/>
    <x v="82"/>
    <n v="8.4675999999999991"/>
    <n v="18137.599999999999"/>
  </r>
  <r>
    <s v="7314 - Senior programme officer, salary and tax"/>
    <s v="Liberia/Liberia"/>
    <x v="12"/>
    <s v="Jun/2021"/>
    <d v="2021-06-24T00:00:00"/>
    <s v="IC"/>
    <n v="337"/>
    <s v="KTK Employees/NPS7ES on Salary for the month of June 2021/Aisha"/>
    <s v="USD"/>
    <x v="83"/>
    <n v="8.4675999999999991"/>
    <n v="2495.15"/>
  </r>
  <r>
    <s v="7314 - Senior programme officer, salary and tax"/>
    <s v="Liberia/Liberia"/>
    <x v="12"/>
    <s v="Apr/2021"/>
    <d v="2021-04-26T00:00:00"/>
    <s v="IC"/>
    <n v="177"/>
    <s v="Aisha Kamara / Salary &amp; Transport  Allow. for April.2021"/>
    <s v="USD"/>
    <x v="82"/>
    <n v="8.3985000000000003"/>
    <n v="17989.59"/>
  </r>
  <r>
    <s v="7314 - Senior programme officer, salary and tax"/>
    <s v="Liberia/Liberia"/>
    <x v="12"/>
    <s v="Aug/2021"/>
    <d v="2021-08-26T00:00:00"/>
    <s v="IC"/>
    <n v="481"/>
    <s v="KTK Employees/NPS7ES on Salary for the month of August 2021/Mabel Kear"/>
    <s v="USD"/>
    <x v="78"/>
    <n v="8.4675999999999991"/>
    <n v="2494.7199999999998"/>
  </r>
  <r>
    <s v="7314 - Senior programme officer, salary and tax"/>
    <s v="Liberia/Liberia"/>
    <x v="12"/>
    <s v="May/2021"/>
    <d v="2021-05-25T00:00:00"/>
    <s v="IC"/>
    <n v="261"/>
    <s v="Aisha K. Kolubah/NPS&amp;EIS. May 2021"/>
    <s v="USD"/>
    <x v="78"/>
    <n v="8.4675999999999991"/>
    <n v="2494.7199999999998"/>
  </r>
  <r>
    <s v="7314 - Senior programme officer, salary and tax"/>
    <s v="Liberia/Liberia"/>
    <x v="12"/>
    <s v="Jul/2021"/>
    <d v="2021-07-28T00:00:00"/>
    <s v="IC"/>
    <n v="428"/>
    <s v="PAYMENT FOR WITHHOLDING FOR THE MONTH OF JULY 2021/AISHA KOLUBAH"/>
    <s v="USD"/>
    <x v="84"/>
    <n v="8.4675999999999991"/>
    <n v="5807.76"/>
  </r>
  <r>
    <s v="7314 - Senior programme officer, salary and tax"/>
    <s v="Liberia/Liberia"/>
    <x v="12"/>
    <s v="Mar/2021"/>
    <d v="2021-03-24T00:00:00"/>
    <s v="IC"/>
    <n v="129"/>
    <s v="100% SSID22 - Comfort M. Freeman/NPS&amp;EIS.Mar.2021"/>
    <s v="USD"/>
    <x v="83"/>
    <n v="8.3985000000000003"/>
    <n v="2474.79"/>
  </r>
  <r>
    <s v="7314 - Senior programme officer, salary and tax"/>
    <s v="Liberia/Liberia"/>
    <x v="12"/>
    <s v="May/2021"/>
    <d v="2021-05-25T00:00:00"/>
    <s v="IC"/>
    <n v="276"/>
    <s v="Aisha Kamara-Kolubah/Salary for the month of May 2021"/>
    <s v="USD"/>
    <x v="82"/>
    <n v="8.4675999999999991"/>
    <n v="18137.599999999999"/>
  </r>
  <r>
    <s v="7314 - Senior programme officer, salary and tax"/>
    <s v="Liberia/Liberia"/>
    <x v="12"/>
    <s v="Jun/2021"/>
    <d v="2021-06-21T00:00:00"/>
    <s v="IC"/>
    <n v="353"/>
    <s v="Payment of salary for the month of June 2021/Aisha Kamara Kolubah"/>
    <s v="USD"/>
    <x v="82"/>
    <n v="8.4675999999999991"/>
    <n v="18137.599999999999"/>
  </r>
  <r>
    <s v="7314 - Senior programme officer, salary and tax"/>
    <s v="Liberia/Liberia"/>
    <x v="12"/>
    <s v="Mar/2021"/>
    <d v="2021-03-23T00:00:00"/>
    <s v="IC"/>
    <n v="127"/>
    <s v="Aisha Kamara-Kolubah /100% Salary,&amp;Transport  Mar.2021"/>
    <s v="USD"/>
    <x v="82"/>
    <n v="8.3985000000000003"/>
    <n v="17989.59"/>
  </r>
  <r>
    <s v="7314 - Senior programme officer, salary and tax"/>
    <s v="Liberia/Liberia"/>
    <x v="12"/>
    <s v="Aug/2021"/>
    <d v="2021-08-20T00:00:00"/>
    <s v="IC"/>
    <n v="497"/>
    <s v="Salary for the month of August 2021/Satta Varpilah"/>
    <s v="USD"/>
    <x v="85"/>
    <n v="8.4675999999999991"/>
    <n v="18984.36"/>
  </r>
  <r>
    <s v="7620 - Health care"/>
    <s v="Liberia/Liberia"/>
    <x v="12"/>
    <s v="Jul/2021"/>
    <d v="2021-07-09T00:00:00"/>
    <s v="IC"/>
    <n v="410"/>
    <s v="GROUP LIFE &amp; MEDICAL INSURANCE /JULY TO SEPTEMBER 2021/AISHA KOLUBAH"/>
    <s v="USD"/>
    <x v="86"/>
    <n v="8.4675999999999991"/>
    <n v="1087.24"/>
  </r>
  <r>
    <s v="7620 - Health care"/>
    <s v="Liberia/Liberia"/>
    <x v="12"/>
    <s v="Aug/2021"/>
    <d v="2021-07-09T00:00:00"/>
    <s v="IC"/>
    <n v="410"/>
    <s v="GROUP LIFE &amp; MEDICAL INSURANCE /JULY TO SEPTEMBER 2021/AISHA KOLUBAH"/>
    <s v="USD"/>
    <x v="86"/>
    <n v="8.4675999999999991"/>
    <n v="1087.24"/>
  </r>
  <r>
    <s v="7620 - Health care"/>
    <s v="Liberia/Liberia"/>
    <x v="12"/>
    <s v="Sep/2021"/>
    <d v="2021-07-09T00:00:00"/>
    <s v="IC"/>
    <n v="410"/>
    <s v="GROUP LIFE &amp; MEDICAL INSURANCE /JULY TO SEPTEMBER 2021/AISHA KOLUBAH"/>
    <s v="USD"/>
    <x v="87"/>
    <n v="8.4675999999999991"/>
    <n v="1087.1600000000001"/>
  </r>
  <r>
    <s v="7620 - Health care"/>
    <s v="Liberia/Liberia"/>
    <x v="12"/>
    <s v="May/2021"/>
    <d v="2021-05-04T00:00:00"/>
    <s v="IC"/>
    <n v="235"/>
    <s v="Ashia Kamara-Kolubah/Group Life &amp; Medical Insur. Apri. - June 30th. 2021"/>
    <s v="USD"/>
    <x v="88"/>
    <n v="8.4675999999999991"/>
    <n v="3219.64"/>
  </r>
  <r>
    <s v="7620 - Health care"/>
    <s v="Liberia/Liberia"/>
    <x v="12"/>
    <s v="Mar/2021"/>
    <d v="2021-03-16T00:00:00"/>
    <s v="IC"/>
    <n v="124"/>
    <s v="Group life &amp; Medical Insurance for March/Aisha"/>
    <s v="USD"/>
    <x v="89"/>
    <n v="8.3985000000000003"/>
    <n v="1095.2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8">
  <r>
    <s v="4910 - Partner organisation support, not reported"/>
    <s v="Liberia/Sweden"/>
    <x v="0"/>
    <s v="Apr/2021"/>
    <d v="2021-04-09T00:00:00"/>
    <s v="GL"/>
    <n v="487"/>
    <s v="First payment, 25 000,00 USD"/>
    <s v="USD"/>
    <n v="25000"/>
    <n v="8.6158999999999999"/>
    <n v="215397.5"/>
  </r>
  <r>
    <s v="4910 - Partner organisation support, not reported"/>
    <s v="Liberia/Sweden"/>
    <x v="1"/>
    <s v="Apr/2021"/>
    <d v="2021-04-09T00:00:00"/>
    <s v="GL"/>
    <n v="487"/>
    <s v="First payment, 35 000,00 USD"/>
    <s v="USD"/>
    <n v="35000"/>
    <n v="8.6160999999999994"/>
    <n v="301563.5"/>
  </r>
  <r>
    <s v="4910 - Partner organisation support, not reported"/>
    <s v="Liberia/Sweden"/>
    <x v="2"/>
    <s v="Apr/2021"/>
    <d v="2021-04-09T00:00:00"/>
    <s v="GL"/>
    <n v="487"/>
    <s v="First payment, 35 000,00 USD"/>
    <s v="USD"/>
    <n v="35000"/>
    <n v="8.6157000000000004"/>
    <n v="301549.5"/>
  </r>
  <r>
    <s v="5460 - Consumable materials"/>
    <s v="Liberia/Liberia"/>
    <x v="3"/>
    <s v="Aug/2021"/>
    <d v="2021-08-02T00:00:00"/>
    <s v="IC"/>
    <n v="498"/>
    <s v="Assorted materials for project activities/ISW/Patience Koteah"/>
    <s v="USD"/>
    <n v="265.7"/>
    <n v="8.4675999999999991"/>
    <n v="2249.84"/>
  </r>
  <r>
    <s v="5610 - Costs for passenger cars"/>
    <s v="Liberia/Liberia"/>
    <x v="3"/>
    <s v="Aug/2021"/>
    <d v="2021-08-05T00:00:00"/>
    <s v="IC"/>
    <n v="484"/>
    <s v="Transportation cost for local taxi driver for one day/Patience Koteah-UNPBF"/>
    <s v="USD"/>
    <n v="50"/>
    <n v="8.4675999999999991"/>
    <n v="423.38"/>
  </r>
  <r>
    <s v="5850 - Meeting costs"/>
    <s v="Liberia/Liberia"/>
    <x v="3"/>
    <s v="Jul/2021"/>
    <d v="2021-07-23T00:00:00"/>
    <s v="IC"/>
    <n v="422"/>
    <s v="payment for Banners for the Integrated Security Training/International Aluminum Factory"/>
    <s v="USD"/>
    <n v="140"/>
    <n v="8.4675999999999991"/>
    <n v="1185.46"/>
  </r>
  <r>
    <s v="5850 - Meeting costs"/>
    <s v="Liberia/Liberia"/>
    <x v="3"/>
    <s v="Jul/2021"/>
    <d v="2021-07-23T00:00:00"/>
    <s v="IC"/>
    <n v="423"/>
    <s v="Note taker/Mobilizer for integrated security Training/Harleyar Kesselly"/>
    <s v="USD"/>
    <n v="255"/>
    <n v="8.4675999999999991"/>
    <n v="2159.2399999999998"/>
  </r>
  <r>
    <s v="5850 - Meeting costs"/>
    <s v="Liberia/Liberia"/>
    <x v="3"/>
    <s v="Jul/2021"/>
    <d v="2021-07-09T00:00:00"/>
    <s v="IC"/>
    <n v="426"/>
    <s v="Payment for one day working session for two staff &amp; gasoline/Patience Koteah"/>
    <s v="USD"/>
    <n v="52"/>
    <n v="8.4677000000000007"/>
    <n v="440.32"/>
  </r>
  <r>
    <s v="5850 - Meeting costs"/>
    <s v="Liberia/Liberia"/>
    <x v="3"/>
    <s v="Jul/2021"/>
    <d v="2021-07-21T00:00:00"/>
    <s v="IC"/>
    <n v="407"/>
    <s v="BELLA CASA HOTEL/RENTAL OF HALL FOR INTEGRATED SECURITY TRAINING /JULY 2021/UNPBF"/>
    <s v="USD"/>
    <n v="5000"/>
    <n v="8.4675999999999991"/>
    <n v="42338"/>
  </r>
  <r>
    <s v="5850 - Meeting costs"/>
    <s v="Liberia/Liberia"/>
    <x v="3"/>
    <s v="Mar/2021"/>
    <d v="2021-03-18T00:00:00"/>
    <s v="IC"/>
    <n v="126"/>
    <s v="Patience/Transportation PPts - UNPBF workshop (22-26, 21) Korr. EF 20/8-2021"/>
    <s v="USD"/>
    <n v="600"/>
    <n v="8.3985000000000003"/>
    <n v="5039.1000000000004"/>
  </r>
  <r>
    <s v="5850 - Meeting costs"/>
    <s v="Liberia/Liberia"/>
    <x v="3"/>
    <s v="Mar/2021"/>
    <d v="2021-03-18T00:00:00"/>
    <s v="IC"/>
    <n v="126"/>
    <s v="Assorted Sanitary materials UNPF Workshop &amp; Ice Breaker for Team Building. Korr. EF 20/8-2021"/>
    <s v="USD"/>
    <n v="95"/>
    <n v="8.3985000000000003"/>
    <n v="797.86"/>
  </r>
  <r>
    <s v="5850 - Meeting costs"/>
    <s v="Liberia/Liberia"/>
    <x v="3"/>
    <s v="Mar/2021"/>
    <d v="2021-03-18T00:00:00"/>
    <s v="IC"/>
    <n v="126"/>
    <s v="Facility fees (CHI) &amp; pure bottles Water_x000a_Korr. EF 20/8-2021"/>
    <s v="USD"/>
    <n v="195"/>
    <n v="8.3985000000000003"/>
    <n v="1637.71"/>
  </r>
  <r>
    <s v="5850 - Meeting costs"/>
    <s v="Liberia/Liberia"/>
    <x v="3"/>
    <s v="Jul/2021"/>
    <d v="2021-07-27T00:00:00"/>
    <s v="IC"/>
    <n v="409"/>
    <s v="PRINTING OF T-SHIRTS FOR INTEGRATED SECURITY TRAINING /UNPBF/ADVANCE PRINTERS"/>
    <s v="USD"/>
    <n v="600"/>
    <n v="8.4675999999999991"/>
    <n v="5080.5600000000004"/>
  </r>
  <r>
    <s v="5850 - Meeting costs"/>
    <s v="Liberia/Liberia"/>
    <x v="3"/>
    <s v="Jul/2021"/>
    <d v="2021-07-21T00:00:00"/>
    <s v="IC"/>
    <n v="408"/>
    <s v="MAMBA POINT HOTEL/HALL RENTAL FOR INTEGRATED SECURITY TRAINING IN JULY 2021"/>
    <s v="USD"/>
    <n v="922"/>
    <n v="8.4675999999999991"/>
    <n v="7807.13"/>
  </r>
  <r>
    <s v="5850 - Meeting costs"/>
    <s v="Liberia/Liberia"/>
    <x v="3"/>
    <s v="Jun/2021"/>
    <d v="2021-06-23T00:00:00"/>
    <s v="IC"/>
    <n v="348"/>
    <s v="NETWORKING MEETING WITH WOMEN HUMAN RIGHTS DEFENDERS NETWORK/UNPBF PROJECT"/>
    <s v="USD"/>
    <n v="200"/>
    <n v="8.4675999999999991"/>
    <n v="1693.52"/>
  </r>
  <r>
    <s v="5850 - Meeting costs"/>
    <s v="Liberia/Liberia"/>
    <x v="3"/>
    <s v="Jul/2021"/>
    <d v="2021-07-31T00:00:00"/>
    <s v="IC"/>
    <n v="433"/>
    <s v="Payment for support to Integrated Security Training for UNPBF Project"/>
    <s v="USD"/>
    <n v="1923.74"/>
    <n v="8.4675999999999991"/>
    <n v="16289.46"/>
  </r>
  <r>
    <s v="6550 - Consulting fees"/>
    <s v="Liberia/Liberia"/>
    <x v="3"/>
    <s v="Jul/2021"/>
    <d v="2021-07-22T00:00:00"/>
    <s v="IC"/>
    <n v="431"/>
    <s v="Consultancy fees for the Integrated Security Training for UNPBF Project"/>
    <s v="USD"/>
    <n v="4467.1000000000004"/>
    <n v="8.4675999999999991"/>
    <n v="37825.620000000003"/>
  </r>
  <r>
    <s v="6990 - Other external expenses"/>
    <s v="Liberia/Sweden"/>
    <x v="3"/>
    <s v="Sep/2021"/>
    <d v="2021-09-23T00:00:00"/>
    <s v="IC"/>
    <n v="548"/>
    <s v="Printing cost for Logo and African infuse on 45 bags 60% of 720/ Momo Kemokai"/>
    <s v="USD"/>
    <n v="432"/>
    <n v="8.7574000000000005"/>
    <n v="3783.2"/>
  </r>
  <r>
    <s v="5610 - Costs for passenger cars"/>
    <s v="Liberia/Liberia"/>
    <x v="4"/>
    <s v="Jun/2021"/>
    <d v="2021-06-02T00:00:00"/>
    <s v="IC"/>
    <n v="328"/>
    <s v="Travel to Buchanan and back to Monrovia/ Aisha"/>
    <s v="USD"/>
    <n v="250"/>
    <n v="8.4675999999999991"/>
    <n v="2116.9"/>
  </r>
  <r>
    <s v="7320 - Per diem allowance"/>
    <s v="Liberia/Liberia"/>
    <x v="4"/>
    <s v="Jun/2021"/>
    <d v="2021-06-18T00:00:00"/>
    <s v="IC"/>
    <n v="345"/>
    <s v=""/>
    <s v="USD"/>
    <n v="20"/>
    <n v="8.4674999999999994"/>
    <n v="169.35"/>
  </r>
  <r>
    <s v="5850 - Meeting costs"/>
    <s v="Liberia/Liberia"/>
    <x v="5"/>
    <s v="Apr/2021"/>
    <d v="2021-04-20T00:00:00"/>
    <s v="IC"/>
    <n v="171"/>
    <s v="Catering service for 20 person for a five(5) days PVA workshop UNPBF"/>
    <s v="USD"/>
    <n v="2800"/>
    <n v="8.3985000000000003"/>
    <n v="23515.8"/>
  </r>
  <r>
    <s v="5850 - Meeting costs"/>
    <s v="Liberia/Liberia"/>
    <x v="5"/>
    <s v="Jun/2021"/>
    <d v="2021-06-01T00:00:00"/>
    <s v="IC"/>
    <n v="325"/>
    <s v="To facilitate a five days workshop /March 22-26, 2021 UNPBF Project"/>
    <s v="USD"/>
    <n v="1000"/>
    <n v="8.4675999999999991"/>
    <n v="8467.6"/>
  </r>
  <r>
    <s v="5411 - Consumable equipment - Computors &amp; mobile devices etc."/>
    <s v="Liberia/Liberia"/>
    <x v="6"/>
    <s v="Mar/2021"/>
    <d v="2021-03-16T00:00:00"/>
    <s v="IC"/>
    <n v="123"/>
    <s v="Office Ideas / IT Equipment and Dell Laptop / UNPBFCK#00157"/>
    <s v="USD"/>
    <n v="1800"/>
    <n v="8.3985000000000003"/>
    <n v="15117.3"/>
  </r>
  <r>
    <s v="5010 - Rent"/>
    <s v="Liberia/Liberia"/>
    <x v="7"/>
    <s v="Aug/2021"/>
    <d v="2021-01-14T00:00:00"/>
    <s v="AB"/>
    <n v="43"/>
    <s v="LEONE Investment INC  CK#00133/ Office Rent &amp; Facility cost Jan. - Dec. 2021 IA"/>
    <s v="USD"/>
    <n v="504.9"/>
    <n v="8.2119999999999997"/>
    <n v="4146.24"/>
  </r>
  <r>
    <s v="5010 - Rent"/>
    <s v="Liberia/Liberia"/>
    <x v="7"/>
    <s v="Sep/2021"/>
    <d v="2021-01-14T00:00:00"/>
    <s v="AB"/>
    <n v="43"/>
    <s v="LEONE Investment INC  CK#00133/ Office Rent &amp; Facility cost Jan. - Dec. 2021 IA"/>
    <s v="USD"/>
    <n v="504.9"/>
    <n v="8.2119999999999997"/>
    <n v="4146.24"/>
  </r>
  <r>
    <s v="5010 - Rent"/>
    <s v="Liberia/Liberia"/>
    <x v="7"/>
    <s v="Feb/2021"/>
    <d v="2021-01-14T00:00:00"/>
    <s v="AB"/>
    <n v="43"/>
    <s v="LEONE Investment INC  CK#00133/ Office Rent &amp; Facility cost Jan. - Dec. 2021 IA"/>
    <s v="USD"/>
    <n v="504.9"/>
    <n v="8.2119999999999997"/>
    <n v="4146.24"/>
  </r>
  <r>
    <s v="5010 - Rent"/>
    <s v="Liberia/Liberia"/>
    <x v="7"/>
    <s v="Mar/2021"/>
    <d v="2021-01-14T00:00:00"/>
    <s v="AB"/>
    <n v="43"/>
    <s v="LEONE Investment INC  CK#00133/ Office Rent &amp; Facility cost Jan. - Dec. 2021 IA"/>
    <s v="USD"/>
    <n v="504.9"/>
    <n v="8.2119999999999997"/>
    <n v="4146.24"/>
  </r>
  <r>
    <s v="5010 - Rent"/>
    <s v="Liberia/Liberia"/>
    <x v="7"/>
    <s v="Apr/2021"/>
    <d v="2021-01-14T00:00:00"/>
    <s v="AB"/>
    <n v="43"/>
    <s v="LEONE Investment INC  CK#00133/ Office Rent &amp; Facility cost Jan. - Dec. 2021 IA"/>
    <s v="USD"/>
    <n v="504.9"/>
    <n v="8.2119999999999997"/>
    <n v="4146.24"/>
  </r>
  <r>
    <s v="5010 - Rent"/>
    <s v="Liberia/Liberia"/>
    <x v="7"/>
    <s v="May/2021"/>
    <d v="2021-01-14T00:00:00"/>
    <s v="AB"/>
    <n v="43"/>
    <s v="LEONE Investment INC  CK#00133/ Office Rent &amp; Facility cost Jan. - Dec. 2021 IA"/>
    <s v="USD"/>
    <n v="504.9"/>
    <n v="8.2119999999999997"/>
    <n v="4146.24"/>
  </r>
  <r>
    <s v="5010 - Rent"/>
    <s v="Liberia/Liberia"/>
    <x v="7"/>
    <s v="Jun/2021"/>
    <d v="2021-01-14T00:00:00"/>
    <s v="AB"/>
    <n v="43"/>
    <s v="LEONE Investment INC  CK#00133/ Office Rent &amp; Facility cost Jan. - Dec. 2021 IA"/>
    <s v="USD"/>
    <n v="504.9"/>
    <n v="8.2119999999999997"/>
    <n v="4146.24"/>
  </r>
  <r>
    <s v="5010 - Rent"/>
    <s v="Liberia/Liberia"/>
    <x v="7"/>
    <s v="Jul/2021"/>
    <d v="2021-01-14T00:00:00"/>
    <s v="AB"/>
    <n v="43"/>
    <s v="LEONE Investment INC  CK#00133/ Office Rent &amp; Facility cost Jan. - Dec. 2021 IA"/>
    <s v="USD"/>
    <n v="504.9"/>
    <n v="8.2119999999999997"/>
    <n v="4146.24"/>
  </r>
  <r>
    <s v="5020 - Electricity, heat, water etc. for rented premises"/>
    <s v="Liberia/Liberia"/>
    <x v="7"/>
    <s v="Jun/2021"/>
    <d v="2021-06-16T00:00:00"/>
    <s v="IC"/>
    <n v="356"/>
    <s v="REFILLING OF FIRE EXTINGUISHERS / KTK OFFICE"/>
    <s v="USD"/>
    <n v="63.75"/>
    <n v="8.4675999999999991"/>
    <n v="539.80999999999995"/>
  </r>
  <r>
    <s v="5060 - Cleaning and recycling"/>
    <s v="Liberia/Liberia"/>
    <x v="7"/>
    <s v="Jul/2021"/>
    <d v="2021-07-22T00:00:00"/>
    <s v="IC"/>
    <n v="421"/>
    <s v="Payment for cleaning materials for KTK office/Korto Kesselly"/>
    <s v="USD"/>
    <n v="38"/>
    <n v="8.4675999999999991"/>
    <n v="321.77"/>
  </r>
  <r>
    <s v="5090 - Other costs of rented premises"/>
    <s v="Liberia/Sweden"/>
    <x v="7"/>
    <s v="Sep/2021"/>
    <d v="2021-09-20T00:00:00"/>
    <s v="IC"/>
    <n v="543"/>
    <s v="Duplication of door locks for KTK Staff used/BK"/>
    <s v="USD"/>
    <n v="20"/>
    <n v="8.4674999999999994"/>
    <n v="169.35"/>
  </r>
  <r>
    <s v="5090 - Other costs of rented premises"/>
    <s v="Liberia/Liberia"/>
    <x v="7"/>
    <s v="Jun/2021"/>
    <d v="2021-06-18T00:00:00"/>
    <s v="IC"/>
    <n v="334"/>
    <s v="Balance (50%) Payment for KTK Sign Board"/>
    <s v="USD"/>
    <n v="102"/>
    <n v="8.4675999999999991"/>
    <n v="863.7"/>
  </r>
  <r>
    <s v="5090 - Other costs of rented premises"/>
    <s v="Liberia/Liberia"/>
    <x v="7"/>
    <s v="Jun/2021"/>
    <d v="2021-06-02T00:00:00"/>
    <s v="IC"/>
    <n v="330"/>
    <s v="Payment for KTK Signboard with light on both sides"/>
    <s v="USD"/>
    <n v="102"/>
    <n v="8.4675999999999991"/>
    <n v="863.7"/>
  </r>
  <r>
    <s v="5410 - Consumable equipment"/>
    <s v="Liberia/Liberia"/>
    <x v="7"/>
    <s v="Mar/2021"/>
    <d v="2021-03-08T00:00:00"/>
    <s v="IC"/>
    <n v="131"/>
    <s v="Betty / Diary, Trash Baskets, Desk Organizers, Scisssor, Calculator"/>
    <s v="USD"/>
    <n v="94"/>
    <n v="8.3985000000000003"/>
    <n v="789.46"/>
  </r>
  <r>
    <s v="5410 - Consumable equipment"/>
    <s v="Liberia/Sweden"/>
    <x v="7"/>
    <s v="Sep/2021"/>
    <d v="2021-09-16T00:00:00"/>
    <s v="IC"/>
    <n v="520"/>
    <s v="Payment for one key cabinet and two extension cords for office used/BK"/>
    <s v="USD"/>
    <n v="50"/>
    <n v="8.4675999999999991"/>
    <n v="423.38"/>
  </r>
  <r>
    <s v="5460 - Consumable materials"/>
    <s v="Liberia/Liberia"/>
    <x v="7"/>
    <s v="Jul/2021"/>
    <d v="2021-07-01T00:00:00"/>
    <s v="IC"/>
    <n v="412"/>
    <s v="Payment for office supplies for KTK Office/Betty Kollie"/>
    <s v="USD"/>
    <n v="53.58"/>
    <n v="8.4674999999999994"/>
    <n v="453.69"/>
  </r>
  <r>
    <s v="5460 - Consumable materials"/>
    <s v="Liberia/Liberia"/>
    <x v="7"/>
    <s v="Aug/2021"/>
    <d v="2021-08-11T00:00:00"/>
    <s v="IC"/>
    <n v="483"/>
    <s v="Payment for communication cards for Sept. 2021/Aisha Kolubah"/>
    <s v="USD"/>
    <n v="5"/>
    <n v="8.468"/>
    <n v="42.34"/>
  </r>
  <r>
    <s v="5460 - Consumable materials"/>
    <s v="Liberia/Sweden"/>
    <x v="7"/>
    <s v="Sep/2021"/>
    <d v="2021-09-17T00:00:00"/>
    <s v="IC"/>
    <n v="524"/>
    <s v="Payment for water and log book for KTK Office/KK"/>
    <s v="USD"/>
    <n v="10"/>
    <n v="8.468"/>
    <n v="84.68"/>
  </r>
  <r>
    <s v="5460 - Consumable materials"/>
    <s v="Liberia/Liberia"/>
    <x v="7"/>
    <s v="Jun/2021"/>
    <d v="2021-06-16T00:00:00"/>
    <s v="IC"/>
    <n v="343"/>
    <s v="Payment for medical mask, water &amp; napkins for staff use"/>
    <s v="USD"/>
    <n v="13.43"/>
    <n v="8.4675999999999991"/>
    <n v="113.72"/>
  </r>
  <r>
    <s v="5460 - Consumable materials"/>
    <s v="Liberia/Liberia"/>
    <x v="7"/>
    <s v="Jul/2021"/>
    <d v="2021-07-09T00:00:00"/>
    <s v="IC"/>
    <n v="430"/>
    <s v="Payment for cartridges for Hp 201A, Cannon737 and Hp 920 Injet for KTK Office"/>
    <s v="USD"/>
    <n v="182.4"/>
    <n v="8.4675999999999991"/>
    <n v="1544.49"/>
  </r>
  <r>
    <s v="5460 - Consumable materials"/>
    <s v="Liberia/Sweden"/>
    <x v="7"/>
    <s v="Sep/2021"/>
    <d v="2021-09-07T00:00:00"/>
    <s v="IC"/>
    <n v="519"/>
    <s v="Assorted supplies for KTK Liberia Office/BK"/>
    <s v="USD"/>
    <n v="124"/>
    <n v="8.4675999999999991"/>
    <n v="1049.98"/>
  </r>
  <r>
    <s v="5520 - Repairs and maintenance of plant and machinery"/>
    <s v="Liberia/Liberia"/>
    <x v="7"/>
    <s v="Aug/2021"/>
    <d v="2021-08-11T00:00:00"/>
    <s v="IC"/>
    <n v="482"/>
    <s v="Repair of Canon MF217 Printer/KTK Office/Copy Aid Technology"/>
    <s v="USD"/>
    <n v="15.2"/>
    <n v="8.4678000000000004"/>
    <n v="128.71"/>
  </r>
  <r>
    <s v="5610 - Costs for passenger cars"/>
    <s v="Liberia/Sweden"/>
    <x v="7"/>
    <s v="Sep/2021"/>
    <d v="2021-09-23T00:00:00"/>
    <s v="IC"/>
    <n v="549"/>
    <s v="Replenishment of Fuel Card for KTK Vehicles/Total Liberia Inc"/>
    <s v="USD"/>
    <n v="200"/>
    <n v="8.7574000000000005"/>
    <n v="1751.48"/>
  </r>
  <r>
    <s v="5610 - Costs for passenger cars"/>
    <s v="Liberia/Liberia"/>
    <x v="7"/>
    <s v="Aug/2021"/>
    <d v="2021-08-09T00:00:00"/>
    <s v="IC"/>
    <n v="480"/>
    <s v="Payment for vehicle repair for KTK Field Vehicle/World Wide Group Inc."/>
    <s v="USD"/>
    <n v="1531.7"/>
    <n v="8.4675999999999991"/>
    <n v="12969.82"/>
  </r>
  <r>
    <s v="5610 - Costs for passenger cars"/>
    <s v="Liberia/Liberia"/>
    <x v="7"/>
    <s v="Aug/2021"/>
    <d v="2021-08-17T00:00:00"/>
    <s v="IC"/>
    <n v="488"/>
    <s v="Purchase of one tyre from Thunder Bird Corporation"/>
    <s v="USD"/>
    <n v="47.25"/>
    <n v="8.4674999999999994"/>
    <n v="400.09"/>
  </r>
  <r>
    <s v="5610 - Costs for passenger cars"/>
    <s v="Liberia/Liberia"/>
    <x v="7"/>
    <s v="Aug/2021"/>
    <d v="2021-08-16T00:00:00"/>
    <s v="IC"/>
    <n v="490"/>
    <s v="Purchase of one battery for KTK vehicle/Thunder Bird Corporation"/>
    <s v="USD"/>
    <n v="25.2"/>
    <n v="8.4674999999999994"/>
    <n v="213.38"/>
  </r>
  <r>
    <s v="5850 - Meeting costs"/>
    <s v="Liberia/Liberia"/>
    <x v="7"/>
    <s v="Mar/2021"/>
    <d v="2021-03-18T00:00:00"/>
    <s v="IC"/>
    <n v="141"/>
    <s v="Patience/ 3 days working session with Partners Organization on the Program mang setup/UNPBF"/>
    <s v="USD"/>
    <n v="725"/>
    <n v="8.3985000000000003"/>
    <n v="6088.91"/>
  </r>
  <r>
    <s v="6110 - Office supplies"/>
    <s v="Liberia/Liberia"/>
    <x v="7"/>
    <s v="Jul/2021"/>
    <d v="2021-07-20T00:00:00"/>
    <s v="IC"/>
    <n v="420"/>
    <s v="Payment for stationery and supplies/KTK Office/Korto Kesselly"/>
    <s v="USD"/>
    <n v="47.5"/>
    <n v="8.4675999999999991"/>
    <n v="402.21"/>
  </r>
  <r>
    <s v="6110 - Office supplies"/>
    <s v="Liberia/Liberia"/>
    <x v="7"/>
    <s v="Aug/2021"/>
    <d v="2021-08-02T00:00:00"/>
    <s v="IC"/>
    <n v="477"/>
    <s v="Payment for scratch cards, cleaning &amp; tea materials &amp; ink for printers under the UN/K.K"/>
    <s v="USD"/>
    <n v="417"/>
    <n v="8.4675999999999991"/>
    <n v="3530.99"/>
  </r>
  <r>
    <s v="6110 - Office supplies"/>
    <s v="Liberia/Liberia"/>
    <x v="7"/>
    <s v="May/2021"/>
    <d v="2021-05-10T00:00:00"/>
    <s v="IC"/>
    <n v="243"/>
    <s v="HP Color Laserjet &amp; Cannon Cartridges for KTK printers"/>
    <s v="USD"/>
    <n v="184.3"/>
    <n v="8.4675999999999991"/>
    <n v="1560.58"/>
  </r>
  <r>
    <s v="6210 - Telecommunications"/>
    <s v="Liberia/Liberia"/>
    <x v="7"/>
    <s v="Mar/2021"/>
    <d v="2021-03-09T00:00:00"/>
    <s v="IC"/>
    <n v="135"/>
    <s v="Orange Scratch cards /Aisha - March 2021"/>
    <s v="USD"/>
    <n v="25"/>
    <n v="8.3984000000000005"/>
    <n v="209.96"/>
  </r>
  <r>
    <s v="6210 - Telecommunications"/>
    <s v="Liberia/Liberia"/>
    <x v="7"/>
    <s v="Mar/2021"/>
    <d v="2021-03-31T00:00:00"/>
    <s v="IC"/>
    <n v="151"/>
    <s v="Orange Scratch cards /Aisha - Apr 2021"/>
    <s v="USD"/>
    <n v="25"/>
    <n v="8.3984000000000005"/>
    <n v="209.96"/>
  </r>
  <r>
    <s v="6210 - Telecommunications"/>
    <s v="Liberia/Liberia"/>
    <x v="7"/>
    <s v="Mar/2021"/>
    <d v="2021-03-09T00:00:00"/>
    <s v="IC"/>
    <n v="134"/>
    <s v="Lonestar Cell MTN On-Net injection /Mar. 2021 - Aisha"/>
    <s v="USD"/>
    <n v="10"/>
    <n v="8.3989999999999991"/>
    <n v="83.99"/>
  </r>
  <r>
    <s v="6230 - Data communication"/>
    <s v="Liberia/Liberia"/>
    <x v="7"/>
    <s v="Jul/2021"/>
    <d v="2021-07-09T00:00:00"/>
    <s v="IC"/>
    <n v="416"/>
    <s v="Communication cards for the month of July 2021/Orange/B.Kollie"/>
    <s v="USD"/>
    <n v="25"/>
    <n v="8.4675999999999991"/>
    <n v="211.69"/>
  </r>
  <r>
    <s v="6230 - Data communication"/>
    <s v="Liberia/Liberia"/>
    <x v="7"/>
    <s v="Aug/2021"/>
    <d v="2021-08-11T00:00:00"/>
    <s v="IC"/>
    <n v="483"/>
    <s v="Payment for communication cards for Sept. 2021/Patience Koteah"/>
    <s v="USD"/>
    <n v="5"/>
    <n v="8.468"/>
    <n v="42.34"/>
  </r>
  <r>
    <s v="6230 - Data communication"/>
    <s v="Liberia/Liberia"/>
    <x v="7"/>
    <s v="Aug/2021"/>
    <d v="2021-08-11T00:00:00"/>
    <s v="IC"/>
    <n v="483"/>
    <s v="Payment for communication cards for Sept. 2021/Aisha Kolubah"/>
    <s v="USD"/>
    <n v="10"/>
    <n v="8.468"/>
    <n v="84.68"/>
  </r>
  <r>
    <s v="6230 - Data communication"/>
    <s v="Liberia/Sweden"/>
    <x v="7"/>
    <s v="Sep/2021"/>
    <d v="2021-09-28T00:00:00"/>
    <s v="IC"/>
    <n v="563"/>
    <s v="Purchase of scratch cards for October 2021 - Lonestar/BK"/>
    <s v="USD"/>
    <n v="20"/>
    <n v="8.7575000000000003"/>
    <n v="175.15"/>
  </r>
  <r>
    <s v="6230 - Data communication"/>
    <s v="Liberia/Liberia"/>
    <x v="7"/>
    <s v="Apr/2021"/>
    <d v="2021-04-30T00:00:00"/>
    <s v="IC"/>
    <n v="187"/>
    <s v="Staff Scratch cards for the month of May 2021"/>
    <s v="USD"/>
    <n v="25"/>
    <n v="8.3984000000000005"/>
    <n v="209.96"/>
  </r>
  <r>
    <s v="6230 - Data communication"/>
    <s v="Liberia/Liberia"/>
    <x v="7"/>
    <s v="May/2021"/>
    <d v="2021-05-17T00:00:00"/>
    <s v="IC"/>
    <n v="245"/>
    <s v="On-Net Injection and Smart Bundle for KTK Aisha /May 2021"/>
    <s v="USD"/>
    <n v="10"/>
    <n v="8.468"/>
    <n v="84.68"/>
  </r>
  <r>
    <s v="6230 - Data communication"/>
    <s v="Liberia/Liberia"/>
    <x v="7"/>
    <s v="Jul/2021"/>
    <d v="2021-07-29T00:00:00"/>
    <s v="IC"/>
    <n v="427"/>
    <s v="Orange communication cards for KTK Staff for August 2021/SID22 staff"/>
    <s v="USD"/>
    <n v="25"/>
    <n v="8.4675999999999991"/>
    <n v="211.69"/>
  </r>
  <r>
    <s v="6230 - Data communication"/>
    <s v="Liberia/Liberia"/>
    <x v="7"/>
    <s v="Jul/2021"/>
    <d v="2021-07-22T00:00:00"/>
    <s v="IC"/>
    <n v="404"/>
    <s v="COMMUNICATION CARDS FOR THE MONTH OF JUNE 2021/PBF"/>
    <s v="USD"/>
    <n v="10"/>
    <n v="8.468"/>
    <n v="84.68"/>
  </r>
  <r>
    <s v="6230 - Data communication"/>
    <s v="Liberia/Liberia"/>
    <x v="7"/>
    <s v="Jul/2021"/>
    <d v="2021-07-22T00:00:00"/>
    <s v="IC"/>
    <n v="404"/>
    <s v="COMMUNICATION CARDS FOR THE MONTH OF JULY 2021/PBF"/>
    <s v="USD"/>
    <n v="10"/>
    <n v="8.468"/>
    <n v="84.68"/>
  </r>
  <r>
    <s v="6230 - Data communication"/>
    <s v="Liberia/Liberia"/>
    <x v="7"/>
    <s v="Jul/2021"/>
    <d v="2021-06-16T00:00:00"/>
    <s v="IC"/>
    <n v="331"/>
    <s v="Internet Service for Band Width from July 2021 to December 2021/KTK Office"/>
    <s v="USD"/>
    <n v="88.83"/>
    <n v="8.4675999999999991"/>
    <n v="752.18"/>
  </r>
  <r>
    <s v="6230 - Data communication"/>
    <s v="Liberia/Liberia"/>
    <x v="7"/>
    <s v="Aug/2021"/>
    <d v="2021-06-16T00:00:00"/>
    <s v="IC"/>
    <n v="331"/>
    <s v="Internet Service for Band Width from July 2021 to December 2021/KTK Office"/>
    <s v="USD"/>
    <n v="88.83"/>
    <n v="8.4675999999999991"/>
    <n v="752.18"/>
  </r>
  <r>
    <s v="6230 - Data communication"/>
    <s v="Liberia/Liberia"/>
    <x v="7"/>
    <s v="Sep/2021"/>
    <d v="2021-06-16T00:00:00"/>
    <s v="IC"/>
    <n v="331"/>
    <s v="Internet Service for Band Width from July 2021 to December 2021/KTK Office"/>
    <s v="USD"/>
    <n v="88.83"/>
    <n v="8.4675999999999991"/>
    <n v="752.18"/>
  </r>
  <r>
    <s v="6230 - Data communication"/>
    <s v="Liberia/Liberia"/>
    <x v="7"/>
    <s v="Aug/2021"/>
    <d v="2021-08-20T00:00:00"/>
    <s v="IC"/>
    <n v="479"/>
    <s v="Payment for on-Net Injection fpr August 2021/KTK Staff"/>
    <s v="USD"/>
    <n v="15"/>
    <n v="8.468"/>
    <n v="127.02"/>
  </r>
  <r>
    <s v="6310 - Corporate insurance"/>
    <s v="Liberia/Sweden"/>
    <x v="7"/>
    <s v="Sep/2021"/>
    <d v="2021-09-30T00:00:00"/>
    <s v="IC"/>
    <n v="560"/>
    <s v="Insurance on assets for KTK office/ July 2021 to December 2021/Activa International Insurance"/>
    <s v="USD"/>
    <n v="29.45"/>
    <n v="8.7576000000000001"/>
    <n v="257.91000000000003"/>
  </r>
  <r>
    <s v="5612 - Passenger cars, insurance and tax"/>
    <s v="Liberia/Liberia"/>
    <x v="8"/>
    <s v="May/2021"/>
    <d v="2021-05-20T00:00:00"/>
    <s v="IC"/>
    <n v="251"/>
    <s v="Rental cost SUV Buch, &amp; Margibi - from  May 6-12, 2021 Patience / Rent a Car Intl."/>
    <s v="USD"/>
    <n v="1175"/>
    <n v="8.4675999999999991"/>
    <n v="9949.43"/>
  </r>
  <r>
    <s v="5615 - Passenger cars, leasing"/>
    <s v="Liberia/Liberia"/>
    <x v="8"/>
    <s v="Mar/2021"/>
    <d v="2021-03-24T00:00:00"/>
    <s v="IC"/>
    <n v="149"/>
    <s v="RENT A CAR INTL/ movement within Monrovia (Aisha&amp;Team)"/>
    <s v="USD"/>
    <n v="320"/>
    <n v="8.3985000000000003"/>
    <n v="2687.52"/>
  </r>
  <r>
    <s v="5615 - Passenger cars, leasing"/>
    <s v="Liberia/Liberia"/>
    <x v="8"/>
    <s v="Apr/2021"/>
    <d v="2021-04-08T00:00:00"/>
    <s v="IC"/>
    <n v="162"/>
    <s v="Rental cost SUV from April 1-2, 2021 Ashia / Rent a Car Intl."/>
    <s v="USD"/>
    <n v="210"/>
    <n v="8.3985000000000003"/>
    <n v="1763.69"/>
  </r>
  <r>
    <s v="7320 - Per diem allowance"/>
    <s v="Liberia/Liberia"/>
    <x v="8"/>
    <s v="May/2021"/>
    <d v="2021-05-21T00:00:00"/>
    <s v="IC"/>
    <n v="258"/>
    <s v="Field trip for monitoring PVA assessment under proceed/UNPBF in Buchana/Patience"/>
    <s v="USD"/>
    <n v="52"/>
    <n v="8.4677000000000007"/>
    <n v="440.32"/>
  </r>
  <r>
    <s v="7320 - Per diem allowance"/>
    <s v="Liberia/Liberia"/>
    <x v="8"/>
    <s v="May/2021"/>
    <d v="2021-05-21T00:00:00"/>
    <s v="IC"/>
    <n v="257"/>
    <s v="Field trip for monitoring of PVA assessment under proceed/UNPBF-Patience"/>
    <s v="USD"/>
    <n v="78"/>
    <n v="8.4675999999999991"/>
    <n v="660.47"/>
  </r>
  <r>
    <s v="6390 - Other risk-related costs"/>
    <s v="Liberia/Sweden"/>
    <x v="9"/>
    <s v="Jul/2021"/>
    <d v="2021-07-08T00:00:00"/>
    <s v="AP"/>
    <n v="759"/>
    <s v="Id kort x 1"/>
    <s v="USD"/>
    <n v="22.358290033065661"/>
    <n v="8.468"/>
    <n v="189.33"/>
  </r>
  <r>
    <s v="6570 - Banking costs"/>
    <s v="Liberia/Sweden"/>
    <x v="9"/>
    <s v="Sep/2021"/>
    <d v="2021-09-30T00:00:00"/>
    <s v="IC"/>
    <n v="590"/>
    <s v="Bank charges for the month of September 2021/20202"/>
    <s v="USD"/>
    <n v="216.2"/>
    <n v="8.7574000000000005"/>
    <n v="1893.35"/>
  </r>
  <r>
    <s v="6570 - Banking costs"/>
    <s v="Liberia/Sweden"/>
    <x v="9"/>
    <s v="Apr/2021"/>
    <d v="2021-04-09T00:00:00"/>
    <s v="GL"/>
    <n v="487"/>
    <s v="First payment, 25 000,00 USD, bankfee"/>
    <s v="USD"/>
    <n v="29.01"/>
    <n v="8.6176999999999992"/>
    <n v="250"/>
  </r>
  <r>
    <s v="6570 - Banking costs"/>
    <s v="Liberia/Sweden"/>
    <x v="9"/>
    <s v="Apr/2021"/>
    <d v="2021-04-09T00:00:00"/>
    <s v="GL"/>
    <n v="487"/>
    <s v="First payment, 35 000,00 USD, bankfee"/>
    <s v="USD"/>
    <n v="29.01"/>
    <n v="8.6176999999999992"/>
    <n v="250"/>
  </r>
  <r>
    <s v="6570 - Banking costs"/>
    <s v="Liberia/Sweden"/>
    <x v="9"/>
    <s v="Apr/2021"/>
    <d v="2021-04-09T00:00:00"/>
    <s v="GL"/>
    <n v="487"/>
    <s v="First payment, 35 000,00 USD, bankfee"/>
    <s v="USD"/>
    <n v="29.01"/>
    <n v="8.6176999999999992"/>
    <n v="250"/>
  </r>
  <r>
    <s v="6570 - Banking costs"/>
    <s v="Liberia/Sweden"/>
    <x v="9"/>
    <s v="Aug/2021"/>
    <d v="2021-08-27T00:00:00"/>
    <s v="GL"/>
    <n v="1258"/>
    <s v="173 250,00 USD, UNDP, bankfee"/>
    <s v="USD"/>
    <n v="4.57"/>
    <n v="8.7614999999999998"/>
    <n v="40.04"/>
  </r>
  <r>
    <s v="6570 - Banking costs"/>
    <s v="Liberia/Liberia"/>
    <x v="9"/>
    <s v="Aug/2021"/>
    <d v="2021-08-31T00:00:00"/>
    <s v="IC"/>
    <n v="500"/>
    <s v="Bank charges for the month of August 2021/ledger fees &amp; check withdrawal chgs"/>
    <s v="USD"/>
    <n v="36.5"/>
    <n v="8.4677000000000007"/>
    <n v="309.07"/>
  </r>
  <r>
    <s v="6570 - Banking costs"/>
    <s v="Liberia/Liberia"/>
    <x v="9"/>
    <s v="Feb/2021"/>
    <d v="2021-02-15T00:00:00"/>
    <s v="GL"/>
    <n v="438"/>
    <s v="Transfer from UN, Liberia funds, bankfee"/>
    <s v="USD"/>
    <n v="4.76"/>
    <n v="8.4033999999999995"/>
    <n v="40"/>
  </r>
  <r>
    <s v="6570 - Banking costs"/>
    <s v="Liberia/Liberia"/>
    <x v="9"/>
    <s v="Jul/2021"/>
    <d v="2021-07-31T00:00:00"/>
    <s v="IC"/>
    <n v="436"/>
    <s v="Bank charges for the month of July 2021"/>
    <s v="USD"/>
    <n v="55"/>
    <n v="8.4675999999999991"/>
    <n v="465.72"/>
  </r>
  <r>
    <s v="6990 - Other external expenses"/>
    <s v="Liberia/Liberia"/>
    <x v="9"/>
    <s v="Jul/2021"/>
    <d v="2021-07-31T00:00:00"/>
    <s v="IC"/>
    <n v="445"/>
    <s v="NGO BUSINESS REGISTRATION FOR KTK FOUNDATION FOR 2021"/>
    <s v="USD"/>
    <n v="140"/>
    <n v="8.4675999999999991"/>
    <n v="1185.46"/>
  </r>
  <r>
    <s v="7313 - Finance officer, salary and tax"/>
    <s v="Liberia/Liberia"/>
    <x v="10"/>
    <s v="Mar/2021"/>
    <d v="2021-03-24T00:00:00"/>
    <s v="IC"/>
    <n v="128"/>
    <s v="25% UNPBF- Comfort M. Freeman/WHT. Mar.2021"/>
    <s v="USD"/>
    <n v="140.87"/>
    <n v="8.3985000000000003"/>
    <n v="1183.0999999999999"/>
  </r>
  <r>
    <s v="7313 - Finance officer, salary and tax"/>
    <s v="Liberia/Liberia"/>
    <x v="10"/>
    <s v="Jul/2021"/>
    <d v="2021-07-22T00:00:00"/>
    <s v="IC"/>
    <n v="411"/>
    <s v="KTK Employees/NPS7ES on Salary for the month of July 2021/Comfort Freeman"/>
    <s v="USD"/>
    <n v="11.37"/>
    <n v="8.4679000000000002"/>
    <n v="96.28"/>
  </r>
  <r>
    <s v="7313 - Finance officer, salary and tax"/>
    <s v="Liberia/Sweden"/>
    <x v="10"/>
    <s v="Sep/2021"/>
    <d v="2021-09-24T00:00:00"/>
    <s v="IC"/>
    <n v="546"/>
    <s v="KTK Employees withholding Taxes for the month of September 2021/CF"/>
    <s v="USD"/>
    <n v="26.12"/>
    <n v="8.4674999999999994"/>
    <n v="221.17"/>
  </r>
  <r>
    <s v="7313 - Finance officer, salary and tax"/>
    <s v="Liberia/Liberia"/>
    <x v="10"/>
    <s v="Apr/2021"/>
    <d v="2021-04-28T00:00:00"/>
    <s v="IC"/>
    <n v="178"/>
    <s v="Comfort M. Freeman /25% WHT. April 2021"/>
    <s v="USD"/>
    <n v="141"/>
    <n v="8.3985000000000003"/>
    <n v="1184.19"/>
  </r>
  <r>
    <s v="7313 - Finance officer, salary and tax"/>
    <s v="Liberia/Liberia"/>
    <x v="10"/>
    <s v="Apr/2021"/>
    <d v="2021-04-30T00:00:00"/>
    <s v="IC"/>
    <n v="184"/>
    <s v="Comfort M. Freeman /25% NPS&amp;EIS. April 2021"/>
    <s v="USD"/>
    <n v="61.44"/>
    <n v="8.3984000000000005"/>
    <n v="516"/>
  </r>
  <r>
    <s v="7313 - Finance officer, salary and tax"/>
    <s v="Liberia/Liberia"/>
    <x v="10"/>
    <s v="Jul/2021"/>
    <d v="2021-07-24T00:00:00"/>
    <s v="IC"/>
    <n v="398"/>
    <s v="Payment for Withholding tax for the month of June/Kebeh Gayflowu"/>
    <s v="USD"/>
    <n v="686.5"/>
    <n v="8.4675999999999991"/>
    <n v="5813.01"/>
  </r>
  <r>
    <s v="7313 - Finance officer, salary and tax"/>
    <s v="Liberia/Liberia"/>
    <x v="10"/>
    <s v="Jul/2021"/>
    <d v="2021-07-24T00:00:00"/>
    <s v="IC"/>
    <n v="398"/>
    <s v="Payment for Withholding tax for the month of June/Comfort M. Freeman"/>
    <s v="USD"/>
    <n v="26.13"/>
    <n v="8.4677000000000007"/>
    <n v="221.26"/>
  </r>
  <r>
    <s v="7313 - Finance officer, salary and tax"/>
    <s v="Liberia/Liberia"/>
    <x v="10"/>
    <s v="Aug/2021"/>
    <d v="2021-08-27T00:00:00"/>
    <s v="IC"/>
    <n v="495"/>
    <s v="Payment on withholding for August 2021-LRA/Comfort Freeman"/>
    <s v="USD"/>
    <n v="26.12"/>
    <n v="8.4674999999999994"/>
    <n v="221.17"/>
  </r>
  <r>
    <s v="7313 - Finance officer, salary and tax"/>
    <s v="Liberia/Sweden"/>
    <x v="10"/>
    <s v="Sep/2021"/>
    <d v="2021-09-24T00:00:00"/>
    <s v="IC"/>
    <n v="544"/>
    <s v="KTK Employees/NPS7ES on Salary for the month of  September 2021/CF"/>
    <s v="USD"/>
    <n v="11.4"/>
    <n v="8.4674999999999994"/>
    <n v="96.53"/>
  </r>
  <r>
    <s v="7313 - Finance officer, salary and tax"/>
    <s v="Liberia/Liberia"/>
    <x v="10"/>
    <s v="Jul/2021"/>
    <d v="2021-07-20T00:00:00"/>
    <s v="IC"/>
    <n v="405"/>
    <s v="SALARY FOR THE MONTH OF JULY 2021/C. FREEMAN"/>
    <s v="USD"/>
    <n v="83.11"/>
    <n v="8.4675999999999991"/>
    <n v="703.74"/>
  </r>
  <r>
    <s v="7313 - Finance officer, salary and tax"/>
    <s v="Liberia/Sweden"/>
    <x v="10"/>
    <s v="Sep/2021"/>
    <d v="2021-09-21T00:00:00"/>
    <s v="IC"/>
    <n v="565"/>
    <s v="Payment of salary for the month of September 2021/CF"/>
    <s v="USD"/>
    <n v="83.11"/>
    <n v="8.7574000000000005"/>
    <n v="727.83"/>
  </r>
  <r>
    <s v="7313 - Finance officer, salary and tax"/>
    <s v="Liberia/Liberia"/>
    <x v="10"/>
    <s v="Jun/2021"/>
    <d v="2021-06-24T00:00:00"/>
    <s v="IC"/>
    <n v="337"/>
    <s v="KTK Employees/NPS7ES on Salary for the month of June 2021/Comfort"/>
    <s v="USD"/>
    <n v="61.45"/>
    <n v="8.4674999999999994"/>
    <n v="520.33000000000004"/>
  </r>
  <r>
    <s v="7313 - Finance officer, salary and tax"/>
    <s v="Liberia/Liberia"/>
    <x v="10"/>
    <s v="Apr/2021"/>
    <d v="2021-04-26T00:00:00"/>
    <s v="IC"/>
    <n v="177"/>
    <s v="Comfort M. Freeman / 25% Salary &amp; Transport  Allow. for April.2021"/>
    <s v="USD"/>
    <n v="448.75"/>
    <n v="8.3985000000000003"/>
    <n v="3768.83"/>
  </r>
  <r>
    <s v="7313 - Finance officer, salary and tax"/>
    <s v="Liberia/Liberia"/>
    <x v="10"/>
    <s v="Aug/2021"/>
    <d v="2021-08-26T00:00:00"/>
    <s v="IC"/>
    <n v="481"/>
    <s v="KTK Employees/NPS7ES on Salary for the month of August 2021/Comfort Freeman"/>
    <s v="USD"/>
    <n v="11.4"/>
    <n v="8.4674999999999994"/>
    <n v="96.53"/>
  </r>
  <r>
    <s v="7313 - Finance officer, salary and tax"/>
    <s v="Liberia/Liberia"/>
    <x v="10"/>
    <s v="Jul/2021"/>
    <d v="2021-07-28T00:00:00"/>
    <s v="IC"/>
    <n v="428"/>
    <s v="PAYMENT FOR WITHHOLDING FOR THE MONTH OF JULY 2021SCOMFORT FREEMAN"/>
    <s v="USD"/>
    <n v="26.11"/>
    <n v="8.4675999999999991"/>
    <n v="221.09"/>
  </r>
  <r>
    <s v="7313 - Finance officer, salary and tax"/>
    <s v="Liberia/Liberia"/>
    <x v="10"/>
    <s v="Mar/2021"/>
    <d v="2021-03-24T00:00:00"/>
    <s v="IC"/>
    <n v="129"/>
    <s v="100% SSID22 - Comfort M. Freeman/NPS&amp;EIS.Mar.2021"/>
    <s v="USD"/>
    <n v="294.67"/>
    <n v="8.3985000000000003"/>
    <n v="2474.79"/>
  </r>
  <r>
    <s v="7313 - Finance officer, salary and tax"/>
    <s v="Liberia/Liberia"/>
    <x v="10"/>
    <s v="May/2021"/>
    <d v="2021-05-25T00:00:00"/>
    <s v="IC"/>
    <n v="276"/>
    <s v="Comfort M. Freeman/Salary for the month of May 2021"/>
    <s v="USD"/>
    <n v="448.75"/>
    <n v="8.4675999999999991"/>
    <n v="3799.84"/>
  </r>
  <r>
    <s v="7313 - Finance officer, salary and tax"/>
    <s v="Liberia/Liberia"/>
    <x v="10"/>
    <s v="Jun/2021"/>
    <d v="2021-06-21T00:00:00"/>
    <s v="IC"/>
    <n v="353"/>
    <s v="Payment of salary for the month of June 2021/Vita Comfort M. Freeman"/>
    <s v="USD"/>
    <n v="449"/>
    <n v="8.4675999999999991"/>
    <n v="3801.95"/>
  </r>
  <r>
    <s v="7313 - Finance officer, salary and tax"/>
    <s v="Liberia/Liberia"/>
    <x v="10"/>
    <s v="Mar/2021"/>
    <d v="2021-03-23T00:00:00"/>
    <s v="IC"/>
    <n v="127"/>
    <s v="Comfort M. Freeman/ UNPBF 25%  Salary,&amp;Transport  Mar.2021"/>
    <s v="USD"/>
    <n v="448.75"/>
    <n v="8.3985000000000003"/>
    <n v="3768.83"/>
  </r>
  <r>
    <s v="7313 - Finance officer, salary and tax"/>
    <s v="Liberia/Liberia"/>
    <x v="10"/>
    <s v="Aug/2021"/>
    <d v="2021-08-20T00:00:00"/>
    <s v="IC"/>
    <n v="497"/>
    <s v="Salary for the month of August 2021/Comfort Freeman"/>
    <s v="USD"/>
    <n v="87.93"/>
    <n v="8.4675999999999991"/>
    <n v="744.56"/>
  </r>
  <r>
    <s v="7310 - Programme officer, salary and tax"/>
    <s v="Liberia/Liberia"/>
    <x v="11"/>
    <s v="Apr/2021"/>
    <d v="2021-04-28T00:00:00"/>
    <s v="IC"/>
    <n v="178"/>
    <s v="Patience S. Koteah /50% WHT. April 2021"/>
    <s v="USD"/>
    <n v="197.77"/>
    <n v="8.3985000000000003"/>
    <n v="1660.97"/>
  </r>
  <r>
    <s v="7310 - Programme officer, salary and tax"/>
    <s v="Liberia/Liberia"/>
    <x v="11"/>
    <s v="Apr/2021"/>
    <d v="2021-04-30T00:00:00"/>
    <s v="IC"/>
    <n v="184"/>
    <s v="Patience S. Koteah /50% NPS&amp;EIS. April 2021"/>
    <s v="USD"/>
    <n v="89.15"/>
    <n v="8.3985000000000003"/>
    <n v="748.73"/>
  </r>
  <r>
    <s v="7310 - Programme officer, salary and tax"/>
    <s v="Liberia/Liberia"/>
    <x v="11"/>
    <s v="Aug/2021"/>
    <d v="2021-08-27T00:00:00"/>
    <s v="IC"/>
    <n v="495"/>
    <s v="Payment on withholding for August 2021-LRA/Patience Koteah"/>
    <s v="USD"/>
    <n v="204.63"/>
    <n v="8.4675999999999991"/>
    <n v="1732.72"/>
  </r>
  <r>
    <s v="7310 - Programme officer, salary and tax"/>
    <s v="Liberia/Liberia"/>
    <x v="11"/>
    <s v="Jun/2021"/>
    <d v="2021-06-24T00:00:00"/>
    <s v="IC"/>
    <n v="337"/>
    <s v="KTK Employees/NPS7ES on Salary for the month of June 2021/Patience"/>
    <s v="USD"/>
    <n v="194.9"/>
    <n v="8.4675999999999991"/>
    <n v="1650.34"/>
  </r>
  <r>
    <s v="7310 - Programme officer, salary and tax"/>
    <s v="Liberia/Liberia"/>
    <x v="11"/>
    <s v="Apr/2021"/>
    <d v="2021-04-26T00:00:00"/>
    <s v="IC"/>
    <n v="177"/>
    <s v="Patience Koteah / 50% Salary &amp; Transport  Allow. for April.2021"/>
    <s v="USD"/>
    <n v="658"/>
    <n v="8.3985000000000003"/>
    <n v="5526.21"/>
  </r>
  <r>
    <s v="7310 - Programme officer, salary and tax"/>
    <s v="Liberia/Liberia"/>
    <x v="11"/>
    <s v="Aug/2021"/>
    <d v="2021-08-26T00:00:00"/>
    <s v="IC"/>
    <n v="481"/>
    <s v="KTK Employees/NPS7ES on Salary for the month of August 2021/Patience Koteah"/>
    <s v="USD"/>
    <n v="91.88"/>
    <n v="8.4675999999999991"/>
    <n v="778"/>
  </r>
  <r>
    <s v="7310 - Programme officer, salary and tax"/>
    <s v="Liberia/Liberia"/>
    <x v="11"/>
    <s v="Jul/2021"/>
    <d v="2021-07-28T00:00:00"/>
    <s v="IC"/>
    <n v="428"/>
    <s v="PAYMENT FOR WITHHOLDING FOR THE MONTH OF JULY 2021/PATIENCE KOTEAH"/>
    <s v="USD"/>
    <n v="204.83"/>
    <n v="8.4675999999999991"/>
    <n v="1734.42"/>
  </r>
  <r>
    <s v="7310 - Programme officer, salary and tax"/>
    <s v="Liberia/Liberia"/>
    <x v="11"/>
    <s v="Jun/2021"/>
    <d v="2021-06-21T00:00:00"/>
    <s v="IC"/>
    <n v="353"/>
    <s v="Payment of salary for the month of June 2021/Patience Koteah"/>
    <s v="USD"/>
    <n v="717"/>
    <n v="8.4675999999999991"/>
    <n v="6071.27"/>
  </r>
  <r>
    <s v="7310 - Programme officer, salary and tax"/>
    <s v="Liberia/Liberia"/>
    <x v="11"/>
    <s v="Aug/2021"/>
    <d v="2021-08-20T00:00:00"/>
    <s v="IC"/>
    <n v="497"/>
    <s v="Salary for the month of August 2021/Patience Koteah"/>
    <s v="USD"/>
    <n v="727.5"/>
    <n v="8.4675999999999991"/>
    <n v="6160.18"/>
  </r>
  <r>
    <s v="7310 - Programme officer, salary and tax"/>
    <s v="Liberia/Liberia"/>
    <x v="12"/>
    <s v="Jul/2021"/>
    <d v="2021-07-22T00:00:00"/>
    <s v="IC"/>
    <n v="411"/>
    <s v="KTK Employees/NPS7ES on Salary for the month of July 2021/Patience Koteah"/>
    <s v="USD"/>
    <n v="91.89"/>
    <n v="8.4675999999999991"/>
    <n v="778.09"/>
  </r>
  <r>
    <s v="7310 - Programme officer, salary and tax"/>
    <s v="Liberia/Sweden"/>
    <x v="12"/>
    <s v="Sep/2021"/>
    <d v="2021-09-24T00:00:00"/>
    <s v="IC"/>
    <n v="546"/>
    <s v="KTK Employees withholding Taxes for the month of September 2021/PK"/>
    <s v="USD"/>
    <n v="204.63"/>
    <n v="8.4675999999999991"/>
    <n v="1732.72"/>
  </r>
  <r>
    <s v="7310 - Programme officer, salary and tax"/>
    <s v="Liberia/Liberia"/>
    <x v="12"/>
    <s v="May/2021"/>
    <d v="2021-05-25T00:00:00"/>
    <s v="IC"/>
    <n v="278"/>
    <s v="Patience S. Koteah/ Withholding Tax on salary for the month of May 2021"/>
    <s v="USD"/>
    <n v="197.76"/>
    <n v="8.4675999999999991"/>
    <n v="1674.55"/>
  </r>
  <r>
    <s v="7310 - Programme officer, salary and tax"/>
    <s v="Liberia/Liberia"/>
    <x v="12"/>
    <s v="Jul/2021"/>
    <d v="2021-07-24T00:00:00"/>
    <s v="IC"/>
    <n v="398"/>
    <s v="Payment for Withholding tax for the month of June/Patience Koteah"/>
    <s v="USD"/>
    <n v="218.54"/>
    <n v="8.4675999999999991"/>
    <n v="1850.51"/>
  </r>
  <r>
    <s v="7310 - Programme officer, salary and tax"/>
    <s v="Liberia/Sweden"/>
    <x v="12"/>
    <s v="Sep/2021"/>
    <d v="2021-09-24T00:00:00"/>
    <s v="IC"/>
    <n v="544"/>
    <s v="KTK Employees/NPS7ES on Salary for the month of  September 2021/PK"/>
    <s v="USD"/>
    <n v="91.89"/>
    <n v="8.4675999999999991"/>
    <n v="778.09"/>
  </r>
  <r>
    <s v="7310 - Programme officer, salary and tax"/>
    <s v="Liberia/Liberia"/>
    <x v="12"/>
    <s v="Jul/2021"/>
    <d v="2021-07-20T00:00:00"/>
    <s v="IC"/>
    <n v="405"/>
    <s v="SALARY FOR THE MONTH OF JULY 2021/P. KOTEAH"/>
    <s v="USD"/>
    <n v="677.5"/>
    <n v="8.4675999999999991"/>
    <n v="5736.8"/>
  </r>
  <r>
    <s v="7310 - Programme officer, salary and tax"/>
    <s v="Liberia/Sweden"/>
    <x v="12"/>
    <s v="Sep/2021"/>
    <d v="2021-09-21T00:00:00"/>
    <s v="IC"/>
    <n v="565"/>
    <s v="Payment of salary for the month of September 2021/PK"/>
    <s v="USD"/>
    <n v="677.5"/>
    <n v="8.7574000000000005"/>
    <n v="5933.14"/>
  </r>
  <r>
    <s v="7310 - Programme officer, salary and tax"/>
    <s v="Liberia/Liberia"/>
    <x v="12"/>
    <s v="May/2021"/>
    <d v="2021-05-25T00:00:00"/>
    <s v="IC"/>
    <n v="261"/>
    <s v="Patience Koteah/NPS&amp;EIS. May 2021"/>
    <s v="USD"/>
    <n v="89.14"/>
    <n v="8.4675999999999991"/>
    <n v="754.8"/>
  </r>
  <r>
    <s v="7310 - Programme officer, salary and tax"/>
    <s v="Liberia/Liberia"/>
    <x v="12"/>
    <s v="May/2021"/>
    <d v="2021-05-25T00:00:00"/>
    <s v="IC"/>
    <n v="276"/>
    <s v="Patience S. Koteah/Salary for the month of May 2021"/>
    <s v="USD"/>
    <n v="658"/>
    <n v="8.4675999999999991"/>
    <n v="5571.68"/>
  </r>
  <r>
    <s v="7314 - Senior programme officer, salary and tax"/>
    <s v="Liberia/Liberia"/>
    <x v="13"/>
    <s v="Mar/2021"/>
    <d v="2021-03-24T00:00:00"/>
    <s v="IC"/>
    <n v="128"/>
    <s v="100% UNPBF- Aisha Kamara-Kolubah/WHT. Mar.2021"/>
    <s v="USD"/>
    <n v="686.87"/>
    <n v="8.3985000000000003"/>
    <n v="5768.68"/>
  </r>
  <r>
    <s v="7314 - Senior programme officer, salary and tax"/>
    <s v="Liberia/Liberia"/>
    <x v="13"/>
    <s v="Jul/2021"/>
    <d v="2021-07-22T00:00:00"/>
    <s v="IC"/>
    <n v="411"/>
    <s v="KTK Employees/NPS7ES on Salary for the month of July 2021/Aisha Kolubah"/>
    <s v="USD"/>
    <n v="294.62"/>
    <n v="8.4675999999999991"/>
    <n v="2494.7199999999998"/>
  </r>
  <r>
    <s v="7314 - Senior programme officer, salary and tax"/>
    <s v="Liberia/Sweden"/>
    <x v="13"/>
    <s v="Sep/2021"/>
    <d v="2021-09-24T00:00:00"/>
    <s v="IC"/>
    <n v="546"/>
    <s v="KTK Employees withholding Taxes for the month of September 2021/AK"/>
    <s v="USD"/>
    <n v="685.88"/>
    <n v="8.4675999999999991"/>
    <n v="5807.76"/>
  </r>
  <r>
    <s v="7314 - Senior programme officer, salary and tax"/>
    <s v="Liberia/Liberia"/>
    <x v="13"/>
    <s v="May/2021"/>
    <d v="2021-05-25T00:00:00"/>
    <s v="IC"/>
    <n v="278"/>
    <s v="Aisha Kamara-Kolubah/ Withholding Tax on salary for the month of May 2021"/>
    <s v="USD"/>
    <n v="686.38"/>
    <n v="8.4675999999999991"/>
    <n v="5811.99"/>
  </r>
  <r>
    <s v="7314 - Senior programme officer, salary and tax"/>
    <s v="Liberia/Liberia"/>
    <x v="13"/>
    <s v="Apr/2021"/>
    <d v="2021-04-28T00:00:00"/>
    <s v="IC"/>
    <n v="178"/>
    <s v="Aisha Kamara-Kolubah / WHT. April 2021"/>
    <s v="USD"/>
    <n v="686.38"/>
    <n v="8.3985000000000003"/>
    <n v="5764.56"/>
  </r>
  <r>
    <s v="7314 - Senior programme officer, salary and tax"/>
    <s v="Liberia/Liberia"/>
    <x v="13"/>
    <s v="Apr/2021"/>
    <d v="2021-04-30T00:00:00"/>
    <s v="IC"/>
    <n v="184"/>
    <s v="Aisha Kamara-Kolubah / NPS&amp;EIS. April 2021"/>
    <s v="USD"/>
    <n v="294.62"/>
    <n v="8.3985000000000003"/>
    <n v="2474.37"/>
  </r>
  <r>
    <s v="7314 - Senior programme officer, salary and tax"/>
    <s v="Liberia/Liberia"/>
    <x v="13"/>
    <s v="Aug/2021"/>
    <d v="2021-08-27T00:00:00"/>
    <s v="IC"/>
    <n v="495"/>
    <s v="Payment on withholding for August 2021-LRA/Aisha Kolubah"/>
    <s v="USD"/>
    <n v="686.38"/>
    <n v="8.4675999999999991"/>
    <n v="5811.99"/>
  </r>
  <r>
    <s v="7314 - Senior programme officer, salary and tax"/>
    <s v="Liberia/Liberia"/>
    <x v="13"/>
    <s v="Jul/2021"/>
    <d v="2021-07-23T00:00:00"/>
    <s v="IC"/>
    <n v="424"/>
    <s v="Stay Home grant for Staff for July 2021/Aisha Kolubah"/>
    <s v="USD"/>
    <n v="100"/>
    <n v="8.4675999999999991"/>
    <n v="846.76"/>
  </r>
  <r>
    <s v="7314 - Senior programme officer, salary and tax"/>
    <s v="Liberia/Sweden"/>
    <x v="13"/>
    <s v="Sep/2021"/>
    <d v="2021-09-24T00:00:00"/>
    <s v="IC"/>
    <n v="544"/>
    <s v="KTK Employees/NPS7ES on Salary for the month of  September 2021/AK"/>
    <s v="USD"/>
    <n v="294.62"/>
    <n v="8.4675999999999991"/>
    <n v="2494.7199999999998"/>
  </r>
  <r>
    <s v="7314 - Senior programme officer, salary and tax"/>
    <s v="Liberia/Liberia"/>
    <x v="13"/>
    <s v="Jul/2021"/>
    <d v="2021-07-20T00:00:00"/>
    <s v="IC"/>
    <n v="405"/>
    <s v="SALARY FOR THE MONTH OF JULY 2021/A. KOLUBAH"/>
    <s v="USD"/>
    <n v="2142"/>
    <n v="8.4675999999999991"/>
    <n v="18137.599999999999"/>
  </r>
  <r>
    <s v="7314 - Senior programme officer, salary and tax"/>
    <s v="Liberia/Sweden"/>
    <x v="13"/>
    <s v="Sep/2021"/>
    <d v="2021-09-21T00:00:00"/>
    <s v="IC"/>
    <n v="565"/>
    <s v="Payment of salary for the month of September 2021/AK"/>
    <s v="USD"/>
    <n v="2142"/>
    <n v="8.7574000000000005"/>
    <n v="18758.349999999999"/>
  </r>
  <r>
    <s v="7314 - Senior programme officer, salary and tax"/>
    <s v="Liberia/Liberia"/>
    <x v="13"/>
    <s v="Jun/2021"/>
    <d v="2021-06-24T00:00:00"/>
    <s v="IC"/>
    <n v="337"/>
    <s v="KTK Employees/NPS7ES on Salary for the month of June 2021/Aisha"/>
    <s v="USD"/>
    <n v="294.67"/>
    <n v="8.4675999999999991"/>
    <n v="2495.15"/>
  </r>
  <r>
    <s v="7314 - Senior programme officer, salary and tax"/>
    <s v="Liberia/Liberia"/>
    <x v="13"/>
    <s v="Apr/2021"/>
    <d v="2021-04-26T00:00:00"/>
    <s v="IC"/>
    <n v="177"/>
    <s v="Aisha Kamara / Salary &amp; Transport  Allow. for April.2021"/>
    <s v="USD"/>
    <n v="2142"/>
    <n v="8.3985000000000003"/>
    <n v="17989.59"/>
  </r>
  <r>
    <s v="7314 - Senior programme officer, salary and tax"/>
    <s v="Liberia/Liberia"/>
    <x v="13"/>
    <s v="Aug/2021"/>
    <d v="2021-08-26T00:00:00"/>
    <s v="IC"/>
    <n v="481"/>
    <s v="KTK Employees/NPS7ES on Salary for the month of August 2021/A.K"/>
    <s v="USD"/>
    <n v="294.62"/>
    <n v="8.4675999999999991"/>
    <n v="2494.7199999999998"/>
  </r>
  <r>
    <s v="7314 - Senior programme officer, salary and tax"/>
    <s v="Liberia/Liberia"/>
    <x v="13"/>
    <s v="May/2021"/>
    <d v="2021-05-25T00:00:00"/>
    <s v="IC"/>
    <n v="261"/>
    <s v="Aisha K. Kolubah/NPS&amp;EIS. May 2021"/>
    <s v="USD"/>
    <n v="294.62"/>
    <n v="8.4675999999999991"/>
    <n v="2494.7199999999998"/>
  </r>
  <r>
    <s v="7314 - Senior programme officer, salary and tax"/>
    <s v="Liberia/Liberia"/>
    <x v="13"/>
    <s v="Jul/2021"/>
    <d v="2021-07-28T00:00:00"/>
    <s v="IC"/>
    <n v="428"/>
    <s v="PAYMENT FOR WITHHOLDING FOR THE MONTH OF JULY 2021/AISHA KOLUBAH"/>
    <s v="USD"/>
    <n v="685.88"/>
    <n v="8.4675999999999991"/>
    <n v="5807.76"/>
  </r>
  <r>
    <s v="7314 - Senior programme officer, salary and tax"/>
    <s v="Liberia/Liberia"/>
    <x v="13"/>
    <s v="May/2021"/>
    <d v="2021-05-25T00:00:00"/>
    <s v="IC"/>
    <n v="276"/>
    <s v="Aisha Kamara-Kolubah/Salary for the month of May 2021"/>
    <s v="USD"/>
    <n v="2142"/>
    <n v="8.4675999999999991"/>
    <n v="18137.599999999999"/>
  </r>
  <r>
    <s v="7314 - Senior programme officer, salary and tax"/>
    <s v="Liberia/Liberia"/>
    <x v="13"/>
    <s v="Jun/2021"/>
    <d v="2021-06-21T00:00:00"/>
    <s v="IC"/>
    <n v="353"/>
    <s v="Payment of salary for the month of June 2021/Aisha Kamara Kolubah"/>
    <s v="USD"/>
    <n v="2142"/>
    <n v="8.4675999999999991"/>
    <n v="18137.599999999999"/>
  </r>
  <r>
    <s v="7314 - Senior programme officer, salary and tax"/>
    <s v="Liberia/Liberia"/>
    <x v="13"/>
    <s v="Mar/2021"/>
    <d v="2021-03-23T00:00:00"/>
    <s v="IC"/>
    <n v="127"/>
    <s v="Aisha Kamara-Kolubah /100% Salary,&amp;Transport  Mar.2021"/>
    <s v="USD"/>
    <n v="2142"/>
    <n v="8.3985000000000003"/>
    <n v="17989.59"/>
  </r>
  <r>
    <s v="7314 - Senior programme officer, salary and tax"/>
    <s v="Liberia/Liberia"/>
    <x v="13"/>
    <s v="Aug/2021"/>
    <d v="2021-08-20T00:00:00"/>
    <s v="IC"/>
    <n v="497"/>
    <s v="Salary for the month of August 2021/A.K."/>
    <s v="USD"/>
    <n v="2242"/>
    <n v="8.4675999999999991"/>
    <n v="18984.36"/>
  </r>
  <r>
    <s v="7620 - Health care"/>
    <s v="Liberia/Liberia"/>
    <x v="13"/>
    <s v="Jul/2021"/>
    <d v="2021-07-09T00:00:00"/>
    <s v="IC"/>
    <n v="410"/>
    <s v="GROUP LIFE &amp; MEDICAL INSURANCE /JULY TO SEPTEMBER 2021/AISHA KOLUBAH"/>
    <s v="USD"/>
    <n v="128.4"/>
    <n v="8.4675999999999991"/>
    <n v="1087.24"/>
  </r>
  <r>
    <s v="7620 - Health care"/>
    <s v="Liberia/Liberia"/>
    <x v="13"/>
    <s v="Aug/2021"/>
    <d v="2021-07-09T00:00:00"/>
    <s v="IC"/>
    <n v="410"/>
    <s v="GROUP LIFE &amp; MEDICAL INSURANCE /JULY TO SEPTEMBER 2021/AISHA KOLUBAH"/>
    <s v="USD"/>
    <n v="128.4"/>
    <n v="8.4675999999999991"/>
    <n v="1087.24"/>
  </r>
  <r>
    <s v="7620 - Health care"/>
    <s v="Liberia/Liberia"/>
    <x v="13"/>
    <s v="Sep/2021"/>
    <d v="2021-07-09T00:00:00"/>
    <s v="IC"/>
    <n v="410"/>
    <s v="GROUP LIFE &amp; MEDICAL INSURANCE /JULY TO SEPTEMBER 2021/AISHA KOLUBAH"/>
    <s v="USD"/>
    <n v="128.38999999999999"/>
    <n v="8.4675999999999991"/>
    <n v="1087.1600000000001"/>
  </r>
  <r>
    <s v="7620 - Health care"/>
    <s v="Liberia/Liberia"/>
    <x v="13"/>
    <s v="May/2021"/>
    <d v="2021-05-04T00:00:00"/>
    <s v="IC"/>
    <n v="235"/>
    <s v="Ashia Kamara-Kolubah/Group Life &amp; Medical Insur. Apri. - June 30th. 2021"/>
    <s v="USD"/>
    <n v="380.23"/>
    <n v="8.4675999999999991"/>
    <n v="3219.64"/>
  </r>
  <r>
    <s v="7620 - Health care"/>
    <s v="Liberia/Liberia"/>
    <x v="13"/>
    <s v="Mar/2021"/>
    <d v="2021-03-16T00:00:00"/>
    <s v="IC"/>
    <n v="124"/>
    <s v="Group life &amp; Medical Insurance for March/Aisha"/>
    <s v="USD"/>
    <n v="130.41"/>
    <n v="8.3985000000000003"/>
    <n v="1095.25"/>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7">
  <r>
    <s v="4910 - Partner organisation support, not reported"/>
    <s v="Liberia/Sweden"/>
    <x v="0"/>
    <s v="Apr/2021"/>
    <d v="2021-04-09T00:00:00"/>
    <s v="GL"/>
    <n v="487"/>
    <s v="First payment, 25 000,00 USD"/>
    <s v="USD"/>
    <n v="25000"/>
    <n v="8.6158999999999999"/>
    <n v="215397.5"/>
  </r>
  <r>
    <s v="4910 - Partner organisation support, not reported"/>
    <s v="Liberia/Sweden"/>
    <x v="1"/>
    <s v="Apr/2021"/>
    <d v="2021-04-09T00:00:00"/>
    <s v="GL"/>
    <n v="487"/>
    <s v="First payment, 35 000,00 USD"/>
    <s v="USD"/>
    <n v="35000"/>
    <n v="8.6160999999999994"/>
    <n v="301563.5"/>
  </r>
  <r>
    <s v="4910 - Partner organisation support, not reported"/>
    <s v="Liberia/Sweden"/>
    <x v="2"/>
    <s v="Apr/2021"/>
    <d v="2021-04-09T00:00:00"/>
    <s v="GL"/>
    <n v="487"/>
    <s v="First payment, 35 000,00 USD"/>
    <s v="USD"/>
    <n v="35000"/>
    <n v="8.6157000000000004"/>
    <n v="301549.5"/>
  </r>
  <r>
    <m/>
    <m/>
    <x v="3"/>
    <m/>
    <m/>
    <m/>
    <m/>
    <m/>
    <m/>
    <m/>
    <m/>
    <m/>
  </r>
  <r>
    <s v="5460 - Consumable materials"/>
    <s v="Liberia/Liberia"/>
    <x v="4"/>
    <s v="Aug/2021"/>
    <d v="2021-08-02T00:00:00"/>
    <s v="IC"/>
    <n v="498"/>
    <s v="Assorted materials for project activities/ISW/Patience Koteah"/>
    <s v="USD"/>
    <n v="265.7"/>
    <n v="8.4675999999999991"/>
    <n v="2249.84"/>
  </r>
  <r>
    <s v="5850 - Meeting costs"/>
    <s v="Liberia/Liberia"/>
    <x v="4"/>
    <s v="Jul/2021"/>
    <d v="2021-07-21T00:00:00"/>
    <s v="IC"/>
    <n v="407"/>
    <s v="BELLA CASA HOTEL/RENTAL OF HALL FOR INTEGRATED SECURITY TRAINING /JULY 2021/UNPBF"/>
    <s v="USD"/>
    <n v="5000"/>
    <n v="8.4675999999999991"/>
    <n v="42338"/>
  </r>
  <r>
    <s v="5850 - Meeting costs"/>
    <s v="Liberia/Liberia"/>
    <x v="4"/>
    <s v="Jul/2021"/>
    <d v="2021-07-21T00:00:00"/>
    <s v="IC"/>
    <n v="408"/>
    <s v="MAMBA POINT HOTEL/HALL RENTAL FOR INTEGRATED SECURITY TRAINING IN JULY 2021"/>
    <s v="USD"/>
    <n v="922"/>
    <n v="8.4675999999999991"/>
    <n v="7807.13"/>
  </r>
  <r>
    <s v="5850 - Meeting costs"/>
    <s v="Liberia/Liberia"/>
    <x v="4"/>
    <s v="Jul/2021"/>
    <d v="2021-07-23T00:00:00"/>
    <s v="IC"/>
    <n v="422"/>
    <s v="payment for Banners for the Integrated Security Training/International Aluminum Factory"/>
    <s v="USD"/>
    <n v="140"/>
    <n v="8.4675999999999991"/>
    <n v="1185.46"/>
  </r>
  <r>
    <s v="5850 - Meeting costs"/>
    <s v="Liberia/Liberia"/>
    <x v="4"/>
    <s v="Jul/2021"/>
    <d v="2021-07-23T00:00:00"/>
    <s v="IC"/>
    <n v="423"/>
    <s v="Note taker/Mobilizer for integrated security Training/Harleyar Kesselly"/>
    <s v="USD"/>
    <n v="255"/>
    <n v="8.4675999999999991"/>
    <n v="2159.2399999999998"/>
  </r>
  <r>
    <s v="5850 - Meeting costs"/>
    <s v="Liberia/Liberia"/>
    <x v="4"/>
    <s v="Jul/2021"/>
    <d v="2021-07-27T00:00:00"/>
    <s v="IC"/>
    <n v="409"/>
    <s v="PRINTING OF T-SHIRTS FOR INTEGRATED SECURITY TRAINING /UNPBF/ADVANCE PRINTERS"/>
    <s v="USD"/>
    <n v="600"/>
    <n v="8.4675999999999991"/>
    <n v="5080.5600000000004"/>
  </r>
  <r>
    <s v="5850 - Meeting costs"/>
    <s v="Liberia/Liberia"/>
    <x v="4"/>
    <s v="Jul/2021"/>
    <d v="2021-07-31T00:00:00"/>
    <s v="IC"/>
    <n v="433"/>
    <s v="Payment for support to Integrated Security Training for UNPBF Project"/>
    <s v="USD"/>
    <n v="1923.74"/>
    <n v="8.4675999999999991"/>
    <n v="16289.46"/>
  </r>
  <r>
    <s v="6550 - Consulting fees"/>
    <s v="Liberia/Liberia"/>
    <x v="4"/>
    <s v="Jul/2021"/>
    <d v="2021-07-22T00:00:00"/>
    <s v="IC"/>
    <n v="431"/>
    <s v="Consultancy fees for the Integrated Security Training for UNPBF Project"/>
    <s v="USD"/>
    <n v="4467.1000000000004"/>
    <n v="8.4675999999999991"/>
    <n v="37825.620000000003"/>
  </r>
  <r>
    <s v="6990 - Other external expenses"/>
    <s v="Liberia/Sweden"/>
    <x v="4"/>
    <s v="Sep/2021"/>
    <d v="2021-09-23T00:00:00"/>
    <s v="IC"/>
    <n v="548"/>
    <s v="Printing cost for Logo and African infuse on 45 bags 60% of 720/ Momo Kemokai"/>
    <s v="USD"/>
    <n v="432"/>
    <n v="8.7574000000000005"/>
    <n v="3783.2"/>
  </r>
  <r>
    <m/>
    <m/>
    <x v="3"/>
    <m/>
    <m/>
    <m/>
    <m/>
    <m/>
    <m/>
    <m/>
    <m/>
    <m/>
  </r>
  <r>
    <s v="5610 - Costs for passenger cars"/>
    <s v="Liberia/Liberia"/>
    <x v="5"/>
    <s v="Jun/2021"/>
    <d v="2021-06-02T00:00:00"/>
    <s v="IC"/>
    <n v="328"/>
    <s v="Travel to Buchanan and back to Monrovia/ Aisha"/>
    <s v="USD"/>
    <n v="250"/>
    <n v="8.4675999999999991"/>
    <n v="2116.9"/>
  </r>
  <r>
    <s v="5850 - Meeting costs"/>
    <s v="Liberia/Liberia"/>
    <x v="5"/>
    <s v="Jun/2021"/>
    <d v="2021-06-23T00:00:00"/>
    <s v="IC"/>
    <n v="348"/>
    <s v="NETWORKING MEETING WITH WOMEN HUMAN RIGHTS DEFENDERS NETWORK/UNPBF PROJECT"/>
    <s v="USD"/>
    <n v="200"/>
    <n v="8.4675999999999991"/>
    <n v="1693.52"/>
  </r>
  <r>
    <s v="7320 - Per diem allowance"/>
    <s v="Liberia/Liberia"/>
    <x v="5"/>
    <s v="Jun/2021"/>
    <d v="2021-06-18T00:00:00"/>
    <s v="IC"/>
    <n v="345"/>
    <s v="?"/>
    <s v="USD"/>
    <n v="20"/>
    <n v="8.4674999999999994"/>
    <n v="169.35"/>
  </r>
  <r>
    <m/>
    <m/>
    <x v="3"/>
    <m/>
    <m/>
    <m/>
    <m/>
    <m/>
    <m/>
    <m/>
    <m/>
    <m/>
  </r>
  <r>
    <s v="5850 - Meeting costs"/>
    <s v="Liberia/Liberia"/>
    <x v="6"/>
    <s v="Mar/2021"/>
    <d v="2021-03-18T00:00:00"/>
    <s v="IC"/>
    <n v="126"/>
    <s v="Patience/Transportation PPts - UNPBF workshop (22-26, 21) Korr. EF 20/8-2021"/>
    <s v="USD"/>
    <n v="600"/>
    <n v="8.3985000000000003"/>
    <n v="5039.1000000000004"/>
  </r>
  <r>
    <s v="5850 - Meeting costs"/>
    <s v="Liberia/Liberia"/>
    <x v="6"/>
    <s v="Mar/2021"/>
    <d v="2021-03-18T00:00:00"/>
    <s v="IC"/>
    <n v="126"/>
    <s v="Assorted Sanitary materials UNPF Workshop &amp; Ice Breaker for Team Building. Korr. EF 20/8-2021"/>
    <s v="USD"/>
    <n v="95"/>
    <n v="8.3985000000000003"/>
    <n v="797.86"/>
  </r>
  <r>
    <s v="5850 - Meeting costs"/>
    <s v="Liberia/Liberia"/>
    <x v="6"/>
    <s v="Mar/2021"/>
    <d v="2021-03-18T00:00:00"/>
    <s v="IC"/>
    <n v="126"/>
    <s v="Facility fees (CHI) &amp; pure bottles Water_x000a_Korr. EF 20/8-2021"/>
    <s v="USD"/>
    <n v="195"/>
    <n v="8.3985000000000003"/>
    <n v="1637.71"/>
  </r>
  <r>
    <s v="5850 - Meeting costs"/>
    <s v="Liberia/Liberia"/>
    <x v="6"/>
    <s v="Apr/2021"/>
    <d v="2021-04-20T00:00:00"/>
    <s v="IC"/>
    <n v="171"/>
    <s v="Catering service for 20 person for a five(5) days PVA workshop UNPBF"/>
    <s v="USD"/>
    <n v="2800"/>
    <n v="8.3985000000000003"/>
    <n v="23515.8"/>
  </r>
  <r>
    <s v="5850 - Meeting costs"/>
    <s v="Liberia/Liberia"/>
    <x v="6"/>
    <s v="Jun/2021"/>
    <d v="2021-06-01T00:00:00"/>
    <s v="IC"/>
    <n v="325"/>
    <s v="To facilitate a five days workshop /March 22-26, 2021 UNPBF Project"/>
    <s v="USD"/>
    <n v="1000"/>
    <n v="8.4675999999999991"/>
    <n v="8467.6"/>
  </r>
  <r>
    <m/>
    <m/>
    <x v="3"/>
    <m/>
    <m/>
    <m/>
    <m/>
    <m/>
    <m/>
    <m/>
    <m/>
    <m/>
  </r>
  <r>
    <s v="5411 - Consumable equipment - Computors &amp; mobile devices etc."/>
    <s v="Liberia/Liberia"/>
    <x v="7"/>
    <s v="Mar/2021"/>
    <d v="2021-03-16T00:00:00"/>
    <s v="IC"/>
    <n v="123"/>
    <s v="Office Ideas / IT Equipment and Dell Laptop / UNPBFCK#00157"/>
    <s v="USD"/>
    <n v="1800"/>
    <n v="8.3985000000000003"/>
    <n v="15117.3"/>
  </r>
  <r>
    <m/>
    <m/>
    <x v="3"/>
    <m/>
    <m/>
    <m/>
    <m/>
    <m/>
    <m/>
    <m/>
    <m/>
    <m/>
  </r>
  <r>
    <s v="5010 - Rent"/>
    <s v="Liberia/Liberia"/>
    <x v="8"/>
    <s v="Aug/2021"/>
    <d v="2021-01-14T00:00:00"/>
    <s v="AB"/>
    <n v="43"/>
    <s v="LEONE Investment INC  CK#00133/ Office Rent &amp; Facility cost Jan. - Dec. 2021 IA"/>
    <s v="USD"/>
    <n v="504.9"/>
    <n v="8.2119999999999997"/>
    <n v="4146.24"/>
  </r>
  <r>
    <s v="5010 - Rent"/>
    <s v="Liberia/Liberia"/>
    <x v="8"/>
    <s v="Sep/2021"/>
    <d v="2021-01-14T00:00:00"/>
    <s v="AB"/>
    <n v="43"/>
    <s v="LEONE Investment INC  CK#00133/ Office Rent &amp; Facility cost Jan. - Dec. 2021 IA"/>
    <s v="USD"/>
    <n v="504.9"/>
    <n v="8.2119999999999997"/>
    <n v="4146.24"/>
  </r>
  <r>
    <s v="5010 - Rent"/>
    <s v="Liberia/Liberia"/>
    <x v="8"/>
    <s v="Feb/2021"/>
    <d v="2021-01-14T00:00:00"/>
    <s v="AB"/>
    <n v="43"/>
    <s v="LEONE Investment INC  CK#00133/ Office Rent &amp; Facility cost Jan. - Dec. 2021 IA"/>
    <s v="USD"/>
    <n v="504.9"/>
    <n v="8.2119999999999997"/>
    <n v="4146.24"/>
  </r>
  <r>
    <s v="5010 - Rent"/>
    <s v="Liberia/Liberia"/>
    <x v="8"/>
    <s v="Mar/2021"/>
    <d v="2021-01-14T00:00:00"/>
    <s v="AB"/>
    <n v="43"/>
    <s v="LEONE Investment INC  CK#00133/ Office Rent &amp; Facility cost Jan. - Dec. 2021 IA"/>
    <s v="USD"/>
    <n v="504.9"/>
    <n v="8.2119999999999997"/>
    <n v="4146.24"/>
  </r>
  <r>
    <s v="5010 - Rent"/>
    <s v="Liberia/Liberia"/>
    <x v="8"/>
    <s v="Apr/2021"/>
    <d v="2021-01-14T00:00:00"/>
    <s v="AB"/>
    <n v="43"/>
    <s v="LEONE Investment INC  CK#00133/ Office Rent &amp; Facility cost Jan. - Dec. 2021 IA"/>
    <s v="USD"/>
    <n v="504.9"/>
    <n v="8.2119999999999997"/>
    <n v="4146.24"/>
  </r>
  <r>
    <s v="5010 - Rent"/>
    <s v="Liberia/Liberia"/>
    <x v="8"/>
    <s v="May/2021"/>
    <d v="2021-01-14T00:00:00"/>
    <s v="AB"/>
    <n v="43"/>
    <s v="LEONE Investment INC  CK#00133/ Office Rent &amp; Facility cost Jan. - Dec. 2021 IA"/>
    <s v="USD"/>
    <n v="504.9"/>
    <n v="8.2119999999999997"/>
    <n v="4146.24"/>
  </r>
  <r>
    <s v="5010 - Rent"/>
    <s v="Liberia/Liberia"/>
    <x v="8"/>
    <s v="Jun/2021"/>
    <d v="2021-01-14T00:00:00"/>
    <s v="AB"/>
    <n v="43"/>
    <s v="LEONE Investment INC  CK#00133/ Office Rent &amp; Facility cost Jan. - Dec. 2021 IA"/>
    <s v="USD"/>
    <n v="504.9"/>
    <n v="8.2119999999999997"/>
    <n v="4146.24"/>
  </r>
  <r>
    <s v="5010 - Rent"/>
    <s v="Liberia/Liberia"/>
    <x v="8"/>
    <s v="Jul/2021"/>
    <d v="2021-01-14T00:00:00"/>
    <s v="AB"/>
    <n v="43"/>
    <s v="LEONE Investment INC  CK#00133/ Office Rent &amp; Facility cost Jan. - Dec. 2021 IA"/>
    <s v="USD"/>
    <n v="504.9"/>
    <n v="8.2119999999999997"/>
    <n v="4146.24"/>
  </r>
  <r>
    <s v="5020 - Electricity, heat, water etc. for rented premises"/>
    <s v="Liberia/Liberia"/>
    <x v="8"/>
    <s v="Jun/2021"/>
    <d v="2021-06-16T00:00:00"/>
    <s v="IC"/>
    <n v="356"/>
    <s v="REFILLING OF FIRE EXTINGUISHERS / KTK OFFICE"/>
    <s v="USD"/>
    <n v="63.75"/>
    <n v="8.4675999999999991"/>
    <n v="539.80999999999995"/>
  </r>
  <r>
    <s v="5060 - Cleaning and recycling"/>
    <s v="Liberia/Liberia"/>
    <x v="8"/>
    <s v="Jul/2021"/>
    <d v="2021-07-22T00:00:00"/>
    <s v="IC"/>
    <n v="421"/>
    <s v="Payment for cleaning materials for KTK office/Korto Kesselly"/>
    <s v="USD"/>
    <n v="38"/>
    <n v="8.4675999999999991"/>
    <n v="321.77"/>
  </r>
  <r>
    <s v="5090 - Other costs of rented premises"/>
    <s v="Liberia/Liberia"/>
    <x v="8"/>
    <s v="Jun/2021"/>
    <d v="2021-06-02T00:00:00"/>
    <s v="IC"/>
    <n v="330"/>
    <s v="Payment for KTK Signboard with light on both sides"/>
    <s v="USD"/>
    <n v="102"/>
    <n v="8.4675999999999991"/>
    <n v="863.7"/>
  </r>
  <r>
    <s v="5090 - Other costs of rented premises"/>
    <s v="Liberia/Liberia"/>
    <x v="8"/>
    <s v="Jun/2021"/>
    <d v="2021-06-18T00:00:00"/>
    <s v="IC"/>
    <n v="334"/>
    <s v="Balance (50%) Payment for KTK Sign Board"/>
    <s v="USD"/>
    <n v="102"/>
    <n v="8.4675999999999991"/>
    <n v="863.7"/>
  </r>
  <r>
    <s v="5090 - Other costs of rented premises"/>
    <s v="Liberia/Sweden"/>
    <x v="8"/>
    <s v="Sep/2021"/>
    <d v="2021-09-20T00:00:00"/>
    <s v="IC"/>
    <n v="543"/>
    <s v="Duplication of door locks for KTK Staff used/BK"/>
    <s v="USD"/>
    <n v="20"/>
    <n v="8.4674999999999994"/>
    <n v="169.35"/>
  </r>
  <r>
    <s v="5410 - Consumable equipment"/>
    <s v="Liberia/Liberia"/>
    <x v="8"/>
    <s v="Mar/2021"/>
    <d v="2021-03-08T00:00:00"/>
    <s v="IC"/>
    <n v="131"/>
    <s v="Betty / Diary, Trash Baskets, Desk Organizers, Scisssor, Calculator"/>
    <s v="USD"/>
    <n v="94"/>
    <n v="8.3985000000000003"/>
    <n v="789.46"/>
  </r>
  <r>
    <s v="5410 - Consumable equipment"/>
    <s v="Liberia/Sweden"/>
    <x v="8"/>
    <s v="Sep/2021"/>
    <d v="2021-09-16T00:00:00"/>
    <s v="IC"/>
    <n v="520"/>
    <s v="Payment for one key cabinet and two extension cords for office used/BK"/>
    <s v="USD"/>
    <n v="50"/>
    <n v="8.4675999999999991"/>
    <n v="423.38"/>
  </r>
  <r>
    <s v="5460 - Consumable materials"/>
    <s v="Liberia/Liberia"/>
    <x v="8"/>
    <s v="Jun/2021"/>
    <d v="2021-06-16T00:00:00"/>
    <s v="IC"/>
    <n v="343"/>
    <s v="Payment for medical mask, water &amp; napkins for staff use"/>
    <s v="USD"/>
    <n v="13.43"/>
    <n v="8.4675999999999991"/>
    <n v="113.72"/>
  </r>
  <r>
    <s v="5460 - Consumable materials"/>
    <s v="Liberia/Liberia"/>
    <x v="8"/>
    <s v="Jul/2021"/>
    <d v="2021-07-01T00:00:00"/>
    <s v="IC"/>
    <n v="412"/>
    <s v="Payment for office supplies for KTK Office/Betty Kollie"/>
    <s v="USD"/>
    <n v="53.58"/>
    <n v="8.4674999999999994"/>
    <n v="453.69"/>
  </r>
  <r>
    <s v="5460 - Consumable materials"/>
    <s v="Liberia/Liberia"/>
    <x v="8"/>
    <s v="Jul/2021"/>
    <d v="2021-07-09T00:00:00"/>
    <s v="IC"/>
    <n v="430"/>
    <s v="Payment for cartridges for Hp 201A, Cannon737 and Hp 920 Injet for KTK Office"/>
    <s v="USD"/>
    <n v="182.4"/>
    <n v="8.4675999999999991"/>
    <n v="1544.49"/>
  </r>
  <r>
    <s v="5460 - Consumable materials"/>
    <s v="Liberia/Liberia"/>
    <x v="8"/>
    <s v="Aug/2021"/>
    <d v="2021-08-11T00:00:00"/>
    <s v="IC"/>
    <n v="483"/>
    <s v="Payment for communication cards for Sept. 2021/Aisha Kolubah"/>
    <s v="USD"/>
    <n v="5"/>
    <n v="8.468"/>
    <n v="42.34"/>
  </r>
  <r>
    <s v="5460 - Consumable materials"/>
    <s v="Liberia/Sweden"/>
    <x v="8"/>
    <s v="Sep/2021"/>
    <d v="2021-09-07T00:00:00"/>
    <s v="IC"/>
    <n v="519"/>
    <s v="Assorted supplies for KTK Liberia Office/BK"/>
    <s v="USD"/>
    <n v="124"/>
    <n v="8.4675999999999991"/>
    <n v="1049.98"/>
  </r>
  <r>
    <s v="5460 - Consumable materials"/>
    <s v="Liberia/Sweden"/>
    <x v="8"/>
    <s v="Sep/2021"/>
    <d v="2021-09-17T00:00:00"/>
    <s v="IC"/>
    <n v="524"/>
    <s v="Payment for water and log book for KTK Office/KK"/>
    <s v="USD"/>
    <n v="10"/>
    <n v="8.468"/>
    <n v="84.68"/>
  </r>
  <r>
    <s v="5520 - Repairs and maintenance of plant and machinery"/>
    <s v="Liberia/Liberia"/>
    <x v="8"/>
    <s v="Aug/2021"/>
    <d v="2021-08-11T00:00:00"/>
    <s v="IC"/>
    <n v="482"/>
    <s v="Repair of Canon MF217 Printer/KTK Office/Copy Aid Technology"/>
    <s v="USD"/>
    <n v="15.2"/>
    <n v="8.4678000000000004"/>
    <n v="128.71"/>
  </r>
  <r>
    <s v="5610 - Costs for passenger cars"/>
    <s v="Liberia/Liberia"/>
    <x v="8"/>
    <s v="Aug/2021"/>
    <d v="2021-08-09T00:00:00"/>
    <s v="IC"/>
    <n v="480"/>
    <s v="Payment for vehicle repair for KTK Field Vehicle/World Wide Group Inc."/>
    <s v="USD"/>
    <n v="1531.7"/>
    <n v="8.4675999999999991"/>
    <n v="12969.82"/>
  </r>
  <r>
    <s v="5610 - Costs for passenger cars"/>
    <s v="Liberia/Liberia"/>
    <x v="8"/>
    <s v="Aug/2021"/>
    <d v="2021-08-16T00:00:00"/>
    <s v="IC"/>
    <n v="490"/>
    <s v="Purchase of one battery for KTK vehicle/Thunder Bird Corporation"/>
    <s v="USD"/>
    <n v="25.2"/>
    <n v="8.4674999999999994"/>
    <n v="213.38"/>
  </r>
  <r>
    <s v="5610 - Costs for passenger cars"/>
    <s v="Liberia/Liberia"/>
    <x v="8"/>
    <s v="Aug/2021"/>
    <d v="2021-08-17T00:00:00"/>
    <s v="IC"/>
    <n v="488"/>
    <s v="Purchase of one tyre from Thunder Bird Corporation"/>
    <s v="USD"/>
    <n v="47.25"/>
    <n v="8.4674999999999994"/>
    <n v="400.09"/>
  </r>
  <r>
    <s v="5610 - Costs for passenger cars"/>
    <s v="Liberia/Sweden"/>
    <x v="8"/>
    <s v="Sep/2021"/>
    <d v="2021-09-23T00:00:00"/>
    <s v="IC"/>
    <n v="549"/>
    <s v="Replenishment of Fuel Card for KTK Vehicles/Total Liberia Inc"/>
    <s v="USD"/>
    <n v="200"/>
    <n v="8.7574000000000005"/>
    <n v="1751.48"/>
  </r>
  <r>
    <s v="5850 - Meeting costs"/>
    <s v="Liberia/Liberia"/>
    <x v="8"/>
    <s v="Mar/2021"/>
    <d v="2021-03-18T00:00:00"/>
    <s v="IC"/>
    <n v="141"/>
    <s v="Patience/ 3 days working session with Partners Organization on the Program mang setup/UNPBF"/>
    <s v="USD"/>
    <n v="725"/>
    <n v="8.3985000000000003"/>
    <n v="6088.91"/>
  </r>
  <r>
    <s v="6110 - Office supplies"/>
    <s v="Liberia/Liberia"/>
    <x v="8"/>
    <s v="May/2021"/>
    <d v="2021-05-10T00:00:00"/>
    <s v="IC"/>
    <n v="243"/>
    <s v="HP Color Laserjet &amp; Cannon Cartridges for KTK printers"/>
    <s v="USD"/>
    <n v="184.3"/>
    <n v="8.4675999999999991"/>
    <n v="1560.58"/>
  </r>
  <r>
    <s v="6110 - Office supplies"/>
    <s v="Liberia/Liberia"/>
    <x v="8"/>
    <s v="Jul/2021"/>
    <d v="2021-07-20T00:00:00"/>
    <s v="IC"/>
    <n v="420"/>
    <s v="Payment for stationery and supplies/KTK Office/Korto Kesselly"/>
    <s v="USD"/>
    <n v="47.5"/>
    <n v="8.4675999999999991"/>
    <n v="402.21"/>
  </r>
  <r>
    <s v="6110 - Office supplies"/>
    <s v="Liberia/Liberia"/>
    <x v="8"/>
    <s v="Aug/2021"/>
    <d v="2021-08-02T00:00:00"/>
    <s v="IC"/>
    <n v="477"/>
    <s v="Payment for scratch cards, cleaning &amp; tea materials &amp; ink for printers under the UN/K.K"/>
    <s v="USD"/>
    <n v="417"/>
    <n v="8.4675999999999991"/>
    <n v="3530.99"/>
  </r>
  <r>
    <s v="6210 - Telecommunications"/>
    <s v="Liberia/Liberia"/>
    <x v="8"/>
    <s v="Mar/2021"/>
    <d v="2021-03-09T00:00:00"/>
    <s v="IC"/>
    <n v="134"/>
    <s v="Lonestar Cell MTN On-Net injection /Mar. 2021 - Aisha"/>
    <s v="USD"/>
    <n v="10"/>
    <n v="8.3989999999999991"/>
    <n v="83.99"/>
  </r>
  <r>
    <s v="6210 - Telecommunications"/>
    <s v="Liberia/Liberia"/>
    <x v="8"/>
    <s v="Mar/2021"/>
    <d v="2021-03-09T00:00:00"/>
    <s v="IC"/>
    <n v="135"/>
    <s v="Orange Scratch cards /Aisha - March 2021"/>
    <s v="USD"/>
    <n v="25"/>
    <n v="8.3984000000000005"/>
    <n v="209.96"/>
  </r>
  <r>
    <s v="6210 - Telecommunications"/>
    <s v="Liberia/Liberia"/>
    <x v="8"/>
    <s v="Mar/2021"/>
    <d v="2021-03-31T00:00:00"/>
    <s v="IC"/>
    <n v="151"/>
    <s v="Orange Scratch cards /Aisha - Apr 2021"/>
    <s v="USD"/>
    <n v="25"/>
    <n v="8.3984000000000005"/>
    <n v="209.96"/>
  </r>
  <r>
    <s v="6230 - Data communication"/>
    <s v="Liberia/Liberia"/>
    <x v="8"/>
    <s v="Apr/2021"/>
    <d v="2021-04-30T00:00:00"/>
    <s v="IC"/>
    <n v="187"/>
    <s v="Staff Scratch cards for the month of May 2021"/>
    <s v="USD"/>
    <n v="25"/>
    <n v="8.3984000000000005"/>
    <n v="209.96"/>
  </r>
  <r>
    <s v="6230 - Data communication"/>
    <s v="Liberia/Liberia"/>
    <x v="8"/>
    <s v="May/2021"/>
    <d v="2021-05-17T00:00:00"/>
    <s v="IC"/>
    <n v="245"/>
    <s v="On-Net Injection and Smart Bundle for KTK Aisha /May 2021"/>
    <s v="USD"/>
    <n v="10"/>
    <n v="8.468"/>
    <n v="84.68"/>
  </r>
  <r>
    <s v="6230 - Data communication"/>
    <s v="Liberia/Liberia"/>
    <x v="8"/>
    <s v="Jul/2021"/>
    <d v="2021-06-16T00:00:00"/>
    <s v="IC"/>
    <n v="331"/>
    <s v="Internet Service for Band Width from July 2021 to December 2021/KTK Office"/>
    <s v="USD"/>
    <n v="88.83"/>
    <n v="8.4675999999999991"/>
    <n v="752.18"/>
  </r>
  <r>
    <s v="6230 - Data communication"/>
    <s v="Liberia/Liberia"/>
    <x v="8"/>
    <s v="Aug/2021"/>
    <d v="2021-06-16T00:00:00"/>
    <s v="IC"/>
    <n v="331"/>
    <s v="Internet Service for Band Width from July 2021 to December 2021/KTK Office"/>
    <s v="USD"/>
    <n v="88.83"/>
    <n v="8.4675999999999991"/>
    <n v="752.18"/>
  </r>
  <r>
    <s v="6230 - Data communication"/>
    <s v="Liberia/Liberia"/>
    <x v="8"/>
    <s v="Sep/2021"/>
    <d v="2021-06-16T00:00:00"/>
    <s v="IC"/>
    <n v="331"/>
    <s v="Internet Service for Band Width from July 2021 to December 2021/KTK Office"/>
    <s v="USD"/>
    <n v="88.83"/>
    <n v="8.4675999999999991"/>
    <n v="752.18"/>
  </r>
  <r>
    <s v="6230 - Data communication"/>
    <s v="Liberia/Liberia"/>
    <x v="8"/>
    <s v="Jul/2021"/>
    <d v="2021-07-09T00:00:00"/>
    <s v="IC"/>
    <n v="416"/>
    <s v="Communication cards for the month of July 2021/Orange/B.Kollie"/>
    <s v="USD"/>
    <n v="25"/>
    <n v="8.4675999999999991"/>
    <n v="211.69"/>
  </r>
  <r>
    <s v="6230 - Data communication"/>
    <s v="Liberia/Liberia"/>
    <x v="8"/>
    <s v="Jul/2021"/>
    <d v="2021-07-22T00:00:00"/>
    <s v="IC"/>
    <n v="404"/>
    <s v="COMMUNICATION CARDS FOR THE MONTH OF JUNE 2021/PBF"/>
    <s v="USD"/>
    <n v="10"/>
    <n v="8.468"/>
    <n v="84.68"/>
  </r>
  <r>
    <s v="6230 - Data communication"/>
    <s v="Liberia/Liberia"/>
    <x v="8"/>
    <s v="Jul/2021"/>
    <d v="2021-07-22T00:00:00"/>
    <s v="IC"/>
    <n v="404"/>
    <s v="COMMUNICATION CARDS FOR THE MONTH OF JULY 2021/PBF"/>
    <s v="USD"/>
    <n v="10"/>
    <n v="8.468"/>
    <n v="84.68"/>
  </r>
  <r>
    <s v="6230 - Data communication"/>
    <s v="Liberia/Liberia"/>
    <x v="8"/>
    <s v="Jul/2021"/>
    <d v="2021-07-29T00:00:00"/>
    <s v="IC"/>
    <n v="427"/>
    <s v="Orange communication cards for KTK Staff for August 2021/SID22 staff"/>
    <s v="USD"/>
    <n v="25"/>
    <n v="8.4675999999999991"/>
    <n v="211.69"/>
  </r>
  <r>
    <s v="6230 - Data communication"/>
    <s v="Liberia/Liberia"/>
    <x v="8"/>
    <s v="Aug/2021"/>
    <d v="2021-08-11T00:00:00"/>
    <s v="IC"/>
    <n v="483"/>
    <s v="Payment for communication cards for Sept. 2021/Patience Koteah"/>
    <s v="USD"/>
    <n v="5"/>
    <n v="8.468"/>
    <n v="42.34"/>
  </r>
  <r>
    <s v="6230 - Data communication"/>
    <s v="Liberia/Liberia"/>
    <x v="8"/>
    <s v="Aug/2021"/>
    <d v="2021-08-11T00:00:00"/>
    <s v="IC"/>
    <n v="483"/>
    <s v="Payment for communication cards for Sept. 2021/Aisha Kolubah"/>
    <s v="USD"/>
    <n v="10"/>
    <n v="8.468"/>
    <n v="84.68"/>
  </r>
  <r>
    <s v="6230 - Data communication"/>
    <s v="Liberia/Liberia"/>
    <x v="8"/>
    <s v="Aug/2021"/>
    <d v="2021-08-20T00:00:00"/>
    <s v="IC"/>
    <n v="479"/>
    <s v="Payment for on-Net Injection fpr August 2021/KTK Staff"/>
    <s v="USD"/>
    <n v="15"/>
    <n v="8.468"/>
    <n v="127.02"/>
  </r>
  <r>
    <s v="6230 - Data communication"/>
    <s v="Liberia/Sweden"/>
    <x v="8"/>
    <s v="Sep/2021"/>
    <d v="2021-09-28T00:00:00"/>
    <s v="IC"/>
    <n v="563"/>
    <s v="Purchase of scratch cards for October 2021 - Lonestar/BK"/>
    <s v="USD"/>
    <n v="20"/>
    <n v="8.7575000000000003"/>
    <n v="175.15"/>
  </r>
  <r>
    <s v="6310 - Corporate insurance"/>
    <s v="Liberia/Sweden"/>
    <x v="8"/>
    <s v="Sep/2021"/>
    <d v="2021-09-30T00:00:00"/>
    <s v="IC"/>
    <n v="560"/>
    <s v="Insurance on assets for KTK office/ July 2021 to December 2021/Activa International Insurance"/>
    <s v="USD"/>
    <n v="29.45"/>
    <n v="8.7576000000000001"/>
    <n v="257.91000000000003"/>
  </r>
  <r>
    <m/>
    <m/>
    <x v="3"/>
    <m/>
    <m/>
    <m/>
    <m/>
    <m/>
    <m/>
    <m/>
    <m/>
    <m/>
  </r>
  <r>
    <s v="5610 - Costs for passenger cars"/>
    <s v="Liberia/Liberia"/>
    <x v="9"/>
    <s v="Aug/2021"/>
    <d v="2021-08-05T00:00:00"/>
    <s v="IC"/>
    <n v="484"/>
    <s v="Transportation cost for local taxi driver for one day/Patience Koteah-UNPBF"/>
    <s v="USD"/>
    <n v="50"/>
    <n v="8.4675999999999991"/>
    <n v="423.38"/>
  </r>
  <r>
    <s v="5612 - Passenger cars, insurance and tax"/>
    <s v="Liberia/Liberia"/>
    <x v="9"/>
    <s v="May/2021"/>
    <d v="2021-05-20T00:00:00"/>
    <s v="IC"/>
    <n v="251"/>
    <s v="Rental cost SUV Buch, &amp; Margibi - from  May 6-12, 2021 Patience / Rent a Car Intl."/>
    <s v="USD"/>
    <n v="1175"/>
    <n v="8.4675999999999991"/>
    <n v="9949.43"/>
  </r>
  <r>
    <s v="5615 - Passenger cars, leasing"/>
    <s v="Liberia/Liberia"/>
    <x v="9"/>
    <s v="Mar/2021"/>
    <d v="2021-03-24T00:00:00"/>
    <s v="IC"/>
    <n v="149"/>
    <s v="RENT A CAR INTL/ movement within Monrovia (Aisha&amp;Team)"/>
    <s v="USD"/>
    <n v="320"/>
    <n v="8.3985000000000003"/>
    <n v="2687.52"/>
  </r>
  <r>
    <s v="5615 - Passenger cars, leasing"/>
    <s v="Liberia/Liberia"/>
    <x v="9"/>
    <s v="Apr/2021"/>
    <d v="2021-04-08T00:00:00"/>
    <s v="IC"/>
    <n v="162"/>
    <s v="Rental cost SUV from April 1-2, 2021 Ashia / Rent a Car Intl."/>
    <s v="USD"/>
    <n v="210"/>
    <n v="8.3985000000000003"/>
    <n v="1763.69"/>
  </r>
  <r>
    <s v="5850 - Meeting costs"/>
    <s v="Liberia/Liberia"/>
    <x v="9"/>
    <s v="Jul/2021"/>
    <d v="2021-07-09T00:00:00"/>
    <s v="IC"/>
    <n v="426"/>
    <s v="Payment for one day working session for two staff &amp; gasoline/Patience Koteah"/>
    <s v="USD"/>
    <n v="52"/>
    <n v="8.4677000000000007"/>
    <n v="440.32"/>
  </r>
  <r>
    <s v="7320 - Per diem allowance"/>
    <s v="Liberia/Liberia"/>
    <x v="9"/>
    <s v="May/2021"/>
    <d v="2021-05-21T00:00:00"/>
    <s v="IC"/>
    <n v="257"/>
    <s v="Field trip for monitoring of PVA assessment under proceed/UNPBF-Patience"/>
    <s v="USD"/>
    <n v="78"/>
    <n v="8.4675999999999991"/>
    <n v="660.47"/>
  </r>
  <r>
    <s v="7320 - Per diem allowance"/>
    <s v="Liberia/Liberia"/>
    <x v="9"/>
    <s v="May/2021"/>
    <d v="2021-05-21T00:00:00"/>
    <s v="IC"/>
    <n v="258"/>
    <s v="Field trip for monitoring PVA assessment under proceed/UNPBF in Buchana/Patience"/>
    <s v="USD"/>
    <n v="52"/>
    <n v="8.4677000000000007"/>
    <n v="440.32"/>
  </r>
  <r>
    <m/>
    <m/>
    <x v="3"/>
    <m/>
    <m/>
    <m/>
    <m/>
    <m/>
    <m/>
    <m/>
    <m/>
    <m/>
  </r>
  <r>
    <s v="6390 - Other risk-related costs"/>
    <s v="Liberia/Sweden"/>
    <x v="10"/>
    <s v="Jul/2021"/>
    <d v="2021-07-08T00:00:00"/>
    <s v="AP"/>
    <n v="759"/>
    <s v="Id kort x 1"/>
    <s v="USD"/>
    <n v="22.358290033065661"/>
    <n v="8.468"/>
    <n v="189.33"/>
  </r>
  <r>
    <s v="6570 - Banking costs"/>
    <s v="Liberia/Liberia"/>
    <x v="10"/>
    <s v="Feb/2021"/>
    <d v="2021-02-15T00:00:00"/>
    <s v="GL"/>
    <n v="438"/>
    <s v="Transfer from UN, Liberia funds, bankfee"/>
    <s v="USD"/>
    <n v="4.76"/>
    <n v="8.4033999999999995"/>
    <n v="40"/>
  </r>
  <r>
    <s v="6570 - Banking costs"/>
    <s v="Liberia/Sweden"/>
    <x v="10"/>
    <s v="Apr/2021"/>
    <d v="2021-04-09T00:00:00"/>
    <s v="GL"/>
    <n v="487"/>
    <s v="First payment, 25 000,00 USD, bankfee"/>
    <s v="USD"/>
    <n v="29.01"/>
    <n v="8.6176999999999992"/>
    <n v="250"/>
  </r>
  <r>
    <s v="6570 - Banking costs"/>
    <s v="Liberia/Sweden"/>
    <x v="10"/>
    <s v="Apr/2021"/>
    <d v="2021-04-09T00:00:00"/>
    <s v="GL"/>
    <n v="487"/>
    <s v="First payment, 35 000,00 USD, bankfee"/>
    <s v="USD"/>
    <n v="29.01"/>
    <n v="8.6176999999999992"/>
    <n v="250"/>
  </r>
  <r>
    <s v="6570 - Banking costs"/>
    <s v="Liberia/Sweden"/>
    <x v="10"/>
    <s v="Apr/2021"/>
    <d v="2021-04-09T00:00:00"/>
    <s v="GL"/>
    <n v="487"/>
    <s v="First payment, 35 000,00 USD, bankfee"/>
    <s v="USD"/>
    <n v="29.01"/>
    <n v="8.6176999999999992"/>
    <n v="250"/>
  </r>
  <r>
    <s v="6570 - Banking costs"/>
    <s v="Liberia/Liberia"/>
    <x v="10"/>
    <s v="Jul/2021"/>
    <d v="2021-07-31T00:00:00"/>
    <s v="IC"/>
    <n v="436"/>
    <s v="Bank charges for the month of July 2021"/>
    <s v="USD"/>
    <n v="55"/>
    <n v="8.4675999999999991"/>
    <n v="465.72"/>
  </r>
  <r>
    <s v="6570 - Banking costs"/>
    <s v="Liberia/Sweden"/>
    <x v="10"/>
    <s v="Aug/2021"/>
    <d v="2021-08-27T00:00:00"/>
    <s v="GL"/>
    <n v="1258"/>
    <s v="173 250,00 USD, UNDP, bankfee"/>
    <s v="USD"/>
    <n v="4.57"/>
    <n v="8.7614999999999998"/>
    <n v="40.04"/>
  </r>
  <r>
    <s v="6570 - Banking costs"/>
    <s v="Liberia/Liberia"/>
    <x v="10"/>
    <s v="Aug/2021"/>
    <d v="2021-08-31T00:00:00"/>
    <s v="IC"/>
    <n v="500"/>
    <s v="Bank charges for the month of August 2021/ledger fees &amp; check withdrawal chgs"/>
    <s v="USD"/>
    <n v="36.5"/>
    <n v="8.4677000000000007"/>
    <n v="309.07"/>
  </r>
  <r>
    <s v="6570 - Banking costs"/>
    <s v="Liberia/Sweden"/>
    <x v="10"/>
    <s v="Sep/2021"/>
    <d v="2021-09-30T00:00:00"/>
    <s v="IC"/>
    <n v="590"/>
    <s v="Bank charges for the month of September 2021/20202"/>
    <s v="USD"/>
    <n v="216.2"/>
    <n v="8.7574000000000005"/>
    <n v="1893.35"/>
  </r>
  <r>
    <s v="6990 - Other external expenses"/>
    <s v="Liberia/Liberia"/>
    <x v="10"/>
    <s v="Jul/2021"/>
    <d v="2021-07-31T00:00:00"/>
    <s v="IC"/>
    <n v="445"/>
    <s v="NGO BUSINESS REGISTRATION FOR KTK FOUNDATION FOR 2021"/>
    <s v="USD"/>
    <n v="140"/>
    <n v="8.4675999999999991"/>
    <n v="1185.46"/>
  </r>
  <r>
    <m/>
    <m/>
    <x v="3"/>
    <m/>
    <m/>
    <m/>
    <m/>
    <m/>
    <m/>
    <m/>
    <m/>
    <m/>
  </r>
  <r>
    <s v="7313 - Finance officer, salary and tax"/>
    <s v="Liberia/Liberia"/>
    <x v="11"/>
    <s v="Mar/2021"/>
    <d v="2021-03-23T00:00:00"/>
    <s v="IC"/>
    <n v="127"/>
    <s v="Comfort M. Freeman/ UNPBF 25%  Salary,&amp;Transport  Mar.2021"/>
    <s v="USD"/>
    <n v="448.75"/>
    <n v="8.3985000000000003"/>
    <n v="3768.83"/>
  </r>
  <r>
    <s v="7313 - Finance officer, salary and tax"/>
    <s v="Liberia/Liberia"/>
    <x v="11"/>
    <s v="Mar/2021"/>
    <d v="2021-03-24T00:00:00"/>
    <s v="IC"/>
    <n v="128"/>
    <s v="25% UNPBF- Comfort M. Freeman/WHT. Mar.2021"/>
    <s v="USD"/>
    <n v="140.87"/>
    <n v="8.3985000000000003"/>
    <n v="1183.0999999999999"/>
  </r>
  <r>
    <s v="7313 - Finance officer, salary and tax"/>
    <s v="Liberia/Liberia"/>
    <x v="11"/>
    <s v="Mar/2021"/>
    <d v="2021-03-24T00:00:00"/>
    <s v="IC"/>
    <n v="129"/>
    <s v="100% SSID22 - Comfort M. Freeman/NPS&amp;EIS.Mar.2021"/>
    <s v="USD"/>
    <n v="294.67"/>
    <n v="8.3985000000000003"/>
    <n v="2474.79"/>
  </r>
  <r>
    <s v="7313 - Finance officer, salary and tax"/>
    <s v="Liberia/Liberia"/>
    <x v="11"/>
    <s v="Apr/2021"/>
    <d v="2021-04-26T00:00:00"/>
    <s v="IC"/>
    <n v="177"/>
    <s v="Comfort M. Freeman / 25% Salary &amp; Transport  Allow. for April.2021"/>
    <s v="USD"/>
    <n v="448.75"/>
    <n v="8.3985000000000003"/>
    <n v="3768.83"/>
  </r>
  <r>
    <s v="7313 - Finance officer, salary and tax"/>
    <s v="Liberia/Liberia"/>
    <x v="11"/>
    <s v="Apr/2021"/>
    <d v="2021-04-28T00:00:00"/>
    <s v="IC"/>
    <n v="178"/>
    <s v="Comfort M. Freeman /25% WHT. April 2021"/>
    <s v="USD"/>
    <n v="141"/>
    <n v="8.3985000000000003"/>
    <n v="1184.19"/>
  </r>
  <r>
    <s v="7313 - Finance officer, salary and tax"/>
    <s v="Liberia/Liberia"/>
    <x v="11"/>
    <s v="Apr/2021"/>
    <d v="2021-04-30T00:00:00"/>
    <s v="IC"/>
    <n v="184"/>
    <s v="Comfort M. Freeman /25% NPS&amp;EIS. April 2021"/>
    <s v="USD"/>
    <n v="61.44"/>
    <n v="8.3984000000000005"/>
    <n v="516"/>
  </r>
  <r>
    <s v="7313 - Finance officer, salary and tax"/>
    <s v="Liberia/Liberia"/>
    <x v="11"/>
    <s v="Jun/2021"/>
    <d v="2021-06-21T00:00:00"/>
    <s v="IC"/>
    <n v="353"/>
    <s v="Payment of salary for the month of June 2021/Vita Comfort M. Freeman"/>
    <s v="USD"/>
    <n v="449"/>
    <n v="8.4675999999999991"/>
    <n v="3801.95"/>
  </r>
  <r>
    <s v="7313 - Finance officer, salary and tax"/>
    <s v="Liberia/Liberia"/>
    <x v="11"/>
    <s v="Jul/2021"/>
    <d v="2021-07-24T00:00:00"/>
    <s v="IC"/>
    <n v="398"/>
    <s v="Payment for Withholding tax for the month of June/Kebeh Gayflowu"/>
    <s v="USD"/>
    <n v="686.5"/>
    <n v="8.4675999999999991"/>
    <n v="5813.01"/>
  </r>
  <r>
    <m/>
    <m/>
    <x v="3"/>
    <m/>
    <m/>
    <m/>
    <m/>
    <m/>
    <m/>
    <m/>
    <m/>
    <m/>
  </r>
  <r>
    <s v="7310 - Programme officer, salary and tax"/>
    <s v="Liberia/Liberia"/>
    <x v="12"/>
    <s v="Apr/2021"/>
    <d v="2021-04-26T00:00:00"/>
    <s v="IC"/>
    <n v="177"/>
    <s v="Patience Koteah / 50% Salary &amp; Transport  Allow. for April.2021"/>
    <s v="USD"/>
    <n v="658"/>
    <n v="8.3985000000000003"/>
    <n v="5526.21"/>
  </r>
  <r>
    <s v="7310 - Programme officer, salary and tax"/>
    <s v="Liberia/Liberia"/>
    <x v="12"/>
    <s v="Apr/2021"/>
    <d v="2021-04-28T00:00:00"/>
    <s v="IC"/>
    <n v="178"/>
    <s v="Patience S. Koteah /50% WHT. April 2021"/>
    <s v="USD"/>
    <n v="197.77"/>
    <n v="8.3985000000000003"/>
    <n v="1660.97"/>
  </r>
  <r>
    <s v="7310 - Programme officer, salary and tax"/>
    <s v="Liberia/Liberia"/>
    <x v="12"/>
    <s v="Apr/2021"/>
    <d v="2021-04-30T00:00:00"/>
    <s v="IC"/>
    <n v="184"/>
    <s v="Patience S. Koteah /50% NPS&amp;EIS. April 2021"/>
    <s v="USD"/>
    <n v="89.15"/>
    <n v="8.3985000000000003"/>
    <n v="748.73"/>
  </r>
  <r>
    <s v="7310 - Programme officer, salary and tax"/>
    <s v="Liberia/Liberia"/>
    <x v="12"/>
    <s v="Jun/2021"/>
    <d v="2021-06-21T00:00:00"/>
    <s v="IC"/>
    <n v="353"/>
    <s v="Payment of salary for the month of June 2021/Patience Koteah"/>
    <s v="USD"/>
    <n v="717"/>
    <n v="8.4675999999999991"/>
    <n v="6071.27"/>
  </r>
  <r>
    <s v="7310 - Programme officer, salary and tax"/>
    <s v="Liberia/Liberia"/>
    <x v="12"/>
    <s v="Jun/2021"/>
    <d v="2021-06-24T00:00:00"/>
    <s v="IC"/>
    <n v="337"/>
    <s v="KTK Employees/NPS7ES on Salary for the month of June 2021/Patience"/>
    <s v="USD"/>
    <n v="194.9"/>
    <n v="8.4675999999999991"/>
    <n v="1650.34"/>
  </r>
  <r>
    <s v="7310 - Programme officer, salary and tax"/>
    <s v="Liberia/Liberia"/>
    <x v="12"/>
    <s v="Jul/2021"/>
    <d v="2021-07-28T00:00:00"/>
    <s v="IC"/>
    <n v="428"/>
    <s v="PAYMENT FOR WITHHOLDING FOR THE MONTH OF JULY 2021/PATIENCE KOTEAH"/>
    <s v="USD"/>
    <n v="204.83"/>
    <n v="8.4675999999999991"/>
    <n v="1734.42"/>
  </r>
  <r>
    <s v="7310 - Programme officer, salary and tax"/>
    <s v="Liberia/Liberia"/>
    <x v="12"/>
    <s v="Aug/2021"/>
    <d v="2021-08-26T00:00:00"/>
    <s v="IC"/>
    <n v="481"/>
    <s v="KTK Employees/NPS7ES on Salary for the month of August 2021/Patience Koteah"/>
    <s v="USD"/>
    <n v="91.88"/>
    <n v="8.4675999999999991"/>
    <n v="778"/>
  </r>
  <r>
    <s v="7311 - Programme officer, salary and tax"/>
    <s v="Liberia/Liberia"/>
    <x v="12"/>
    <s v="Aug/2021"/>
    <d v="2021-08-20T00:00:00"/>
    <s v="IC"/>
    <n v="497"/>
    <s v="Salary for the month of August 2021/Patience Koteah"/>
    <s v="USD"/>
    <n v="618.38"/>
    <n v="8.4675999999999991"/>
    <n v="5236.1944879999992"/>
  </r>
  <r>
    <s v="7312 - Programme officer, salary and tax"/>
    <s v="Liberia/Liberia"/>
    <x v="12"/>
    <s v="Aug/2021"/>
    <d v="2021-08-27T00:00:00"/>
    <s v="IC"/>
    <n v="495"/>
    <s v="Payment on withholding for August 2021-LRA/Patience Koteah"/>
    <s v="USD"/>
    <n v="204.63"/>
    <n v="8.4674999999999994"/>
    <n v="1732.7045249999999"/>
  </r>
  <r>
    <m/>
    <m/>
    <x v="3"/>
    <m/>
    <m/>
    <m/>
    <m/>
    <m/>
    <m/>
    <m/>
    <m/>
    <m/>
  </r>
  <r>
    <s v="7310 - Programme officer, salary and tax"/>
    <s v="Liberia/Liberia"/>
    <x v="13"/>
    <s v="May/2021"/>
    <d v="2021-05-25T00:00:00"/>
    <s v="IC"/>
    <n v="261"/>
    <s v="Patience Koteah/NPS&amp;EIS. May 2021"/>
    <s v="USD"/>
    <n v="89.14"/>
    <n v="8.4675999999999991"/>
    <n v="754.8"/>
  </r>
  <r>
    <s v="7310 - Programme officer, salary and tax"/>
    <s v="Liberia/Liberia"/>
    <x v="13"/>
    <s v="May/2021"/>
    <d v="2021-05-25T00:00:00"/>
    <s v="IC"/>
    <n v="276"/>
    <s v="Patience S. Koteah/Salary for the month of May 2021"/>
    <s v="USD"/>
    <n v="658"/>
    <n v="8.4675999999999991"/>
    <n v="5571.68"/>
  </r>
  <r>
    <s v="7310 - Programme officer, salary and tax"/>
    <s v="Liberia/Liberia"/>
    <x v="13"/>
    <s v="May/2021"/>
    <d v="2021-05-25T00:00:00"/>
    <s v="IC"/>
    <n v="278"/>
    <s v="Patience S. Koteah/ Withholding Tax on salary for the month of May 2021"/>
    <s v="USD"/>
    <n v="197.76"/>
    <n v="8.4675999999999991"/>
    <n v="1674.55"/>
  </r>
  <r>
    <s v="7310 - Programme officer, salary and tax"/>
    <s v="Liberia/Liberia"/>
    <x v="13"/>
    <s v="Jul/2021"/>
    <d v="2021-07-20T00:00:00"/>
    <s v="IC"/>
    <n v="405"/>
    <s v="SALARY FOR THE MONTH OF JULY 2021/P. KOTEAH"/>
    <s v="USD"/>
    <n v="677.5"/>
    <n v="8.4675999999999991"/>
    <n v="5736.8"/>
  </r>
  <r>
    <s v="7310 - Programme officer, salary and tax"/>
    <s v="Liberia/Liberia"/>
    <x v="13"/>
    <s v="Jul/2021"/>
    <d v="2021-07-22T00:00:00"/>
    <s v="IC"/>
    <n v="411"/>
    <s v="KTK Employees/NPS7ES on Salary for the month of July 2021/Patience Koteah"/>
    <s v="USD"/>
    <n v="91.89"/>
    <n v="8.4675999999999991"/>
    <n v="778.09"/>
  </r>
  <r>
    <s v="7310 - Programme officer, salary and tax"/>
    <s v="Liberia/Liberia"/>
    <x v="13"/>
    <s v="Jul/2021"/>
    <d v="2021-07-24T00:00:00"/>
    <s v="IC"/>
    <n v="398"/>
    <s v="Payment for Withholding tax for the month of June/Patience Koteah"/>
    <s v="USD"/>
    <n v="218.54"/>
    <n v="8.4675999999999991"/>
    <n v="1850.51"/>
  </r>
  <r>
    <s v="7310 - Programme officer, salary and tax"/>
    <s v="Liberia/Sweden"/>
    <x v="13"/>
    <s v="Sep/2021"/>
    <d v="2021-09-21T00:00:00"/>
    <s v="IC"/>
    <n v="565"/>
    <s v="Payment of salary for the month of September 2021/PK"/>
    <s v="USD"/>
    <n v="677.5"/>
    <n v="8.7574000000000005"/>
    <n v="5933.14"/>
  </r>
  <r>
    <s v="7310 - Programme officer, salary and tax"/>
    <s v="Liberia/Sweden"/>
    <x v="13"/>
    <s v="Sep/2021"/>
    <d v="2021-09-24T00:00:00"/>
    <s v="IC"/>
    <n v="544"/>
    <s v="KTK Employees/NPS7ES on Salary for the month of  September 2021/PK"/>
    <s v="USD"/>
    <n v="91.89"/>
    <n v="8.4675999999999991"/>
    <n v="778.09"/>
  </r>
  <r>
    <s v="7310 - Programme officer, salary and tax"/>
    <s v="Liberia/Sweden"/>
    <x v="13"/>
    <s v="Sep/2021"/>
    <d v="2021-09-24T00:00:00"/>
    <s v="IC"/>
    <n v="546"/>
    <s v="KTK Employees withholding Taxes for the month of September 2021/PK"/>
    <s v="USD"/>
    <n v="204.63"/>
    <n v="8.4675999999999991"/>
    <n v="1732.72"/>
  </r>
  <r>
    <m/>
    <m/>
    <x v="3"/>
    <m/>
    <m/>
    <m/>
    <m/>
    <m/>
    <m/>
    <m/>
    <m/>
    <m/>
  </r>
  <r>
    <s v="7314 - Senior programme officer, salary and tax"/>
    <s v="Liberia/Liberia"/>
    <x v="14"/>
    <s v="Mar/2021"/>
    <d v="2021-03-23T00:00:00"/>
    <s v="IC"/>
    <n v="127"/>
    <s v="Aisha Kamara-Kolubah /100% Salary,&amp;Transport  Mar.2021"/>
    <s v="USD"/>
    <n v="2142"/>
    <n v="8.3985000000000003"/>
    <n v="17989.59"/>
  </r>
  <r>
    <s v="7314 - Senior programme officer, salary and tax"/>
    <s v="Liberia/Liberia"/>
    <x v="14"/>
    <s v="Mar/2021"/>
    <d v="2021-03-24T00:00:00"/>
    <s v="IC"/>
    <n v="128"/>
    <s v="100% UNPBF- Aisha Kamara-Kolubah/WHT. Mar.2021"/>
    <s v="USD"/>
    <n v="686.87"/>
    <n v="8.3985000000000003"/>
    <n v="5768.68"/>
  </r>
  <r>
    <s v="7314 - Senior programme officer, salary and tax"/>
    <s v="Liberia/Liberia"/>
    <x v="14"/>
    <s v="Apr/2021"/>
    <d v="2021-04-26T00:00:00"/>
    <s v="IC"/>
    <n v="177"/>
    <s v="Aisha Kamara / Salary &amp; Transport  Allow. for April.2021"/>
    <s v="USD"/>
    <n v="2142"/>
    <n v="8.3985000000000003"/>
    <n v="17989.59"/>
  </r>
  <r>
    <s v="7314 - Senior programme officer, salary and tax"/>
    <s v="Liberia/Liberia"/>
    <x v="14"/>
    <s v="Apr/2021"/>
    <d v="2021-04-28T00:00:00"/>
    <s v="IC"/>
    <n v="178"/>
    <s v="Aisha Kamara-Kolubah / WHT. April 2021"/>
    <s v="USD"/>
    <n v="686.38"/>
    <n v="8.3985000000000003"/>
    <n v="5764.56"/>
  </r>
  <r>
    <s v="7314 - Senior programme officer, salary and tax"/>
    <s v="Liberia/Liberia"/>
    <x v="14"/>
    <s v="Apr/2021"/>
    <d v="2021-04-30T00:00:00"/>
    <s v="IC"/>
    <n v="184"/>
    <s v="Aisha Kamara-Kolubah / NPS&amp;EIS. April 2021"/>
    <s v="USD"/>
    <n v="294.62"/>
    <n v="8.3985000000000003"/>
    <n v="2474.37"/>
  </r>
  <r>
    <s v="7314 - Senior programme officer, salary and tax"/>
    <s v="Liberia/Liberia"/>
    <x v="14"/>
    <s v="May/2021"/>
    <d v="2021-05-25T00:00:00"/>
    <s v="IC"/>
    <n v="261"/>
    <s v="Aisha K. Kolubah/NPS&amp;EIS. May 2021"/>
    <s v="USD"/>
    <n v="294.62"/>
    <n v="8.4675999999999991"/>
    <n v="2494.7199999999998"/>
  </r>
  <r>
    <s v="7314 - Senior programme officer, salary and tax"/>
    <s v="Liberia/Liberia"/>
    <x v="14"/>
    <s v="May/2021"/>
    <d v="2021-05-25T00:00:00"/>
    <s v="IC"/>
    <n v="276"/>
    <s v="Aisha Kamara-Kolubah/Salary for the month of May 2021"/>
    <s v="USD"/>
    <n v="2142"/>
    <n v="8.4675999999999991"/>
    <n v="18137.599999999999"/>
  </r>
  <r>
    <s v="7314 - Senior programme officer, salary and tax"/>
    <s v="Liberia/Liberia"/>
    <x v="14"/>
    <s v="May/2021"/>
    <d v="2021-05-25T00:00:00"/>
    <s v="IC"/>
    <n v="278"/>
    <s v="Aisha Kamara-Kolubah/ Withholding Tax on salary for the month of May 2021"/>
    <s v="USD"/>
    <n v="686.38"/>
    <n v="8.4675999999999991"/>
    <n v="5811.99"/>
  </r>
  <r>
    <s v="7314 - Senior programme officer, salary and tax"/>
    <s v="Liberia/Liberia"/>
    <x v="14"/>
    <s v="Jun/2021"/>
    <d v="2021-06-21T00:00:00"/>
    <s v="IC"/>
    <n v="353"/>
    <s v="Payment of salary for the month of June 2021/Aisha Kamara Kolubah"/>
    <s v="USD"/>
    <n v="2142"/>
    <n v="8.4675999999999991"/>
    <n v="18137.599999999999"/>
  </r>
  <r>
    <s v="7314 - Senior programme officer, salary and tax"/>
    <s v="Liberia/Liberia"/>
    <x v="14"/>
    <s v="Jun/2021"/>
    <d v="2021-06-24T00:00:00"/>
    <s v="IC"/>
    <n v="337"/>
    <s v="KTK Employees/NPS7ES on Salary for the month of June 2021/Aisha"/>
    <s v="USD"/>
    <n v="294.67"/>
    <n v="8.4675999999999991"/>
    <n v="2495.15"/>
  </r>
  <r>
    <s v="7314 - Senior programme officer, salary and tax"/>
    <s v="Liberia/Liberia"/>
    <x v="14"/>
    <s v="Jul/2021"/>
    <d v="2021-07-20T00:00:00"/>
    <s v="IC"/>
    <n v="405"/>
    <s v="SALARY FOR THE MONTH OF JULY 2021/A. KOLUBAH"/>
    <s v="USD"/>
    <n v="2142"/>
    <n v="8.4675999999999991"/>
    <n v="18137.599999999999"/>
  </r>
  <r>
    <s v="7314 - Senior programme officer, salary and tax"/>
    <s v="Liberia/Liberia"/>
    <x v="14"/>
    <s v="Jul/2021"/>
    <d v="2021-07-22T00:00:00"/>
    <s v="IC"/>
    <n v="411"/>
    <s v="KTK Employees/NPS7ES on Salary for the month of July 2021/Aisha Kolubah"/>
    <s v="USD"/>
    <n v="294.62"/>
    <n v="8.4675999999999991"/>
    <n v="2494.7199999999998"/>
  </r>
  <r>
    <s v="7314 - Senior programme officer, salary and tax"/>
    <s v="Liberia/Liberia"/>
    <x v="14"/>
    <s v="Jul/2021"/>
    <d v="2021-07-23T00:00:00"/>
    <s v="IC"/>
    <n v="424"/>
    <s v="Stay Home grant for Staff for July 2021/Aisha Kolubah"/>
    <s v="USD"/>
    <n v="100"/>
    <n v="8.4675999999999991"/>
    <n v="846.76"/>
  </r>
  <r>
    <s v="7314 - Senior programme officer, salary and tax"/>
    <s v="Liberia/Liberia"/>
    <x v="14"/>
    <s v="Jul/2021"/>
    <d v="2021-07-28T00:00:00"/>
    <s v="IC"/>
    <n v="428"/>
    <s v="PAYMENT FOR WITHHOLDING FOR THE MONTH OF JULY 2021/AISHA KOLUBAH"/>
    <s v="USD"/>
    <n v="685.88"/>
    <n v="8.4675999999999991"/>
    <n v="5807.76"/>
  </r>
  <r>
    <s v="7314 - Senior programme officer, salary and tax"/>
    <s v="Liberia/Liberia"/>
    <x v="14"/>
    <s v="Aug/2021"/>
    <d v="2021-08-20T00:00:00"/>
    <s v="IC"/>
    <n v="497"/>
    <s v="Salary for the month of August 2021/A.K."/>
    <s v="USD"/>
    <n v="2242"/>
    <n v="8.4675999999999991"/>
    <n v="18984.36"/>
  </r>
  <r>
    <s v="7314 - Senior programme officer, salary and tax"/>
    <s v="Liberia/Liberia"/>
    <x v="14"/>
    <s v="Aug/2021"/>
    <d v="2021-08-26T00:00:00"/>
    <s v="IC"/>
    <n v="481"/>
    <s v="KTK Employees/NPS7ES on Salary for the month of August 2021/A.K"/>
    <s v="USD"/>
    <n v="294.62"/>
    <n v="8.4675999999999991"/>
    <n v="2494.7199999999998"/>
  </r>
  <r>
    <s v="7314 - Senior programme officer, salary and tax"/>
    <s v="Liberia/Liberia"/>
    <x v="14"/>
    <s v="Aug/2021"/>
    <d v="2021-08-27T00:00:00"/>
    <s v="IC"/>
    <n v="495"/>
    <s v="Payment on withholding for August 2021-LRA/Aisha Kolubah"/>
    <s v="USD"/>
    <n v="686.38"/>
    <n v="8.4675999999999991"/>
    <n v="5811.99"/>
  </r>
  <r>
    <s v="7314 - Senior programme officer, salary and tax"/>
    <s v="Liberia/Sweden"/>
    <x v="14"/>
    <s v="Sep/2021"/>
    <d v="2021-09-21T00:00:00"/>
    <s v="IC"/>
    <n v="565"/>
    <s v="Payment of salary for the month of September 2021/AK"/>
    <s v="USD"/>
    <n v="2142"/>
    <n v="8.7574000000000005"/>
    <n v="18758.349999999999"/>
  </r>
  <r>
    <s v="7314 - Senior programme officer, salary and tax"/>
    <s v="Liberia/Sweden"/>
    <x v="14"/>
    <s v="Sep/2021"/>
    <d v="2021-09-24T00:00:00"/>
    <s v="IC"/>
    <n v="544"/>
    <s v="KTK Employees/NPS7ES on Salary for the month of  September 2021/AK"/>
    <s v="USD"/>
    <n v="294.62"/>
    <n v="8.4675999999999991"/>
    <n v="2494.7199999999998"/>
  </r>
  <r>
    <s v="7314 - Senior programme officer, salary and tax"/>
    <s v="Liberia/Sweden"/>
    <x v="14"/>
    <s v="Sep/2021"/>
    <d v="2021-09-24T00:00:00"/>
    <s v="IC"/>
    <n v="546"/>
    <s v="KTK Employees withholding Taxes for the month of September 2021/AK"/>
    <s v="USD"/>
    <n v="685.88"/>
    <n v="8.4675999999999991"/>
    <n v="5807.76"/>
  </r>
  <r>
    <s v="7620 - Health care"/>
    <s v="Liberia/Liberia"/>
    <x v="14"/>
    <s v="Mar/2021"/>
    <d v="2021-03-16T00:00:00"/>
    <s v="IC"/>
    <n v="124"/>
    <s v="Group life &amp; Medical Insurance for March/Aisha"/>
    <s v="USD"/>
    <n v="130.41"/>
    <n v="8.3985000000000003"/>
    <n v="1095.25"/>
  </r>
  <r>
    <s v="7620 - Health care"/>
    <s v="Liberia/Liberia"/>
    <x v="14"/>
    <s v="May/2021"/>
    <d v="2021-05-04T00:00:00"/>
    <s v="IC"/>
    <n v="235"/>
    <s v="Ashia Kamara-Kolubah/Group Life &amp; Medical Insur. Apri. - June 30th. 2021"/>
    <s v="USD"/>
    <n v="380.23"/>
    <n v="8.4675999999999991"/>
    <n v="3219.64"/>
  </r>
  <r>
    <s v="7620 - Health care"/>
    <s v="Liberia/Liberia"/>
    <x v="14"/>
    <s v="Jul/2021"/>
    <d v="2021-07-09T00:00:00"/>
    <s v="IC"/>
    <n v="410"/>
    <s v="GROUP LIFE &amp; MEDICAL INSURANCE /JULY TO SEPTEMBER 2021/AISHA KOLUBAH"/>
    <s v="USD"/>
    <n v="128.4"/>
    <n v="8.4675999999999991"/>
    <n v="1087.24"/>
  </r>
  <r>
    <s v="7620 - Health care"/>
    <s v="Liberia/Liberia"/>
    <x v="14"/>
    <s v="Aug/2021"/>
    <d v="2021-07-09T00:00:00"/>
    <s v="IC"/>
    <n v="410"/>
    <s v="GROUP LIFE &amp; MEDICAL INSURANCE /JULY TO SEPTEMBER 2021/AISHA KOLUBAH"/>
    <s v="USD"/>
    <n v="128.4"/>
    <n v="8.4675999999999991"/>
    <n v="1087.24"/>
  </r>
  <r>
    <s v="7620 - Health care"/>
    <s v="Liberia/Liberia"/>
    <x v="14"/>
    <s v="Sep/2021"/>
    <d v="2021-07-09T00:00:00"/>
    <s v="IC"/>
    <n v="410"/>
    <s v="GROUP LIFE &amp; MEDICAL INSURANCE /JULY TO SEPTEMBER 2021/AISHA KOLUBAH"/>
    <s v="USD"/>
    <n v="128.38999999999999"/>
    <n v="8.4675999999999991"/>
    <n v="1087.16000000000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1D78DC2-8B66-4173-BCAE-87D9B6A84561}" name="PivotTable4"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17" firstHeaderRow="1" firstDataRow="1" firstDataCol="1"/>
  <pivotFields count="12">
    <pivotField showAll="0"/>
    <pivotField showAll="0"/>
    <pivotField axis="axisRow" showAll="0">
      <items count="14">
        <item x="0"/>
        <item x="1"/>
        <item x="2"/>
        <item x="3"/>
        <item x="4"/>
        <item x="5"/>
        <item x="6"/>
        <item x="7"/>
        <item x="8"/>
        <item x="9"/>
        <item x="10"/>
        <item x="11"/>
        <item x="12"/>
        <item t="default"/>
      </items>
    </pivotField>
    <pivotField showAll="0"/>
    <pivotField numFmtId="164" showAll="0"/>
    <pivotField showAll="0"/>
    <pivotField numFmtId="49" showAll="0"/>
    <pivotField showAll="0"/>
    <pivotField showAll="0"/>
    <pivotField dataField="1" numFmtId="165" showAll="0"/>
    <pivotField numFmtId="165" showAll="0"/>
    <pivotField numFmtId="165" showAll="0"/>
  </pivotFields>
  <rowFields count="1">
    <field x="2"/>
  </rowFields>
  <rowItems count="14">
    <i>
      <x/>
    </i>
    <i>
      <x v="1"/>
    </i>
    <i>
      <x v="2"/>
    </i>
    <i>
      <x v="3"/>
    </i>
    <i>
      <x v="4"/>
    </i>
    <i>
      <x v="5"/>
    </i>
    <i>
      <x v="6"/>
    </i>
    <i>
      <x v="7"/>
    </i>
    <i>
      <x v="8"/>
    </i>
    <i>
      <x v="9"/>
    </i>
    <i>
      <x v="10"/>
    </i>
    <i>
      <x v="11"/>
    </i>
    <i>
      <x v="12"/>
    </i>
    <i t="grand">
      <x/>
    </i>
  </rowItems>
  <colItems count="1">
    <i/>
  </colItems>
  <dataFields count="1">
    <dataField name="Sum of Invoice in USD" fld="9" baseField="0" baseItem="0" numFmtId="4"/>
  </dataFields>
  <formats count="5">
    <format dxfId="15">
      <pivotArea collapsedLevelsAreSubtotals="1" fieldPosition="0">
        <references count="1">
          <reference field="2" count="2">
            <x v="6"/>
            <x v="7"/>
          </reference>
        </references>
      </pivotArea>
    </format>
    <format dxfId="14">
      <pivotArea dataOnly="0" labelOnly="1" fieldPosition="0">
        <references count="1">
          <reference field="2" count="2">
            <x v="6"/>
            <x v="7"/>
          </reference>
        </references>
      </pivotArea>
    </format>
    <format dxfId="13">
      <pivotArea collapsedLevelsAreSubtotals="1" fieldPosition="0">
        <references count="1">
          <reference field="2" count="2">
            <x v="11"/>
            <x v="12"/>
          </reference>
        </references>
      </pivotArea>
    </format>
    <format dxfId="12">
      <pivotArea dataOnly="0" labelOnly="1" fieldPosition="0">
        <references count="1">
          <reference field="2" count="2">
            <x v="11"/>
            <x v="12"/>
          </reference>
        </references>
      </pivotArea>
    </format>
    <format dxfId="1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7C0658E-5E4E-435D-B309-F23A3B3C5DF0}" name="PivotTable4"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18" firstHeaderRow="1" firstDataRow="1" firstDataCol="1"/>
  <pivotFields count="12">
    <pivotField showAll="0"/>
    <pivotField showAll="0"/>
    <pivotField axis="axisRow" showAll="0">
      <items count="15">
        <item x="0"/>
        <item x="1"/>
        <item x="2"/>
        <item x="3"/>
        <item x="4"/>
        <item x="5"/>
        <item x="6"/>
        <item x="7"/>
        <item x="8"/>
        <item x="9"/>
        <item x="10"/>
        <item x="11"/>
        <item x="12"/>
        <item x="13"/>
        <item t="default"/>
      </items>
    </pivotField>
    <pivotField showAll="0"/>
    <pivotField numFmtId="164" showAll="0"/>
    <pivotField showAll="0"/>
    <pivotField numFmtId="49" showAll="0"/>
    <pivotField showAll="0"/>
    <pivotField showAll="0"/>
    <pivotField dataField="1" numFmtId="165" showAll="0"/>
    <pivotField numFmtId="165" showAll="0"/>
    <pivotField numFmtId="165" showAll="0"/>
  </pivotFields>
  <rowFields count="1">
    <field x="2"/>
  </rowFields>
  <rowItems count="15">
    <i>
      <x/>
    </i>
    <i>
      <x v="1"/>
    </i>
    <i>
      <x v="2"/>
    </i>
    <i>
      <x v="3"/>
    </i>
    <i>
      <x v="4"/>
    </i>
    <i>
      <x v="5"/>
    </i>
    <i>
      <x v="6"/>
    </i>
    <i>
      <x v="7"/>
    </i>
    <i>
      <x v="8"/>
    </i>
    <i>
      <x v="9"/>
    </i>
    <i>
      <x v="10"/>
    </i>
    <i>
      <x v="11"/>
    </i>
    <i>
      <x v="12"/>
    </i>
    <i>
      <x v="13"/>
    </i>
    <i t="grand">
      <x/>
    </i>
  </rowItems>
  <colItems count="1">
    <i/>
  </colItems>
  <dataFields count="1">
    <dataField name="Sum of Invoice in USD" fld="9" baseField="0" baseItem="0" numFmtId="1"/>
  </dataFields>
  <formats count="5">
    <format dxfId="10">
      <pivotArea collapsedLevelsAreSubtotals="1" fieldPosition="0">
        <references count="1">
          <reference field="2" count="2">
            <x v="6"/>
            <x v="7"/>
          </reference>
        </references>
      </pivotArea>
    </format>
    <format dxfId="9">
      <pivotArea dataOnly="0" labelOnly="1" fieldPosition="0">
        <references count="1">
          <reference field="2" count="2">
            <x v="6"/>
            <x v="7"/>
          </reference>
        </references>
      </pivotArea>
    </format>
    <format dxfId="8">
      <pivotArea collapsedLevelsAreSubtotals="1" fieldPosition="0">
        <references count="1">
          <reference field="2" count="3">
            <x v="11"/>
            <x v="12"/>
            <x v="13"/>
          </reference>
        </references>
      </pivotArea>
    </format>
    <format dxfId="7">
      <pivotArea dataOnly="0" labelOnly="1" fieldPosition="0">
        <references count="1">
          <reference field="2" count="3">
            <x v="11"/>
            <x v="12"/>
            <x v="13"/>
          </reference>
        </references>
      </pivotArea>
    </format>
    <format dxfId="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EB941CB-DD3B-4098-B038-ABC1D3AFFB46}" name="PivotTable2"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19" firstHeaderRow="1" firstDataRow="1" firstDataCol="1"/>
  <pivotFields count="12">
    <pivotField showAll="0"/>
    <pivotField showAll="0"/>
    <pivotField axis="axisRow" showAll="0">
      <items count="16">
        <item x="0"/>
        <item x="1"/>
        <item x="2"/>
        <item x="4"/>
        <item x="5"/>
        <item x="6"/>
        <item x="7"/>
        <item x="8"/>
        <item x="9"/>
        <item x="10"/>
        <item x="11"/>
        <item x="12"/>
        <item x="13"/>
        <item x="14"/>
        <item x="3"/>
        <item t="default"/>
      </items>
    </pivotField>
    <pivotField showAll="0"/>
    <pivotField showAll="0"/>
    <pivotField showAll="0"/>
    <pivotField showAll="0"/>
    <pivotField showAll="0"/>
    <pivotField showAll="0"/>
    <pivotField dataField="1" showAll="0"/>
    <pivotField showAll="0"/>
    <pivotField showAll="0"/>
  </pivotFields>
  <rowFields count="1">
    <field x="2"/>
  </rowFields>
  <rowItems count="16">
    <i>
      <x/>
    </i>
    <i>
      <x v="1"/>
    </i>
    <i>
      <x v="2"/>
    </i>
    <i>
      <x v="3"/>
    </i>
    <i>
      <x v="4"/>
    </i>
    <i>
      <x v="5"/>
    </i>
    <i>
      <x v="6"/>
    </i>
    <i>
      <x v="7"/>
    </i>
    <i>
      <x v="8"/>
    </i>
    <i>
      <x v="9"/>
    </i>
    <i>
      <x v="10"/>
    </i>
    <i>
      <x v="11"/>
    </i>
    <i>
      <x v="12"/>
    </i>
    <i>
      <x v="13"/>
    </i>
    <i>
      <x v="14"/>
    </i>
    <i t="grand">
      <x/>
    </i>
  </rowItems>
  <colItems count="1">
    <i/>
  </colItems>
  <dataFields count="1">
    <dataField name="Sum of Invoice in USD" fld="9" baseField="0" baseItem="0" numFmtId="4"/>
  </dataFields>
  <formats count="6">
    <format dxfId="5">
      <pivotArea dataOnly="0" fieldPosition="0">
        <references count="1">
          <reference field="2" count="2">
            <x v="6"/>
            <x v="7"/>
          </reference>
        </references>
      </pivotArea>
    </format>
    <format dxfId="4">
      <pivotArea collapsedLevelsAreSubtotals="1" fieldPosition="0">
        <references count="1">
          <reference field="2" count="2">
            <x v="11"/>
            <x v="12"/>
          </reference>
        </references>
      </pivotArea>
    </format>
    <format dxfId="3">
      <pivotArea dataOnly="0" labelOnly="1" fieldPosition="0">
        <references count="1">
          <reference field="2" count="2">
            <x v="11"/>
            <x v="12"/>
          </reference>
        </references>
      </pivotArea>
    </format>
    <format dxfId="2">
      <pivotArea collapsedLevelsAreSubtotals="1" fieldPosition="0">
        <references count="1">
          <reference field="2" count="1">
            <x v="13"/>
          </reference>
        </references>
      </pivotArea>
    </format>
    <format dxfId="1">
      <pivotArea dataOnly="0" labelOnly="1" fieldPosition="0">
        <references count="1">
          <reference field="2" count="1">
            <x v="13"/>
          </reference>
        </references>
      </pivotArea>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CF3D1-ED39-4945-BE6D-1F7ADEE6801F}">
  <dimension ref="A3:F24"/>
  <sheetViews>
    <sheetView topLeftCell="A9" workbookViewId="0">
      <selection activeCell="F21" sqref="F21"/>
    </sheetView>
  </sheetViews>
  <sheetFormatPr defaultRowHeight="14.4"/>
  <cols>
    <col min="1" max="1" width="76.21875" bestFit="1" customWidth="1"/>
    <col min="2" max="2" width="19.5546875" bestFit="1" customWidth="1"/>
    <col min="3" max="3" width="35.21875" bestFit="1" customWidth="1"/>
    <col min="4" max="4" width="13.21875" bestFit="1" customWidth="1"/>
  </cols>
  <sheetData>
    <row r="3" spans="1:2">
      <c r="A3" s="88" t="s">
        <v>73</v>
      </c>
      <c r="B3" t="s">
        <v>74</v>
      </c>
    </row>
    <row r="4" spans="1:2">
      <c r="A4" s="89" t="s">
        <v>75</v>
      </c>
      <c r="B4" s="90">
        <v>25000</v>
      </c>
    </row>
    <row r="5" spans="1:2">
      <c r="A5" s="89" t="s">
        <v>76</v>
      </c>
      <c r="B5" s="90">
        <v>35000</v>
      </c>
    </row>
    <row r="6" spans="1:2">
      <c r="A6" s="89" t="s">
        <v>77</v>
      </c>
      <c r="B6" s="90">
        <v>35000</v>
      </c>
    </row>
    <row r="7" spans="1:2">
      <c r="A7" s="89" t="s">
        <v>17</v>
      </c>
      <c r="B7" s="90">
        <v>14765.54</v>
      </c>
    </row>
    <row r="8" spans="1:2">
      <c r="A8" s="89" t="s">
        <v>20</v>
      </c>
      <c r="B8" s="90">
        <v>270</v>
      </c>
    </row>
    <row r="9" spans="1:2">
      <c r="A9" s="89" t="s">
        <v>23</v>
      </c>
      <c r="B9" s="90">
        <v>3800</v>
      </c>
    </row>
    <row r="10" spans="1:2">
      <c r="A10" s="91" t="s">
        <v>78</v>
      </c>
      <c r="B10" s="92">
        <v>1800</v>
      </c>
    </row>
    <row r="11" spans="1:2">
      <c r="A11" s="91" t="s">
        <v>79</v>
      </c>
      <c r="B11" s="92">
        <v>9929.159999999998</v>
      </c>
    </row>
    <row r="12" spans="1:2">
      <c r="A12" s="89" t="s">
        <v>57</v>
      </c>
      <c r="B12" s="90">
        <v>1835</v>
      </c>
    </row>
    <row r="13" spans="1:2">
      <c r="A13" s="89" t="s">
        <v>54</v>
      </c>
      <c r="B13" s="90">
        <v>323.28999999999996</v>
      </c>
    </row>
    <row r="14" spans="1:2">
      <c r="A14" s="89" t="s">
        <v>51</v>
      </c>
      <c r="B14" s="90">
        <v>3159.0499999999997</v>
      </c>
    </row>
    <row r="15" spans="1:2">
      <c r="A15" s="91" t="s">
        <v>80</v>
      </c>
      <c r="B15" s="92">
        <v>5018.49</v>
      </c>
    </row>
    <row r="16" spans="1:2">
      <c r="A16" s="91" t="s">
        <v>81</v>
      </c>
      <c r="B16" s="92">
        <v>19147.170000000002</v>
      </c>
    </row>
    <row r="17" spans="1:6">
      <c r="A17" s="89" t="s">
        <v>82</v>
      </c>
      <c r="B17" s="90">
        <v>155047.70000000001</v>
      </c>
    </row>
    <row r="19" spans="1:6">
      <c r="C19" s="67" t="s">
        <v>83</v>
      </c>
    </row>
    <row r="20" spans="1:6">
      <c r="C20" s="95">
        <f>GETPIVOTDATA("Invoice in USD",$A$3,"Project","LR03UND01 - Capacity building and networking - Equipment 1.1")+GETPIVOTDATA("Invoice in USD",$A$3,"Project","LR03UND01 - Capacity building and networking - office costs 1.1")+GETPIVOTDATA("Invoice in USD",$A$3,"Project","LR88UND01 - Staff costs - Gender officer 1.1")+GETPIVOTDATA("Invoice in USD",$A$3,"Project","LR88UND01 - Staff costs - Senior PM 1.1")</f>
        <v>35894.82</v>
      </c>
      <c r="D20" s="67" t="s">
        <v>84</v>
      </c>
    </row>
    <row r="21" spans="1:6" ht="31.2">
      <c r="D21" s="10" t="s">
        <v>18</v>
      </c>
      <c r="E21" s="19">
        <v>42.7</v>
      </c>
      <c r="F21" s="93">
        <f>C20*0.43</f>
        <v>15434.7726</v>
      </c>
    </row>
    <row r="22" spans="1:6" ht="31.2">
      <c r="D22" s="10" t="s">
        <v>21</v>
      </c>
      <c r="E22" s="19">
        <v>14.25</v>
      </c>
      <c r="F22" s="93">
        <f>C20*0.14</f>
        <v>5025.2748000000001</v>
      </c>
    </row>
    <row r="23" spans="1:6" ht="31.2">
      <c r="D23" s="10" t="s">
        <v>24</v>
      </c>
      <c r="E23" s="19">
        <v>9.06</v>
      </c>
      <c r="F23" s="93">
        <f>C20*0.09</f>
        <v>3230.5337999999997</v>
      </c>
    </row>
    <row r="24" spans="1:6" ht="15.6">
      <c r="D24" s="10" t="s">
        <v>27</v>
      </c>
      <c r="E24" s="19">
        <v>33.96</v>
      </c>
      <c r="F24" s="93">
        <f>C20*0.34</f>
        <v>12204.238800000001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65CCD-D8B2-440E-BAA8-5E0054030D37}">
  <dimension ref="A58:I82"/>
  <sheetViews>
    <sheetView zoomScaleNormal="100" workbookViewId="0">
      <selection activeCell="D71" sqref="D71"/>
    </sheetView>
  </sheetViews>
  <sheetFormatPr defaultRowHeight="14.4"/>
  <cols>
    <col min="1" max="1" width="22.77734375" customWidth="1"/>
    <col min="2" max="2" width="33.21875" customWidth="1"/>
    <col min="3" max="3" width="17.21875" customWidth="1"/>
    <col min="4" max="4" width="13.5546875" customWidth="1"/>
    <col min="5" max="5" width="20.44140625" customWidth="1"/>
    <col min="9" max="9" width="17.5546875" customWidth="1"/>
  </cols>
  <sheetData>
    <row r="58" spans="1:9" ht="15" thickBot="1">
      <c r="B58">
        <f>LIWEN!B45</f>
        <v>0</v>
      </c>
      <c r="C58">
        <f>LIWEN!D45</f>
        <v>0</v>
      </c>
      <c r="D58">
        <f>LIWEN!E45</f>
        <v>0</v>
      </c>
    </row>
    <row r="59" spans="1:9" ht="13.5" customHeight="1">
      <c r="A59" s="77" t="s">
        <v>30</v>
      </c>
      <c r="B59" s="124" t="s">
        <v>31</v>
      </c>
      <c r="C59" s="124"/>
      <c r="D59" s="124"/>
      <c r="E59" s="124"/>
      <c r="F59" s="125"/>
      <c r="I59" s="71"/>
    </row>
    <row r="60" spans="1:9" ht="13.5" customHeight="1">
      <c r="A60" s="61" t="s">
        <v>32</v>
      </c>
      <c r="B60" s="30" t="s">
        <v>33</v>
      </c>
      <c r="C60" s="31">
        <v>15583.66</v>
      </c>
      <c r="D60" s="31">
        <f>I60+C80</f>
        <v>4316.6063245420437</v>
      </c>
      <c r="E60" s="31"/>
      <c r="F60" s="56">
        <f>D60/C60</f>
        <v>0.27699566883145832</v>
      </c>
      <c r="H60" s="69">
        <f>C60/C$73</f>
        <v>5.994061426392347E-2</v>
      </c>
      <c r="I60" s="71">
        <f>H60*D$79</f>
        <v>316.60632454204375</v>
      </c>
    </row>
    <row r="61" spans="1:9" ht="13.5" customHeight="1">
      <c r="A61" s="61" t="s">
        <v>34</v>
      </c>
      <c r="B61" s="30" t="s">
        <v>35</v>
      </c>
      <c r="C61" s="31">
        <v>28031.55</v>
      </c>
      <c r="D61" s="31">
        <f>I61</f>
        <v>569.50459755388192</v>
      </c>
      <c r="E61" s="31"/>
      <c r="F61" s="56">
        <f t="shared" ref="F61:F63" si="0">D61/C61</f>
        <v>2.0316557505877554E-2</v>
      </c>
      <c r="H61" s="69">
        <f t="shared" ref="H61:H63" si="1">C61/C$73</f>
        <v>0.10781987837067056</v>
      </c>
      <c r="I61" s="71">
        <f t="shared" ref="I61:I63" si="2">H61*D$79</f>
        <v>569.50459755388192</v>
      </c>
    </row>
    <row r="62" spans="1:9" ht="13.5" customHeight="1">
      <c r="A62" s="61" t="s">
        <v>36</v>
      </c>
      <c r="B62" s="30" t="s">
        <v>37</v>
      </c>
      <c r="C62" s="31">
        <v>47749.55</v>
      </c>
      <c r="D62" s="31">
        <f>I62</f>
        <v>970.10647845477558</v>
      </c>
      <c r="E62" s="31"/>
      <c r="F62" s="56">
        <f t="shared" si="0"/>
        <v>2.0316557505877554E-2</v>
      </c>
      <c r="H62" s="69">
        <f t="shared" si="1"/>
        <v>0.18366271837462619</v>
      </c>
      <c r="I62" s="71">
        <f t="shared" si="2"/>
        <v>970.10647845477558</v>
      </c>
    </row>
    <row r="63" spans="1:9" ht="13.5" customHeight="1">
      <c r="A63" s="61" t="s">
        <v>38</v>
      </c>
      <c r="B63" s="30" t="s">
        <v>39</v>
      </c>
      <c r="C63" s="31">
        <v>18640.14</v>
      </c>
      <c r="D63" s="31">
        <f>I63</f>
        <v>378.70347622760841</v>
      </c>
      <c r="E63" s="31"/>
      <c r="F63" s="56">
        <f t="shared" si="0"/>
        <v>2.0316557505877554E-2</v>
      </c>
      <c r="H63" s="69">
        <f t="shared" si="1"/>
        <v>7.1696985275957664E-2</v>
      </c>
      <c r="I63" s="71">
        <f t="shared" si="2"/>
        <v>378.70347622760841</v>
      </c>
    </row>
    <row r="64" spans="1:9" ht="13.5" customHeight="1">
      <c r="A64" s="62"/>
      <c r="B64" s="32" t="s">
        <v>29</v>
      </c>
      <c r="C64" s="34">
        <f>SUM(C60:C63)</f>
        <v>110004.90000000001</v>
      </c>
      <c r="D64" s="34">
        <f>SUM(D60:D63)</f>
        <v>6234.9208767783093</v>
      </c>
      <c r="E64" s="34">
        <f>SUM(E60:E63)</f>
        <v>0</v>
      </c>
      <c r="F64" s="57">
        <f>SUM(F60:F63)</f>
        <v>0.33794534134909104</v>
      </c>
      <c r="I64" s="71"/>
    </row>
    <row r="65" spans="1:9" ht="13.5" customHeight="1">
      <c r="A65" s="60" t="s">
        <v>40</v>
      </c>
      <c r="B65" s="117" t="s">
        <v>41</v>
      </c>
      <c r="C65" s="117"/>
      <c r="D65" s="117"/>
      <c r="E65" s="117"/>
      <c r="F65" s="118"/>
      <c r="I65" s="71"/>
    </row>
    <row r="66" spans="1:9" ht="13.5" customHeight="1">
      <c r="A66" s="61" t="s">
        <v>42</v>
      </c>
      <c r="B66" s="30" t="s">
        <v>43</v>
      </c>
      <c r="C66" s="31">
        <v>15583</v>
      </c>
      <c r="D66" s="31">
        <f>I66</f>
        <v>316.59291561408992</v>
      </c>
      <c r="E66" s="31"/>
      <c r="F66" s="56">
        <f>D66/C66</f>
        <v>2.0316557505877554E-2</v>
      </c>
      <c r="H66" s="69">
        <f t="shared" ref="H66:H70" si="3">C66/C$73</f>
        <v>5.9938075655829211E-2</v>
      </c>
      <c r="I66" s="71">
        <f t="shared" ref="I66:I70" si="4">H66*D$79</f>
        <v>316.59291561408992</v>
      </c>
    </row>
    <row r="67" spans="1:9" ht="13.5" customHeight="1">
      <c r="A67" s="61" t="s">
        <v>44</v>
      </c>
      <c r="B67" s="30" t="s">
        <v>45</v>
      </c>
      <c r="C67" s="31">
        <v>28160</v>
      </c>
      <c r="D67" s="31">
        <f>I67</f>
        <v>572.11425936551177</v>
      </c>
      <c r="E67" s="31"/>
      <c r="F67" s="56">
        <f t="shared" ref="F67:F70" si="5">D67/C67</f>
        <v>2.0316557505877547E-2</v>
      </c>
      <c r="H67" s="69">
        <f t="shared" si="3"/>
        <v>0.10831394535507607</v>
      </c>
      <c r="I67" s="71">
        <f t="shared" si="4"/>
        <v>572.11425936551177</v>
      </c>
    </row>
    <row r="68" spans="1:9" ht="13.5" customHeight="1">
      <c r="A68" s="61" t="s">
        <v>46</v>
      </c>
      <c r="B68" s="30" t="s">
        <v>47</v>
      </c>
      <c r="C68" s="31">
        <v>40480</v>
      </c>
      <c r="D68" s="31">
        <f>I68</f>
        <v>822.4142478379232</v>
      </c>
      <c r="E68" s="31"/>
      <c r="F68" s="56">
        <f t="shared" si="5"/>
        <v>2.0316557505877551E-2</v>
      </c>
      <c r="H68" s="69">
        <f t="shared" si="3"/>
        <v>0.15570129644792186</v>
      </c>
      <c r="I68" s="71">
        <f t="shared" si="4"/>
        <v>822.4142478379232</v>
      </c>
    </row>
    <row r="69" spans="1:9" ht="13.5" customHeight="1">
      <c r="A69" s="61" t="s">
        <v>48</v>
      </c>
      <c r="B69" s="30" t="s">
        <v>49</v>
      </c>
      <c r="C69" s="31">
        <v>50370</v>
      </c>
      <c r="D69" s="31">
        <f>I69</f>
        <v>1023.3450015710523</v>
      </c>
      <c r="E69" s="31"/>
      <c r="F69" s="56">
        <f t="shared" si="5"/>
        <v>2.0316557505877551E-2</v>
      </c>
      <c r="H69" s="69">
        <f t="shared" si="3"/>
        <v>0.19374195410281186</v>
      </c>
      <c r="I69" s="71">
        <f t="shared" si="4"/>
        <v>1023.3450015710523</v>
      </c>
    </row>
    <row r="70" spans="1:9" ht="13.5" customHeight="1">
      <c r="A70" s="61" t="s">
        <v>50</v>
      </c>
      <c r="B70" s="30" t="s">
        <v>39</v>
      </c>
      <c r="C70" s="31">
        <v>15387.09</v>
      </c>
      <c r="D70" s="31">
        <f>I70</f>
        <v>312.61269883311343</v>
      </c>
      <c r="E70" s="31"/>
      <c r="F70" s="56">
        <f t="shared" si="5"/>
        <v>2.0316557505877551E-2</v>
      </c>
      <c r="H70" s="69">
        <f t="shared" si="3"/>
        <v>5.9184532153183152E-2</v>
      </c>
      <c r="I70" s="71">
        <f t="shared" si="4"/>
        <v>312.61269883311343</v>
      </c>
    </row>
    <row r="71" spans="1:9" ht="13.5" customHeight="1" thickBot="1">
      <c r="A71" s="83"/>
      <c r="B71" s="79" t="s">
        <v>29</v>
      </c>
      <c r="C71" s="80">
        <f>SUM(C66:C70)</f>
        <v>149980.09</v>
      </c>
      <c r="D71" s="80">
        <f>SUM(D66:D70)</f>
        <v>3047.0791232216907</v>
      </c>
      <c r="E71" s="80">
        <f>SUM(E66:E70)</f>
        <v>0</v>
      </c>
      <c r="F71" s="81">
        <f>SUM(F67:F70)</f>
        <v>8.1266230023510189E-2</v>
      </c>
    </row>
    <row r="72" spans="1:9" ht="13.5" customHeight="1">
      <c r="A72" s="82"/>
      <c r="B72" s="72"/>
      <c r="C72" s="73"/>
      <c r="D72" s="73"/>
      <c r="E72" s="73"/>
      <c r="F72" s="74"/>
    </row>
    <row r="73" spans="1:9" ht="13.5" customHeight="1">
      <c r="B73" s="75">
        <f>LIWEN!B63</f>
        <v>0</v>
      </c>
      <c r="C73" s="68">
        <f>C64+C71</f>
        <v>259984.99</v>
      </c>
      <c r="D73" s="70">
        <f>LIWEN!E63</f>
        <v>0</v>
      </c>
    </row>
    <row r="74" spans="1:9" ht="13.5" customHeight="1"/>
    <row r="75" spans="1:9" ht="13.5" customHeight="1"/>
    <row r="76" spans="1:9" ht="13.5" customHeight="1"/>
    <row r="77" spans="1:9" ht="13.5" customHeight="1">
      <c r="B77" t="s">
        <v>287</v>
      </c>
      <c r="C77">
        <v>3133</v>
      </c>
    </row>
    <row r="78" spans="1:9" ht="13.5" customHeight="1">
      <c r="B78" t="s">
        <v>288</v>
      </c>
      <c r="C78">
        <v>1399</v>
      </c>
    </row>
    <row r="79" spans="1:9" ht="13.5" customHeight="1">
      <c r="B79" t="s">
        <v>289</v>
      </c>
      <c r="C79">
        <v>750</v>
      </c>
      <c r="D79">
        <f>SUM(C77:C79)</f>
        <v>5282</v>
      </c>
    </row>
    <row r="80" spans="1:9" ht="13.5" customHeight="1">
      <c r="A80" t="s">
        <v>290</v>
      </c>
      <c r="B80" t="s">
        <v>291</v>
      </c>
      <c r="C80">
        <v>4000</v>
      </c>
    </row>
    <row r="81" ht="13.5" customHeight="1"/>
    <row r="82" ht="13.5" customHeight="1"/>
  </sheetData>
  <mergeCells count="2">
    <mergeCell ref="B59:F59"/>
    <mergeCell ref="B65:F65"/>
  </mergeCells>
  <dataValidations count="2">
    <dataValidation allowBlank="1" showInputMessage="1" showErrorMessage="1" prompt="Insert *text* description of Output here" sqref="B59 B65" xr:uid="{316A4F7C-A576-4CA5-A826-9649286C7D36}"/>
    <dataValidation allowBlank="1" showInputMessage="1" showErrorMessage="1" prompt="Insert *text* description of Activity here" sqref="B60 B66" xr:uid="{41D65FE6-4157-4ED1-B915-B5CE0F4B8E66}"/>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AD6C3-7045-4784-9A71-26257C808563}">
  <dimension ref="A1:B170"/>
  <sheetViews>
    <sheetView topLeftCell="B1" workbookViewId="0">
      <selection activeCell="D3" sqref="D3"/>
    </sheetView>
  </sheetViews>
  <sheetFormatPr defaultColWidth="8.77734375" defaultRowHeight="14.4"/>
  <sheetData>
    <row r="1" spans="1:2">
      <c r="A1" s="5" t="s">
        <v>293</v>
      </c>
      <c r="B1" s="6" t="s">
        <v>294</v>
      </c>
    </row>
    <row r="2" spans="1:2">
      <c r="A2" s="7" t="s">
        <v>295</v>
      </c>
      <c r="B2" s="8" t="s">
        <v>296</v>
      </c>
    </row>
    <row r="3" spans="1:2">
      <c r="A3" s="7" t="s">
        <v>297</v>
      </c>
      <c r="B3" s="8" t="s">
        <v>298</v>
      </c>
    </row>
    <row r="4" spans="1:2">
      <c r="A4" s="7" t="s">
        <v>299</v>
      </c>
      <c r="B4" s="8" t="s">
        <v>300</v>
      </c>
    </row>
    <row r="5" spans="1:2">
      <c r="A5" s="7" t="s">
        <v>301</v>
      </c>
      <c r="B5" s="8" t="s">
        <v>302</v>
      </c>
    </row>
    <row r="6" spans="1:2">
      <c r="A6" s="7" t="s">
        <v>303</v>
      </c>
      <c r="B6" s="8" t="s">
        <v>304</v>
      </c>
    </row>
    <row r="7" spans="1:2">
      <c r="A7" s="7" t="s">
        <v>305</v>
      </c>
      <c r="B7" s="8" t="s">
        <v>306</v>
      </c>
    </row>
    <row r="8" spans="1:2">
      <c r="A8" s="7" t="s">
        <v>307</v>
      </c>
      <c r="B8" s="8" t="s">
        <v>308</v>
      </c>
    </row>
    <row r="9" spans="1:2">
      <c r="A9" s="7" t="s">
        <v>309</v>
      </c>
      <c r="B9" s="8" t="s">
        <v>310</v>
      </c>
    </row>
    <row r="10" spans="1:2">
      <c r="A10" s="7" t="s">
        <v>311</v>
      </c>
      <c r="B10" s="8" t="s">
        <v>312</v>
      </c>
    </row>
    <row r="11" spans="1:2">
      <c r="A11" s="7" t="s">
        <v>313</v>
      </c>
      <c r="B11" s="8" t="s">
        <v>314</v>
      </c>
    </row>
    <row r="12" spans="1:2">
      <c r="A12" s="7" t="s">
        <v>315</v>
      </c>
      <c r="B12" s="8" t="s">
        <v>316</v>
      </c>
    </row>
    <row r="13" spans="1:2">
      <c r="A13" s="7" t="s">
        <v>317</v>
      </c>
      <c r="B13" s="8" t="s">
        <v>318</v>
      </c>
    </row>
    <row r="14" spans="1:2">
      <c r="A14" s="7" t="s">
        <v>319</v>
      </c>
      <c r="B14" s="8" t="s">
        <v>320</v>
      </c>
    </row>
    <row r="15" spans="1:2">
      <c r="A15" s="7" t="s">
        <v>321</v>
      </c>
      <c r="B15" s="8" t="s">
        <v>322</v>
      </c>
    </row>
    <row r="16" spans="1:2">
      <c r="A16" s="7" t="s">
        <v>323</v>
      </c>
      <c r="B16" s="8" t="s">
        <v>324</v>
      </c>
    </row>
    <row r="17" spans="1:2">
      <c r="A17" s="7" t="s">
        <v>325</v>
      </c>
      <c r="B17" s="8" t="s">
        <v>326</v>
      </c>
    </row>
    <row r="18" spans="1:2">
      <c r="A18" s="7" t="s">
        <v>327</v>
      </c>
      <c r="B18" s="8" t="s">
        <v>328</v>
      </c>
    </row>
    <row r="19" spans="1:2">
      <c r="A19" s="7" t="s">
        <v>329</v>
      </c>
      <c r="B19" s="8" t="s">
        <v>330</v>
      </c>
    </row>
    <row r="20" spans="1:2">
      <c r="A20" s="7" t="s">
        <v>331</v>
      </c>
      <c r="B20" s="8" t="s">
        <v>332</v>
      </c>
    </row>
    <row r="21" spans="1:2">
      <c r="A21" s="7" t="s">
        <v>333</v>
      </c>
      <c r="B21" s="8" t="s">
        <v>334</v>
      </c>
    </row>
    <row r="22" spans="1:2">
      <c r="A22" s="7" t="s">
        <v>335</v>
      </c>
      <c r="B22" s="8" t="s">
        <v>336</v>
      </c>
    </row>
    <row r="23" spans="1:2">
      <c r="A23" s="7" t="s">
        <v>337</v>
      </c>
      <c r="B23" s="8" t="s">
        <v>338</v>
      </c>
    </row>
    <row r="24" spans="1:2">
      <c r="A24" s="7" t="s">
        <v>339</v>
      </c>
      <c r="B24" s="8" t="s">
        <v>340</v>
      </c>
    </row>
    <row r="25" spans="1:2">
      <c r="A25" s="7" t="s">
        <v>341</v>
      </c>
      <c r="B25" s="8" t="s">
        <v>342</v>
      </c>
    </row>
    <row r="26" spans="1:2">
      <c r="A26" s="7" t="s">
        <v>343</v>
      </c>
      <c r="B26" s="8" t="s">
        <v>344</v>
      </c>
    </row>
    <row r="27" spans="1:2">
      <c r="A27" s="7" t="s">
        <v>345</v>
      </c>
      <c r="B27" s="8" t="s">
        <v>346</v>
      </c>
    </row>
    <row r="28" spans="1:2">
      <c r="A28" s="7" t="s">
        <v>347</v>
      </c>
      <c r="B28" s="8" t="s">
        <v>348</v>
      </c>
    </row>
    <row r="29" spans="1:2">
      <c r="A29" s="7" t="s">
        <v>349</v>
      </c>
      <c r="B29" s="8" t="s">
        <v>350</v>
      </c>
    </row>
    <row r="30" spans="1:2">
      <c r="A30" s="7" t="s">
        <v>351</v>
      </c>
      <c r="B30" s="8" t="s">
        <v>352</v>
      </c>
    </row>
    <row r="31" spans="1:2">
      <c r="A31" s="7" t="s">
        <v>353</v>
      </c>
      <c r="B31" s="8" t="s">
        <v>354</v>
      </c>
    </row>
    <row r="32" spans="1:2">
      <c r="A32" s="7" t="s">
        <v>355</v>
      </c>
      <c r="B32" s="8" t="s">
        <v>356</v>
      </c>
    </row>
    <row r="33" spans="1:2">
      <c r="A33" s="7" t="s">
        <v>357</v>
      </c>
      <c r="B33" s="8" t="s">
        <v>358</v>
      </c>
    </row>
    <row r="34" spans="1:2">
      <c r="A34" s="7" t="s">
        <v>359</v>
      </c>
      <c r="B34" s="8" t="s">
        <v>360</v>
      </c>
    </row>
    <row r="35" spans="1:2">
      <c r="A35" s="7" t="s">
        <v>361</v>
      </c>
      <c r="B35" s="8" t="s">
        <v>362</v>
      </c>
    </row>
    <row r="36" spans="1:2">
      <c r="A36" s="7" t="s">
        <v>363</v>
      </c>
      <c r="B36" s="8" t="s">
        <v>364</v>
      </c>
    </row>
    <row r="37" spans="1:2">
      <c r="A37" s="7" t="s">
        <v>365</v>
      </c>
      <c r="B37" s="8" t="s">
        <v>366</v>
      </c>
    </row>
    <row r="38" spans="1:2">
      <c r="A38" s="7" t="s">
        <v>367</v>
      </c>
      <c r="B38" s="8" t="s">
        <v>368</v>
      </c>
    </row>
    <row r="39" spans="1:2">
      <c r="A39" s="7" t="s">
        <v>369</v>
      </c>
      <c r="B39" s="8" t="s">
        <v>370</v>
      </c>
    </row>
    <row r="40" spans="1:2">
      <c r="A40" s="7" t="s">
        <v>371</v>
      </c>
      <c r="B40" s="8" t="s">
        <v>372</v>
      </c>
    </row>
    <row r="41" spans="1:2">
      <c r="A41" s="7" t="s">
        <v>373</v>
      </c>
      <c r="B41" s="8" t="s">
        <v>374</v>
      </c>
    </row>
    <row r="42" spans="1:2">
      <c r="A42" s="7" t="s">
        <v>375</v>
      </c>
      <c r="B42" s="8" t="s">
        <v>376</v>
      </c>
    </row>
    <row r="43" spans="1:2">
      <c r="A43" s="7" t="s">
        <v>377</v>
      </c>
      <c r="B43" s="8" t="s">
        <v>378</v>
      </c>
    </row>
    <row r="44" spans="1:2">
      <c r="A44" s="7" t="s">
        <v>379</v>
      </c>
      <c r="B44" s="8" t="s">
        <v>380</v>
      </c>
    </row>
    <row r="45" spans="1:2">
      <c r="A45" s="7" t="s">
        <v>381</v>
      </c>
      <c r="B45" s="8" t="s">
        <v>382</v>
      </c>
    </row>
    <row r="46" spans="1:2">
      <c r="A46" s="7" t="s">
        <v>383</v>
      </c>
      <c r="B46" s="8" t="s">
        <v>384</v>
      </c>
    </row>
    <row r="47" spans="1:2">
      <c r="A47" s="7" t="s">
        <v>385</v>
      </c>
      <c r="B47" s="8" t="s">
        <v>386</v>
      </c>
    </row>
    <row r="48" spans="1:2">
      <c r="A48" s="7" t="s">
        <v>387</v>
      </c>
      <c r="B48" s="8" t="s">
        <v>388</v>
      </c>
    </row>
    <row r="49" spans="1:2">
      <c r="A49" s="7" t="s">
        <v>389</v>
      </c>
      <c r="B49" s="8" t="s">
        <v>390</v>
      </c>
    </row>
    <row r="50" spans="1:2">
      <c r="A50" s="7" t="s">
        <v>391</v>
      </c>
      <c r="B50" s="8" t="s">
        <v>392</v>
      </c>
    </row>
    <row r="51" spans="1:2">
      <c r="A51" s="7" t="s">
        <v>393</v>
      </c>
      <c r="B51" s="8" t="s">
        <v>394</v>
      </c>
    </row>
    <row r="52" spans="1:2">
      <c r="A52" s="7" t="s">
        <v>395</v>
      </c>
      <c r="B52" s="8" t="s">
        <v>396</v>
      </c>
    </row>
    <row r="53" spans="1:2">
      <c r="A53" s="7" t="s">
        <v>397</v>
      </c>
      <c r="B53" s="8" t="s">
        <v>398</v>
      </c>
    </row>
    <row r="54" spans="1:2">
      <c r="A54" s="7" t="s">
        <v>399</v>
      </c>
      <c r="B54" s="8" t="s">
        <v>400</v>
      </c>
    </row>
    <row r="55" spans="1:2">
      <c r="A55" s="7" t="s">
        <v>401</v>
      </c>
      <c r="B55" s="8" t="s">
        <v>402</v>
      </c>
    </row>
    <row r="56" spans="1:2">
      <c r="A56" s="7" t="s">
        <v>403</v>
      </c>
      <c r="B56" s="8" t="s">
        <v>404</v>
      </c>
    </row>
    <row r="57" spans="1:2">
      <c r="A57" s="7" t="s">
        <v>405</v>
      </c>
      <c r="B57" s="8" t="s">
        <v>406</v>
      </c>
    </row>
    <row r="58" spans="1:2">
      <c r="A58" s="7" t="s">
        <v>407</v>
      </c>
      <c r="B58" s="8" t="s">
        <v>408</v>
      </c>
    </row>
    <row r="59" spans="1:2">
      <c r="A59" s="7" t="s">
        <v>409</v>
      </c>
      <c r="B59" s="8" t="s">
        <v>410</v>
      </c>
    </row>
    <row r="60" spans="1:2">
      <c r="A60" s="7" t="s">
        <v>411</v>
      </c>
      <c r="B60" s="8" t="s">
        <v>412</v>
      </c>
    </row>
    <row r="61" spans="1:2">
      <c r="A61" s="7" t="s">
        <v>413</v>
      </c>
      <c r="B61" s="8" t="s">
        <v>414</v>
      </c>
    </row>
    <row r="62" spans="1:2">
      <c r="A62" s="7" t="s">
        <v>415</v>
      </c>
      <c r="B62" s="8" t="s">
        <v>416</v>
      </c>
    </row>
    <row r="63" spans="1:2">
      <c r="A63" s="7" t="s">
        <v>417</v>
      </c>
      <c r="B63" s="8" t="s">
        <v>418</v>
      </c>
    </row>
    <row r="64" spans="1:2">
      <c r="A64" s="7" t="s">
        <v>419</v>
      </c>
      <c r="B64" s="8" t="s">
        <v>420</v>
      </c>
    </row>
    <row r="65" spans="1:2">
      <c r="A65" s="7" t="s">
        <v>421</v>
      </c>
      <c r="B65" s="8" t="s">
        <v>422</v>
      </c>
    </row>
    <row r="66" spans="1:2">
      <c r="A66" s="7" t="s">
        <v>423</v>
      </c>
      <c r="B66" s="8" t="s">
        <v>424</v>
      </c>
    </row>
    <row r="67" spans="1:2">
      <c r="A67" s="7" t="s">
        <v>425</v>
      </c>
      <c r="B67" s="8" t="s">
        <v>426</v>
      </c>
    </row>
    <row r="68" spans="1:2">
      <c r="A68" s="7" t="s">
        <v>427</v>
      </c>
      <c r="B68" s="8" t="s">
        <v>428</v>
      </c>
    </row>
    <row r="69" spans="1:2">
      <c r="A69" s="7" t="s">
        <v>429</v>
      </c>
      <c r="B69" s="8" t="s">
        <v>430</v>
      </c>
    </row>
    <row r="70" spans="1:2">
      <c r="A70" s="7" t="s">
        <v>431</v>
      </c>
      <c r="B70" s="8" t="s">
        <v>432</v>
      </c>
    </row>
    <row r="71" spans="1:2">
      <c r="A71" s="7" t="s">
        <v>433</v>
      </c>
      <c r="B71" s="8" t="s">
        <v>434</v>
      </c>
    </row>
    <row r="72" spans="1:2">
      <c r="A72" s="7" t="s">
        <v>435</v>
      </c>
      <c r="B72" s="8" t="s">
        <v>436</v>
      </c>
    </row>
    <row r="73" spans="1:2">
      <c r="A73" s="7" t="s">
        <v>437</v>
      </c>
      <c r="B73" s="8" t="s">
        <v>438</v>
      </c>
    </row>
    <row r="74" spans="1:2">
      <c r="A74" s="7" t="s">
        <v>439</v>
      </c>
      <c r="B74" s="8" t="s">
        <v>440</v>
      </c>
    </row>
    <row r="75" spans="1:2">
      <c r="A75" s="7" t="s">
        <v>441</v>
      </c>
      <c r="B75" s="9" t="s">
        <v>442</v>
      </c>
    </row>
    <row r="76" spans="1:2">
      <c r="A76" s="7" t="s">
        <v>443</v>
      </c>
      <c r="B76" s="9" t="s">
        <v>444</v>
      </c>
    </row>
    <row r="77" spans="1:2">
      <c r="A77" s="7" t="s">
        <v>445</v>
      </c>
      <c r="B77" s="9" t="s">
        <v>446</v>
      </c>
    </row>
    <row r="78" spans="1:2">
      <c r="A78" s="7" t="s">
        <v>447</v>
      </c>
      <c r="B78" s="9" t="s">
        <v>448</v>
      </c>
    </row>
    <row r="79" spans="1:2">
      <c r="A79" s="7" t="s">
        <v>449</v>
      </c>
      <c r="B79" s="9" t="s">
        <v>450</v>
      </c>
    </row>
    <row r="80" spans="1:2">
      <c r="A80" s="7" t="s">
        <v>451</v>
      </c>
      <c r="B80" s="9" t="s">
        <v>452</v>
      </c>
    </row>
    <row r="81" spans="1:2">
      <c r="A81" s="7" t="s">
        <v>453</v>
      </c>
      <c r="B81" s="9" t="s">
        <v>454</v>
      </c>
    </row>
    <row r="82" spans="1:2">
      <c r="A82" s="7" t="s">
        <v>455</v>
      </c>
      <c r="B82" s="9" t="s">
        <v>456</v>
      </c>
    </row>
    <row r="83" spans="1:2">
      <c r="A83" s="7" t="s">
        <v>457</v>
      </c>
      <c r="B83" s="9" t="s">
        <v>458</v>
      </c>
    </row>
    <row r="84" spans="1:2">
      <c r="A84" s="7" t="s">
        <v>459</v>
      </c>
      <c r="B84" s="9" t="s">
        <v>460</v>
      </c>
    </row>
    <row r="85" spans="1:2">
      <c r="A85" s="7" t="s">
        <v>461</v>
      </c>
      <c r="B85" s="9" t="s">
        <v>462</v>
      </c>
    </row>
    <row r="86" spans="1:2">
      <c r="A86" s="7" t="s">
        <v>463</v>
      </c>
      <c r="B86" s="9" t="s">
        <v>464</v>
      </c>
    </row>
    <row r="87" spans="1:2">
      <c r="A87" s="7" t="s">
        <v>465</v>
      </c>
      <c r="B87" s="9" t="s">
        <v>466</v>
      </c>
    </row>
    <row r="88" spans="1:2">
      <c r="A88" s="7" t="s">
        <v>467</v>
      </c>
      <c r="B88" s="9" t="s">
        <v>468</v>
      </c>
    </row>
    <row r="89" spans="1:2">
      <c r="A89" s="7" t="s">
        <v>469</v>
      </c>
      <c r="B89" s="9" t="s">
        <v>470</v>
      </c>
    </row>
    <row r="90" spans="1:2">
      <c r="A90" s="7" t="s">
        <v>471</v>
      </c>
      <c r="B90" s="9" t="s">
        <v>472</v>
      </c>
    </row>
    <row r="91" spans="1:2">
      <c r="A91" s="7" t="s">
        <v>473</v>
      </c>
      <c r="B91" s="9" t="s">
        <v>474</v>
      </c>
    </row>
    <row r="92" spans="1:2">
      <c r="A92" s="7" t="s">
        <v>475</v>
      </c>
      <c r="B92" s="9" t="s">
        <v>476</v>
      </c>
    </row>
    <row r="93" spans="1:2">
      <c r="A93" s="7" t="s">
        <v>477</v>
      </c>
      <c r="B93" s="9" t="s">
        <v>478</v>
      </c>
    </row>
    <row r="94" spans="1:2">
      <c r="A94" s="7" t="s">
        <v>479</v>
      </c>
      <c r="B94" s="9" t="s">
        <v>480</v>
      </c>
    </row>
    <row r="95" spans="1:2">
      <c r="A95" s="7" t="s">
        <v>481</v>
      </c>
      <c r="B95" s="9" t="s">
        <v>482</v>
      </c>
    </row>
    <row r="96" spans="1:2">
      <c r="A96" s="7" t="s">
        <v>483</v>
      </c>
      <c r="B96" s="9" t="s">
        <v>484</v>
      </c>
    </row>
    <row r="97" spans="1:2">
      <c r="A97" s="7" t="s">
        <v>485</v>
      </c>
      <c r="B97" s="9" t="s">
        <v>486</v>
      </c>
    </row>
    <row r="98" spans="1:2">
      <c r="A98" s="7" t="s">
        <v>487</v>
      </c>
      <c r="B98" s="9" t="s">
        <v>488</v>
      </c>
    </row>
    <row r="99" spans="1:2">
      <c r="A99" s="7" t="s">
        <v>489</v>
      </c>
      <c r="B99" s="9" t="s">
        <v>490</v>
      </c>
    </row>
    <row r="100" spans="1:2">
      <c r="A100" s="7" t="s">
        <v>491</v>
      </c>
      <c r="B100" s="9" t="s">
        <v>492</v>
      </c>
    </row>
    <row r="101" spans="1:2">
      <c r="A101" s="7" t="s">
        <v>493</v>
      </c>
      <c r="B101" s="9" t="s">
        <v>494</v>
      </c>
    </row>
    <row r="102" spans="1:2">
      <c r="A102" s="7" t="s">
        <v>495</v>
      </c>
      <c r="B102" s="9" t="s">
        <v>496</v>
      </c>
    </row>
    <row r="103" spans="1:2">
      <c r="A103" s="7" t="s">
        <v>497</v>
      </c>
      <c r="B103" s="9" t="s">
        <v>498</v>
      </c>
    </row>
    <row r="104" spans="1:2">
      <c r="A104" s="7" t="s">
        <v>499</v>
      </c>
      <c r="B104" s="9" t="s">
        <v>500</v>
      </c>
    </row>
    <row r="105" spans="1:2">
      <c r="A105" s="7" t="s">
        <v>501</v>
      </c>
      <c r="B105" s="9" t="s">
        <v>502</v>
      </c>
    </row>
    <row r="106" spans="1:2">
      <c r="A106" s="7" t="s">
        <v>503</v>
      </c>
      <c r="B106" s="9" t="s">
        <v>504</v>
      </c>
    </row>
    <row r="107" spans="1:2">
      <c r="A107" s="7" t="s">
        <v>505</v>
      </c>
      <c r="B107" s="9" t="s">
        <v>506</v>
      </c>
    </row>
    <row r="108" spans="1:2">
      <c r="A108" s="7" t="s">
        <v>507</v>
      </c>
      <c r="B108" s="9" t="s">
        <v>508</v>
      </c>
    </row>
    <row r="109" spans="1:2">
      <c r="A109" s="7" t="s">
        <v>509</v>
      </c>
      <c r="B109" s="9" t="s">
        <v>510</v>
      </c>
    </row>
    <row r="110" spans="1:2">
      <c r="A110" s="7" t="s">
        <v>511</v>
      </c>
      <c r="B110" s="9" t="s">
        <v>512</v>
      </c>
    </row>
    <row r="111" spans="1:2">
      <c r="A111" s="7" t="s">
        <v>513</v>
      </c>
      <c r="B111" s="9" t="s">
        <v>514</v>
      </c>
    </row>
    <row r="112" spans="1:2">
      <c r="A112" s="7" t="s">
        <v>515</v>
      </c>
      <c r="B112" s="9" t="s">
        <v>516</v>
      </c>
    </row>
    <row r="113" spans="1:2">
      <c r="A113" s="7" t="s">
        <v>517</v>
      </c>
      <c r="B113" s="9" t="s">
        <v>518</v>
      </c>
    </row>
    <row r="114" spans="1:2">
      <c r="A114" s="7" t="s">
        <v>519</v>
      </c>
      <c r="B114" s="9" t="s">
        <v>520</v>
      </c>
    </row>
    <row r="115" spans="1:2">
      <c r="A115" s="7" t="s">
        <v>521</v>
      </c>
      <c r="B115" s="9" t="s">
        <v>522</v>
      </c>
    </row>
    <row r="116" spans="1:2">
      <c r="A116" s="7" t="s">
        <v>523</v>
      </c>
      <c r="B116" s="9" t="s">
        <v>524</v>
      </c>
    </row>
    <row r="117" spans="1:2">
      <c r="A117" s="7" t="s">
        <v>525</v>
      </c>
      <c r="B117" s="9" t="s">
        <v>526</v>
      </c>
    </row>
    <row r="118" spans="1:2">
      <c r="A118" s="7" t="s">
        <v>527</v>
      </c>
      <c r="B118" s="9" t="s">
        <v>528</v>
      </c>
    </row>
    <row r="119" spans="1:2">
      <c r="A119" s="7" t="s">
        <v>529</v>
      </c>
      <c r="B119" s="9" t="s">
        <v>530</v>
      </c>
    </row>
    <row r="120" spans="1:2">
      <c r="A120" s="7" t="s">
        <v>531</v>
      </c>
      <c r="B120" s="9" t="s">
        <v>532</v>
      </c>
    </row>
    <row r="121" spans="1:2">
      <c r="A121" s="7" t="s">
        <v>533</v>
      </c>
      <c r="B121" s="9" t="s">
        <v>534</v>
      </c>
    </row>
    <row r="122" spans="1:2">
      <c r="A122" s="7" t="s">
        <v>535</v>
      </c>
      <c r="B122" s="9" t="s">
        <v>536</v>
      </c>
    </row>
    <row r="123" spans="1:2">
      <c r="A123" s="7" t="s">
        <v>537</v>
      </c>
      <c r="B123" s="9" t="s">
        <v>538</v>
      </c>
    </row>
    <row r="124" spans="1:2">
      <c r="A124" s="7" t="s">
        <v>539</v>
      </c>
      <c r="B124" s="9" t="s">
        <v>540</v>
      </c>
    </row>
    <row r="125" spans="1:2">
      <c r="A125" s="7" t="s">
        <v>541</v>
      </c>
      <c r="B125" s="9" t="s">
        <v>542</v>
      </c>
    </row>
    <row r="126" spans="1:2">
      <c r="A126" s="7" t="s">
        <v>543</v>
      </c>
      <c r="B126" s="9" t="s">
        <v>544</v>
      </c>
    </row>
    <row r="127" spans="1:2">
      <c r="A127" s="7" t="s">
        <v>545</v>
      </c>
      <c r="B127" s="9" t="s">
        <v>546</v>
      </c>
    </row>
    <row r="128" spans="1:2">
      <c r="A128" s="7" t="s">
        <v>547</v>
      </c>
      <c r="B128" s="9" t="s">
        <v>548</v>
      </c>
    </row>
    <row r="129" spans="1:2">
      <c r="A129" s="7" t="s">
        <v>549</v>
      </c>
      <c r="B129" s="9" t="s">
        <v>550</v>
      </c>
    </row>
    <row r="130" spans="1:2">
      <c r="A130" s="7" t="s">
        <v>551</v>
      </c>
      <c r="B130" s="9" t="s">
        <v>552</v>
      </c>
    </row>
    <row r="131" spans="1:2">
      <c r="A131" s="7" t="s">
        <v>553</v>
      </c>
      <c r="B131" s="9" t="s">
        <v>554</v>
      </c>
    </row>
    <row r="132" spans="1:2">
      <c r="A132" s="7" t="s">
        <v>555</v>
      </c>
      <c r="B132" s="9" t="s">
        <v>556</v>
      </c>
    </row>
    <row r="133" spans="1:2">
      <c r="A133" s="7" t="s">
        <v>557</v>
      </c>
      <c r="B133" s="9" t="s">
        <v>558</v>
      </c>
    </row>
    <row r="134" spans="1:2">
      <c r="A134" s="7" t="s">
        <v>559</v>
      </c>
      <c r="B134" s="9" t="s">
        <v>560</v>
      </c>
    </row>
    <row r="135" spans="1:2">
      <c r="A135" s="7" t="s">
        <v>561</v>
      </c>
      <c r="B135" s="9" t="s">
        <v>562</v>
      </c>
    </row>
    <row r="136" spans="1:2">
      <c r="A136" s="7" t="s">
        <v>563</v>
      </c>
      <c r="B136" s="9" t="s">
        <v>564</v>
      </c>
    </row>
    <row r="137" spans="1:2">
      <c r="A137" s="7" t="s">
        <v>565</v>
      </c>
      <c r="B137" s="9" t="s">
        <v>566</v>
      </c>
    </row>
    <row r="138" spans="1:2">
      <c r="A138" s="7" t="s">
        <v>567</v>
      </c>
      <c r="B138" s="9" t="s">
        <v>568</v>
      </c>
    </row>
    <row r="139" spans="1:2">
      <c r="A139" s="7" t="s">
        <v>569</v>
      </c>
      <c r="B139" s="9" t="s">
        <v>570</v>
      </c>
    </row>
    <row r="140" spans="1:2">
      <c r="A140" s="7" t="s">
        <v>571</v>
      </c>
      <c r="B140" s="9" t="s">
        <v>572</v>
      </c>
    </row>
    <row r="141" spans="1:2">
      <c r="A141" s="7" t="s">
        <v>573</v>
      </c>
      <c r="B141" s="9" t="s">
        <v>574</v>
      </c>
    </row>
    <row r="142" spans="1:2">
      <c r="A142" s="7" t="s">
        <v>575</v>
      </c>
      <c r="B142" s="9" t="s">
        <v>576</v>
      </c>
    </row>
    <row r="143" spans="1:2">
      <c r="A143" s="7" t="s">
        <v>577</v>
      </c>
      <c r="B143" s="9" t="s">
        <v>578</v>
      </c>
    </row>
    <row r="144" spans="1:2">
      <c r="A144" s="7" t="s">
        <v>579</v>
      </c>
      <c r="B144" s="9" t="s">
        <v>580</v>
      </c>
    </row>
    <row r="145" spans="1:2">
      <c r="A145" s="7" t="s">
        <v>581</v>
      </c>
      <c r="B145" s="9" t="s">
        <v>582</v>
      </c>
    </row>
    <row r="146" spans="1:2">
      <c r="A146" s="7" t="s">
        <v>583</v>
      </c>
      <c r="B146" s="9" t="s">
        <v>584</v>
      </c>
    </row>
    <row r="147" spans="1:2">
      <c r="A147" s="7" t="s">
        <v>585</v>
      </c>
      <c r="B147" s="9" t="s">
        <v>586</v>
      </c>
    </row>
    <row r="148" spans="1:2">
      <c r="A148" s="7" t="s">
        <v>587</v>
      </c>
      <c r="B148" s="9" t="s">
        <v>588</v>
      </c>
    </row>
    <row r="149" spans="1:2">
      <c r="A149" s="7" t="s">
        <v>589</v>
      </c>
      <c r="B149" s="9" t="s">
        <v>590</v>
      </c>
    </row>
    <row r="150" spans="1:2">
      <c r="A150" s="7" t="s">
        <v>591</v>
      </c>
      <c r="B150" s="9" t="s">
        <v>592</v>
      </c>
    </row>
    <row r="151" spans="1:2">
      <c r="A151" s="7" t="s">
        <v>593</v>
      </c>
      <c r="B151" s="9" t="s">
        <v>594</v>
      </c>
    </row>
    <row r="152" spans="1:2">
      <c r="A152" s="7" t="s">
        <v>595</v>
      </c>
      <c r="B152" s="9" t="s">
        <v>596</v>
      </c>
    </row>
    <row r="153" spans="1:2">
      <c r="A153" s="7" t="s">
        <v>597</v>
      </c>
      <c r="B153" s="9" t="s">
        <v>598</v>
      </c>
    </row>
    <row r="154" spans="1:2">
      <c r="A154" s="7" t="s">
        <v>599</v>
      </c>
      <c r="B154" s="9" t="s">
        <v>600</v>
      </c>
    </row>
    <row r="155" spans="1:2">
      <c r="A155" s="7" t="s">
        <v>601</v>
      </c>
      <c r="B155" s="9" t="s">
        <v>602</v>
      </c>
    </row>
    <row r="156" spans="1:2">
      <c r="A156" s="7" t="s">
        <v>603</v>
      </c>
      <c r="B156" s="9" t="s">
        <v>604</v>
      </c>
    </row>
    <row r="157" spans="1:2">
      <c r="A157" s="7" t="s">
        <v>605</v>
      </c>
      <c r="B157" s="9" t="s">
        <v>606</v>
      </c>
    </row>
    <row r="158" spans="1:2">
      <c r="A158" s="7" t="s">
        <v>607</v>
      </c>
      <c r="B158" s="9" t="s">
        <v>608</v>
      </c>
    </row>
    <row r="159" spans="1:2">
      <c r="A159" s="7" t="s">
        <v>609</v>
      </c>
      <c r="B159" s="9" t="s">
        <v>610</v>
      </c>
    </row>
    <row r="160" spans="1:2">
      <c r="A160" s="7" t="s">
        <v>611</v>
      </c>
      <c r="B160" s="9" t="s">
        <v>612</v>
      </c>
    </row>
    <row r="161" spans="1:2">
      <c r="A161" s="7" t="s">
        <v>613</v>
      </c>
      <c r="B161" s="9" t="s">
        <v>614</v>
      </c>
    </row>
    <row r="162" spans="1:2">
      <c r="A162" s="7" t="s">
        <v>615</v>
      </c>
      <c r="B162" s="9" t="s">
        <v>616</v>
      </c>
    </row>
    <row r="163" spans="1:2">
      <c r="A163" s="7" t="s">
        <v>617</v>
      </c>
      <c r="B163" s="9" t="s">
        <v>618</v>
      </c>
    </row>
    <row r="164" spans="1:2">
      <c r="A164" s="7" t="s">
        <v>619</v>
      </c>
      <c r="B164" s="9" t="s">
        <v>620</v>
      </c>
    </row>
    <row r="165" spans="1:2">
      <c r="A165" s="7" t="s">
        <v>621</v>
      </c>
      <c r="B165" s="9" t="s">
        <v>622</v>
      </c>
    </row>
    <row r="166" spans="1:2">
      <c r="A166" s="7" t="s">
        <v>623</v>
      </c>
      <c r="B166" s="9" t="s">
        <v>624</v>
      </c>
    </row>
    <row r="167" spans="1:2">
      <c r="A167" s="7" t="s">
        <v>625</v>
      </c>
      <c r="B167" s="9" t="s">
        <v>626</v>
      </c>
    </row>
    <row r="168" spans="1:2">
      <c r="A168" s="7" t="s">
        <v>627</v>
      </c>
      <c r="B168" s="9" t="s">
        <v>628</v>
      </c>
    </row>
    <row r="169" spans="1:2">
      <c r="A169" s="7" t="s">
        <v>629</v>
      </c>
      <c r="B169" s="9" t="s">
        <v>630</v>
      </c>
    </row>
    <row r="170" spans="1:2">
      <c r="A170" s="7" t="s">
        <v>631</v>
      </c>
      <c r="B170" s="9" t="s">
        <v>632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4846B-B9EF-4006-A773-0F1A7DE2BC90}">
  <dimension ref="A1:K53"/>
  <sheetViews>
    <sheetView tabSelected="1" topLeftCell="A10" zoomScaleNormal="100" workbookViewId="0">
      <selection activeCell="C43" sqref="C43"/>
    </sheetView>
  </sheetViews>
  <sheetFormatPr defaultColWidth="9.5546875" defaultRowHeight="14.4"/>
  <cols>
    <col min="1" max="1" width="25.77734375" customWidth="1"/>
    <col min="2" max="2" width="40.21875" customWidth="1"/>
    <col min="3" max="3" width="48.77734375" customWidth="1"/>
    <col min="4" max="6" width="20" customWidth="1"/>
    <col min="7" max="7" width="14.5546875" customWidth="1"/>
    <col min="10" max="10" width="8.44140625" customWidth="1"/>
    <col min="11" max="11" width="12.5546875" bestFit="1" customWidth="1"/>
  </cols>
  <sheetData>
    <row r="1" spans="1:11" ht="31.05" customHeight="1">
      <c r="A1" s="11"/>
      <c r="B1" s="29" t="s">
        <v>0</v>
      </c>
      <c r="C1" s="29"/>
      <c r="D1" s="119"/>
      <c r="E1" s="119"/>
      <c r="F1" s="39"/>
      <c r="G1" s="25"/>
      <c r="H1" s="25"/>
      <c r="I1" s="11"/>
    </row>
    <row r="2" spans="1:11" ht="15.6">
      <c r="A2" s="11"/>
      <c r="B2" s="12" t="s">
        <v>1</v>
      </c>
      <c r="C2" s="4"/>
      <c r="D2" s="119"/>
      <c r="E2" s="119"/>
      <c r="F2" s="39"/>
      <c r="G2" s="25"/>
      <c r="H2" s="25"/>
      <c r="I2" s="11"/>
    </row>
    <row r="3" spans="1:11" ht="18.600000000000001" customHeight="1">
      <c r="A3" s="11"/>
      <c r="B3" s="27" t="s">
        <v>2</v>
      </c>
      <c r="C3" s="28"/>
      <c r="D3" s="119" t="s">
        <v>3</v>
      </c>
      <c r="E3" s="119"/>
      <c r="F3" s="87" t="s">
        <v>4</v>
      </c>
      <c r="G3" s="24"/>
      <c r="H3" s="26"/>
      <c r="I3" s="11"/>
    </row>
    <row r="4" spans="1:11" ht="18">
      <c r="A4" s="11"/>
      <c r="B4" s="20"/>
      <c r="C4" s="20"/>
      <c r="D4" s="119" t="s">
        <v>5</v>
      </c>
      <c r="E4" s="119"/>
      <c r="F4" s="39" t="s">
        <v>6</v>
      </c>
      <c r="G4" s="25"/>
      <c r="H4" s="25"/>
      <c r="I4" s="64"/>
    </row>
    <row r="5" spans="1:11" ht="18">
      <c r="A5" s="11"/>
      <c r="B5" s="20"/>
      <c r="C5" s="20"/>
      <c r="D5" s="119" t="s">
        <v>7</v>
      </c>
      <c r="E5" s="119"/>
      <c r="F5" s="39" t="s">
        <v>637</v>
      </c>
      <c r="G5" s="25"/>
      <c r="H5" s="25"/>
      <c r="I5" s="64"/>
    </row>
    <row r="6" spans="1:11" ht="18">
      <c r="A6" s="11"/>
      <c r="B6" s="20"/>
      <c r="C6" s="20"/>
      <c r="D6" s="40"/>
      <c r="E6" s="41"/>
      <c r="F6" s="42"/>
      <c r="G6" s="4"/>
      <c r="H6" s="11"/>
      <c r="I6" s="11"/>
    </row>
    <row r="7" spans="1:11" ht="18">
      <c r="A7" s="11"/>
      <c r="B7" s="20"/>
      <c r="C7" s="20"/>
      <c r="D7" s="20"/>
      <c r="E7" s="23"/>
      <c r="F7" s="4"/>
      <c r="G7" s="4"/>
      <c r="H7" s="11"/>
      <c r="I7" s="11"/>
    </row>
    <row r="8" spans="1:11" ht="12.6" customHeight="1" thickBot="1">
      <c r="A8" s="11"/>
      <c r="B8" s="20"/>
      <c r="C8" s="20"/>
      <c r="D8" s="20"/>
      <c r="E8" s="20"/>
      <c r="F8" s="4"/>
      <c r="G8" s="4"/>
      <c r="H8" s="11"/>
      <c r="I8" s="11"/>
    </row>
    <row r="9" spans="1:11" ht="57" customHeight="1">
      <c r="A9" s="11"/>
      <c r="B9" s="51" t="s">
        <v>8</v>
      </c>
      <c r="C9" s="52" t="s">
        <v>9</v>
      </c>
      <c r="D9" s="53" t="s">
        <v>10</v>
      </c>
      <c r="E9" s="54" t="s">
        <v>85</v>
      </c>
      <c r="F9" s="54" t="s">
        <v>11</v>
      </c>
      <c r="G9" s="55" t="s">
        <v>12</v>
      </c>
      <c r="H9" s="11"/>
      <c r="I9" s="11"/>
    </row>
    <row r="10" spans="1:11" ht="39.75" customHeight="1">
      <c r="A10" s="11"/>
      <c r="B10" s="60" t="s">
        <v>13</v>
      </c>
      <c r="C10" s="120" t="s">
        <v>14</v>
      </c>
      <c r="D10" s="120"/>
      <c r="E10" s="120"/>
      <c r="F10" s="120"/>
      <c r="G10" s="121"/>
      <c r="H10" s="11"/>
      <c r="I10" s="11"/>
    </row>
    <row r="11" spans="1:11">
      <c r="A11" s="11"/>
      <c r="B11" s="60" t="s">
        <v>15</v>
      </c>
      <c r="C11" s="115" t="s">
        <v>16</v>
      </c>
      <c r="D11" s="115"/>
      <c r="E11" s="115"/>
      <c r="F11" s="115"/>
      <c r="G11" s="116"/>
      <c r="H11" s="11"/>
      <c r="I11" s="11"/>
    </row>
    <row r="12" spans="1:11" ht="28.8">
      <c r="A12" s="21" t="s">
        <v>17</v>
      </c>
      <c r="B12" s="61" t="s">
        <v>18</v>
      </c>
      <c r="C12" s="30" t="s">
        <v>19</v>
      </c>
      <c r="D12" s="31">
        <f>69915.7841495155-1513.78</f>
        <v>68402.004149515502</v>
      </c>
      <c r="E12" s="31">
        <f>GETPIVOTDATA("Invoice in USD",Pivot!$A$3,"Project","LR03UND01 - 1.1.1 - Integrated security workshops for WHRDs and LGBTQI RDs")+Pivot!H22</f>
        <v>30457.430300000004</v>
      </c>
      <c r="F12" s="31">
        <f>D12-E12</f>
        <v>37944.573849515495</v>
      </c>
      <c r="G12" s="56">
        <f>E12/D12</f>
        <v>0.44527102208036307</v>
      </c>
      <c r="H12" s="11"/>
      <c r="I12" s="11"/>
    </row>
    <row r="13" spans="1:11">
      <c r="A13" s="21" t="s">
        <v>20</v>
      </c>
      <c r="B13" s="61" t="s">
        <v>21</v>
      </c>
      <c r="C13" s="30" t="s">
        <v>22</v>
      </c>
      <c r="D13" s="31">
        <f>23336.2299330123-500</f>
        <v>22836.229933012299</v>
      </c>
      <c r="E13" s="31">
        <f>GETPIVOTDATA("Invoice in USD",Pivot!$A$3,"Project","LR03UND01 - 1.1.2 - Networking and exchange between HRDs")+Pivot!H23</f>
        <v>5826.4294000000018</v>
      </c>
      <c r="F13" s="31">
        <f t="shared" ref="F13:F15" si="0">D13-E13</f>
        <v>17009.800533012298</v>
      </c>
      <c r="G13" s="56">
        <f t="shared" ref="G13:G15" si="1">E13/D13</f>
        <v>0.25513972389887585</v>
      </c>
      <c r="H13" s="11"/>
      <c r="I13" s="11"/>
    </row>
    <row r="14" spans="1:11">
      <c r="A14" s="21" t="s">
        <v>23</v>
      </c>
      <c r="B14" s="61" t="s">
        <v>24</v>
      </c>
      <c r="C14" s="30" t="s">
        <v>25</v>
      </c>
      <c r="D14" s="31">
        <v>14525.369604502001</v>
      </c>
      <c r="E14" s="31">
        <f>GETPIVOTDATA("Invoice in USD",Pivot!$A$3,"Project","LR03UND01 - 1.1.3 - Capacity building of partner organisations")+Pivot!H24</f>
        <v>8133.4189000000006</v>
      </c>
      <c r="F14" s="31">
        <f t="shared" si="0"/>
        <v>6391.950704502</v>
      </c>
      <c r="G14" s="56">
        <f t="shared" si="1"/>
        <v>0.559945744683779</v>
      </c>
      <c r="H14" s="11"/>
      <c r="I14" s="11"/>
      <c r="K14" s="68"/>
    </row>
    <row r="15" spans="1:11">
      <c r="A15" s="22" t="s">
        <v>26</v>
      </c>
      <c r="B15" s="61" t="s">
        <v>27</v>
      </c>
      <c r="C15" s="30" t="s">
        <v>28</v>
      </c>
      <c r="D15" s="31">
        <v>54408.7763129702</v>
      </c>
      <c r="E15" s="31">
        <f>Pivot!H25</f>
        <v>13008.471400000004</v>
      </c>
      <c r="F15" s="31">
        <f t="shared" si="0"/>
        <v>41400.304912970198</v>
      </c>
      <c r="G15" s="56">
        <f t="shared" si="1"/>
        <v>0.23908774064633739</v>
      </c>
      <c r="H15" s="11"/>
      <c r="I15" s="11"/>
    </row>
    <row r="16" spans="1:11">
      <c r="A16" s="11"/>
      <c r="B16" s="62"/>
      <c r="C16" s="32" t="s">
        <v>29</v>
      </c>
      <c r="D16" s="33">
        <f>SUM(D12:D15)</f>
        <v>160172.38</v>
      </c>
      <c r="E16" s="33">
        <f>SUM(E12:E15)</f>
        <v>57425.750000000007</v>
      </c>
      <c r="F16" s="33">
        <f>SUM(F12:F15)</f>
        <v>102746.62999999999</v>
      </c>
      <c r="G16" s="57">
        <f>SUM(G12:G15)</f>
        <v>1.4994442313093554</v>
      </c>
      <c r="H16" s="11"/>
      <c r="I16" s="11"/>
    </row>
    <row r="17" spans="1:10">
      <c r="A17" s="11"/>
      <c r="B17" s="60" t="s">
        <v>86</v>
      </c>
      <c r="C17" s="117"/>
      <c r="D17" s="117"/>
      <c r="E17" s="117"/>
      <c r="F17" s="117"/>
      <c r="G17" s="118"/>
      <c r="H17" s="11"/>
      <c r="I17" s="11"/>
    </row>
    <row r="18" spans="1:10">
      <c r="A18" s="11"/>
      <c r="B18" s="61" t="s">
        <v>87</v>
      </c>
      <c r="C18" s="30" t="s">
        <v>88</v>
      </c>
      <c r="D18" s="104">
        <v>100000</v>
      </c>
      <c r="E18" s="31">
        <f>GETPIVOTDATA("Invoice in USD",'Pivot tabel September'!$A$3,"Project","LR01UND01-634 - Community Healthcare Initiative 2021-2022")</f>
        <v>35000</v>
      </c>
      <c r="F18" s="31">
        <f>D18-E18</f>
        <v>65000</v>
      </c>
      <c r="G18" s="56">
        <f>E18/D18</f>
        <v>0.35</v>
      </c>
      <c r="H18" s="11"/>
      <c r="I18" s="65"/>
      <c r="J18" s="69"/>
    </row>
    <row r="19" spans="1:10">
      <c r="A19" s="11"/>
      <c r="B19" s="61" t="s">
        <v>89</v>
      </c>
      <c r="C19" s="30" t="s">
        <v>88</v>
      </c>
      <c r="D19" s="104">
        <v>60000</v>
      </c>
      <c r="E19" s="31">
        <f>GETPIVOTDATA("Invoice in USD",'Pivot tabel September'!$A$3,"Project","LR01UND01-123 -  Lesbians &amp; Gays Association of Liberia Inc 2021-2022")</f>
        <v>25000</v>
      </c>
      <c r="F19" s="31">
        <f>D19-E19</f>
        <v>35000</v>
      </c>
      <c r="G19" s="56">
        <f>E19/D19</f>
        <v>0.41666666666666669</v>
      </c>
      <c r="H19" s="11"/>
      <c r="I19" s="65"/>
      <c r="J19" s="69"/>
    </row>
    <row r="20" spans="1:10">
      <c r="A20" s="11"/>
      <c r="B20" s="61" t="s">
        <v>90</v>
      </c>
      <c r="C20" s="30" t="s">
        <v>88</v>
      </c>
      <c r="D20" s="104">
        <v>100000</v>
      </c>
      <c r="E20" s="31">
        <f>GETPIVOTDATA("Invoice in USD",Pivot!$A$3,"Project","LR01UND01-623 - Liwen 2021-2022")</f>
        <v>35000</v>
      </c>
      <c r="F20" s="31">
        <f t="shared" ref="F20" si="2">D20-E20</f>
        <v>65000</v>
      </c>
      <c r="G20" s="56">
        <f>E20/D20</f>
        <v>0.35</v>
      </c>
      <c r="H20" s="11"/>
      <c r="I20" s="11"/>
      <c r="J20" s="69"/>
    </row>
    <row r="21" spans="1:10">
      <c r="A21" s="11"/>
      <c r="B21" s="62"/>
      <c r="C21" s="32" t="s">
        <v>29</v>
      </c>
      <c r="D21" s="33">
        <f>SUM(D18:D20)</f>
        <v>260000</v>
      </c>
      <c r="E21" s="34">
        <f>SUM(E18:E20)</f>
        <v>95000</v>
      </c>
      <c r="F21" s="34">
        <f>SUM(F18:F20)</f>
        <v>165000</v>
      </c>
      <c r="G21" s="57">
        <f>E21/D21</f>
        <v>0.36538461538461536</v>
      </c>
      <c r="H21" s="11"/>
      <c r="I21" s="11"/>
    </row>
    <row r="22" spans="1:10">
      <c r="A22" s="21" t="s">
        <v>51</v>
      </c>
      <c r="B22" s="60" t="s">
        <v>52</v>
      </c>
      <c r="C22" s="35" t="s">
        <v>53</v>
      </c>
      <c r="D22" s="31">
        <v>5520</v>
      </c>
      <c r="E22" s="31">
        <f>GETPIVOTDATA("Invoice in USD",Pivot!$A$3,"Project","LR88UND01 - Staff costs - Finance officer")</f>
        <v>2670.98</v>
      </c>
      <c r="F22" s="31">
        <f>D22-E22</f>
        <v>2849.02</v>
      </c>
      <c r="G22" s="56">
        <f t="shared" ref="G22:G26" si="3">E22/D22</f>
        <v>0.48387318840579713</v>
      </c>
      <c r="H22" s="11"/>
      <c r="I22" s="11"/>
    </row>
    <row r="23" spans="1:10">
      <c r="A23" s="21" t="s">
        <v>54</v>
      </c>
      <c r="B23" s="60" t="s">
        <v>55</v>
      </c>
      <c r="C23" s="35" t="s">
        <v>56</v>
      </c>
      <c r="D23" s="31">
        <v>2250</v>
      </c>
      <c r="E23" s="31">
        <f>GETPIVOTDATA("Invoice in USD",Pivot!$A$3,"Project","LR87UND01 - Field Office Costs - Financial costs ")</f>
        <v>566.41829003306566</v>
      </c>
      <c r="F23" s="31">
        <f t="shared" ref="F23:F26" si="4">D23-E23</f>
        <v>1683.5817099669343</v>
      </c>
      <c r="G23" s="56">
        <f t="shared" si="3"/>
        <v>0.25174146223691807</v>
      </c>
      <c r="H23" s="11"/>
      <c r="I23" s="11"/>
    </row>
    <row r="24" spans="1:10">
      <c r="A24" s="21" t="s">
        <v>57</v>
      </c>
      <c r="B24" s="60" t="s">
        <v>58</v>
      </c>
      <c r="C24" s="36" t="s">
        <v>59</v>
      </c>
      <c r="D24" s="31">
        <v>4635</v>
      </c>
      <c r="E24" s="31">
        <f>GETPIVOTDATA("Invoice in USD",Pivot!$A$3,"Project","LR15UND01 - Monitoring and Evaluation - Visits to Partner Dialogue Sessions / trainings")</f>
        <v>1937</v>
      </c>
      <c r="F24" s="31">
        <f t="shared" si="4"/>
        <v>2698</v>
      </c>
      <c r="G24" s="56">
        <f t="shared" si="3"/>
        <v>0.41790722761596549</v>
      </c>
      <c r="H24" s="11"/>
      <c r="I24" s="11"/>
    </row>
    <row r="25" spans="1:10">
      <c r="A25" s="22" t="s">
        <v>60</v>
      </c>
      <c r="B25" s="63" t="s">
        <v>61</v>
      </c>
      <c r="C25" s="35"/>
      <c r="D25" s="31">
        <v>18500</v>
      </c>
      <c r="E25" s="31">
        <v>0</v>
      </c>
      <c r="F25" s="31">
        <f t="shared" si="4"/>
        <v>18500</v>
      </c>
      <c r="G25" s="56">
        <f t="shared" si="3"/>
        <v>0</v>
      </c>
      <c r="H25" s="11"/>
      <c r="I25" s="11"/>
    </row>
    <row r="26" spans="1:10">
      <c r="A26" s="22" t="s">
        <v>62</v>
      </c>
      <c r="B26" s="60" t="s">
        <v>63</v>
      </c>
      <c r="C26" s="35"/>
      <c r="D26" s="31">
        <v>11554.4524299065</v>
      </c>
      <c r="E26" s="31">
        <v>0</v>
      </c>
      <c r="F26" s="31">
        <f t="shared" si="4"/>
        <v>11554.4524299065</v>
      </c>
      <c r="G26" s="56">
        <f t="shared" si="3"/>
        <v>0</v>
      </c>
      <c r="H26" s="11"/>
      <c r="I26" s="11"/>
    </row>
    <row r="27" spans="1:10">
      <c r="A27" s="11"/>
      <c r="B27" s="60"/>
      <c r="C27" s="37" t="s">
        <v>64</v>
      </c>
      <c r="D27" s="38">
        <f>SUM(D22:D26)</f>
        <v>42459.452429906501</v>
      </c>
      <c r="E27" s="38">
        <f>SUM(E22:E26)</f>
        <v>5174.3982900330657</v>
      </c>
      <c r="F27" s="38">
        <f>SUM(F22:F26)</f>
        <v>37285.054139873435</v>
      </c>
      <c r="G27" s="57">
        <f>E27/D27</f>
        <v>0.12186681631316695</v>
      </c>
      <c r="H27" s="11"/>
      <c r="I27" s="11"/>
    </row>
    <row r="28" spans="1:10">
      <c r="A28" s="11"/>
      <c r="B28" s="43"/>
      <c r="C28" s="44" t="s">
        <v>65</v>
      </c>
      <c r="D28" s="45">
        <f>D16+D21+D27</f>
        <v>462631.83242990653</v>
      </c>
      <c r="E28" s="45">
        <f>E16+E21+E27</f>
        <v>157600.14829003307</v>
      </c>
      <c r="F28" s="45">
        <f>F16+F21+F27</f>
        <v>305031.68413987343</v>
      </c>
      <c r="G28" s="58">
        <f>E28/D28</f>
        <v>0.34065997461147707</v>
      </c>
      <c r="H28" s="11"/>
      <c r="I28" s="11"/>
    </row>
    <row r="29" spans="1:10">
      <c r="A29" s="22" t="s">
        <v>66</v>
      </c>
      <c r="B29" s="43"/>
      <c r="C29" s="46" t="s">
        <v>67</v>
      </c>
      <c r="D29" s="45">
        <f>D28*7%</f>
        <v>32384.228270093459</v>
      </c>
      <c r="E29" s="45">
        <f>E28*7%</f>
        <v>11032.010380302316</v>
      </c>
      <c r="F29" s="45">
        <f t="shared" ref="F29" si="5">F28*7%</f>
        <v>21352.217889791144</v>
      </c>
      <c r="G29" s="50">
        <f>E29/D29</f>
        <v>0.34065997461147707</v>
      </c>
      <c r="H29" s="11"/>
      <c r="I29" s="11"/>
    </row>
    <row r="30" spans="1:10" ht="16.8" thickBot="1">
      <c r="A30" s="11"/>
      <c r="B30" s="47"/>
      <c r="C30" s="48" t="s">
        <v>68</v>
      </c>
      <c r="D30" s="49">
        <f>D28+D29</f>
        <v>495016.06069999997</v>
      </c>
      <c r="E30" s="49">
        <f>E28+E29</f>
        <v>168632.1586703354</v>
      </c>
      <c r="F30" s="49">
        <f t="shared" ref="F30" si="6">F28+F29</f>
        <v>326383.90202966455</v>
      </c>
      <c r="G30" s="59">
        <f>E30/D30</f>
        <v>0.34065997461147712</v>
      </c>
      <c r="H30" s="11"/>
      <c r="I30" s="11"/>
    </row>
    <row r="31" spans="1:10" ht="15.6">
      <c r="A31" s="11"/>
      <c r="B31" s="1"/>
      <c r="C31" s="2"/>
      <c r="D31" s="3"/>
      <c r="E31" s="3"/>
      <c r="F31" s="3"/>
      <c r="G31" s="3"/>
      <c r="H31" s="11"/>
      <c r="I31" s="11"/>
    </row>
    <row r="32" spans="1:10" ht="15.6">
      <c r="A32" s="11"/>
      <c r="B32" s="1"/>
      <c r="C32" s="2"/>
      <c r="D32" s="3"/>
      <c r="E32" s="3"/>
      <c r="F32" s="3"/>
      <c r="G32" s="3"/>
      <c r="H32" s="11"/>
      <c r="I32" s="11"/>
    </row>
    <row r="33" spans="1:9" ht="15.6">
      <c r="A33" s="11"/>
      <c r="B33" s="1"/>
      <c r="C33" s="2"/>
      <c r="D33" s="3"/>
      <c r="E33" s="3"/>
      <c r="F33" s="3"/>
      <c r="G33" s="3"/>
      <c r="H33" s="11"/>
      <c r="I33" s="11"/>
    </row>
    <row r="34" spans="1:9" ht="15.6">
      <c r="A34" s="11"/>
      <c r="B34" s="1"/>
      <c r="C34" s="2"/>
      <c r="D34" s="3"/>
      <c r="E34" s="3"/>
      <c r="F34" s="3"/>
      <c r="G34" s="3"/>
      <c r="H34" s="11"/>
      <c r="I34" s="11"/>
    </row>
    <row r="35" spans="1:9">
      <c r="A35" s="11"/>
      <c r="B35" s="11"/>
      <c r="C35" s="11"/>
      <c r="D35" s="11"/>
      <c r="E35" s="11"/>
      <c r="F35" s="11"/>
      <c r="G35" s="11"/>
      <c r="H35" s="11"/>
      <c r="I35" s="11"/>
    </row>
    <row r="36" spans="1:9">
      <c r="B36" s="11"/>
      <c r="C36" s="11"/>
      <c r="D36" s="11"/>
      <c r="E36" s="11"/>
      <c r="F36" s="11"/>
      <c r="G36" s="11"/>
      <c r="H36" s="11"/>
      <c r="I36" s="11"/>
    </row>
    <row r="37" spans="1:9">
      <c r="A37" s="11"/>
      <c r="B37" s="11"/>
      <c r="C37" s="86" t="s">
        <v>69</v>
      </c>
      <c r="D37" s="84">
        <v>173250</v>
      </c>
      <c r="E37" s="11"/>
      <c r="F37" s="11"/>
      <c r="G37" s="11"/>
      <c r="H37" s="11"/>
      <c r="I37" s="11"/>
    </row>
    <row r="38" spans="1:9">
      <c r="A38" s="11"/>
      <c r="B38" s="11"/>
      <c r="C38" s="86" t="s">
        <v>70</v>
      </c>
      <c r="D38" s="84">
        <v>173250</v>
      </c>
      <c r="E38" s="11"/>
      <c r="F38" s="11"/>
      <c r="G38" s="11"/>
      <c r="H38" s="11"/>
      <c r="I38" s="11"/>
    </row>
    <row r="39" spans="1:9">
      <c r="A39" s="11"/>
      <c r="B39" s="11"/>
      <c r="C39" s="86" t="s">
        <v>71</v>
      </c>
      <c r="D39" s="84">
        <f>E30</f>
        <v>168632.1586703354</v>
      </c>
      <c r="E39" s="11"/>
      <c r="F39" s="11"/>
      <c r="G39" s="11"/>
      <c r="H39" s="11"/>
      <c r="I39" s="11"/>
    </row>
    <row r="40" spans="1:9">
      <c r="A40" s="11"/>
      <c r="B40" s="11"/>
      <c r="C40" s="86" t="s">
        <v>72</v>
      </c>
      <c r="D40" s="85">
        <f>D39/(D37+D38)</f>
        <v>0.48667289659548457</v>
      </c>
      <c r="E40" s="11"/>
      <c r="F40" s="65"/>
      <c r="G40" s="11"/>
      <c r="H40" s="11"/>
      <c r="I40" s="11"/>
    </row>
    <row r="41" spans="1:9">
      <c r="A41" s="11"/>
      <c r="B41" s="66"/>
      <c r="C41" s="86"/>
      <c r="D41" s="65"/>
      <c r="E41" s="11"/>
      <c r="F41" s="11"/>
      <c r="G41" s="11"/>
      <c r="H41" s="11"/>
      <c r="I41" s="11"/>
    </row>
    <row r="42" spans="1:9">
      <c r="A42" s="11"/>
      <c r="B42" s="66"/>
      <c r="C42" s="11"/>
      <c r="D42" s="11"/>
      <c r="E42" s="11"/>
      <c r="F42" s="11"/>
      <c r="G42" s="11"/>
      <c r="H42" s="11"/>
      <c r="I42" s="11"/>
    </row>
    <row r="43" spans="1:9">
      <c r="A43" s="11"/>
      <c r="B43" s="66"/>
      <c r="C43" s="11"/>
      <c r="D43" s="11"/>
      <c r="E43" s="11"/>
      <c r="F43" s="11"/>
      <c r="G43" s="11"/>
      <c r="H43" s="11"/>
      <c r="I43" s="11"/>
    </row>
    <row r="44" spans="1:9">
      <c r="A44" s="11"/>
      <c r="B44" s="66"/>
      <c r="C44" s="11"/>
      <c r="D44" s="11"/>
      <c r="E44" s="11"/>
      <c r="F44" s="11"/>
      <c r="G44" s="11"/>
      <c r="H44" s="11"/>
      <c r="I44" s="11"/>
    </row>
    <row r="45" spans="1:9">
      <c r="A45" s="11"/>
      <c r="B45" s="66"/>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sheetData>
  <mergeCells count="8">
    <mergeCell ref="C11:G11"/>
    <mergeCell ref="C17:G17"/>
    <mergeCell ref="D1:E1"/>
    <mergeCell ref="D2:E2"/>
    <mergeCell ref="D3:E3"/>
    <mergeCell ref="D4:E4"/>
    <mergeCell ref="D5:E5"/>
    <mergeCell ref="C10:G10"/>
  </mergeCells>
  <phoneticPr fontId="20" type="noConversion"/>
  <dataValidations count="3">
    <dataValidation allowBlank="1" showInputMessage="1" showErrorMessage="1" prompt="Insert *text* description of Outcome here" sqref="C10:G10" xr:uid="{77E2C2B6-931B-4DD8-8F48-6ECA7CB1B84D}"/>
    <dataValidation allowBlank="1" showInputMessage="1" showErrorMessage="1" prompt="Insert *text* description of Output here" sqref="C11 C17" xr:uid="{13F169E3-D153-40DC-8563-2E513EE3BDEC}"/>
    <dataValidation allowBlank="1" showInputMessage="1" showErrorMessage="1" prompt="Insert *text* description of Activity here" sqref="C12 C18:C20" xr:uid="{57D2CD10-48A9-4CD2-B948-F42DF64D0F07}"/>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8051F-EA5F-4F65-83D7-440F45BD9ED7}">
  <dimension ref="A3:F25"/>
  <sheetViews>
    <sheetView zoomScale="80" zoomScaleNormal="80" workbookViewId="0">
      <selection activeCell="B20" sqref="B20:F26"/>
    </sheetView>
  </sheetViews>
  <sheetFormatPr defaultRowHeight="14.4"/>
  <cols>
    <col min="1" max="1" width="74.44140625" bestFit="1" customWidth="1"/>
    <col min="2" max="2" width="19.21875" bestFit="1" customWidth="1"/>
    <col min="4" max="4" width="22.21875" customWidth="1"/>
    <col min="6" max="6" width="11.21875" bestFit="1" customWidth="1"/>
  </cols>
  <sheetData>
    <row r="3" spans="1:2">
      <c r="A3" s="88" t="s">
        <v>73</v>
      </c>
      <c r="B3" t="s">
        <v>74</v>
      </c>
    </row>
    <row r="4" spans="1:2">
      <c r="A4" s="89" t="s">
        <v>75</v>
      </c>
      <c r="B4" s="99">
        <v>25000</v>
      </c>
    </row>
    <row r="5" spans="1:2">
      <c r="A5" s="89" t="s">
        <v>76</v>
      </c>
      <c r="B5" s="99">
        <v>35000</v>
      </c>
    </row>
    <row r="6" spans="1:2">
      <c r="A6" s="89" t="s">
        <v>77</v>
      </c>
      <c r="B6" s="99">
        <v>35000</v>
      </c>
    </row>
    <row r="7" spans="1:2">
      <c r="A7" s="89" t="s">
        <v>17</v>
      </c>
      <c r="B7" s="99">
        <v>15197.54</v>
      </c>
    </row>
    <row r="8" spans="1:2">
      <c r="A8" s="89" t="s">
        <v>20</v>
      </c>
      <c r="B8" s="99">
        <v>270</v>
      </c>
    </row>
    <row r="9" spans="1:2">
      <c r="A9" s="89" t="s">
        <v>23</v>
      </c>
      <c r="B9" s="99">
        <v>3800</v>
      </c>
    </row>
    <row r="10" spans="1:2">
      <c r="A10" s="101" t="s">
        <v>78</v>
      </c>
      <c r="B10" s="103">
        <v>1800</v>
      </c>
    </row>
    <row r="11" spans="1:2">
      <c r="A11" s="101" t="s">
        <v>79</v>
      </c>
      <c r="B11" s="103">
        <v>8601.4500000000007</v>
      </c>
    </row>
    <row r="12" spans="1:2">
      <c r="A12" s="89" t="s">
        <v>57</v>
      </c>
      <c r="B12" s="99">
        <v>1835</v>
      </c>
    </row>
    <row r="13" spans="1:2">
      <c r="A13" s="89" t="s">
        <v>54</v>
      </c>
      <c r="B13" s="99">
        <v>566.41829003306566</v>
      </c>
    </row>
    <row r="14" spans="1:2">
      <c r="A14" s="89" t="s">
        <v>51</v>
      </c>
      <c r="B14" s="99">
        <v>3573.9799999999996</v>
      </c>
    </row>
    <row r="15" spans="1:2">
      <c r="A15" s="101" t="s">
        <v>80</v>
      </c>
      <c r="B15" s="103">
        <v>3085.66</v>
      </c>
    </row>
    <row r="16" spans="1:2">
      <c r="A16" s="101" t="s">
        <v>91</v>
      </c>
      <c r="B16" s="103">
        <v>2906.85</v>
      </c>
    </row>
    <row r="17" spans="1:6">
      <c r="A17" s="101" t="s">
        <v>81</v>
      </c>
      <c r="B17" s="103">
        <v>21975.370000000003</v>
      </c>
    </row>
    <row r="18" spans="1:6">
      <c r="A18" s="89" t="s">
        <v>82</v>
      </c>
      <c r="B18" s="99">
        <v>158612.26829003307</v>
      </c>
      <c r="D18" s="99">
        <f>SUM(B7:B17)</f>
        <v>63612.268290033069</v>
      </c>
    </row>
    <row r="20" spans="1:6">
      <c r="B20" s="122" t="s">
        <v>83</v>
      </c>
      <c r="C20" s="122"/>
    </row>
    <row r="21" spans="1:6" ht="15.6">
      <c r="B21" s="123">
        <f>GETPIVOTDATA("Invoice in USD",$A$3,"Project","LR03UND01 - Capacity building and networking - Equipment 1.1")+GETPIVOTDATA("Invoice in USD",$A$3,"Project","LR03UND01 - Capacity building and networking - office costs 1.1")+GETPIVOTDATA("Invoice in USD",$A$3,"Project","LR88UND01 - Staff costs - Gender officer 1.1")+GETPIVOTDATA("Invoice in USD",$A$3,"Project","LR88UND01 - Staff costs - Programme officer 1.1")+GETPIVOTDATA("Invoice in USD",$A$3,"Project","LR88UND01 - Staff costs - Senior PM 1.1")</f>
        <v>38369.33</v>
      </c>
      <c r="C21" s="123"/>
      <c r="D21" s="67" t="s">
        <v>84</v>
      </c>
    </row>
    <row r="22" spans="1:6" ht="15.6">
      <c r="D22" s="10" t="s">
        <v>18</v>
      </c>
      <c r="E22" s="19">
        <v>42.7</v>
      </c>
      <c r="F22" s="102">
        <f>B21*0.43</f>
        <v>16498.811900000001</v>
      </c>
    </row>
    <row r="23" spans="1:6" ht="15.6">
      <c r="D23" s="10" t="s">
        <v>21</v>
      </c>
      <c r="E23" s="19">
        <v>14.25</v>
      </c>
      <c r="F23" s="102">
        <f>B21*0.14</f>
        <v>5371.7062000000005</v>
      </c>
    </row>
    <row r="24" spans="1:6" ht="15.6">
      <c r="D24" s="10" t="s">
        <v>24</v>
      </c>
      <c r="E24" s="19">
        <v>9.06</v>
      </c>
      <c r="F24" s="102">
        <f>B21*0.09</f>
        <v>3453.2397000000001</v>
      </c>
    </row>
    <row r="25" spans="1:6" ht="15.6">
      <c r="D25" s="10" t="s">
        <v>27</v>
      </c>
      <c r="E25" s="19">
        <v>33.96</v>
      </c>
      <c r="F25" s="102">
        <f>B21*0.34</f>
        <v>13045.572200000002</v>
      </c>
    </row>
  </sheetData>
  <mergeCells count="2">
    <mergeCell ref="B20:C20"/>
    <mergeCell ref="B21:C2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D19BC-D8C3-416B-9EC7-373503359357}">
  <sheetPr>
    <tabColor rgb="FFFF0000"/>
  </sheetPr>
  <dimension ref="A3:H25"/>
  <sheetViews>
    <sheetView workbookViewId="0">
      <selection activeCell="B35" sqref="B35"/>
    </sheetView>
  </sheetViews>
  <sheetFormatPr defaultRowHeight="14.4"/>
  <cols>
    <col min="1" max="1" width="76.21875" bestFit="1" customWidth="1"/>
    <col min="2" max="2" width="19.5546875" bestFit="1" customWidth="1"/>
    <col min="4" max="5" width="5" customWidth="1"/>
    <col min="6" max="6" width="13.21875" bestFit="1" customWidth="1"/>
    <col min="7" max="7" width="7.21875" customWidth="1"/>
    <col min="8" max="8" width="12.5546875" customWidth="1"/>
  </cols>
  <sheetData>
    <row r="3" spans="1:2">
      <c r="A3" s="88" t="s">
        <v>73</v>
      </c>
      <c r="B3" t="s">
        <v>74</v>
      </c>
    </row>
    <row r="4" spans="1:2">
      <c r="A4" s="89" t="s">
        <v>75</v>
      </c>
      <c r="B4" s="90">
        <v>25000</v>
      </c>
    </row>
    <row r="5" spans="1:2">
      <c r="A5" s="89" t="s">
        <v>76</v>
      </c>
      <c r="B5" s="90">
        <v>35000</v>
      </c>
    </row>
    <row r="6" spans="1:2">
      <c r="A6" s="89" t="s">
        <v>77</v>
      </c>
      <c r="B6" s="90">
        <v>35000</v>
      </c>
    </row>
    <row r="7" spans="1:2">
      <c r="A7" s="89" t="s">
        <v>17</v>
      </c>
      <c r="B7" s="90">
        <v>14005.54</v>
      </c>
    </row>
    <row r="8" spans="1:2">
      <c r="A8" s="89" t="s">
        <v>20</v>
      </c>
      <c r="B8" s="90">
        <v>470</v>
      </c>
    </row>
    <row r="9" spans="1:2">
      <c r="A9" s="89" t="s">
        <v>23</v>
      </c>
      <c r="B9" s="90">
        <v>4690</v>
      </c>
    </row>
    <row r="10" spans="1:2">
      <c r="A10" s="101" t="s">
        <v>78</v>
      </c>
      <c r="B10" s="114">
        <v>1800</v>
      </c>
    </row>
    <row r="11" spans="1:2">
      <c r="A11" s="101" t="s">
        <v>79</v>
      </c>
      <c r="B11" s="114">
        <v>8601.4500000000007</v>
      </c>
    </row>
    <row r="12" spans="1:2">
      <c r="A12" s="89" t="s">
        <v>57</v>
      </c>
      <c r="B12" s="90">
        <v>1937</v>
      </c>
    </row>
    <row r="13" spans="1:2">
      <c r="A13" s="89" t="s">
        <v>54</v>
      </c>
      <c r="B13" s="90">
        <v>566.41829003306566</v>
      </c>
    </row>
    <row r="14" spans="1:2">
      <c r="A14" s="89" t="s">
        <v>51</v>
      </c>
      <c r="B14" s="90">
        <v>2670.98</v>
      </c>
    </row>
    <row r="15" spans="1:2">
      <c r="A15" s="101" t="s">
        <v>80</v>
      </c>
      <c r="B15" s="114">
        <v>2976.5400000000004</v>
      </c>
    </row>
    <row r="16" spans="1:2">
      <c r="A16" s="101" t="s">
        <v>91</v>
      </c>
      <c r="B16" s="114">
        <v>2906.85</v>
      </c>
    </row>
    <row r="17" spans="1:8">
      <c r="A17" s="101" t="s">
        <v>81</v>
      </c>
      <c r="B17" s="114">
        <v>21975.370000000003</v>
      </c>
    </row>
    <row r="18" spans="1:8">
      <c r="A18" s="89" t="s">
        <v>92</v>
      </c>
      <c r="B18" s="90"/>
    </row>
    <row r="19" spans="1:8">
      <c r="A19" s="89" t="s">
        <v>82</v>
      </c>
      <c r="B19" s="90">
        <v>157600.14829003307</v>
      </c>
    </row>
    <row r="20" spans="1:8">
      <c r="D20" s="67" t="s">
        <v>83</v>
      </c>
      <c r="E20" s="67"/>
    </row>
    <row r="21" spans="1:8" ht="15.6">
      <c r="D21" s="123">
        <f>GETPIVOTDATA("Invoice in USD",$A$3,"Project","LR03UND01 - Capacity building and networking - Equipment 1.1")+GETPIVOTDATA("Invoice in USD",$A$3,"Project","LR03UND01 - Capacity building and networking - office costs 1.1")+GETPIVOTDATA("Invoice in USD",$A$3,"Project","LR88UND01 - Staff costs - Gender officer 1.1")+GETPIVOTDATA("Invoice in USD",$A$3,"Project","LR88UND01 - Staff costs - Programme officer 1.1")+GETPIVOTDATA("Invoice in USD",$A$3,"Project","LR88UND01 - Staff costs - Senior PM 1.1")</f>
        <v>38260.210000000006</v>
      </c>
      <c r="E21" s="123"/>
      <c r="F21" s="67" t="s">
        <v>84</v>
      </c>
    </row>
    <row r="22" spans="1:8" ht="31.2">
      <c r="B22" s="99">
        <f>GETPIVOTDATA("Invoice in USD",$A$3)*0.07</f>
        <v>11032.010380302316</v>
      </c>
      <c r="F22" s="10" t="s">
        <v>18</v>
      </c>
      <c r="G22" s="19">
        <v>42.7</v>
      </c>
      <c r="H22" s="93">
        <f>D21*0.43</f>
        <v>16451.890300000003</v>
      </c>
    </row>
    <row r="23" spans="1:8" ht="31.2">
      <c r="F23" s="10" t="s">
        <v>21</v>
      </c>
      <c r="G23" s="19">
        <v>14.25</v>
      </c>
      <c r="H23" s="93">
        <f>D21*0.14</f>
        <v>5356.4294000000018</v>
      </c>
    </row>
    <row r="24" spans="1:8" ht="31.2">
      <c r="F24" s="10" t="s">
        <v>24</v>
      </c>
      <c r="G24" s="19">
        <v>9.06</v>
      </c>
      <c r="H24" s="93">
        <f>D21*0.09</f>
        <v>3443.4189000000006</v>
      </c>
    </row>
    <row r="25" spans="1:8" ht="15.6">
      <c r="F25" s="10" t="s">
        <v>27</v>
      </c>
      <c r="G25" s="19">
        <v>33.96</v>
      </c>
      <c r="H25" s="93">
        <f>D21*0.34</f>
        <v>13008.471400000004</v>
      </c>
    </row>
  </sheetData>
  <mergeCells count="1">
    <mergeCell ref="D21:E2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EE7C3-8538-40BF-8B3A-23DBF8361534}">
  <dimension ref="B1:E13"/>
  <sheetViews>
    <sheetView workbookViewId="0">
      <selection activeCell="E3" sqref="E3:E10"/>
    </sheetView>
  </sheetViews>
  <sheetFormatPr defaultRowHeight="14.4"/>
  <cols>
    <col min="2" max="2" width="12.6640625" customWidth="1"/>
    <col min="3" max="3" width="13.6640625" bestFit="1" customWidth="1"/>
    <col min="4" max="4" width="14.109375" bestFit="1" customWidth="1"/>
    <col min="5" max="5" width="11.77734375" bestFit="1" customWidth="1"/>
  </cols>
  <sheetData>
    <row r="1" spans="2:5" ht="15" thickBot="1"/>
    <row r="2" spans="2:5" ht="40.200000000000003">
      <c r="B2" s="105" t="s">
        <v>633</v>
      </c>
      <c r="C2" s="106" t="s">
        <v>634</v>
      </c>
      <c r="D2" s="106" t="s">
        <v>635</v>
      </c>
      <c r="E2" s="107" t="s">
        <v>636</v>
      </c>
    </row>
    <row r="3" spans="2:5">
      <c r="B3" s="108">
        <v>125938</v>
      </c>
      <c r="C3" s="109" t="s">
        <v>6</v>
      </c>
      <c r="D3" s="109">
        <v>1</v>
      </c>
      <c r="E3" s="113">
        <v>30529.74</v>
      </c>
    </row>
    <row r="4" spans="2:5">
      <c r="B4" s="108">
        <v>125938</v>
      </c>
      <c r="C4" s="109" t="s">
        <v>6</v>
      </c>
      <c r="D4" s="109">
        <v>2</v>
      </c>
      <c r="E4" s="113">
        <v>0</v>
      </c>
    </row>
    <row r="5" spans="2:5">
      <c r="B5" s="108">
        <v>125938</v>
      </c>
      <c r="C5" s="109" t="s">
        <v>6</v>
      </c>
      <c r="D5" s="109">
        <v>3</v>
      </c>
      <c r="E5" s="113">
        <v>1800</v>
      </c>
    </row>
    <row r="6" spans="2:5">
      <c r="B6" s="108">
        <v>125938</v>
      </c>
      <c r="C6" s="109" t="s">
        <v>6</v>
      </c>
      <c r="D6" s="109">
        <v>4</v>
      </c>
      <c r="E6" s="113">
        <v>22933.989999999998</v>
      </c>
    </row>
    <row r="7" spans="2:5">
      <c r="B7" s="108">
        <v>125938</v>
      </c>
      <c r="C7" s="109" t="s">
        <v>6</v>
      </c>
      <c r="D7" s="109">
        <v>5</v>
      </c>
      <c r="E7" s="113">
        <v>0</v>
      </c>
    </row>
    <row r="8" spans="2:5">
      <c r="B8" s="108">
        <v>125938</v>
      </c>
      <c r="C8" s="109" t="s">
        <v>6</v>
      </c>
      <c r="D8" s="109">
        <v>6</v>
      </c>
      <c r="E8" s="113">
        <v>95000</v>
      </c>
    </row>
    <row r="9" spans="2:5">
      <c r="B9" s="108">
        <v>125938</v>
      </c>
      <c r="C9" s="109" t="s">
        <v>6</v>
      </c>
      <c r="D9" s="109">
        <v>7</v>
      </c>
      <c r="E9" s="113">
        <v>7336.4182900330661</v>
      </c>
    </row>
    <row r="10" spans="2:5">
      <c r="B10" s="108">
        <v>125938</v>
      </c>
      <c r="C10" s="109" t="s">
        <v>6</v>
      </c>
      <c r="D10" s="109">
        <v>8</v>
      </c>
      <c r="E10" s="113">
        <v>11032.010380302314</v>
      </c>
    </row>
    <row r="11" spans="2:5">
      <c r="B11" s="108">
        <v>125938</v>
      </c>
      <c r="C11" s="109" t="s">
        <v>6</v>
      </c>
      <c r="D11" s="109">
        <v>9</v>
      </c>
      <c r="E11" s="113">
        <v>346501</v>
      </c>
    </row>
    <row r="12" spans="2:5">
      <c r="B12" s="108">
        <v>125938</v>
      </c>
      <c r="C12" s="109" t="s">
        <v>6</v>
      </c>
      <c r="D12" s="109">
        <v>10</v>
      </c>
      <c r="E12" s="113">
        <v>0</v>
      </c>
    </row>
    <row r="13" spans="2:5" ht="15" thickBot="1">
      <c r="B13" s="110">
        <v>125938</v>
      </c>
      <c r="C13" s="111" t="s">
        <v>6</v>
      </c>
      <c r="D13" s="111">
        <v>11</v>
      </c>
      <c r="E13" s="112">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D8903-3E2A-4840-AC60-A357F169A1AF}">
  <dimension ref="A1:L164"/>
  <sheetViews>
    <sheetView topLeftCell="A129" workbookViewId="0">
      <selection activeCell="J149" sqref="A1:J149"/>
    </sheetView>
  </sheetViews>
  <sheetFormatPr defaultColWidth="8.77734375" defaultRowHeight="14.4"/>
  <cols>
    <col min="1" max="1" width="56.21875" bestFit="1" customWidth="1"/>
    <col min="2" max="2" width="13.77734375" bestFit="1" customWidth="1"/>
    <col min="3" max="3" width="74.44140625" bestFit="1" customWidth="1"/>
    <col min="4" max="4" width="9.21875" bestFit="1" customWidth="1"/>
    <col min="5" max="5" width="11.77734375" bestFit="1" customWidth="1"/>
    <col min="6" max="6" width="18.44140625" bestFit="1" customWidth="1"/>
    <col min="7" max="7" width="4.77734375" bestFit="1" customWidth="1"/>
    <col min="8" max="8" width="82.21875" bestFit="1" customWidth="1"/>
    <col min="9" max="9" width="9" bestFit="1" customWidth="1"/>
    <col min="10" max="10" width="13.77734375" bestFit="1" customWidth="1"/>
    <col min="12" max="12" width="11.44140625" bestFit="1" customWidth="1"/>
  </cols>
  <sheetData>
    <row r="1" spans="1:10" ht="15.6">
      <c r="A1" s="13" t="s">
        <v>93</v>
      </c>
      <c r="B1" s="13" t="s">
        <v>94</v>
      </c>
      <c r="C1" s="13" t="s">
        <v>95</v>
      </c>
      <c r="D1" s="13" t="s">
        <v>96</v>
      </c>
      <c r="E1" s="14" t="s">
        <v>97</v>
      </c>
      <c r="F1" s="13" t="s">
        <v>267</v>
      </c>
      <c r="G1" s="13" t="s">
        <v>99</v>
      </c>
      <c r="H1" s="13" t="s">
        <v>100</v>
      </c>
      <c r="I1" s="13" t="s">
        <v>101</v>
      </c>
      <c r="J1" s="15" t="s">
        <v>102</v>
      </c>
    </row>
    <row r="2" spans="1:10">
      <c r="A2" s="16" t="s">
        <v>105</v>
      </c>
      <c r="B2" s="16" t="s">
        <v>106</v>
      </c>
      <c r="C2" s="16" t="s">
        <v>75</v>
      </c>
      <c r="D2" s="16" t="s">
        <v>107</v>
      </c>
      <c r="E2" s="17">
        <v>44295</v>
      </c>
      <c r="F2" s="16" t="s">
        <v>108</v>
      </c>
      <c r="G2" s="16">
        <v>487</v>
      </c>
      <c r="H2" s="16" t="s">
        <v>109</v>
      </c>
      <c r="I2" s="16" t="s">
        <v>110</v>
      </c>
      <c r="J2" s="18">
        <v>25000</v>
      </c>
    </row>
    <row r="3" spans="1:10">
      <c r="A3" s="16" t="s">
        <v>105</v>
      </c>
      <c r="B3" s="16" t="s">
        <v>106</v>
      </c>
      <c r="C3" s="16" t="s">
        <v>76</v>
      </c>
      <c r="D3" s="16" t="s">
        <v>107</v>
      </c>
      <c r="E3" s="17">
        <v>44295</v>
      </c>
      <c r="F3" s="16" t="s">
        <v>108</v>
      </c>
      <c r="G3" s="16">
        <v>487</v>
      </c>
      <c r="H3" s="16" t="s">
        <v>111</v>
      </c>
      <c r="I3" s="16" t="s">
        <v>110</v>
      </c>
      <c r="J3" s="18">
        <v>35000</v>
      </c>
    </row>
    <row r="4" spans="1:10">
      <c r="A4" s="16" t="s">
        <v>105</v>
      </c>
      <c r="B4" s="16" t="s">
        <v>106</v>
      </c>
      <c r="C4" s="16" t="s">
        <v>77</v>
      </c>
      <c r="D4" s="16" t="s">
        <v>107</v>
      </c>
      <c r="E4" s="17">
        <v>44295</v>
      </c>
      <c r="F4" s="16" t="s">
        <v>108</v>
      </c>
      <c r="G4" s="16">
        <v>487</v>
      </c>
      <c r="H4" s="16" t="s">
        <v>111</v>
      </c>
      <c r="I4" s="16" t="s">
        <v>110</v>
      </c>
      <c r="J4" s="18">
        <v>35000</v>
      </c>
    </row>
    <row r="5" spans="1:10">
      <c r="A5" s="16" t="s">
        <v>112</v>
      </c>
      <c r="B5" s="16" t="s">
        <v>113</v>
      </c>
      <c r="C5" s="16" t="s">
        <v>17</v>
      </c>
      <c r="D5" s="16" t="s">
        <v>114</v>
      </c>
      <c r="E5" s="17">
        <v>44410</v>
      </c>
      <c r="F5" s="16" t="s">
        <v>115</v>
      </c>
      <c r="G5" s="16">
        <v>498</v>
      </c>
      <c r="H5" s="16" t="s">
        <v>116</v>
      </c>
      <c r="I5" s="16" t="s">
        <v>110</v>
      </c>
      <c r="J5" s="18">
        <v>265.7</v>
      </c>
    </row>
    <row r="6" spans="1:10">
      <c r="A6" s="16" t="s">
        <v>130</v>
      </c>
      <c r="B6" s="16" t="s">
        <v>113</v>
      </c>
      <c r="C6" s="16" t="s">
        <v>17</v>
      </c>
      <c r="D6" s="16" t="s">
        <v>114</v>
      </c>
      <c r="E6" s="17">
        <v>44413</v>
      </c>
      <c r="F6" s="16" t="s">
        <v>115</v>
      </c>
      <c r="G6" s="16">
        <v>484</v>
      </c>
      <c r="H6" s="16" t="s">
        <v>193</v>
      </c>
      <c r="I6" s="16" t="s">
        <v>110</v>
      </c>
      <c r="J6" s="18">
        <v>50</v>
      </c>
    </row>
    <row r="7" spans="1:10">
      <c r="A7" s="16" t="s">
        <v>117</v>
      </c>
      <c r="B7" s="16" t="s">
        <v>113</v>
      </c>
      <c r="C7" s="16" t="s">
        <v>17</v>
      </c>
      <c r="D7" s="16" t="s">
        <v>118</v>
      </c>
      <c r="E7" s="17">
        <v>44400</v>
      </c>
      <c r="F7" s="16" t="s">
        <v>115</v>
      </c>
      <c r="G7" s="16">
        <v>422</v>
      </c>
      <c r="H7" s="16" t="s">
        <v>121</v>
      </c>
      <c r="I7" s="16" t="s">
        <v>110</v>
      </c>
      <c r="J7" s="18">
        <v>140</v>
      </c>
    </row>
    <row r="8" spans="1:10">
      <c r="A8" s="16" t="s">
        <v>117</v>
      </c>
      <c r="B8" s="16" t="s">
        <v>113</v>
      </c>
      <c r="C8" s="16" t="s">
        <v>17</v>
      </c>
      <c r="D8" s="16" t="s">
        <v>118</v>
      </c>
      <c r="E8" s="17">
        <v>44400</v>
      </c>
      <c r="F8" s="16" t="s">
        <v>115</v>
      </c>
      <c r="G8" s="16">
        <v>423</v>
      </c>
      <c r="H8" s="16" t="s">
        <v>122</v>
      </c>
      <c r="I8" s="16" t="s">
        <v>110</v>
      </c>
      <c r="J8" s="18">
        <v>255</v>
      </c>
    </row>
    <row r="9" spans="1:10">
      <c r="A9" s="16" t="s">
        <v>117</v>
      </c>
      <c r="B9" s="16" t="s">
        <v>113</v>
      </c>
      <c r="C9" s="16" t="s">
        <v>17</v>
      </c>
      <c r="D9" s="16" t="s">
        <v>118</v>
      </c>
      <c r="E9" s="17">
        <v>44386</v>
      </c>
      <c r="F9" s="16" t="s">
        <v>115</v>
      </c>
      <c r="G9" s="16">
        <v>426</v>
      </c>
      <c r="H9" s="16" t="s">
        <v>199</v>
      </c>
      <c r="I9" s="16" t="s">
        <v>110</v>
      </c>
      <c r="J9" s="18">
        <v>52</v>
      </c>
    </row>
    <row r="10" spans="1:10">
      <c r="A10" s="16" t="s">
        <v>117</v>
      </c>
      <c r="B10" s="16" t="s">
        <v>113</v>
      </c>
      <c r="C10" s="16" t="s">
        <v>17</v>
      </c>
      <c r="D10" s="16" t="s">
        <v>118</v>
      </c>
      <c r="E10" s="17">
        <v>44398</v>
      </c>
      <c r="F10" s="16" t="s">
        <v>115</v>
      </c>
      <c r="G10" s="16">
        <v>407</v>
      </c>
      <c r="H10" s="16" t="s">
        <v>119</v>
      </c>
      <c r="I10" s="16" t="s">
        <v>110</v>
      </c>
      <c r="J10" s="18">
        <v>5000</v>
      </c>
    </row>
    <row r="11" spans="1:10">
      <c r="A11" s="16" t="s">
        <v>117</v>
      </c>
      <c r="B11" s="16" t="s">
        <v>113</v>
      </c>
      <c r="C11" s="16" t="s">
        <v>17</v>
      </c>
      <c r="D11" s="16" t="s">
        <v>135</v>
      </c>
      <c r="E11" s="17">
        <v>44273</v>
      </c>
      <c r="F11" s="16" t="s">
        <v>115</v>
      </c>
      <c r="G11" s="16">
        <v>126</v>
      </c>
      <c r="H11" s="16" t="s">
        <v>136</v>
      </c>
      <c r="I11" s="16" t="s">
        <v>110</v>
      </c>
      <c r="J11" s="18">
        <v>600</v>
      </c>
    </row>
    <row r="12" spans="1:10">
      <c r="A12" s="16" t="s">
        <v>117</v>
      </c>
      <c r="B12" s="16" t="s">
        <v>113</v>
      </c>
      <c r="C12" s="16" t="s">
        <v>17</v>
      </c>
      <c r="D12" s="16" t="s">
        <v>135</v>
      </c>
      <c r="E12" s="17">
        <v>44273</v>
      </c>
      <c r="F12" s="16" t="s">
        <v>115</v>
      </c>
      <c r="G12" s="16">
        <v>126</v>
      </c>
      <c r="H12" s="16" t="s">
        <v>137</v>
      </c>
      <c r="I12" s="16" t="s">
        <v>110</v>
      </c>
      <c r="J12" s="18">
        <v>95</v>
      </c>
    </row>
    <row r="13" spans="1:10">
      <c r="A13" s="16" t="s">
        <v>117</v>
      </c>
      <c r="B13" s="16" t="s">
        <v>113</v>
      </c>
      <c r="C13" s="16" t="s">
        <v>17</v>
      </c>
      <c r="D13" s="16" t="s">
        <v>135</v>
      </c>
      <c r="E13" s="17">
        <v>44273</v>
      </c>
      <c r="F13" s="16" t="s">
        <v>115</v>
      </c>
      <c r="G13" s="16">
        <v>126</v>
      </c>
      <c r="H13" s="16" t="s">
        <v>138</v>
      </c>
      <c r="I13" s="16" t="s">
        <v>110</v>
      </c>
      <c r="J13" s="18">
        <v>195</v>
      </c>
    </row>
    <row r="14" spans="1:10">
      <c r="A14" s="16" t="s">
        <v>117</v>
      </c>
      <c r="B14" s="16" t="s">
        <v>113</v>
      </c>
      <c r="C14" s="16" t="s">
        <v>17</v>
      </c>
      <c r="D14" s="16" t="s">
        <v>118</v>
      </c>
      <c r="E14" s="17">
        <v>44404</v>
      </c>
      <c r="F14" s="16" t="s">
        <v>115</v>
      </c>
      <c r="G14" s="16">
        <v>409</v>
      </c>
      <c r="H14" s="16" t="s">
        <v>123</v>
      </c>
      <c r="I14" s="16" t="s">
        <v>110</v>
      </c>
      <c r="J14" s="18">
        <v>600</v>
      </c>
    </row>
    <row r="15" spans="1:10">
      <c r="A15" s="16" t="s">
        <v>117</v>
      </c>
      <c r="B15" s="16" t="s">
        <v>113</v>
      </c>
      <c r="C15" s="16" t="s">
        <v>17</v>
      </c>
      <c r="D15" s="16" t="s">
        <v>118</v>
      </c>
      <c r="E15" s="17">
        <v>44398</v>
      </c>
      <c r="F15" s="16" t="s">
        <v>115</v>
      </c>
      <c r="G15" s="16">
        <v>408</v>
      </c>
      <c r="H15" s="16" t="s">
        <v>120</v>
      </c>
      <c r="I15" s="16" t="s">
        <v>110</v>
      </c>
      <c r="J15" s="18">
        <v>922</v>
      </c>
    </row>
    <row r="16" spans="1:10">
      <c r="A16" s="16" t="s">
        <v>117</v>
      </c>
      <c r="B16" s="16" t="s">
        <v>113</v>
      </c>
      <c r="C16" s="16" t="s">
        <v>17</v>
      </c>
      <c r="D16" s="16" t="s">
        <v>131</v>
      </c>
      <c r="E16" s="17">
        <v>44370</v>
      </c>
      <c r="F16" s="16" t="s">
        <v>115</v>
      </c>
      <c r="G16" s="16">
        <v>348</v>
      </c>
      <c r="H16" s="16" t="s">
        <v>133</v>
      </c>
      <c r="I16" s="16" t="s">
        <v>110</v>
      </c>
      <c r="J16" s="18">
        <v>200</v>
      </c>
    </row>
    <row r="17" spans="1:10">
      <c r="A17" s="16" t="s">
        <v>117</v>
      </c>
      <c r="B17" s="16" t="s">
        <v>113</v>
      </c>
      <c r="C17" s="16" t="s">
        <v>17</v>
      </c>
      <c r="D17" s="16" t="s">
        <v>118</v>
      </c>
      <c r="E17" s="17">
        <v>44408</v>
      </c>
      <c r="F17" s="16" t="s">
        <v>115</v>
      </c>
      <c r="G17" s="16">
        <v>433</v>
      </c>
      <c r="H17" s="16" t="s">
        <v>124</v>
      </c>
      <c r="I17" s="16" t="s">
        <v>110</v>
      </c>
      <c r="J17" s="18">
        <v>1923.74</v>
      </c>
    </row>
    <row r="18" spans="1:10">
      <c r="A18" s="16" t="s">
        <v>125</v>
      </c>
      <c r="B18" s="16" t="s">
        <v>113</v>
      </c>
      <c r="C18" s="16" t="s">
        <v>17</v>
      </c>
      <c r="D18" s="16" t="s">
        <v>118</v>
      </c>
      <c r="E18" s="17">
        <v>44399</v>
      </c>
      <c r="F18" s="16" t="s">
        <v>115</v>
      </c>
      <c r="G18" s="16">
        <v>431</v>
      </c>
      <c r="H18" s="16" t="s">
        <v>126</v>
      </c>
      <c r="I18" s="16" t="s">
        <v>110</v>
      </c>
      <c r="J18" s="18">
        <v>4467.1000000000004</v>
      </c>
    </row>
    <row r="19" spans="1:10">
      <c r="A19" s="16" t="s">
        <v>127</v>
      </c>
      <c r="B19" s="16" t="s">
        <v>106</v>
      </c>
      <c r="C19" s="16" t="s">
        <v>17</v>
      </c>
      <c r="D19" s="16" t="s">
        <v>128</v>
      </c>
      <c r="E19" s="17">
        <v>44462</v>
      </c>
      <c r="F19" s="16" t="s">
        <v>115</v>
      </c>
      <c r="G19" s="16">
        <v>548</v>
      </c>
      <c r="H19" s="16" t="s">
        <v>129</v>
      </c>
      <c r="I19" s="16" t="s">
        <v>110</v>
      </c>
      <c r="J19" s="18">
        <v>432</v>
      </c>
    </row>
    <row r="20" spans="1:10">
      <c r="A20" s="16" t="s">
        <v>130</v>
      </c>
      <c r="B20" s="16" t="s">
        <v>113</v>
      </c>
      <c r="C20" s="16" t="s">
        <v>20</v>
      </c>
      <c r="D20" s="16" t="s">
        <v>131</v>
      </c>
      <c r="E20" s="17">
        <v>44349</v>
      </c>
      <c r="F20" s="16" t="s">
        <v>115</v>
      </c>
      <c r="G20" s="16">
        <v>328</v>
      </c>
      <c r="H20" s="16" t="s">
        <v>132</v>
      </c>
      <c r="I20" s="16" t="s">
        <v>110</v>
      </c>
      <c r="J20" s="18">
        <v>250</v>
      </c>
    </row>
    <row r="21" spans="1:10">
      <c r="A21" s="16" t="s">
        <v>134</v>
      </c>
      <c r="B21" s="16" t="s">
        <v>113</v>
      </c>
      <c r="C21" s="16" t="s">
        <v>20</v>
      </c>
      <c r="D21" s="16" t="s">
        <v>131</v>
      </c>
      <c r="E21" s="17">
        <v>44365</v>
      </c>
      <c r="F21" s="16" t="s">
        <v>115</v>
      </c>
      <c r="G21" s="16">
        <v>345</v>
      </c>
      <c r="H21" s="16" t="s">
        <v>268</v>
      </c>
      <c r="I21" s="16" t="s">
        <v>110</v>
      </c>
      <c r="J21" s="18">
        <v>20</v>
      </c>
    </row>
    <row r="22" spans="1:10">
      <c r="A22" s="16" t="s">
        <v>117</v>
      </c>
      <c r="B22" s="16" t="s">
        <v>113</v>
      </c>
      <c r="C22" s="16" t="s">
        <v>23</v>
      </c>
      <c r="D22" s="16" t="s">
        <v>107</v>
      </c>
      <c r="E22" s="17">
        <v>44306</v>
      </c>
      <c r="F22" s="16" t="s">
        <v>115</v>
      </c>
      <c r="G22" s="16">
        <v>171</v>
      </c>
      <c r="H22" s="16" t="s">
        <v>139</v>
      </c>
      <c r="I22" s="16" t="s">
        <v>110</v>
      </c>
      <c r="J22" s="18">
        <v>2800</v>
      </c>
    </row>
    <row r="23" spans="1:10">
      <c r="A23" s="16" t="s">
        <v>117</v>
      </c>
      <c r="B23" s="16" t="s">
        <v>113</v>
      </c>
      <c r="C23" s="16" t="s">
        <v>23</v>
      </c>
      <c r="D23" s="16" t="s">
        <v>131</v>
      </c>
      <c r="E23" s="17">
        <v>44348</v>
      </c>
      <c r="F23" s="16" t="s">
        <v>115</v>
      </c>
      <c r="G23" s="16">
        <v>325</v>
      </c>
      <c r="H23" s="16" t="s">
        <v>140</v>
      </c>
      <c r="I23" s="16" t="s">
        <v>110</v>
      </c>
      <c r="J23" s="18">
        <v>1000</v>
      </c>
    </row>
    <row r="24" spans="1:10">
      <c r="A24" s="16" t="s">
        <v>141</v>
      </c>
      <c r="B24" s="16" t="s">
        <v>113</v>
      </c>
      <c r="C24" s="16" t="s">
        <v>78</v>
      </c>
      <c r="D24" s="16" t="s">
        <v>135</v>
      </c>
      <c r="E24" s="17">
        <v>44271</v>
      </c>
      <c r="F24" s="16" t="s">
        <v>115</v>
      </c>
      <c r="G24" s="16">
        <v>123</v>
      </c>
      <c r="H24" s="16" t="s">
        <v>142</v>
      </c>
      <c r="I24" s="16" t="s">
        <v>110</v>
      </c>
      <c r="J24" s="18">
        <v>1800</v>
      </c>
    </row>
    <row r="25" spans="1:10">
      <c r="A25" s="16" t="s">
        <v>143</v>
      </c>
      <c r="B25" s="16" t="s">
        <v>113</v>
      </c>
      <c r="C25" s="16" t="s">
        <v>79</v>
      </c>
      <c r="D25" s="16" t="s">
        <v>114</v>
      </c>
      <c r="E25" s="17">
        <v>44210</v>
      </c>
      <c r="F25" s="16" t="s">
        <v>144</v>
      </c>
      <c r="G25" s="16">
        <v>43</v>
      </c>
      <c r="H25" s="16" t="s">
        <v>145</v>
      </c>
      <c r="I25" s="16" t="s">
        <v>110</v>
      </c>
      <c r="J25" s="18">
        <v>504.9</v>
      </c>
    </row>
    <row r="26" spans="1:10">
      <c r="A26" s="16" t="s">
        <v>143</v>
      </c>
      <c r="B26" s="16" t="s">
        <v>113</v>
      </c>
      <c r="C26" s="16" t="s">
        <v>79</v>
      </c>
      <c r="D26" s="16" t="s">
        <v>128</v>
      </c>
      <c r="E26" s="17">
        <v>44210</v>
      </c>
      <c r="F26" s="16" t="s">
        <v>144</v>
      </c>
      <c r="G26" s="16">
        <v>43</v>
      </c>
      <c r="H26" s="16" t="s">
        <v>145</v>
      </c>
      <c r="I26" s="16" t="s">
        <v>110</v>
      </c>
      <c r="J26" s="18">
        <v>504.9</v>
      </c>
    </row>
    <row r="27" spans="1:10">
      <c r="A27" s="16" t="s">
        <v>143</v>
      </c>
      <c r="B27" s="16" t="s">
        <v>113</v>
      </c>
      <c r="C27" s="16" t="s">
        <v>79</v>
      </c>
      <c r="D27" s="16" t="s">
        <v>146</v>
      </c>
      <c r="E27" s="17">
        <v>44210</v>
      </c>
      <c r="F27" s="16" t="s">
        <v>144</v>
      </c>
      <c r="G27" s="16">
        <v>43</v>
      </c>
      <c r="H27" s="16" t="s">
        <v>145</v>
      </c>
      <c r="I27" s="16" t="s">
        <v>110</v>
      </c>
      <c r="J27" s="18">
        <v>504.9</v>
      </c>
    </row>
    <row r="28" spans="1:10">
      <c r="A28" s="16" t="s">
        <v>143</v>
      </c>
      <c r="B28" s="16" t="s">
        <v>113</v>
      </c>
      <c r="C28" s="16" t="s">
        <v>79</v>
      </c>
      <c r="D28" s="16" t="s">
        <v>135</v>
      </c>
      <c r="E28" s="17">
        <v>44210</v>
      </c>
      <c r="F28" s="16" t="s">
        <v>144</v>
      </c>
      <c r="G28" s="16">
        <v>43</v>
      </c>
      <c r="H28" s="16" t="s">
        <v>145</v>
      </c>
      <c r="I28" s="16" t="s">
        <v>110</v>
      </c>
      <c r="J28" s="18">
        <v>504.9</v>
      </c>
    </row>
    <row r="29" spans="1:10">
      <c r="A29" s="16" t="s">
        <v>143</v>
      </c>
      <c r="B29" s="16" t="s">
        <v>113</v>
      </c>
      <c r="C29" s="16" t="s">
        <v>79</v>
      </c>
      <c r="D29" s="16" t="s">
        <v>107</v>
      </c>
      <c r="E29" s="17">
        <v>44210</v>
      </c>
      <c r="F29" s="16" t="s">
        <v>144</v>
      </c>
      <c r="G29" s="16">
        <v>43</v>
      </c>
      <c r="H29" s="16" t="s">
        <v>145</v>
      </c>
      <c r="I29" s="16" t="s">
        <v>110</v>
      </c>
      <c r="J29" s="18">
        <v>504.9</v>
      </c>
    </row>
    <row r="30" spans="1:10">
      <c r="A30" s="16" t="s">
        <v>143</v>
      </c>
      <c r="B30" s="16" t="s">
        <v>113</v>
      </c>
      <c r="C30" s="16" t="s">
        <v>79</v>
      </c>
      <c r="D30" s="16" t="s">
        <v>147</v>
      </c>
      <c r="E30" s="17">
        <v>44210</v>
      </c>
      <c r="F30" s="16" t="s">
        <v>144</v>
      </c>
      <c r="G30" s="16">
        <v>43</v>
      </c>
      <c r="H30" s="16" t="s">
        <v>145</v>
      </c>
      <c r="I30" s="16" t="s">
        <v>110</v>
      </c>
      <c r="J30" s="18">
        <v>504.9</v>
      </c>
    </row>
    <row r="31" spans="1:10">
      <c r="A31" s="16" t="s">
        <v>143</v>
      </c>
      <c r="B31" s="16" t="s">
        <v>113</v>
      </c>
      <c r="C31" s="16" t="s">
        <v>79</v>
      </c>
      <c r="D31" s="16" t="s">
        <v>131</v>
      </c>
      <c r="E31" s="17">
        <v>44210</v>
      </c>
      <c r="F31" s="16" t="s">
        <v>144</v>
      </c>
      <c r="G31" s="16">
        <v>43</v>
      </c>
      <c r="H31" s="16" t="s">
        <v>145</v>
      </c>
      <c r="I31" s="16" t="s">
        <v>110</v>
      </c>
      <c r="J31" s="18">
        <v>504.9</v>
      </c>
    </row>
    <row r="32" spans="1:10">
      <c r="A32" s="16" t="s">
        <v>143</v>
      </c>
      <c r="B32" s="16" t="s">
        <v>113</v>
      </c>
      <c r="C32" s="16" t="s">
        <v>79</v>
      </c>
      <c r="D32" s="16" t="s">
        <v>118</v>
      </c>
      <c r="E32" s="17">
        <v>44210</v>
      </c>
      <c r="F32" s="16" t="s">
        <v>144</v>
      </c>
      <c r="G32" s="16">
        <v>43</v>
      </c>
      <c r="H32" s="16" t="s">
        <v>145</v>
      </c>
      <c r="I32" s="16" t="s">
        <v>110</v>
      </c>
      <c r="J32" s="18">
        <v>504.9</v>
      </c>
    </row>
    <row r="33" spans="1:10">
      <c r="A33" s="16" t="s">
        <v>148</v>
      </c>
      <c r="B33" s="16" t="s">
        <v>113</v>
      </c>
      <c r="C33" s="16" t="s">
        <v>79</v>
      </c>
      <c r="D33" s="16" t="s">
        <v>131</v>
      </c>
      <c r="E33" s="17">
        <v>44363</v>
      </c>
      <c r="F33" s="16" t="s">
        <v>115</v>
      </c>
      <c r="G33" s="16">
        <v>356</v>
      </c>
      <c r="H33" s="16" t="s">
        <v>149</v>
      </c>
      <c r="I33" s="16" t="s">
        <v>110</v>
      </c>
      <c r="J33" s="18">
        <v>63.75</v>
      </c>
    </row>
    <row r="34" spans="1:10">
      <c r="A34" s="16" t="s">
        <v>150</v>
      </c>
      <c r="B34" s="16" t="s">
        <v>113</v>
      </c>
      <c r="C34" s="16" t="s">
        <v>79</v>
      </c>
      <c r="D34" s="16" t="s">
        <v>118</v>
      </c>
      <c r="E34" s="17">
        <v>44399</v>
      </c>
      <c r="F34" s="16" t="s">
        <v>115</v>
      </c>
      <c r="G34" s="16">
        <v>421</v>
      </c>
      <c r="H34" s="16" t="s">
        <v>151</v>
      </c>
      <c r="I34" s="16" t="s">
        <v>110</v>
      </c>
      <c r="J34" s="18">
        <v>38</v>
      </c>
    </row>
    <row r="35" spans="1:10">
      <c r="A35" s="16" t="s">
        <v>152</v>
      </c>
      <c r="B35" s="16" t="s">
        <v>106</v>
      </c>
      <c r="C35" s="16" t="s">
        <v>79</v>
      </c>
      <c r="D35" s="16" t="s">
        <v>128</v>
      </c>
      <c r="E35" s="17">
        <v>44459</v>
      </c>
      <c r="F35" s="16" t="s">
        <v>115</v>
      </c>
      <c r="G35" s="16">
        <v>543</v>
      </c>
      <c r="H35" s="16" t="s">
        <v>155</v>
      </c>
      <c r="I35" s="16" t="s">
        <v>110</v>
      </c>
      <c r="J35" s="18">
        <v>20</v>
      </c>
    </row>
    <row r="36" spans="1:10">
      <c r="A36" s="16" t="s">
        <v>152</v>
      </c>
      <c r="B36" s="16" t="s">
        <v>113</v>
      </c>
      <c r="C36" s="16" t="s">
        <v>79</v>
      </c>
      <c r="D36" s="16" t="s">
        <v>131</v>
      </c>
      <c r="E36" s="17">
        <v>44365</v>
      </c>
      <c r="F36" s="16" t="s">
        <v>115</v>
      </c>
      <c r="G36" s="16">
        <v>334</v>
      </c>
      <c r="H36" s="16" t="s">
        <v>154</v>
      </c>
      <c r="I36" s="16" t="s">
        <v>110</v>
      </c>
      <c r="J36" s="18">
        <v>102</v>
      </c>
    </row>
    <row r="37" spans="1:10">
      <c r="A37" s="16" t="s">
        <v>152</v>
      </c>
      <c r="B37" s="16" t="s">
        <v>113</v>
      </c>
      <c r="C37" s="16" t="s">
        <v>79</v>
      </c>
      <c r="D37" s="16" t="s">
        <v>131</v>
      </c>
      <c r="E37" s="17">
        <v>44349</v>
      </c>
      <c r="F37" s="16" t="s">
        <v>115</v>
      </c>
      <c r="G37" s="16">
        <v>330</v>
      </c>
      <c r="H37" s="16" t="s">
        <v>153</v>
      </c>
      <c r="I37" s="16" t="s">
        <v>110</v>
      </c>
      <c r="J37" s="18">
        <v>102</v>
      </c>
    </row>
    <row r="38" spans="1:10">
      <c r="A38" s="16" t="s">
        <v>156</v>
      </c>
      <c r="B38" s="16" t="s">
        <v>113</v>
      </c>
      <c r="C38" s="16" t="s">
        <v>79</v>
      </c>
      <c r="D38" s="16" t="s">
        <v>135</v>
      </c>
      <c r="E38" s="17">
        <v>44263</v>
      </c>
      <c r="F38" s="16" t="s">
        <v>115</v>
      </c>
      <c r="G38" s="16">
        <v>131</v>
      </c>
      <c r="H38" s="16" t="s">
        <v>157</v>
      </c>
      <c r="I38" s="16" t="s">
        <v>110</v>
      </c>
      <c r="J38" s="18">
        <v>94</v>
      </c>
    </row>
    <row r="39" spans="1:10">
      <c r="A39" s="16" t="s">
        <v>156</v>
      </c>
      <c r="B39" s="16" t="s">
        <v>106</v>
      </c>
      <c r="C39" s="16" t="s">
        <v>79</v>
      </c>
      <c r="D39" s="16" t="s">
        <v>128</v>
      </c>
      <c r="E39" s="17">
        <v>44455</v>
      </c>
      <c r="F39" s="16" t="s">
        <v>115</v>
      </c>
      <c r="G39" s="16">
        <v>520</v>
      </c>
      <c r="H39" s="16" t="s">
        <v>158</v>
      </c>
      <c r="I39" s="16" t="s">
        <v>110</v>
      </c>
      <c r="J39" s="18">
        <v>50</v>
      </c>
    </row>
    <row r="40" spans="1:10">
      <c r="A40" s="16" t="s">
        <v>112</v>
      </c>
      <c r="B40" s="16" t="s">
        <v>113</v>
      </c>
      <c r="C40" s="16" t="s">
        <v>79</v>
      </c>
      <c r="D40" s="16" t="s">
        <v>118</v>
      </c>
      <c r="E40" s="17">
        <v>44378</v>
      </c>
      <c r="F40" s="16" t="s">
        <v>115</v>
      </c>
      <c r="G40" s="16">
        <v>412</v>
      </c>
      <c r="H40" s="16" t="s">
        <v>160</v>
      </c>
      <c r="I40" s="16" t="s">
        <v>110</v>
      </c>
      <c r="J40" s="18">
        <v>53.58</v>
      </c>
    </row>
    <row r="41" spans="1:10">
      <c r="A41" s="16" t="s">
        <v>112</v>
      </c>
      <c r="B41" s="16" t="s">
        <v>113</v>
      </c>
      <c r="C41" s="16" t="s">
        <v>79</v>
      </c>
      <c r="D41" s="16" t="s">
        <v>114</v>
      </c>
      <c r="E41" s="17">
        <v>44419</v>
      </c>
      <c r="F41" s="16" t="s">
        <v>115</v>
      </c>
      <c r="G41" s="16">
        <v>483</v>
      </c>
      <c r="H41" s="16" t="s">
        <v>162</v>
      </c>
      <c r="I41" s="16" t="s">
        <v>110</v>
      </c>
      <c r="J41" s="18">
        <v>5</v>
      </c>
    </row>
    <row r="42" spans="1:10">
      <c r="A42" s="16" t="s">
        <v>112</v>
      </c>
      <c r="B42" s="16" t="s">
        <v>106</v>
      </c>
      <c r="C42" s="16" t="s">
        <v>79</v>
      </c>
      <c r="D42" s="16" t="s">
        <v>128</v>
      </c>
      <c r="E42" s="17">
        <v>44456</v>
      </c>
      <c r="F42" s="16" t="s">
        <v>115</v>
      </c>
      <c r="G42" s="16">
        <v>524</v>
      </c>
      <c r="H42" s="16" t="s">
        <v>164</v>
      </c>
      <c r="I42" s="16" t="s">
        <v>110</v>
      </c>
      <c r="J42" s="18">
        <v>10</v>
      </c>
    </row>
    <row r="43" spans="1:10">
      <c r="A43" s="16" t="s">
        <v>112</v>
      </c>
      <c r="B43" s="16" t="s">
        <v>113</v>
      </c>
      <c r="C43" s="16" t="s">
        <v>79</v>
      </c>
      <c r="D43" s="16" t="s">
        <v>131</v>
      </c>
      <c r="E43" s="17">
        <v>44363</v>
      </c>
      <c r="F43" s="16" t="s">
        <v>115</v>
      </c>
      <c r="G43" s="16">
        <v>343</v>
      </c>
      <c r="H43" s="16" t="s">
        <v>159</v>
      </c>
      <c r="I43" s="16" t="s">
        <v>110</v>
      </c>
      <c r="J43" s="18">
        <v>13.43</v>
      </c>
    </row>
    <row r="44" spans="1:10">
      <c r="A44" s="16" t="s">
        <v>112</v>
      </c>
      <c r="B44" s="16" t="s">
        <v>113</v>
      </c>
      <c r="C44" s="16" t="s">
        <v>79</v>
      </c>
      <c r="D44" s="16" t="s">
        <v>118</v>
      </c>
      <c r="E44" s="17">
        <v>44386</v>
      </c>
      <c r="F44" s="16" t="s">
        <v>115</v>
      </c>
      <c r="G44" s="16">
        <v>430</v>
      </c>
      <c r="H44" s="16" t="s">
        <v>161</v>
      </c>
      <c r="I44" s="16" t="s">
        <v>110</v>
      </c>
      <c r="J44" s="18">
        <v>182.4</v>
      </c>
    </row>
    <row r="45" spans="1:10">
      <c r="A45" s="16" t="s">
        <v>112</v>
      </c>
      <c r="B45" s="16" t="s">
        <v>106</v>
      </c>
      <c r="C45" s="16" t="s">
        <v>79</v>
      </c>
      <c r="D45" s="16" t="s">
        <v>128</v>
      </c>
      <c r="E45" s="17">
        <v>44446</v>
      </c>
      <c r="F45" s="16" t="s">
        <v>115</v>
      </c>
      <c r="G45" s="16">
        <v>519</v>
      </c>
      <c r="H45" s="16" t="s">
        <v>163</v>
      </c>
      <c r="I45" s="16" t="s">
        <v>110</v>
      </c>
      <c r="J45" s="18">
        <v>124</v>
      </c>
    </row>
    <row r="46" spans="1:10">
      <c r="A46" s="16" t="s">
        <v>165</v>
      </c>
      <c r="B46" s="16" t="s">
        <v>113</v>
      </c>
      <c r="C46" s="16" t="s">
        <v>79</v>
      </c>
      <c r="D46" s="16" t="s">
        <v>114</v>
      </c>
      <c r="E46" s="17">
        <v>44419</v>
      </c>
      <c r="F46" s="16" t="s">
        <v>115</v>
      </c>
      <c r="G46" s="16">
        <v>482</v>
      </c>
      <c r="H46" s="16" t="s">
        <v>166</v>
      </c>
      <c r="I46" s="16" t="s">
        <v>110</v>
      </c>
      <c r="J46" s="18">
        <v>15.2</v>
      </c>
    </row>
    <row r="47" spans="1:10">
      <c r="A47" s="16" t="s">
        <v>130</v>
      </c>
      <c r="B47" s="16" t="s">
        <v>106</v>
      </c>
      <c r="C47" s="16" t="s">
        <v>79</v>
      </c>
      <c r="D47" s="16" t="s">
        <v>128</v>
      </c>
      <c r="E47" s="17">
        <v>44462</v>
      </c>
      <c r="F47" s="16" t="s">
        <v>115</v>
      </c>
      <c r="G47" s="16">
        <v>549</v>
      </c>
      <c r="H47" s="16" t="s">
        <v>170</v>
      </c>
      <c r="I47" s="16" t="s">
        <v>110</v>
      </c>
      <c r="J47" s="18">
        <v>200</v>
      </c>
    </row>
    <row r="48" spans="1:10">
      <c r="A48" s="16" t="s">
        <v>130</v>
      </c>
      <c r="B48" s="16" t="s">
        <v>113</v>
      </c>
      <c r="C48" s="16" t="s">
        <v>79</v>
      </c>
      <c r="D48" s="16" t="s">
        <v>114</v>
      </c>
      <c r="E48" s="17">
        <v>44417</v>
      </c>
      <c r="F48" s="16" t="s">
        <v>115</v>
      </c>
      <c r="G48" s="16">
        <v>480</v>
      </c>
      <c r="H48" s="16" t="s">
        <v>167</v>
      </c>
      <c r="I48" s="16" t="s">
        <v>110</v>
      </c>
      <c r="J48" s="18">
        <v>1531.7</v>
      </c>
    </row>
    <row r="49" spans="1:10">
      <c r="A49" s="16" t="s">
        <v>130</v>
      </c>
      <c r="B49" s="16" t="s">
        <v>113</v>
      </c>
      <c r="C49" s="16" t="s">
        <v>79</v>
      </c>
      <c r="D49" s="16" t="s">
        <v>114</v>
      </c>
      <c r="E49" s="17">
        <v>44425</v>
      </c>
      <c r="F49" s="16" t="s">
        <v>115</v>
      </c>
      <c r="G49" s="16">
        <v>488</v>
      </c>
      <c r="H49" s="16" t="s">
        <v>169</v>
      </c>
      <c r="I49" s="16" t="s">
        <v>110</v>
      </c>
      <c r="J49" s="18">
        <v>47.25</v>
      </c>
    </row>
    <row r="50" spans="1:10">
      <c r="A50" s="16" t="s">
        <v>130</v>
      </c>
      <c r="B50" s="16" t="s">
        <v>113</v>
      </c>
      <c r="C50" s="16" t="s">
        <v>79</v>
      </c>
      <c r="D50" s="16" t="s">
        <v>114</v>
      </c>
      <c r="E50" s="17">
        <v>44424</v>
      </c>
      <c r="F50" s="16" t="s">
        <v>115</v>
      </c>
      <c r="G50" s="16">
        <v>490</v>
      </c>
      <c r="H50" s="16" t="s">
        <v>168</v>
      </c>
      <c r="I50" s="16" t="s">
        <v>110</v>
      </c>
      <c r="J50" s="18">
        <v>25.2</v>
      </c>
    </row>
    <row r="51" spans="1:10">
      <c r="A51" s="16" t="s">
        <v>117</v>
      </c>
      <c r="B51" s="16" t="s">
        <v>113</v>
      </c>
      <c r="C51" s="16" t="s">
        <v>79</v>
      </c>
      <c r="D51" s="16" t="s">
        <v>135</v>
      </c>
      <c r="E51" s="17">
        <v>44273</v>
      </c>
      <c r="F51" s="16" t="s">
        <v>115</v>
      </c>
      <c r="G51" s="16">
        <v>141</v>
      </c>
      <c r="H51" s="16" t="s">
        <v>171</v>
      </c>
      <c r="I51" s="16" t="s">
        <v>110</v>
      </c>
      <c r="J51" s="18">
        <v>725</v>
      </c>
    </row>
    <row r="52" spans="1:10">
      <c r="A52" s="16" t="s">
        <v>172</v>
      </c>
      <c r="B52" s="16" t="s">
        <v>113</v>
      </c>
      <c r="C52" s="16" t="s">
        <v>79</v>
      </c>
      <c r="D52" s="16" t="s">
        <v>118</v>
      </c>
      <c r="E52" s="17">
        <v>44397</v>
      </c>
      <c r="F52" s="16" t="s">
        <v>115</v>
      </c>
      <c r="G52" s="16">
        <v>420</v>
      </c>
      <c r="H52" s="16" t="s">
        <v>174</v>
      </c>
      <c r="I52" s="16" t="s">
        <v>110</v>
      </c>
      <c r="J52" s="18">
        <v>47.5</v>
      </c>
    </row>
    <row r="53" spans="1:10">
      <c r="A53" s="16" t="s">
        <v>172</v>
      </c>
      <c r="B53" s="16" t="s">
        <v>113</v>
      </c>
      <c r="C53" s="16" t="s">
        <v>79</v>
      </c>
      <c r="D53" s="16" t="s">
        <v>114</v>
      </c>
      <c r="E53" s="17">
        <v>44410</v>
      </c>
      <c r="F53" s="16" t="s">
        <v>115</v>
      </c>
      <c r="G53" s="16">
        <v>477</v>
      </c>
      <c r="H53" s="16" t="s">
        <v>175</v>
      </c>
      <c r="I53" s="16" t="s">
        <v>110</v>
      </c>
      <c r="J53" s="18">
        <v>417</v>
      </c>
    </row>
    <row r="54" spans="1:10">
      <c r="A54" s="16" t="s">
        <v>172</v>
      </c>
      <c r="B54" s="16" t="s">
        <v>113</v>
      </c>
      <c r="C54" s="16" t="s">
        <v>79</v>
      </c>
      <c r="D54" s="16" t="s">
        <v>147</v>
      </c>
      <c r="E54" s="17">
        <v>44326</v>
      </c>
      <c r="F54" s="16" t="s">
        <v>115</v>
      </c>
      <c r="G54" s="16">
        <v>243</v>
      </c>
      <c r="H54" s="16" t="s">
        <v>173</v>
      </c>
      <c r="I54" s="16" t="s">
        <v>110</v>
      </c>
      <c r="J54" s="18">
        <v>184.3</v>
      </c>
    </row>
    <row r="55" spans="1:10">
      <c r="A55" s="16" t="s">
        <v>176</v>
      </c>
      <c r="B55" s="16" t="s">
        <v>113</v>
      </c>
      <c r="C55" s="16" t="s">
        <v>79</v>
      </c>
      <c r="D55" s="16" t="s">
        <v>135</v>
      </c>
      <c r="E55" s="17">
        <v>44264</v>
      </c>
      <c r="F55" s="16" t="s">
        <v>115</v>
      </c>
      <c r="G55" s="16">
        <v>135</v>
      </c>
      <c r="H55" s="16" t="s">
        <v>178</v>
      </c>
      <c r="I55" s="16" t="s">
        <v>110</v>
      </c>
      <c r="J55" s="18">
        <v>25</v>
      </c>
    </row>
    <row r="56" spans="1:10">
      <c r="A56" s="16" t="s">
        <v>176</v>
      </c>
      <c r="B56" s="16" t="s">
        <v>113</v>
      </c>
      <c r="C56" s="16" t="s">
        <v>79</v>
      </c>
      <c r="D56" s="16" t="s">
        <v>135</v>
      </c>
      <c r="E56" s="17">
        <v>44286</v>
      </c>
      <c r="F56" s="16" t="s">
        <v>115</v>
      </c>
      <c r="G56" s="16">
        <v>151</v>
      </c>
      <c r="H56" s="16" t="s">
        <v>179</v>
      </c>
      <c r="I56" s="16" t="s">
        <v>110</v>
      </c>
      <c r="J56" s="18">
        <v>25</v>
      </c>
    </row>
    <row r="57" spans="1:10">
      <c r="A57" s="16" t="s">
        <v>176</v>
      </c>
      <c r="B57" s="16" t="s">
        <v>113</v>
      </c>
      <c r="C57" s="16" t="s">
        <v>79</v>
      </c>
      <c r="D57" s="16" t="s">
        <v>135</v>
      </c>
      <c r="E57" s="17">
        <v>44264</v>
      </c>
      <c r="F57" s="16" t="s">
        <v>115</v>
      </c>
      <c r="G57" s="16">
        <v>134</v>
      </c>
      <c r="H57" s="16" t="s">
        <v>177</v>
      </c>
      <c r="I57" s="16" t="s">
        <v>110</v>
      </c>
      <c r="J57" s="18">
        <v>10</v>
      </c>
    </row>
    <row r="58" spans="1:10">
      <c r="A58" s="16" t="s">
        <v>180</v>
      </c>
      <c r="B58" s="16" t="s">
        <v>113</v>
      </c>
      <c r="C58" s="16" t="s">
        <v>79</v>
      </c>
      <c r="D58" s="16" t="s">
        <v>118</v>
      </c>
      <c r="E58" s="17">
        <v>44386</v>
      </c>
      <c r="F58" s="16" t="s">
        <v>115</v>
      </c>
      <c r="G58" s="16">
        <v>416</v>
      </c>
      <c r="H58" s="16" t="s">
        <v>184</v>
      </c>
      <c r="I58" s="16" t="s">
        <v>110</v>
      </c>
      <c r="J58" s="18">
        <v>25</v>
      </c>
    </row>
    <row r="59" spans="1:10">
      <c r="A59" s="16" t="s">
        <v>180</v>
      </c>
      <c r="B59" s="16" t="s">
        <v>113</v>
      </c>
      <c r="C59" s="16" t="s">
        <v>79</v>
      </c>
      <c r="D59" s="16" t="s">
        <v>114</v>
      </c>
      <c r="E59" s="17">
        <v>44419</v>
      </c>
      <c r="F59" s="16" t="s">
        <v>115</v>
      </c>
      <c r="G59" s="16">
        <v>483</v>
      </c>
      <c r="H59" s="16" t="s">
        <v>188</v>
      </c>
      <c r="I59" s="16" t="s">
        <v>110</v>
      </c>
      <c r="J59" s="18">
        <v>5</v>
      </c>
    </row>
    <row r="60" spans="1:10">
      <c r="A60" s="16" t="s">
        <v>180</v>
      </c>
      <c r="B60" s="16" t="s">
        <v>113</v>
      </c>
      <c r="C60" s="16" t="s">
        <v>79</v>
      </c>
      <c r="D60" s="16" t="s">
        <v>114</v>
      </c>
      <c r="E60" s="17">
        <v>44419</v>
      </c>
      <c r="F60" s="16" t="s">
        <v>115</v>
      </c>
      <c r="G60" s="16">
        <v>483</v>
      </c>
      <c r="H60" s="16" t="s">
        <v>162</v>
      </c>
      <c r="I60" s="16" t="s">
        <v>110</v>
      </c>
      <c r="J60" s="18">
        <v>10</v>
      </c>
    </row>
    <row r="61" spans="1:10">
      <c r="A61" s="16" t="s">
        <v>180</v>
      </c>
      <c r="B61" s="16" t="s">
        <v>106</v>
      </c>
      <c r="C61" s="16" t="s">
        <v>79</v>
      </c>
      <c r="D61" s="16" t="s">
        <v>128</v>
      </c>
      <c r="E61" s="17">
        <v>44467</v>
      </c>
      <c r="F61" s="16" t="s">
        <v>115</v>
      </c>
      <c r="G61" s="16">
        <v>563</v>
      </c>
      <c r="H61" s="16" t="s">
        <v>190</v>
      </c>
      <c r="I61" s="16" t="s">
        <v>110</v>
      </c>
      <c r="J61" s="18">
        <v>20</v>
      </c>
    </row>
    <row r="62" spans="1:10">
      <c r="A62" s="16" t="s">
        <v>180</v>
      </c>
      <c r="B62" s="16" t="s">
        <v>113</v>
      </c>
      <c r="C62" s="16" t="s">
        <v>79</v>
      </c>
      <c r="D62" s="16" t="s">
        <v>107</v>
      </c>
      <c r="E62" s="17">
        <v>44316</v>
      </c>
      <c r="F62" s="16" t="s">
        <v>115</v>
      </c>
      <c r="G62" s="16">
        <v>187</v>
      </c>
      <c r="H62" s="16" t="s">
        <v>181</v>
      </c>
      <c r="I62" s="16" t="s">
        <v>110</v>
      </c>
      <c r="J62" s="18">
        <v>25</v>
      </c>
    </row>
    <row r="63" spans="1:10">
      <c r="A63" s="16" t="s">
        <v>180</v>
      </c>
      <c r="B63" s="16" t="s">
        <v>113</v>
      </c>
      <c r="C63" s="16" t="s">
        <v>79</v>
      </c>
      <c r="D63" s="16" t="s">
        <v>147</v>
      </c>
      <c r="E63" s="17">
        <v>44333</v>
      </c>
      <c r="F63" s="16" t="s">
        <v>115</v>
      </c>
      <c r="G63" s="16">
        <v>245</v>
      </c>
      <c r="H63" s="16" t="s">
        <v>182</v>
      </c>
      <c r="I63" s="16" t="s">
        <v>110</v>
      </c>
      <c r="J63" s="18">
        <v>10</v>
      </c>
    </row>
    <row r="64" spans="1:10">
      <c r="A64" s="16" t="s">
        <v>180</v>
      </c>
      <c r="B64" s="16" t="s">
        <v>113</v>
      </c>
      <c r="C64" s="16" t="s">
        <v>79</v>
      </c>
      <c r="D64" s="16" t="s">
        <v>118</v>
      </c>
      <c r="E64" s="17">
        <v>44406</v>
      </c>
      <c r="F64" s="16" t="s">
        <v>115</v>
      </c>
      <c r="G64" s="16">
        <v>427</v>
      </c>
      <c r="H64" s="16" t="s">
        <v>187</v>
      </c>
      <c r="I64" s="16" t="s">
        <v>110</v>
      </c>
      <c r="J64" s="18">
        <v>25</v>
      </c>
    </row>
    <row r="65" spans="1:10">
      <c r="A65" s="16" t="s">
        <v>180</v>
      </c>
      <c r="B65" s="16" t="s">
        <v>113</v>
      </c>
      <c r="C65" s="16" t="s">
        <v>79</v>
      </c>
      <c r="D65" s="16" t="s">
        <v>118</v>
      </c>
      <c r="E65" s="17">
        <v>44399</v>
      </c>
      <c r="F65" s="16" t="s">
        <v>115</v>
      </c>
      <c r="G65" s="16">
        <v>404</v>
      </c>
      <c r="H65" s="16" t="s">
        <v>185</v>
      </c>
      <c r="I65" s="16" t="s">
        <v>110</v>
      </c>
      <c r="J65" s="18">
        <v>10</v>
      </c>
    </row>
    <row r="66" spans="1:10">
      <c r="A66" s="16" t="s">
        <v>180</v>
      </c>
      <c r="B66" s="16" t="s">
        <v>113</v>
      </c>
      <c r="C66" s="16" t="s">
        <v>79</v>
      </c>
      <c r="D66" s="16" t="s">
        <v>118</v>
      </c>
      <c r="E66" s="17">
        <v>44399</v>
      </c>
      <c r="F66" s="16" t="s">
        <v>115</v>
      </c>
      <c r="G66" s="16">
        <v>404</v>
      </c>
      <c r="H66" s="16" t="s">
        <v>186</v>
      </c>
      <c r="I66" s="16" t="s">
        <v>110</v>
      </c>
      <c r="J66" s="18">
        <v>10</v>
      </c>
    </row>
    <row r="67" spans="1:10">
      <c r="A67" s="16" t="s">
        <v>180</v>
      </c>
      <c r="B67" s="16" t="s">
        <v>113</v>
      </c>
      <c r="C67" s="16" t="s">
        <v>79</v>
      </c>
      <c r="D67" s="16" t="s">
        <v>118</v>
      </c>
      <c r="E67" s="17">
        <v>44363</v>
      </c>
      <c r="F67" s="16" t="s">
        <v>115</v>
      </c>
      <c r="G67" s="16">
        <v>331</v>
      </c>
      <c r="H67" s="16" t="s">
        <v>183</v>
      </c>
      <c r="I67" s="16" t="s">
        <v>110</v>
      </c>
      <c r="J67" s="18">
        <v>88.83</v>
      </c>
    </row>
    <row r="68" spans="1:10">
      <c r="A68" s="16" t="s">
        <v>180</v>
      </c>
      <c r="B68" s="16" t="s">
        <v>113</v>
      </c>
      <c r="C68" s="16" t="s">
        <v>79</v>
      </c>
      <c r="D68" s="16" t="s">
        <v>114</v>
      </c>
      <c r="E68" s="17">
        <v>44363</v>
      </c>
      <c r="F68" s="16" t="s">
        <v>115</v>
      </c>
      <c r="G68" s="16">
        <v>331</v>
      </c>
      <c r="H68" s="16" t="s">
        <v>183</v>
      </c>
      <c r="I68" s="16" t="s">
        <v>110</v>
      </c>
      <c r="J68" s="18">
        <v>88.83</v>
      </c>
    </row>
    <row r="69" spans="1:10">
      <c r="A69" s="16" t="s">
        <v>180</v>
      </c>
      <c r="B69" s="16" t="s">
        <v>113</v>
      </c>
      <c r="C69" s="16" t="s">
        <v>79</v>
      </c>
      <c r="D69" s="16" t="s">
        <v>128</v>
      </c>
      <c r="E69" s="17">
        <v>44363</v>
      </c>
      <c r="F69" s="16" t="s">
        <v>115</v>
      </c>
      <c r="G69" s="16">
        <v>331</v>
      </c>
      <c r="H69" s="16" t="s">
        <v>183</v>
      </c>
      <c r="I69" s="16" t="s">
        <v>110</v>
      </c>
      <c r="J69" s="18">
        <v>88.83</v>
      </c>
    </row>
    <row r="70" spans="1:10">
      <c r="A70" s="16" t="s">
        <v>180</v>
      </c>
      <c r="B70" s="16" t="s">
        <v>113</v>
      </c>
      <c r="C70" s="16" t="s">
        <v>79</v>
      </c>
      <c r="D70" s="16" t="s">
        <v>114</v>
      </c>
      <c r="E70" s="17">
        <v>44428</v>
      </c>
      <c r="F70" s="16" t="s">
        <v>115</v>
      </c>
      <c r="G70" s="16">
        <v>479</v>
      </c>
      <c r="H70" s="16" t="s">
        <v>189</v>
      </c>
      <c r="I70" s="16" t="s">
        <v>110</v>
      </c>
      <c r="J70" s="18">
        <v>15</v>
      </c>
    </row>
    <row r="71" spans="1:10">
      <c r="A71" s="16" t="s">
        <v>191</v>
      </c>
      <c r="B71" s="16" t="s">
        <v>106</v>
      </c>
      <c r="C71" s="16" t="s">
        <v>79</v>
      </c>
      <c r="D71" s="16" t="s">
        <v>128</v>
      </c>
      <c r="E71" s="17">
        <v>44469</v>
      </c>
      <c r="F71" s="16" t="s">
        <v>115</v>
      </c>
      <c r="G71" s="16">
        <v>560</v>
      </c>
      <c r="H71" s="16" t="s">
        <v>192</v>
      </c>
      <c r="I71" s="16" t="s">
        <v>110</v>
      </c>
      <c r="J71" s="18">
        <v>29.45</v>
      </c>
    </row>
    <row r="72" spans="1:10">
      <c r="A72" s="16" t="s">
        <v>194</v>
      </c>
      <c r="B72" s="16" t="s">
        <v>113</v>
      </c>
      <c r="C72" s="16" t="s">
        <v>57</v>
      </c>
      <c r="D72" s="16" t="s">
        <v>147</v>
      </c>
      <c r="E72" s="17">
        <v>44336</v>
      </c>
      <c r="F72" s="16" t="s">
        <v>115</v>
      </c>
      <c r="G72" s="16">
        <v>251</v>
      </c>
      <c r="H72" s="16" t="s">
        <v>195</v>
      </c>
      <c r="I72" s="16" t="s">
        <v>110</v>
      </c>
      <c r="J72" s="18">
        <v>1175</v>
      </c>
    </row>
    <row r="73" spans="1:10">
      <c r="A73" s="16" t="s">
        <v>196</v>
      </c>
      <c r="B73" s="16" t="s">
        <v>113</v>
      </c>
      <c r="C73" s="16" t="s">
        <v>57</v>
      </c>
      <c r="D73" s="16" t="s">
        <v>135</v>
      </c>
      <c r="E73" s="17">
        <v>44279</v>
      </c>
      <c r="F73" s="16" t="s">
        <v>115</v>
      </c>
      <c r="G73" s="16">
        <v>149</v>
      </c>
      <c r="H73" s="16" t="s">
        <v>197</v>
      </c>
      <c r="I73" s="16" t="s">
        <v>110</v>
      </c>
      <c r="J73" s="18">
        <v>320</v>
      </c>
    </row>
    <row r="74" spans="1:10">
      <c r="A74" s="16" t="s">
        <v>196</v>
      </c>
      <c r="B74" s="16" t="s">
        <v>113</v>
      </c>
      <c r="C74" s="16" t="s">
        <v>57</v>
      </c>
      <c r="D74" s="16" t="s">
        <v>107</v>
      </c>
      <c r="E74" s="17">
        <v>44294</v>
      </c>
      <c r="F74" s="16" t="s">
        <v>115</v>
      </c>
      <c r="G74" s="16">
        <v>162</v>
      </c>
      <c r="H74" s="16" t="s">
        <v>198</v>
      </c>
      <c r="I74" s="16" t="s">
        <v>110</v>
      </c>
      <c r="J74" s="18">
        <v>210</v>
      </c>
    </row>
    <row r="75" spans="1:10">
      <c r="A75" s="16" t="s">
        <v>134</v>
      </c>
      <c r="B75" s="16" t="s">
        <v>113</v>
      </c>
      <c r="C75" s="16" t="s">
        <v>57</v>
      </c>
      <c r="D75" s="16" t="s">
        <v>147</v>
      </c>
      <c r="E75" s="17">
        <v>44337</v>
      </c>
      <c r="F75" s="16" t="s">
        <v>115</v>
      </c>
      <c r="G75" s="16">
        <v>258</v>
      </c>
      <c r="H75" s="16" t="s">
        <v>201</v>
      </c>
      <c r="I75" s="16" t="s">
        <v>110</v>
      </c>
      <c r="J75" s="18">
        <v>52</v>
      </c>
    </row>
    <row r="76" spans="1:10">
      <c r="A76" s="16" t="s">
        <v>134</v>
      </c>
      <c r="B76" s="16" t="s">
        <v>113</v>
      </c>
      <c r="C76" s="16" t="s">
        <v>57</v>
      </c>
      <c r="D76" s="16" t="s">
        <v>147</v>
      </c>
      <c r="E76" s="17">
        <v>44337</v>
      </c>
      <c r="F76" s="16" t="s">
        <v>115</v>
      </c>
      <c r="G76" s="16">
        <v>257</v>
      </c>
      <c r="H76" s="16" t="s">
        <v>200</v>
      </c>
      <c r="I76" s="16" t="s">
        <v>110</v>
      </c>
      <c r="J76" s="18">
        <v>78</v>
      </c>
    </row>
    <row r="77" spans="1:10">
      <c r="A77" s="16" t="s">
        <v>202</v>
      </c>
      <c r="B77" s="16" t="s">
        <v>106</v>
      </c>
      <c r="C77" s="16" t="s">
        <v>54</v>
      </c>
      <c r="D77" s="16" t="s">
        <v>118</v>
      </c>
      <c r="E77" s="17">
        <v>44385</v>
      </c>
      <c r="F77" s="16" t="s">
        <v>203</v>
      </c>
      <c r="G77" s="16">
        <v>759</v>
      </c>
      <c r="H77" s="16" t="s">
        <v>204</v>
      </c>
      <c r="I77" s="98" t="s">
        <v>110</v>
      </c>
      <c r="J77" s="94">
        <v>22.358290033065661</v>
      </c>
    </row>
    <row r="78" spans="1:10">
      <c r="A78" s="16" t="s">
        <v>205</v>
      </c>
      <c r="B78" s="16" t="s">
        <v>106</v>
      </c>
      <c r="C78" s="16" t="s">
        <v>54</v>
      </c>
      <c r="D78" s="16" t="s">
        <v>128</v>
      </c>
      <c r="E78" s="17">
        <v>44469</v>
      </c>
      <c r="F78" s="16" t="s">
        <v>115</v>
      </c>
      <c r="G78" s="16">
        <v>590</v>
      </c>
      <c r="H78" s="16" t="s">
        <v>212</v>
      </c>
      <c r="I78" s="16" t="s">
        <v>110</v>
      </c>
      <c r="J78" s="18">
        <v>216.2</v>
      </c>
    </row>
    <row r="79" spans="1:10">
      <c r="A79" s="16" t="s">
        <v>205</v>
      </c>
      <c r="B79" s="16" t="s">
        <v>106</v>
      </c>
      <c r="C79" s="16" t="s">
        <v>54</v>
      </c>
      <c r="D79" s="16" t="s">
        <v>107</v>
      </c>
      <c r="E79" s="17">
        <v>44295</v>
      </c>
      <c r="F79" s="16" t="s">
        <v>108</v>
      </c>
      <c r="G79" s="16">
        <v>487</v>
      </c>
      <c r="H79" s="16" t="s">
        <v>207</v>
      </c>
      <c r="I79" s="16" t="s">
        <v>110</v>
      </c>
      <c r="J79" s="18">
        <v>29.01</v>
      </c>
    </row>
    <row r="80" spans="1:10">
      <c r="A80" s="16" t="s">
        <v>205</v>
      </c>
      <c r="B80" s="16" t="s">
        <v>106</v>
      </c>
      <c r="C80" s="16" t="s">
        <v>54</v>
      </c>
      <c r="D80" s="16" t="s">
        <v>107</v>
      </c>
      <c r="E80" s="17">
        <v>44295</v>
      </c>
      <c r="F80" s="16" t="s">
        <v>108</v>
      </c>
      <c r="G80" s="16">
        <v>487</v>
      </c>
      <c r="H80" s="16" t="s">
        <v>208</v>
      </c>
      <c r="I80" s="16" t="s">
        <v>110</v>
      </c>
      <c r="J80" s="18">
        <v>29.01</v>
      </c>
    </row>
    <row r="81" spans="1:10">
      <c r="A81" s="16" t="s">
        <v>205</v>
      </c>
      <c r="B81" s="16" t="s">
        <v>106</v>
      </c>
      <c r="C81" s="16" t="s">
        <v>54</v>
      </c>
      <c r="D81" s="16" t="s">
        <v>107</v>
      </c>
      <c r="E81" s="17">
        <v>44295</v>
      </c>
      <c r="F81" s="16" t="s">
        <v>108</v>
      </c>
      <c r="G81" s="16">
        <v>487</v>
      </c>
      <c r="H81" s="16" t="s">
        <v>208</v>
      </c>
      <c r="I81" s="16" t="s">
        <v>110</v>
      </c>
      <c r="J81" s="18">
        <v>29.01</v>
      </c>
    </row>
    <row r="82" spans="1:10">
      <c r="A82" s="16" t="s">
        <v>205</v>
      </c>
      <c r="B82" s="16" t="s">
        <v>106</v>
      </c>
      <c r="C82" s="16" t="s">
        <v>54</v>
      </c>
      <c r="D82" s="16" t="s">
        <v>114</v>
      </c>
      <c r="E82" s="17">
        <v>44435</v>
      </c>
      <c r="F82" s="16" t="s">
        <v>108</v>
      </c>
      <c r="G82" s="16">
        <v>1258</v>
      </c>
      <c r="H82" s="16" t="s">
        <v>210</v>
      </c>
      <c r="I82" s="16" t="s">
        <v>110</v>
      </c>
      <c r="J82" s="18">
        <v>4.57</v>
      </c>
    </row>
    <row r="83" spans="1:10">
      <c r="A83" s="16" t="s">
        <v>205</v>
      </c>
      <c r="B83" s="16" t="s">
        <v>113</v>
      </c>
      <c r="C83" s="16" t="s">
        <v>54</v>
      </c>
      <c r="D83" s="16" t="s">
        <v>114</v>
      </c>
      <c r="E83" s="17">
        <v>44439</v>
      </c>
      <c r="F83" s="16" t="s">
        <v>115</v>
      </c>
      <c r="G83" s="16">
        <v>500</v>
      </c>
      <c r="H83" s="16" t="s">
        <v>211</v>
      </c>
      <c r="I83" s="16" t="s">
        <v>110</v>
      </c>
      <c r="J83" s="18">
        <v>36.5</v>
      </c>
    </row>
    <row r="84" spans="1:10">
      <c r="A84" s="16" t="s">
        <v>205</v>
      </c>
      <c r="B84" s="16" t="s">
        <v>113</v>
      </c>
      <c r="C84" s="16" t="s">
        <v>54</v>
      </c>
      <c r="D84" s="16" t="s">
        <v>146</v>
      </c>
      <c r="E84" s="17">
        <v>44242</v>
      </c>
      <c r="F84" s="16" t="s">
        <v>108</v>
      </c>
      <c r="G84" s="16">
        <v>438</v>
      </c>
      <c r="H84" s="16" t="s">
        <v>206</v>
      </c>
      <c r="I84" s="16" t="s">
        <v>110</v>
      </c>
      <c r="J84" s="18">
        <v>4.76</v>
      </c>
    </row>
    <row r="85" spans="1:10">
      <c r="A85" s="16" t="s">
        <v>205</v>
      </c>
      <c r="B85" s="16" t="s">
        <v>113</v>
      </c>
      <c r="C85" s="16" t="s">
        <v>54</v>
      </c>
      <c r="D85" s="16" t="s">
        <v>118</v>
      </c>
      <c r="E85" s="17">
        <v>44408</v>
      </c>
      <c r="F85" s="16" t="s">
        <v>115</v>
      </c>
      <c r="G85" s="16">
        <v>436</v>
      </c>
      <c r="H85" s="16" t="s">
        <v>209</v>
      </c>
      <c r="I85" s="16" t="s">
        <v>110</v>
      </c>
      <c r="J85" s="18">
        <v>55</v>
      </c>
    </row>
    <row r="86" spans="1:10">
      <c r="A86" s="16" t="s">
        <v>127</v>
      </c>
      <c r="B86" s="16" t="s">
        <v>113</v>
      </c>
      <c r="C86" s="16" t="s">
        <v>54</v>
      </c>
      <c r="D86" s="16" t="s">
        <v>118</v>
      </c>
      <c r="E86" s="17">
        <v>44408</v>
      </c>
      <c r="F86" s="16" t="s">
        <v>115</v>
      </c>
      <c r="G86" s="16">
        <v>445</v>
      </c>
      <c r="H86" s="16" t="s">
        <v>213</v>
      </c>
      <c r="I86" s="16" t="s">
        <v>110</v>
      </c>
      <c r="J86" s="18">
        <v>140</v>
      </c>
    </row>
    <row r="87" spans="1:10">
      <c r="A87" s="16" t="s">
        <v>214</v>
      </c>
      <c r="B87" s="16" t="s">
        <v>113</v>
      </c>
      <c r="C87" s="16" t="s">
        <v>51</v>
      </c>
      <c r="D87" s="16" t="s">
        <v>135</v>
      </c>
      <c r="E87" s="17">
        <v>44279</v>
      </c>
      <c r="F87" s="16" t="s">
        <v>115</v>
      </c>
      <c r="G87" s="16">
        <v>128</v>
      </c>
      <c r="H87" s="16" t="s">
        <v>216</v>
      </c>
      <c r="I87" s="16" t="s">
        <v>110</v>
      </c>
      <c r="J87" s="18">
        <v>140.87</v>
      </c>
    </row>
    <row r="88" spans="1:10">
      <c r="A88" s="16" t="s">
        <v>214</v>
      </c>
      <c r="B88" s="16" t="s">
        <v>113</v>
      </c>
      <c r="C88" s="16" t="s">
        <v>51</v>
      </c>
      <c r="D88" s="16" t="s">
        <v>118</v>
      </c>
      <c r="E88" s="17">
        <v>44399</v>
      </c>
      <c r="F88" s="16" t="s">
        <v>115</v>
      </c>
      <c r="G88" s="16">
        <v>411</v>
      </c>
      <c r="H88" s="16" t="s">
        <v>269</v>
      </c>
      <c r="I88" s="16" t="s">
        <v>110</v>
      </c>
      <c r="J88" s="18">
        <v>11.37</v>
      </c>
    </row>
    <row r="89" spans="1:10">
      <c r="A89" s="16" t="s">
        <v>214</v>
      </c>
      <c r="B89" s="16" t="s">
        <v>106</v>
      </c>
      <c r="C89" s="16" t="s">
        <v>51</v>
      </c>
      <c r="D89" s="16" t="s">
        <v>128</v>
      </c>
      <c r="E89" s="17">
        <v>44463</v>
      </c>
      <c r="F89" s="16" t="s">
        <v>115</v>
      </c>
      <c r="G89" s="16">
        <v>546</v>
      </c>
      <c r="H89" s="16" t="s">
        <v>270</v>
      </c>
      <c r="I89" s="16" t="s">
        <v>110</v>
      </c>
      <c r="J89" s="18">
        <v>26.12</v>
      </c>
    </row>
    <row r="90" spans="1:10">
      <c r="A90" s="16" t="s">
        <v>214</v>
      </c>
      <c r="B90" s="16" t="s">
        <v>113</v>
      </c>
      <c r="C90" s="16" t="s">
        <v>51</v>
      </c>
      <c r="D90" s="16" t="s">
        <v>107</v>
      </c>
      <c r="E90" s="17">
        <v>44314</v>
      </c>
      <c r="F90" s="16" t="s">
        <v>115</v>
      </c>
      <c r="G90" s="16">
        <v>178</v>
      </c>
      <c r="H90" s="16" t="s">
        <v>219</v>
      </c>
      <c r="I90" s="16" t="s">
        <v>110</v>
      </c>
      <c r="J90" s="18">
        <v>141</v>
      </c>
    </row>
    <row r="91" spans="1:10">
      <c r="A91" s="16" t="s">
        <v>214</v>
      </c>
      <c r="B91" s="16" t="s">
        <v>113</v>
      </c>
      <c r="C91" s="16" t="s">
        <v>51</v>
      </c>
      <c r="D91" s="16" t="s">
        <v>107</v>
      </c>
      <c r="E91" s="17">
        <v>44316</v>
      </c>
      <c r="F91" s="16" t="s">
        <v>115</v>
      </c>
      <c r="G91" s="16">
        <v>184</v>
      </c>
      <c r="H91" s="16" t="s">
        <v>220</v>
      </c>
      <c r="I91" s="16" t="s">
        <v>110</v>
      </c>
      <c r="J91" s="18">
        <v>61.44</v>
      </c>
    </row>
    <row r="92" spans="1:10">
      <c r="A92" s="16" t="s">
        <v>214</v>
      </c>
      <c r="B92" s="16" t="s">
        <v>113</v>
      </c>
      <c r="C92" s="16" t="s">
        <v>51</v>
      </c>
      <c r="D92" s="16" t="s">
        <v>118</v>
      </c>
      <c r="E92" s="17">
        <v>44401</v>
      </c>
      <c r="F92" s="16" t="s">
        <v>115</v>
      </c>
      <c r="G92" s="16">
        <v>398</v>
      </c>
      <c r="H92" s="16" t="s">
        <v>222</v>
      </c>
      <c r="I92" s="16" t="s">
        <v>110</v>
      </c>
      <c r="J92" s="18">
        <v>686.5</v>
      </c>
    </row>
    <row r="93" spans="1:10">
      <c r="A93" s="16" t="s">
        <v>214</v>
      </c>
      <c r="B93" s="16" t="s">
        <v>113</v>
      </c>
      <c r="C93" s="16" t="s">
        <v>51</v>
      </c>
      <c r="D93" s="16" t="s">
        <v>118</v>
      </c>
      <c r="E93" s="17">
        <v>44401</v>
      </c>
      <c r="F93" s="16" t="s">
        <v>115</v>
      </c>
      <c r="G93" s="16">
        <v>398</v>
      </c>
      <c r="H93" s="16" t="s">
        <v>271</v>
      </c>
      <c r="I93" s="16" t="s">
        <v>110</v>
      </c>
      <c r="J93" s="18">
        <v>26.13</v>
      </c>
    </row>
    <row r="94" spans="1:10">
      <c r="A94" s="16" t="s">
        <v>214</v>
      </c>
      <c r="B94" s="16" t="s">
        <v>113</v>
      </c>
      <c r="C94" s="16" t="s">
        <v>51</v>
      </c>
      <c r="D94" s="16" t="s">
        <v>114</v>
      </c>
      <c r="E94" s="17">
        <v>44435</v>
      </c>
      <c r="F94" s="16" t="s">
        <v>115</v>
      </c>
      <c r="G94" s="16">
        <v>495</v>
      </c>
      <c r="H94" s="16" t="s">
        <v>272</v>
      </c>
      <c r="I94" s="16" t="s">
        <v>110</v>
      </c>
      <c r="J94" s="18">
        <v>26.12</v>
      </c>
    </row>
    <row r="95" spans="1:10">
      <c r="A95" s="16" t="s">
        <v>214</v>
      </c>
      <c r="B95" s="16" t="s">
        <v>106</v>
      </c>
      <c r="C95" s="16" t="s">
        <v>51</v>
      </c>
      <c r="D95" s="16" t="s">
        <v>128</v>
      </c>
      <c r="E95" s="17">
        <v>44463</v>
      </c>
      <c r="F95" s="16" t="s">
        <v>115</v>
      </c>
      <c r="G95" s="16">
        <v>544</v>
      </c>
      <c r="H95" s="16" t="s">
        <v>273</v>
      </c>
      <c r="I95" s="16" t="s">
        <v>110</v>
      </c>
      <c r="J95" s="18">
        <v>11.4</v>
      </c>
    </row>
    <row r="96" spans="1:10">
      <c r="A96" s="16" t="s">
        <v>214</v>
      </c>
      <c r="B96" s="16" t="s">
        <v>113</v>
      </c>
      <c r="C96" s="16" t="s">
        <v>51</v>
      </c>
      <c r="D96" s="16" t="s">
        <v>118</v>
      </c>
      <c r="E96" s="17">
        <v>44397</v>
      </c>
      <c r="F96" s="16" t="s">
        <v>115</v>
      </c>
      <c r="G96" s="16">
        <v>405</v>
      </c>
      <c r="H96" s="16" t="s">
        <v>274</v>
      </c>
      <c r="I96" s="16" t="s">
        <v>110</v>
      </c>
      <c r="J96" s="18">
        <v>83.11</v>
      </c>
    </row>
    <row r="97" spans="1:10">
      <c r="A97" s="16" t="s">
        <v>214</v>
      </c>
      <c r="B97" s="16" t="s">
        <v>106</v>
      </c>
      <c r="C97" s="16" t="s">
        <v>51</v>
      </c>
      <c r="D97" s="16" t="s">
        <v>128</v>
      </c>
      <c r="E97" s="17">
        <v>44460</v>
      </c>
      <c r="F97" s="16" t="s">
        <v>115</v>
      </c>
      <c r="G97" s="16">
        <v>565</v>
      </c>
      <c r="H97" s="16" t="s">
        <v>275</v>
      </c>
      <c r="I97" s="16" t="s">
        <v>110</v>
      </c>
      <c r="J97" s="18">
        <v>83.11</v>
      </c>
    </row>
    <row r="98" spans="1:10">
      <c r="A98" s="16" t="s">
        <v>214</v>
      </c>
      <c r="B98" s="16" t="s">
        <v>113</v>
      </c>
      <c r="C98" s="16" t="s">
        <v>51</v>
      </c>
      <c r="D98" s="16" t="s">
        <v>131</v>
      </c>
      <c r="E98" s="17">
        <v>44371</v>
      </c>
      <c r="F98" s="16" t="s">
        <v>115</v>
      </c>
      <c r="G98" s="16">
        <v>337</v>
      </c>
      <c r="H98" s="16" t="s">
        <v>276</v>
      </c>
      <c r="I98" s="16" t="s">
        <v>110</v>
      </c>
      <c r="J98" s="18">
        <v>61.45</v>
      </c>
    </row>
    <row r="99" spans="1:10">
      <c r="A99" s="16" t="s">
        <v>214</v>
      </c>
      <c r="B99" s="16" t="s">
        <v>113</v>
      </c>
      <c r="C99" s="16" t="s">
        <v>51</v>
      </c>
      <c r="D99" s="16" t="s">
        <v>107</v>
      </c>
      <c r="E99" s="17">
        <v>44312</v>
      </c>
      <c r="F99" s="16" t="s">
        <v>115</v>
      </c>
      <c r="G99" s="16">
        <v>177</v>
      </c>
      <c r="H99" s="16" t="s">
        <v>218</v>
      </c>
      <c r="I99" s="16" t="s">
        <v>110</v>
      </c>
      <c r="J99" s="18">
        <v>448.75</v>
      </c>
    </row>
    <row r="100" spans="1:10">
      <c r="A100" s="16" t="s">
        <v>214</v>
      </c>
      <c r="B100" s="16" t="s">
        <v>113</v>
      </c>
      <c r="C100" s="16" t="s">
        <v>51</v>
      </c>
      <c r="D100" s="16" t="s">
        <v>114</v>
      </c>
      <c r="E100" s="17">
        <v>44434</v>
      </c>
      <c r="F100" s="16" t="s">
        <v>115</v>
      </c>
      <c r="G100" s="16">
        <v>481</v>
      </c>
      <c r="H100" s="16" t="s">
        <v>277</v>
      </c>
      <c r="I100" s="16" t="s">
        <v>110</v>
      </c>
      <c r="J100" s="18">
        <v>11.4</v>
      </c>
    </row>
    <row r="101" spans="1:10">
      <c r="A101" s="16" t="s">
        <v>214</v>
      </c>
      <c r="B101" s="16" t="s">
        <v>113</v>
      </c>
      <c r="C101" s="16" t="s">
        <v>51</v>
      </c>
      <c r="D101" s="16" t="s">
        <v>118</v>
      </c>
      <c r="E101" s="17">
        <v>44405</v>
      </c>
      <c r="F101" s="16" t="s">
        <v>115</v>
      </c>
      <c r="G101" s="16">
        <v>428</v>
      </c>
      <c r="H101" s="16" t="s">
        <v>278</v>
      </c>
      <c r="I101" s="16" t="s">
        <v>110</v>
      </c>
      <c r="J101" s="18">
        <v>26.11</v>
      </c>
    </row>
    <row r="102" spans="1:10">
      <c r="A102" s="16" t="s">
        <v>214</v>
      </c>
      <c r="B102" s="16" t="s">
        <v>113</v>
      </c>
      <c r="C102" s="16" t="s">
        <v>51</v>
      </c>
      <c r="D102" s="16" t="s">
        <v>135</v>
      </c>
      <c r="E102" s="17">
        <v>44279</v>
      </c>
      <c r="F102" s="16" t="s">
        <v>115</v>
      </c>
      <c r="G102" s="16">
        <v>129</v>
      </c>
      <c r="H102" s="16" t="s">
        <v>217</v>
      </c>
      <c r="I102" s="16" t="s">
        <v>110</v>
      </c>
      <c r="J102" s="18">
        <v>294.67</v>
      </c>
    </row>
    <row r="103" spans="1:10">
      <c r="A103" s="16" t="s">
        <v>214</v>
      </c>
      <c r="B103" s="16" t="s">
        <v>113</v>
      </c>
      <c r="C103" s="16" t="s">
        <v>51</v>
      </c>
      <c r="D103" s="16" t="s">
        <v>147</v>
      </c>
      <c r="E103" s="17">
        <v>44341</v>
      </c>
      <c r="F103" s="16" t="s">
        <v>115</v>
      </c>
      <c r="G103" s="16">
        <v>276</v>
      </c>
      <c r="H103" s="16" t="s">
        <v>279</v>
      </c>
      <c r="I103" s="16" t="s">
        <v>110</v>
      </c>
      <c r="J103" s="18">
        <v>448.75</v>
      </c>
    </row>
    <row r="104" spans="1:10">
      <c r="A104" s="16" t="s">
        <v>214</v>
      </c>
      <c r="B104" s="16" t="s">
        <v>113</v>
      </c>
      <c r="C104" s="16" t="s">
        <v>51</v>
      </c>
      <c r="D104" s="16" t="s">
        <v>131</v>
      </c>
      <c r="E104" s="17">
        <v>44368</v>
      </c>
      <c r="F104" s="16" t="s">
        <v>115</v>
      </c>
      <c r="G104" s="16">
        <v>353</v>
      </c>
      <c r="H104" s="16" t="s">
        <v>221</v>
      </c>
      <c r="I104" s="16" t="s">
        <v>110</v>
      </c>
      <c r="J104" s="18">
        <v>449</v>
      </c>
    </row>
    <row r="105" spans="1:10">
      <c r="A105" s="16" t="s">
        <v>214</v>
      </c>
      <c r="B105" s="16" t="s">
        <v>113</v>
      </c>
      <c r="C105" s="16" t="s">
        <v>51</v>
      </c>
      <c r="D105" s="16" t="s">
        <v>135</v>
      </c>
      <c r="E105" s="17">
        <v>44278</v>
      </c>
      <c r="F105" s="16" t="s">
        <v>115</v>
      </c>
      <c r="G105" s="16">
        <v>127</v>
      </c>
      <c r="H105" s="16" t="s">
        <v>215</v>
      </c>
      <c r="I105" s="16" t="s">
        <v>110</v>
      </c>
      <c r="J105" s="18">
        <v>448.75</v>
      </c>
    </row>
    <row r="106" spans="1:10">
      <c r="A106" s="16" t="s">
        <v>214</v>
      </c>
      <c r="B106" s="16" t="s">
        <v>113</v>
      </c>
      <c r="C106" s="16" t="s">
        <v>51</v>
      </c>
      <c r="D106" s="16" t="s">
        <v>114</v>
      </c>
      <c r="E106" s="17">
        <v>44428</v>
      </c>
      <c r="F106" s="16" t="s">
        <v>115</v>
      </c>
      <c r="G106" s="16">
        <v>497</v>
      </c>
      <c r="H106" s="16" t="s">
        <v>280</v>
      </c>
      <c r="I106" s="16" t="s">
        <v>110</v>
      </c>
      <c r="J106" s="18">
        <v>87.93</v>
      </c>
    </row>
    <row r="107" spans="1:10">
      <c r="A107" s="16" t="s">
        <v>223</v>
      </c>
      <c r="B107" s="16" t="s">
        <v>113</v>
      </c>
      <c r="C107" s="16" t="s">
        <v>80</v>
      </c>
      <c r="D107" s="16" t="s">
        <v>107</v>
      </c>
      <c r="E107" s="17">
        <v>44314</v>
      </c>
      <c r="F107" s="16" t="s">
        <v>115</v>
      </c>
      <c r="G107" s="16">
        <v>178</v>
      </c>
      <c r="H107" s="16" t="s">
        <v>225</v>
      </c>
      <c r="I107" s="16" t="s">
        <v>110</v>
      </c>
      <c r="J107" s="18">
        <v>197.77</v>
      </c>
    </row>
    <row r="108" spans="1:10">
      <c r="A108" s="16" t="s">
        <v>223</v>
      </c>
      <c r="B108" s="16" t="s">
        <v>113</v>
      </c>
      <c r="C108" s="16" t="s">
        <v>80</v>
      </c>
      <c r="D108" s="16" t="s">
        <v>107</v>
      </c>
      <c r="E108" s="17">
        <v>44316</v>
      </c>
      <c r="F108" s="16" t="s">
        <v>115</v>
      </c>
      <c r="G108" s="16">
        <v>184</v>
      </c>
      <c r="H108" s="16" t="s">
        <v>226</v>
      </c>
      <c r="I108" s="16" t="s">
        <v>110</v>
      </c>
      <c r="J108" s="18">
        <v>89.15</v>
      </c>
    </row>
    <row r="109" spans="1:10">
      <c r="A109" s="16" t="s">
        <v>223</v>
      </c>
      <c r="B109" s="16" t="s">
        <v>113</v>
      </c>
      <c r="C109" s="16" t="s">
        <v>80</v>
      </c>
      <c r="D109" s="16" t="s">
        <v>114</v>
      </c>
      <c r="E109" s="17">
        <v>44435</v>
      </c>
      <c r="F109" s="16" t="s">
        <v>115</v>
      </c>
      <c r="G109" s="16">
        <v>495</v>
      </c>
      <c r="H109" s="16" t="s">
        <v>232</v>
      </c>
      <c r="I109" s="16" t="s">
        <v>110</v>
      </c>
      <c r="J109" s="18">
        <v>204.63</v>
      </c>
    </row>
    <row r="110" spans="1:10">
      <c r="A110" s="16" t="s">
        <v>223</v>
      </c>
      <c r="B110" s="16" t="s">
        <v>113</v>
      </c>
      <c r="C110" s="16" t="s">
        <v>80</v>
      </c>
      <c r="D110" s="16" t="s">
        <v>131</v>
      </c>
      <c r="E110" s="17">
        <v>44371</v>
      </c>
      <c r="F110" s="16" t="s">
        <v>115</v>
      </c>
      <c r="G110" s="16">
        <v>337</v>
      </c>
      <c r="H110" s="16" t="s">
        <v>228</v>
      </c>
      <c r="I110" s="16" t="s">
        <v>110</v>
      </c>
      <c r="J110" s="18">
        <v>194.9</v>
      </c>
    </row>
    <row r="111" spans="1:10">
      <c r="A111" s="16" t="s">
        <v>223</v>
      </c>
      <c r="B111" s="16" t="s">
        <v>113</v>
      </c>
      <c r="C111" s="16" t="s">
        <v>80</v>
      </c>
      <c r="D111" s="16" t="s">
        <v>107</v>
      </c>
      <c r="E111" s="17">
        <v>44312</v>
      </c>
      <c r="F111" s="16" t="s">
        <v>115</v>
      </c>
      <c r="G111" s="16">
        <v>177</v>
      </c>
      <c r="H111" s="16" t="s">
        <v>224</v>
      </c>
      <c r="I111" s="16" t="s">
        <v>110</v>
      </c>
      <c r="J111" s="18">
        <v>658</v>
      </c>
    </row>
    <row r="112" spans="1:10">
      <c r="A112" s="16" t="s">
        <v>223</v>
      </c>
      <c r="B112" s="16" t="s">
        <v>113</v>
      </c>
      <c r="C112" s="16" t="s">
        <v>80</v>
      </c>
      <c r="D112" s="16" t="s">
        <v>114</v>
      </c>
      <c r="E112" s="17">
        <v>44434</v>
      </c>
      <c r="F112" s="16" t="s">
        <v>115</v>
      </c>
      <c r="G112" s="16">
        <v>481</v>
      </c>
      <c r="H112" s="16" t="s">
        <v>230</v>
      </c>
      <c r="I112" s="16" t="s">
        <v>110</v>
      </c>
      <c r="J112" s="18">
        <v>91.88</v>
      </c>
    </row>
    <row r="113" spans="1:10">
      <c r="A113" s="16" t="s">
        <v>223</v>
      </c>
      <c r="B113" s="16" t="s">
        <v>113</v>
      </c>
      <c r="C113" s="16" t="s">
        <v>80</v>
      </c>
      <c r="D113" s="16" t="s">
        <v>118</v>
      </c>
      <c r="E113" s="17">
        <v>44405</v>
      </c>
      <c r="F113" s="16" t="s">
        <v>115</v>
      </c>
      <c r="G113" s="16">
        <v>428</v>
      </c>
      <c r="H113" s="16" t="s">
        <v>229</v>
      </c>
      <c r="I113" s="16" t="s">
        <v>110</v>
      </c>
      <c r="J113" s="18">
        <v>204.83</v>
      </c>
    </row>
    <row r="114" spans="1:10">
      <c r="A114" s="16" t="s">
        <v>223</v>
      </c>
      <c r="B114" s="16" t="s">
        <v>113</v>
      </c>
      <c r="C114" s="16" t="s">
        <v>80</v>
      </c>
      <c r="D114" s="16" t="s">
        <v>131</v>
      </c>
      <c r="E114" s="17">
        <v>44368</v>
      </c>
      <c r="F114" s="16" t="s">
        <v>115</v>
      </c>
      <c r="G114" s="16">
        <v>353</v>
      </c>
      <c r="H114" s="16" t="s">
        <v>227</v>
      </c>
      <c r="I114" s="16" t="s">
        <v>110</v>
      </c>
      <c r="J114" s="18">
        <v>717</v>
      </c>
    </row>
    <row r="115" spans="1:10">
      <c r="A115" s="16" t="s">
        <v>223</v>
      </c>
      <c r="B115" s="16" t="s">
        <v>113</v>
      </c>
      <c r="C115" s="16" t="s">
        <v>80</v>
      </c>
      <c r="D115" s="16" t="s">
        <v>114</v>
      </c>
      <c r="E115" s="17">
        <v>44428</v>
      </c>
      <c r="F115" s="16" t="s">
        <v>115</v>
      </c>
      <c r="G115" s="16">
        <v>497</v>
      </c>
      <c r="H115" s="16" t="s">
        <v>231</v>
      </c>
      <c r="I115" s="16" t="s">
        <v>110</v>
      </c>
      <c r="J115" s="18">
        <v>727.5</v>
      </c>
    </row>
    <row r="116" spans="1:10">
      <c r="A116" s="16" t="s">
        <v>223</v>
      </c>
      <c r="B116" s="16" t="s">
        <v>113</v>
      </c>
      <c r="C116" s="16" t="s">
        <v>91</v>
      </c>
      <c r="D116" s="16" t="s">
        <v>118</v>
      </c>
      <c r="E116" s="17">
        <v>44399</v>
      </c>
      <c r="F116" s="16" t="s">
        <v>115</v>
      </c>
      <c r="G116" s="16">
        <v>411</v>
      </c>
      <c r="H116" s="16" t="s">
        <v>237</v>
      </c>
      <c r="I116" s="16" t="s">
        <v>110</v>
      </c>
      <c r="J116" s="18">
        <v>91.89</v>
      </c>
    </row>
    <row r="117" spans="1:10">
      <c r="A117" s="16" t="s">
        <v>223</v>
      </c>
      <c r="B117" s="16" t="s">
        <v>106</v>
      </c>
      <c r="C117" s="16" t="s">
        <v>91</v>
      </c>
      <c r="D117" s="16" t="s">
        <v>128</v>
      </c>
      <c r="E117" s="17">
        <v>44463</v>
      </c>
      <c r="F117" s="16" t="s">
        <v>115</v>
      </c>
      <c r="G117" s="16">
        <v>546</v>
      </c>
      <c r="H117" s="16" t="s">
        <v>241</v>
      </c>
      <c r="I117" s="16" t="s">
        <v>110</v>
      </c>
      <c r="J117" s="18">
        <v>204.63</v>
      </c>
    </row>
    <row r="118" spans="1:10">
      <c r="A118" s="16" t="s">
        <v>223</v>
      </c>
      <c r="B118" s="16" t="s">
        <v>113</v>
      </c>
      <c r="C118" s="16" t="s">
        <v>91</v>
      </c>
      <c r="D118" s="16" t="s">
        <v>147</v>
      </c>
      <c r="E118" s="17">
        <v>44341</v>
      </c>
      <c r="F118" s="16" t="s">
        <v>115</v>
      </c>
      <c r="G118" s="16">
        <v>278</v>
      </c>
      <c r="H118" s="16" t="s">
        <v>235</v>
      </c>
      <c r="I118" s="16" t="s">
        <v>110</v>
      </c>
      <c r="J118" s="18">
        <v>197.76</v>
      </c>
    </row>
    <row r="119" spans="1:10">
      <c r="A119" s="16" t="s">
        <v>223</v>
      </c>
      <c r="B119" s="16" t="s">
        <v>113</v>
      </c>
      <c r="C119" s="16" t="s">
        <v>91</v>
      </c>
      <c r="D119" s="16" t="s">
        <v>118</v>
      </c>
      <c r="E119" s="17">
        <v>44401</v>
      </c>
      <c r="F119" s="16" t="s">
        <v>115</v>
      </c>
      <c r="G119" s="16">
        <v>398</v>
      </c>
      <c r="H119" s="16" t="s">
        <v>238</v>
      </c>
      <c r="I119" s="16" t="s">
        <v>110</v>
      </c>
      <c r="J119" s="18">
        <v>218.54</v>
      </c>
    </row>
    <row r="120" spans="1:10">
      <c r="A120" s="16" t="s">
        <v>223</v>
      </c>
      <c r="B120" s="16" t="s">
        <v>106</v>
      </c>
      <c r="C120" s="16" t="s">
        <v>91</v>
      </c>
      <c r="D120" s="16" t="s">
        <v>128</v>
      </c>
      <c r="E120" s="17">
        <v>44463</v>
      </c>
      <c r="F120" s="16" t="s">
        <v>115</v>
      </c>
      <c r="G120" s="16">
        <v>544</v>
      </c>
      <c r="H120" s="16" t="s">
        <v>240</v>
      </c>
      <c r="I120" s="16" t="s">
        <v>110</v>
      </c>
      <c r="J120" s="18">
        <v>91.89</v>
      </c>
    </row>
    <row r="121" spans="1:10">
      <c r="A121" s="16" t="s">
        <v>223</v>
      </c>
      <c r="B121" s="16" t="s">
        <v>113</v>
      </c>
      <c r="C121" s="16" t="s">
        <v>91</v>
      </c>
      <c r="D121" s="16" t="s">
        <v>118</v>
      </c>
      <c r="E121" s="17">
        <v>44397</v>
      </c>
      <c r="F121" s="16" t="s">
        <v>115</v>
      </c>
      <c r="G121" s="16">
        <v>405</v>
      </c>
      <c r="H121" s="16" t="s">
        <v>236</v>
      </c>
      <c r="I121" s="16" t="s">
        <v>110</v>
      </c>
      <c r="J121" s="18">
        <v>677.5</v>
      </c>
    </row>
    <row r="122" spans="1:10">
      <c r="A122" s="16" t="s">
        <v>223</v>
      </c>
      <c r="B122" s="16" t="s">
        <v>106</v>
      </c>
      <c r="C122" s="16" t="s">
        <v>91</v>
      </c>
      <c r="D122" s="16" t="s">
        <v>128</v>
      </c>
      <c r="E122" s="17">
        <v>44460</v>
      </c>
      <c r="F122" s="16" t="s">
        <v>115</v>
      </c>
      <c r="G122" s="16">
        <v>565</v>
      </c>
      <c r="H122" s="16" t="s">
        <v>239</v>
      </c>
      <c r="I122" s="16" t="s">
        <v>110</v>
      </c>
      <c r="J122" s="18">
        <v>677.5</v>
      </c>
    </row>
    <row r="123" spans="1:10">
      <c r="A123" s="16" t="s">
        <v>223</v>
      </c>
      <c r="B123" s="16" t="s">
        <v>113</v>
      </c>
      <c r="C123" s="16" t="s">
        <v>91</v>
      </c>
      <c r="D123" s="16" t="s">
        <v>147</v>
      </c>
      <c r="E123" s="17">
        <v>44341</v>
      </c>
      <c r="F123" s="16" t="s">
        <v>115</v>
      </c>
      <c r="G123" s="16">
        <v>261</v>
      </c>
      <c r="H123" s="16" t="s">
        <v>233</v>
      </c>
      <c r="I123" s="16" t="s">
        <v>110</v>
      </c>
      <c r="J123" s="18">
        <v>89.14</v>
      </c>
    </row>
    <row r="124" spans="1:10">
      <c r="A124" s="16" t="s">
        <v>223</v>
      </c>
      <c r="B124" s="16" t="s">
        <v>113</v>
      </c>
      <c r="C124" s="16" t="s">
        <v>91</v>
      </c>
      <c r="D124" s="16" t="s">
        <v>147</v>
      </c>
      <c r="E124" s="17">
        <v>44341</v>
      </c>
      <c r="F124" s="16" t="s">
        <v>115</v>
      </c>
      <c r="G124" s="16">
        <v>276</v>
      </c>
      <c r="H124" s="16" t="s">
        <v>234</v>
      </c>
      <c r="I124" s="16" t="s">
        <v>110</v>
      </c>
      <c r="J124" s="18">
        <v>658</v>
      </c>
    </row>
    <row r="125" spans="1:10">
      <c r="A125" s="16" t="s">
        <v>242</v>
      </c>
      <c r="B125" s="16" t="s">
        <v>113</v>
      </c>
      <c r="C125" s="16" t="s">
        <v>81</v>
      </c>
      <c r="D125" s="16" t="s">
        <v>135</v>
      </c>
      <c r="E125" s="17">
        <v>44279</v>
      </c>
      <c r="F125" s="16" t="s">
        <v>115</v>
      </c>
      <c r="G125" s="16">
        <v>128</v>
      </c>
      <c r="H125" s="16" t="s">
        <v>244</v>
      </c>
      <c r="I125" s="16" t="s">
        <v>110</v>
      </c>
      <c r="J125" s="18">
        <v>686.87</v>
      </c>
    </row>
    <row r="126" spans="1:10">
      <c r="A126" s="16" t="s">
        <v>242</v>
      </c>
      <c r="B126" s="16" t="s">
        <v>113</v>
      </c>
      <c r="C126" s="16" t="s">
        <v>81</v>
      </c>
      <c r="D126" s="16" t="s">
        <v>118</v>
      </c>
      <c r="E126" s="17">
        <v>44399</v>
      </c>
      <c r="F126" s="16" t="s">
        <v>115</v>
      </c>
      <c r="G126" s="16">
        <v>411</v>
      </c>
      <c r="H126" s="16" t="s">
        <v>254</v>
      </c>
      <c r="I126" s="16" t="s">
        <v>110</v>
      </c>
      <c r="J126" s="18">
        <v>294.62</v>
      </c>
    </row>
    <row r="127" spans="1:10">
      <c r="A127" s="16" t="s">
        <v>242</v>
      </c>
      <c r="B127" s="16" t="s">
        <v>106</v>
      </c>
      <c r="C127" s="16" t="s">
        <v>81</v>
      </c>
      <c r="D127" s="16" t="s">
        <v>128</v>
      </c>
      <c r="E127" s="17">
        <v>44463</v>
      </c>
      <c r="F127" s="16" t="s">
        <v>115</v>
      </c>
      <c r="G127" s="16">
        <v>546</v>
      </c>
      <c r="H127" s="16" t="s">
        <v>262</v>
      </c>
      <c r="I127" s="16" t="s">
        <v>110</v>
      </c>
      <c r="J127" s="18">
        <v>685.88</v>
      </c>
    </row>
    <row r="128" spans="1:10">
      <c r="A128" s="16" t="s">
        <v>242</v>
      </c>
      <c r="B128" s="16" t="s">
        <v>113</v>
      </c>
      <c r="C128" s="16" t="s">
        <v>81</v>
      </c>
      <c r="D128" s="16" t="s">
        <v>147</v>
      </c>
      <c r="E128" s="17">
        <v>44341</v>
      </c>
      <c r="F128" s="16" t="s">
        <v>115</v>
      </c>
      <c r="G128" s="16">
        <v>278</v>
      </c>
      <c r="H128" s="16" t="s">
        <v>250</v>
      </c>
      <c r="I128" s="16" t="s">
        <v>110</v>
      </c>
      <c r="J128" s="18">
        <v>686.38</v>
      </c>
    </row>
    <row r="129" spans="1:10">
      <c r="A129" s="16" t="s">
        <v>242</v>
      </c>
      <c r="B129" s="16" t="s">
        <v>113</v>
      </c>
      <c r="C129" s="16" t="s">
        <v>81</v>
      </c>
      <c r="D129" s="16" t="s">
        <v>107</v>
      </c>
      <c r="E129" s="17">
        <v>44314</v>
      </c>
      <c r="F129" s="16" t="s">
        <v>115</v>
      </c>
      <c r="G129" s="16">
        <v>178</v>
      </c>
      <c r="H129" s="16" t="s">
        <v>246</v>
      </c>
      <c r="I129" s="16" t="s">
        <v>110</v>
      </c>
      <c r="J129" s="18">
        <v>686.38</v>
      </c>
    </row>
    <row r="130" spans="1:10">
      <c r="A130" s="16" t="s">
        <v>242</v>
      </c>
      <c r="B130" s="16" t="s">
        <v>113</v>
      </c>
      <c r="C130" s="16" t="s">
        <v>81</v>
      </c>
      <c r="D130" s="16" t="s">
        <v>107</v>
      </c>
      <c r="E130" s="17">
        <v>44316</v>
      </c>
      <c r="F130" s="16" t="s">
        <v>115</v>
      </c>
      <c r="G130" s="16">
        <v>184</v>
      </c>
      <c r="H130" s="16" t="s">
        <v>247</v>
      </c>
      <c r="I130" s="16" t="s">
        <v>110</v>
      </c>
      <c r="J130" s="18">
        <v>294.62</v>
      </c>
    </row>
    <row r="131" spans="1:10">
      <c r="A131" s="16" t="s">
        <v>242</v>
      </c>
      <c r="B131" s="16" t="s">
        <v>113</v>
      </c>
      <c r="C131" s="16" t="s">
        <v>81</v>
      </c>
      <c r="D131" s="16" t="s">
        <v>114</v>
      </c>
      <c r="E131" s="17">
        <v>44435</v>
      </c>
      <c r="F131" s="16" t="s">
        <v>115</v>
      </c>
      <c r="G131" s="16">
        <v>495</v>
      </c>
      <c r="H131" s="16" t="s">
        <v>259</v>
      </c>
      <c r="I131" s="16" t="s">
        <v>110</v>
      </c>
      <c r="J131" s="18">
        <v>686.38</v>
      </c>
    </row>
    <row r="132" spans="1:10">
      <c r="A132" s="16" t="s">
        <v>242</v>
      </c>
      <c r="B132" s="16" t="s">
        <v>113</v>
      </c>
      <c r="C132" s="16" t="s">
        <v>81</v>
      </c>
      <c r="D132" s="16" t="s">
        <v>118</v>
      </c>
      <c r="E132" s="17">
        <v>44400</v>
      </c>
      <c r="F132" s="16" t="s">
        <v>115</v>
      </c>
      <c r="G132" s="16">
        <v>424</v>
      </c>
      <c r="H132" s="16" t="s">
        <v>255</v>
      </c>
      <c r="I132" s="16" t="s">
        <v>110</v>
      </c>
      <c r="J132" s="18">
        <v>100</v>
      </c>
    </row>
    <row r="133" spans="1:10">
      <c r="A133" s="16" t="s">
        <v>242</v>
      </c>
      <c r="B133" s="16" t="s">
        <v>106</v>
      </c>
      <c r="C133" s="16" t="s">
        <v>81</v>
      </c>
      <c r="D133" s="16" t="s">
        <v>128</v>
      </c>
      <c r="E133" s="17">
        <v>44463</v>
      </c>
      <c r="F133" s="16" t="s">
        <v>115</v>
      </c>
      <c r="G133" s="16">
        <v>544</v>
      </c>
      <c r="H133" s="16" t="s">
        <v>261</v>
      </c>
      <c r="I133" s="16" t="s">
        <v>110</v>
      </c>
      <c r="J133" s="18">
        <v>294.62</v>
      </c>
    </row>
    <row r="134" spans="1:10">
      <c r="A134" s="16" t="s">
        <v>242</v>
      </c>
      <c r="B134" s="16" t="s">
        <v>113</v>
      </c>
      <c r="C134" s="16" t="s">
        <v>81</v>
      </c>
      <c r="D134" s="16" t="s">
        <v>118</v>
      </c>
      <c r="E134" s="17">
        <v>44397</v>
      </c>
      <c r="F134" s="16" t="s">
        <v>115</v>
      </c>
      <c r="G134" s="16">
        <v>405</v>
      </c>
      <c r="H134" s="16" t="s">
        <v>253</v>
      </c>
      <c r="I134" s="16" t="s">
        <v>110</v>
      </c>
      <c r="J134" s="18">
        <v>2142</v>
      </c>
    </row>
    <row r="135" spans="1:10">
      <c r="A135" s="16" t="s">
        <v>242</v>
      </c>
      <c r="B135" s="16" t="s">
        <v>106</v>
      </c>
      <c r="C135" s="16" t="s">
        <v>81</v>
      </c>
      <c r="D135" s="16" t="s">
        <v>128</v>
      </c>
      <c r="E135" s="17">
        <v>44460</v>
      </c>
      <c r="F135" s="16" t="s">
        <v>115</v>
      </c>
      <c r="G135" s="16">
        <v>565</v>
      </c>
      <c r="H135" s="16" t="s">
        <v>260</v>
      </c>
      <c r="I135" s="16" t="s">
        <v>110</v>
      </c>
      <c r="J135" s="18">
        <v>2142</v>
      </c>
    </row>
    <row r="136" spans="1:10">
      <c r="A136" s="16" t="s">
        <v>242</v>
      </c>
      <c r="B136" s="16" t="s">
        <v>113</v>
      </c>
      <c r="C136" s="16" t="s">
        <v>81</v>
      </c>
      <c r="D136" s="16" t="s">
        <v>131</v>
      </c>
      <c r="E136" s="17">
        <v>44371</v>
      </c>
      <c r="F136" s="16" t="s">
        <v>115</v>
      </c>
      <c r="G136" s="16">
        <v>337</v>
      </c>
      <c r="H136" s="16" t="s">
        <v>252</v>
      </c>
      <c r="I136" s="16" t="s">
        <v>110</v>
      </c>
      <c r="J136" s="18">
        <v>294.67</v>
      </c>
    </row>
    <row r="137" spans="1:10">
      <c r="A137" s="16" t="s">
        <v>242</v>
      </c>
      <c r="B137" s="16" t="s">
        <v>113</v>
      </c>
      <c r="C137" s="16" t="s">
        <v>81</v>
      </c>
      <c r="D137" s="16" t="s">
        <v>107</v>
      </c>
      <c r="E137" s="17">
        <v>44312</v>
      </c>
      <c r="F137" s="16" t="s">
        <v>115</v>
      </c>
      <c r="G137" s="16">
        <v>177</v>
      </c>
      <c r="H137" s="16" t="s">
        <v>245</v>
      </c>
      <c r="I137" s="16" t="s">
        <v>110</v>
      </c>
      <c r="J137" s="18">
        <v>2142</v>
      </c>
    </row>
    <row r="138" spans="1:10">
      <c r="A138" s="16" t="s">
        <v>242</v>
      </c>
      <c r="B138" s="16" t="s">
        <v>113</v>
      </c>
      <c r="C138" s="16" t="s">
        <v>81</v>
      </c>
      <c r="D138" s="16" t="s">
        <v>114</v>
      </c>
      <c r="E138" s="17">
        <v>44434</v>
      </c>
      <c r="F138" s="16" t="s">
        <v>115</v>
      </c>
      <c r="G138" s="16">
        <v>481</v>
      </c>
      <c r="H138" s="16" t="s">
        <v>258</v>
      </c>
      <c r="I138" s="16" t="s">
        <v>110</v>
      </c>
      <c r="J138" s="18">
        <v>294.62</v>
      </c>
    </row>
    <row r="139" spans="1:10">
      <c r="A139" s="16" t="s">
        <v>242</v>
      </c>
      <c r="B139" s="16" t="s">
        <v>113</v>
      </c>
      <c r="C139" s="16" t="s">
        <v>81</v>
      </c>
      <c r="D139" s="16" t="s">
        <v>147</v>
      </c>
      <c r="E139" s="17">
        <v>44341</v>
      </c>
      <c r="F139" s="16" t="s">
        <v>115</v>
      </c>
      <c r="G139" s="16">
        <v>261</v>
      </c>
      <c r="H139" s="16" t="s">
        <v>248</v>
      </c>
      <c r="I139" s="16" t="s">
        <v>110</v>
      </c>
      <c r="J139" s="18">
        <v>294.62</v>
      </c>
    </row>
    <row r="140" spans="1:10">
      <c r="A140" s="16" t="s">
        <v>242</v>
      </c>
      <c r="B140" s="16" t="s">
        <v>113</v>
      </c>
      <c r="C140" s="16" t="s">
        <v>81</v>
      </c>
      <c r="D140" s="16" t="s">
        <v>118</v>
      </c>
      <c r="E140" s="17">
        <v>44405</v>
      </c>
      <c r="F140" s="16" t="s">
        <v>115</v>
      </c>
      <c r="G140" s="16">
        <v>428</v>
      </c>
      <c r="H140" s="16" t="s">
        <v>256</v>
      </c>
      <c r="I140" s="16" t="s">
        <v>110</v>
      </c>
      <c r="J140" s="18">
        <v>685.88</v>
      </c>
    </row>
    <row r="141" spans="1:10">
      <c r="A141" s="16" t="s">
        <v>242</v>
      </c>
      <c r="B141" s="16" t="s">
        <v>113</v>
      </c>
      <c r="C141" s="16" t="s">
        <v>81</v>
      </c>
      <c r="D141" s="16" t="s">
        <v>147</v>
      </c>
      <c r="E141" s="17">
        <v>44341</v>
      </c>
      <c r="F141" s="16" t="s">
        <v>115</v>
      </c>
      <c r="G141" s="16">
        <v>276</v>
      </c>
      <c r="H141" s="16" t="s">
        <v>249</v>
      </c>
      <c r="I141" s="16" t="s">
        <v>110</v>
      </c>
      <c r="J141" s="18">
        <v>2142</v>
      </c>
    </row>
    <row r="142" spans="1:10">
      <c r="A142" s="16" t="s">
        <v>242</v>
      </c>
      <c r="B142" s="16" t="s">
        <v>113</v>
      </c>
      <c r="C142" s="16" t="s">
        <v>81</v>
      </c>
      <c r="D142" s="16" t="s">
        <v>131</v>
      </c>
      <c r="E142" s="17">
        <v>44368</v>
      </c>
      <c r="F142" s="16" t="s">
        <v>115</v>
      </c>
      <c r="G142" s="16">
        <v>353</v>
      </c>
      <c r="H142" s="16" t="s">
        <v>251</v>
      </c>
      <c r="I142" s="16" t="s">
        <v>110</v>
      </c>
      <c r="J142" s="18">
        <v>2142</v>
      </c>
    </row>
    <row r="143" spans="1:10">
      <c r="A143" s="16" t="s">
        <v>242</v>
      </c>
      <c r="B143" s="16" t="s">
        <v>113</v>
      </c>
      <c r="C143" s="16" t="s">
        <v>81</v>
      </c>
      <c r="D143" s="16" t="s">
        <v>135</v>
      </c>
      <c r="E143" s="17">
        <v>44278</v>
      </c>
      <c r="F143" s="16" t="s">
        <v>115</v>
      </c>
      <c r="G143" s="16">
        <v>127</v>
      </c>
      <c r="H143" s="16" t="s">
        <v>243</v>
      </c>
      <c r="I143" s="16" t="s">
        <v>110</v>
      </c>
      <c r="J143" s="18">
        <v>2142</v>
      </c>
    </row>
    <row r="144" spans="1:10">
      <c r="A144" s="16" t="s">
        <v>242</v>
      </c>
      <c r="B144" s="16" t="s">
        <v>113</v>
      </c>
      <c r="C144" s="16" t="s">
        <v>81</v>
      </c>
      <c r="D144" s="16" t="s">
        <v>114</v>
      </c>
      <c r="E144" s="17">
        <v>44428</v>
      </c>
      <c r="F144" s="16" t="s">
        <v>115</v>
      </c>
      <c r="G144" s="16">
        <v>497</v>
      </c>
      <c r="H144" s="16" t="s">
        <v>257</v>
      </c>
      <c r="I144" s="16" t="s">
        <v>110</v>
      </c>
      <c r="J144" s="18">
        <v>2242</v>
      </c>
    </row>
    <row r="145" spans="1:10">
      <c r="A145" s="16" t="s">
        <v>263</v>
      </c>
      <c r="B145" s="16" t="s">
        <v>113</v>
      </c>
      <c r="C145" s="16" t="s">
        <v>81</v>
      </c>
      <c r="D145" s="16" t="s">
        <v>118</v>
      </c>
      <c r="E145" s="17">
        <v>44386</v>
      </c>
      <c r="F145" s="16" t="s">
        <v>115</v>
      </c>
      <c r="G145" s="16">
        <v>410</v>
      </c>
      <c r="H145" s="16" t="s">
        <v>266</v>
      </c>
      <c r="I145" s="16" t="s">
        <v>110</v>
      </c>
      <c r="J145" s="18">
        <v>128.4</v>
      </c>
    </row>
    <row r="146" spans="1:10">
      <c r="A146" s="16" t="s">
        <v>263</v>
      </c>
      <c r="B146" s="16" t="s">
        <v>113</v>
      </c>
      <c r="C146" s="16" t="s">
        <v>81</v>
      </c>
      <c r="D146" s="16" t="s">
        <v>114</v>
      </c>
      <c r="E146" s="17">
        <v>44386</v>
      </c>
      <c r="F146" s="16" t="s">
        <v>115</v>
      </c>
      <c r="G146" s="16">
        <v>410</v>
      </c>
      <c r="H146" s="16" t="s">
        <v>266</v>
      </c>
      <c r="I146" s="16" t="s">
        <v>110</v>
      </c>
      <c r="J146" s="18">
        <v>128.4</v>
      </c>
    </row>
    <row r="147" spans="1:10">
      <c r="A147" s="16" t="s">
        <v>263</v>
      </c>
      <c r="B147" s="16" t="s">
        <v>113</v>
      </c>
      <c r="C147" s="16" t="s">
        <v>81</v>
      </c>
      <c r="D147" s="16" t="s">
        <v>128</v>
      </c>
      <c r="E147" s="17">
        <v>44386</v>
      </c>
      <c r="F147" s="16" t="s">
        <v>115</v>
      </c>
      <c r="G147" s="16">
        <v>410</v>
      </c>
      <c r="H147" s="16" t="s">
        <v>266</v>
      </c>
      <c r="I147" s="16" t="s">
        <v>110</v>
      </c>
      <c r="J147" s="18">
        <v>128.38999999999999</v>
      </c>
    </row>
    <row r="148" spans="1:10">
      <c r="A148" s="16" t="s">
        <v>263</v>
      </c>
      <c r="B148" s="16" t="s">
        <v>113</v>
      </c>
      <c r="C148" s="16" t="s">
        <v>81</v>
      </c>
      <c r="D148" s="16" t="s">
        <v>147</v>
      </c>
      <c r="E148" s="17">
        <v>44320</v>
      </c>
      <c r="F148" s="16" t="s">
        <v>115</v>
      </c>
      <c r="G148" s="16">
        <v>235</v>
      </c>
      <c r="H148" s="16" t="s">
        <v>265</v>
      </c>
      <c r="I148" s="16" t="s">
        <v>110</v>
      </c>
      <c r="J148" s="18">
        <v>380.23</v>
      </c>
    </row>
    <row r="149" spans="1:10">
      <c r="A149" s="16" t="s">
        <v>263</v>
      </c>
      <c r="B149" s="16" t="s">
        <v>113</v>
      </c>
      <c r="C149" s="16" t="s">
        <v>81</v>
      </c>
      <c r="D149" s="16" t="s">
        <v>135</v>
      </c>
      <c r="E149" s="17">
        <v>44271</v>
      </c>
      <c r="F149" s="16" t="s">
        <v>115</v>
      </c>
      <c r="G149" s="16">
        <v>124</v>
      </c>
      <c r="H149" s="16" t="s">
        <v>264</v>
      </c>
      <c r="I149" s="16" t="s">
        <v>110</v>
      </c>
      <c r="J149" s="18">
        <v>130.41</v>
      </c>
    </row>
    <row r="150" spans="1:10">
      <c r="A150" s="16"/>
      <c r="B150" s="16"/>
      <c r="C150" s="16"/>
      <c r="D150" s="16"/>
      <c r="E150" s="17"/>
      <c r="F150" s="16"/>
      <c r="G150" s="16"/>
      <c r="H150" s="16"/>
      <c r="I150" s="16"/>
      <c r="J150" s="18"/>
    </row>
    <row r="151" spans="1:10">
      <c r="A151" s="16"/>
      <c r="B151" s="16"/>
      <c r="C151" s="16"/>
      <c r="D151" s="16"/>
      <c r="E151" s="17"/>
      <c r="F151" s="16"/>
      <c r="G151" s="16"/>
      <c r="H151" s="16"/>
      <c r="I151" s="16"/>
      <c r="J151" s="18"/>
    </row>
    <row r="152" spans="1:10">
      <c r="A152" s="16"/>
      <c r="B152" s="16"/>
      <c r="C152" s="16"/>
      <c r="D152" s="16"/>
      <c r="E152" s="17"/>
      <c r="F152" s="16"/>
      <c r="G152" s="16"/>
      <c r="H152" s="16"/>
      <c r="I152" s="16"/>
      <c r="J152" s="18"/>
    </row>
    <row r="153" spans="1:10">
      <c r="A153" s="16"/>
      <c r="B153" s="16"/>
      <c r="C153" s="16"/>
      <c r="D153" s="16"/>
      <c r="E153" s="17"/>
      <c r="F153" s="16"/>
      <c r="G153" s="16"/>
      <c r="H153" s="16"/>
      <c r="I153" s="16"/>
      <c r="J153" s="18"/>
    </row>
    <row r="154" spans="1:10">
      <c r="A154" s="16"/>
      <c r="B154" s="16"/>
      <c r="C154" s="16"/>
      <c r="D154" s="16"/>
      <c r="E154" s="17"/>
      <c r="F154" s="16"/>
      <c r="G154" s="16"/>
      <c r="H154" s="16"/>
      <c r="I154" s="16"/>
      <c r="J154" s="18"/>
    </row>
    <row r="155" spans="1:10">
      <c r="A155" s="16"/>
      <c r="B155" s="16"/>
      <c r="C155" s="16"/>
      <c r="D155" s="16"/>
      <c r="E155" s="17"/>
      <c r="F155" s="16"/>
      <c r="G155" s="16"/>
      <c r="H155" s="16"/>
      <c r="I155" s="16"/>
      <c r="J155" s="18"/>
    </row>
    <row r="156" spans="1:10">
      <c r="A156" s="16"/>
      <c r="B156" s="16"/>
      <c r="C156" s="16"/>
      <c r="D156" s="16"/>
      <c r="E156" s="17"/>
      <c r="F156" s="16"/>
      <c r="G156" s="16"/>
      <c r="H156" s="16"/>
      <c r="I156" s="16"/>
      <c r="J156" s="18"/>
    </row>
    <row r="157" spans="1:10">
      <c r="A157" s="16"/>
      <c r="B157" s="16"/>
      <c r="C157" s="16"/>
      <c r="D157" s="16"/>
      <c r="E157" s="17"/>
      <c r="F157" s="16"/>
      <c r="G157" s="16"/>
      <c r="H157" s="16"/>
      <c r="I157" s="16"/>
      <c r="J157" s="18"/>
    </row>
    <row r="158" spans="1:10">
      <c r="A158" s="16"/>
      <c r="B158" s="16"/>
      <c r="C158" s="16"/>
      <c r="D158" s="16"/>
      <c r="E158" s="17"/>
      <c r="F158" s="16"/>
      <c r="G158" s="16"/>
      <c r="H158" s="16"/>
      <c r="I158" s="16"/>
      <c r="J158" s="18"/>
    </row>
    <row r="159" spans="1:10">
      <c r="A159" s="16"/>
      <c r="B159" s="16"/>
      <c r="C159" s="16"/>
      <c r="D159" s="16"/>
      <c r="E159" s="17"/>
      <c r="F159" s="16"/>
      <c r="G159" s="16"/>
      <c r="H159" s="16"/>
      <c r="I159" s="16"/>
      <c r="J159" s="18"/>
    </row>
    <row r="160" spans="1:10">
      <c r="A160" s="16"/>
      <c r="B160" s="16"/>
      <c r="C160" s="16"/>
      <c r="D160" s="16"/>
      <c r="E160" s="17"/>
      <c r="F160" s="16"/>
      <c r="G160" s="16"/>
      <c r="H160" s="16"/>
      <c r="I160" s="16"/>
      <c r="J160" s="18"/>
    </row>
    <row r="161" spans="1:12">
      <c r="A161" s="16"/>
      <c r="B161" s="16"/>
      <c r="C161" s="16"/>
      <c r="D161" s="16"/>
      <c r="E161" s="17"/>
      <c r="F161" s="16"/>
      <c r="G161" s="16"/>
      <c r="H161" s="16"/>
      <c r="I161" s="16"/>
      <c r="J161" s="18"/>
    </row>
    <row r="162" spans="1:12">
      <c r="A162" s="16"/>
      <c r="B162" s="16"/>
      <c r="C162" s="16"/>
      <c r="D162" s="16"/>
      <c r="E162" s="17"/>
      <c r="F162" s="16"/>
      <c r="G162" s="16"/>
      <c r="H162" s="16"/>
      <c r="I162" s="16"/>
      <c r="J162" s="18"/>
      <c r="L162" s="100"/>
    </row>
    <row r="163" spans="1:12">
      <c r="A163" s="16"/>
      <c r="B163" s="16"/>
      <c r="C163" s="16"/>
      <c r="D163" s="16"/>
      <c r="E163" s="17"/>
      <c r="F163" s="16"/>
      <c r="G163" s="16"/>
      <c r="H163" s="16"/>
      <c r="I163" s="16"/>
      <c r="J163" s="18"/>
      <c r="L163" s="100"/>
    </row>
    <row r="164" spans="1:12">
      <c r="L164" s="100"/>
    </row>
  </sheetData>
  <sortState xmlns:xlrd2="http://schemas.microsoft.com/office/spreadsheetml/2017/richdata2" ref="A2:U171">
    <sortCondition ref="C2:C171"/>
    <sortCondition ref="A2:A171"/>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D087F-1339-48D4-8739-95AD15259723}">
  <dimension ref="A1:M150"/>
  <sheetViews>
    <sheetView zoomScale="90" zoomScaleNormal="90" workbookViewId="0">
      <selection activeCell="M150" sqref="M150"/>
    </sheetView>
  </sheetViews>
  <sheetFormatPr defaultRowHeight="14.4"/>
  <cols>
    <col min="1" max="1" width="9.21875" customWidth="1"/>
    <col min="2" max="2" width="19" customWidth="1"/>
    <col min="3" max="3" width="76.44140625" bestFit="1" customWidth="1"/>
    <col min="4" max="4" width="9.21875" customWidth="1"/>
    <col min="5" max="5" width="15" customWidth="1"/>
    <col min="6" max="6" width="3.21875" customWidth="1"/>
    <col min="7" max="7" width="8" customWidth="1"/>
    <col min="8" max="8" width="84.21875" customWidth="1"/>
    <col min="9" max="9" width="9.21875" customWidth="1"/>
    <col min="10" max="10" width="14.21875" bestFit="1" customWidth="1"/>
    <col min="11" max="11" width="17" customWidth="1"/>
    <col min="12" max="12" width="15" customWidth="1"/>
    <col min="13" max="13" width="10.5546875" bestFit="1" customWidth="1"/>
  </cols>
  <sheetData>
    <row r="1" spans="1:13" ht="15.6">
      <c r="A1" s="13" t="s">
        <v>93</v>
      </c>
      <c r="B1" s="13" t="s">
        <v>94</v>
      </c>
      <c r="C1" s="13" t="s">
        <v>95</v>
      </c>
      <c r="D1" s="13" t="s">
        <v>96</v>
      </c>
      <c r="E1" s="14" t="s">
        <v>97</v>
      </c>
      <c r="F1" s="13" t="s">
        <v>98</v>
      </c>
      <c r="G1" s="13" t="s">
        <v>99</v>
      </c>
      <c r="H1" s="13" t="s">
        <v>100</v>
      </c>
      <c r="I1" s="13" t="s">
        <v>101</v>
      </c>
      <c r="J1" s="15" t="s">
        <v>102</v>
      </c>
      <c r="K1" s="13" t="s">
        <v>103</v>
      </c>
      <c r="L1" s="15" t="s">
        <v>104</v>
      </c>
    </row>
    <row r="2" spans="1:13">
      <c r="A2" s="16" t="s">
        <v>105</v>
      </c>
      <c r="B2" s="16" t="s">
        <v>106</v>
      </c>
      <c r="C2" s="16" t="s">
        <v>75</v>
      </c>
      <c r="D2" s="16" t="s">
        <v>107</v>
      </c>
      <c r="E2" s="17">
        <v>44295</v>
      </c>
      <c r="F2" s="16" t="s">
        <v>108</v>
      </c>
      <c r="G2" s="16">
        <v>487</v>
      </c>
      <c r="H2" s="16" t="s">
        <v>109</v>
      </c>
      <c r="I2" s="16" t="s">
        <v>110</v>
      </c>
      <c r="J2" s="18">
        <v>25000</v>
      </c>
      <c r="K2" s="18">
        <v>8.6158999999999999</v>
      </c>
      <c r="L2" s="18">
        <v>215397.5</v>
      </c>
    </row>
    <row r="3" spans="1:13">
      <c r="A3" s="16" t="s">
        <v>105</v>
      </c>
      <c r="B3" s="16" t="s">
        <v>106</v>
      </c>
      <c r="C3" s="16" t="s">
        <v>76</v>
      </c>
      <c r="D3" s="16" t="s">
        <v>107</v>
      </c>
      <c r="E3" s="17">
        <v>44295</v>
      </c>
      <c r="F3" s="16" t="s">
        <v>108</v>
      </c>
      <c r="G3" s="16">
        <v>487</v>
      </c>
      <c r="H3" s="16" t="s">
        <v>111</v>
      </c>
      <c r="I3" s="16" t="s">
        <v>110</v>
      </c>
      <c r="J3" s="18">
        <v>35000</v>
      </c>
      <c r="K3" s="18">
        <v>8.6160999999999994</v>
      </c>
      <c r="L3" s="18">
        <v>301563.5</v>
      </c>
    </row>
    <row r="4" spans="1:13">
      <c r="A4" s="16" t="s">
        <v>105</v>
      </c>
      <c r="B4" s="16" t="s">
        <v>106</v>
      </c>
      <c r="C4" s="16" t="s">
        <v>77</v>
      </c>
      <c r="D4" s="16" t="s">
        <v>107</v>
      </c>
      <c r="E4" s="17">
        <v>44295</v>
      </c>
      <c r="F4" s="16" t="s">
        <v>108</v>
      </c>
      <c r="G4" s="16">
        <v>487</v>
      </c>
      <c r="H4" s="16" t="s">
        <v>111</v>
      </c>
      <c r="I4" s="16" t="s">
        <v>110</v>
      </c>
      <c r="J4" s="18">
        <v>35000</v>
      </c>
      <c r="K4" s="18">
        <v>8.6157000000000004</v>
      </c>
      <c r="L4" s="18">
        <v>301549.5</v>
      </c>
      <c r="M4" s="18">
        <f>SUM(J2:J4)</f>
        <v>95000</v>
      </c>
    </row>
    <row r="5" spans="1:13">
      <c r="A5" s="16"/>
      <c r="B5" s="16"/>
      <c r="C5" s="16"/>
      <c r="D5" s="16"/>
      <c r="E5" s="17"/>
      <c r="F5" s="16"/>
      <c r="G5" s="16"/>
      <c r="H5" s="16"/>
      <c r="I5" s="16"/>
      <c r="J5" s="18"/>
      <c r="K5" s="18"/>
      <c r="L5" s="18"/>
    </row>
    <row r="6" spans="1:13">
      <c r="A6" s="16" t="s">
        <v>112</v>
      </c>
      <c r="B6" s="16" t="s">
        <v>113</v>
      </c>
      <c r="C6" s="16" t="s">
        <v>17</v>
      </c>
      <c r="D6" s="16" t="s">
        <v>114</v>
      </c>
      <c r="E6" s="17">
        <v>44410</v>
      </c>
      <c r="F6" s="16" t="s">
        <v>115</v>
      </c>
      <c r="G6" s="16">
        <v>498</v>
      </c>
      <c r="H6" s="16" t="s">
        <v>116</v>
      </c>
      <c r="I6" s="16" t="s">
        <v>110</v>
      </c>
      <c r="J6" s="18">
        <v>265.7</v>
      </c>
      <c r="K6" s="18">
        <v>8.4675999999999991</v>
      </c>
      <c r="L6" s="18">
        <v>2249.84</v>
      </c>
    </row>
    <row r="7" spans="1:13">
      <c r="A7" s="16" t="s">
        <v>130</v>
      </c>
      <c r="B7" s="16" t="s">
        <v>113</v>
      </c>
      <c r="C7" s="16" t="s">
        <v>17</v>
      </c>
      <c r="D7" s="16" t="s">
        <v>114</v>
      </c>
      <c r="E7" s="17">
        <v>44413</v>
      </c>
      <c r="F7" s="16" t="s">
        <v>115</v>
      </c>
      <c r="G7" s="16">
        <v>484</v>
      </c>
      <c r="H7" s="16" t="s">
        <v>193</v>
      </c>
      <c r="I7" s="16" t="s">
        <v>110</v>
      </c>
      <c r="J7" s="18">
        <v>50</v>
      </c>
      <c r="K7" s="18">
        <v>8.4675999999999991</v>
      </c>
      <c r="L7" s="18">
        <v>423.38</v>
      </c>
    </row>
    <row r="8" spans="1:13">
      <c r="A8" s="16" t="s">
        <v>117</v>
      </c>
      <c r="B8" s="16" t="s">
        <v>113</v>
      </c>
      <c r="C8" s="16" t="s">
        <v>17</v>
      </c>
      <c r="D8" s="16" t="s">
        <v>118</v>
      </c>
      <c r="E8" s="17">
        <v>44400</v>
      </c>
      <c r="F8" s="16" t="s">
        <v>115</v>
      </c>
      <c r="G8" s="16">
        <v>422</v>
      </c>
      <c r="H8" s="16" t="s">
        <v>121</v>
      </c>
      <c r="I8" s="16" t="s">
        <v>110</v>
      </c>
      <c r="J8" s="18">
        <v>140</v>
      </c>
      <c r="K8" s="18">
        <v>8.4675999999999991</v>
      </c>
      <c r="L8" s="18">
        <v>1185.46</v>
      </c>
    </row>
    <row r="9" spans="1:13">
      <c r="A9" s="16" t="s">
        <v>117</v>
      </c>
      <c r="B9" s="16" t="s">
        <v>113</v>
      </c>
      <c r="C9" s="16" t="s">
        <v>17</v>
      </c>
      <c r="D9" s="16" t="s">
        <v>118</v>
      </c>
      <c r="E9" s="17">
        <v>44400</v>
      </c>
      <c r="F9" s="16" t="s">
        <v>115</v>
      </c>
      <c r="G9" s="16">
        <v>423</v>
      </c>
      <c r="H9" s="16" t="s">
        <v>122</v>
      </c>
      <c r="I9" s="16" t="s">
        <v>110</v>
      </c>
      <c r="J9" s="18">
        <v>255</v>
      </c>
      <c r="K9" s="18">
        <v>8.4675999999999991</v>
      </c>
      <c r="L9" s="18">
        <v>2159.2399999999998</v>
      </c>
    </row>
    <row r="10" spans="1:13">
      <c r="A10" s="16" t="s">
        <v>117</v>
      </c>
      <c r="B10" s="16" t="s">
        <v>113</v>
      </c>
      <c r="C10" s="16" t="s">
        <v>17</v>
      </c>
      <c r="D10" s="16" t="s">
        <v>118</v>
      </c>
      <c r="E10" s="17">
        <v>44386</v>
      </c>
      <c r="F10" s="16" t="s">
        <v>115</v>
      </c>
      <c r="G10" s="16">
        <v>426</v>
      </c>
      <c r="H10" s="16" t="s">
        <v>199</v>
      </c>
      <c r="I10" s="16" t="s">
        <v>110</v>
      </c>
      <c r="J10" s="18">
        <v>52</v>
      </c>
      <c r="K10" s="18">
        <v>8.4677000000000007</v>
      </c>
      <c r="L10" s="18">
        <v>440.32</v>
      </c>
    </row>
    <row r="11" spans="1:13">
      <c r="A11" s="16" t="s">
        <v>117</v>
      </c>
      <c r="B11" s="16" t="s">
        <v>113</v>
      </c>
      <c r="C11" s="16" t="s">
        <v>17</v>
      </c>
      <c r="D11" s="16" t="s">
        <v>118</v>
      </c>
      <c r="E11" s="17">
        <v>44398</v>
      </c>
      <c r="F11" s="16" t="s">
        <v>115</v>
      </c>
      <c r="G11" s="16">
        <v>407</v>
      </c>
      <c r="H11" s="16" t="s">
        <v>119</v>
      </c>
      <c r="I11" s="16" t="s">
        <v>110</v>
      </c>
      <c r="J11" s="18">
        <v>5000</v>
      </c>
      <c r="K11" s="18">
        <v>8.4675999999999991</v>
      </c>
      <c r="L11" s="18">
        <v>42338</v>
      </c>
    </row>
    <row r="12" spans="1:13">
      <c r="A12" s="16" t="s">
        <v>117</v>
      </c>
      <c r="B12" s="16" t="s">
        <v>113</v>
      </c>
      <c r="C12" s="16" t="s">
        <v>17</v>
      </c>
      <c r="D12" s="16" t="s">
        <v>135</v>
      </c>
      <c r="E12" s="17">
        <v>44273</v>
      </c>
      <c r="F12" s="16" t="s">
        <v>115</v>
      </c>
      <c r="G12" s="16">
        <v>126</v>
      </c>
      <c r="H12" s="16" t="s">
        <v>136</v>
      </c>
      <c r="I12" s="16" t="s">
        <v>110</v>
      </c>
      <c r="J12" s="18">
        <v>600</v>
      </c>
      <c r="K12" s="18">
        <v>8.3985000000000003</v>
      </c>
      <c r="L12" s="18">
        <v>5039.1000000000004</v>
      </c>
    </row>
    <row r="13" spans="1:13">
      <c r="A13" s="16" t="s">
        <v>117</v>
      </c>
      <c r="B13" s="16" t="s">
        <v>113</v>
      </c>
      <c r="C13" s="16" t="s">
        <v>17</v>
      </c>
      <c r="D13" s="16" t="s">
        <v>135</v>
      </c>
      <c r="E13" s="17">
        <v>44273</v>
      </c>
      <c r="F13" s="16" t="s">
        <v>115</v>
      </c>
      <c r="G13" s="16">
        <v>126</v>
      </c>
      <c r="H13" s="16" t="s">
        <v>137</v>
      </c>
      <c r="I13" s="16" t="s">
        <v>110</v>
      </c>
      <c r="J13" s="18">
        <v>95</v>
      </c>
      <c r="K13" s="18">
        <v>8.3985000000000003</v>
      </c>
      <c r="L13" s="18">
        <v>797.86</v>
      </c>
    </row>
    <row r="14" spans="1:13">
      <c r="A14" s="16" t="s">
        <v>117</v>
      </c>
      <c r="B14" s="16" t="s">
        <v>113</v>
      </c>
      <c r="C14" s="16" t="s">
        <v>17</v>
      </c>
      <c r="D14" s="16" t="s">
        <v>135</v>
      </c>
      <c r="E14" s="17">
        <v>44273</v>
      </c>
      <c r="F14" s="16" t="s">
        <v>115</v>
      </c>
      <c r="G14" s="16">
        <v>126</v>
      </c>
      <c r="H14" s="16" t="s">
        <v>138</v>
      </c>
      <c r="I14" s="16" t="s">
        <v>110</v>
      </c>
      <c r="J14" s="18">
        <v>195</v>
      </c>
      <c r="K14" s="18">
        <v>8.3985000000000003</v>
      </c>
      <c r="L14" s="18">
        <v>1637.71</v>
      </c>
    </row>
    <row r="15" spans="1:13">
      <c r="A15" s="16" t="s">
        <v>117</v>
      </c>
      <c r="B15" s="16" t="s">
        <v>113</v>
      </c>
      <c r="C15" s="16" t="s">
        <v>17</v>
      </c>
      <c r="D15" s="16" t="s">
        <v>118</v>
      </c>
      <c r="E15" s="17">
        <v>44404</v>
      </c>
      <c r="F15" s="16" t="s">
        <v>115</v>
      </c>
      <c r="G15" s="16">
        <v>409</v>
      </c>
      <c r="H15" s="16" t="s">
        <v>123</v>
      </c>
      <c r="I15" s="16" t="s">
        <v>110</v>
      </c>
      <c r="J15" s="18">
        <v>600</v>
      </c>
      <c r="K15" s="18">
        <v>8.4675999999999991</v>
      </c>
      <c r="L15" s="18">
        <v>5080.5600000000004</v>
      </c>
    </row>
    <row r="16" spans="1:13">
      <c r="A16" s="16" t="s">
        <v>117</v>
      </c>
      <c r="B16" s="16" t="s">
        <v>113</v>
      </c>
      <c r="C16" s="16" t="s">
        <v>17</v>
      </c>
      <c r="D16" s="16" t="s">
        <v>118</v>
      </c>
      <c r="E16" s="17">
        <v>44398</v>
      </c>
      <c r="F16" s="16" t="s">
        <v>115</v>
      </c>
      <c r="G16" s="16">
        <v>408</v>
      </c>
      <c r="H16" s="16" t="s">
        <v>120</v>
      </c>
      <c r="I16" s="16" t="s">
        <v>110</v>
      </c>
      <c r="J16" s="18">
        <v>922</v>
      </c>
      <c r="K16" s="18">
        <v>8.4675999999999991</v>
      </c>
      <c r="L16" s="18">
        <v>7807.13</v>
      </c>
    </row>
    <row r="17" spans="1:13">
      <c r="A17" s="16" t="s">
        <v>117</v>
      </c>
      <c r="B17" s="16" t="s">
        <v>113</v>
      </c>
      <c r="C17" s="16" t="s">
        <v>17</v>
      </c>
      <c r="D17" s="16" t="s">
        <v>131</v>
      </c>
      <c r="E17" s="17">
        <v>44370</v>
      </c>
      <c r="F17" s="16" t="s">
        <v>115</v>
      </c>
      <c r="G17" s="16">
        <v>348</v>
      </c>
      <c r="H17" s="16" t="s">
        <v>133</v>
      </c>
      <c r="I17" s="16" t="s">
        <v>110</v>
      </c>
      <c r="J17" s="18">
        <v>200</v>
      </c>
      <c r="K17" s="18">
        <v>8.4675999999999991</v>
      </c>
      <c r="L17" s="18">
        <v>1693.52</v>
      </c>
    </row>
    <row r="18" spans="1:13">
      <c r="A18" s="16" t="s">
        <v>117</v>
      </c>
      <c r="B18" s="16" t="s">
        <v>113</v>
      </c>
      <c r="C18" s="16" t="s">
        <v>17</v>
      </c>
      <c r="D18" s="16" t="s">
        <v>118</v>
      </c>
      <c r="E18" s="17">
        <v>44408</v>
      </c>
      <c r="F18" s="16" t="s">
        <v>115</v>
      </c>
      <c r="G18" s="16">
        <v>433</v>
      </c>
      <c r="H18" s="16" t="s">
        <v>124</v>
      </c>
      <c r="I18" s="16" t="s">
        <v>110</v>
      </c>
      <c r="J18" s="18">
        <v>1923.74</v>
      </c>
      <c r="K18" s="18">
        <v>8.4675999999999991</v>
      </c>
      <c r="L18" s="18">
        <v>16289.46</v>
      </c>
    </row>
    <row r="19" spans="1:13">
      <c r="A19" s="16" t="s">
        <v>125</v>
      </c>
      <c r="B19" s="16" t="s">
        <v>113</v>
      </c>
      <c r="C19" s="16" t="s">
        <v>17</v>
      </c>
      <c r="D19" s="16" t="s">
        <v>118</v>
      </c>
      <c r="E19" s="17">
        <v>44399</v>
      </c>
      <c r="F19" s="16" t="s">
        <v>115</v>
      </c>
      <c r="G19" s="16">
        <v>431</v>
      </c>
      <c r="H19" s="16" t="s">
        <v>126</v>
      </c>
      <c r="I19" s="16" t="s">
        <v>110</v>
      </c>
      <c r="J19" s="18">
        <v>4467.1000000000004</v>
      </c>
      <c r="K19" s="18">
        <v>8.4675999999999991</v>
      </c>
      <c r="L19" s="18">
        <v>37825.620000000003</v>
      </c>
      <c r="M19" s="18">
        <f>SUM(J6:J19)</f>
        <v>14765.54</v>
      </c>
    </row>
    <row r="20" spans="1:13">
      <c r="A20" s="16"/>
      <c r="B20" s="16"/>
      <c r="C20" s="16"/>
      <c r="D20" s="16"/>
      <c r="E20" s="17"/>
      <c r="F20" s="16"/>
      <c r="G20" s="16"/>
      <c r="H20" s="16"/>
      <c r="I20" s="16"/>
      <c r="J20" s="18"/>
      <c r="K20" s="18"/>
      <c r="L20" s="18"/>
    </row>
    <row r="21" spans="1:13">
      <c r="A21" s="16" t="s">
        <v>130</v>
      </c>
      <c r="B21" s="16" t="s">
        <v>113</v>
      </c>
      <c r="C21" s="16" t="s">
        <v>20</v>
      </c>
      <c r="D21" s="16" t="s">
        <v>131</v>
      </c>
      <c r="E21" s="17">
        <v>44349</v>
      </c>
      <c r="F21" s="16" t="s">
        <v>115</v>
      </c>
      <c r="G21" s="16">
        <v>328</v>
      </c>
      <c r="H21" s="16" t="s">
        <v>132</v>
      </c>
      <c r="I21" s="16" t="s">
        <v>110</v>
      </c>
      <c r="J21" s="18">
        <v>250</v>
      </c>
      <c r="K21" s="18">
        <v>8.4675999999999991</v>
      </c>
      <c r="L21" s="18">
        <v>2116.9</v>
      </c>
    </row>
    <row r="22" spans="1:13">
      <c r="A22" s="16" t="s">
        <v>134</v>
      </c>
      <c r="B22" s="16" t="s">
        <v>113</v>
      </c>
      <c r="C22" s="16" t="s">
        <v>20</v>
      </c>
      <c r="D22" s="16" t="s">
        <v>131</v>
      </c>
      <c r="E22" s="17">
        <v>44365</v>
      </c>
      <c r="F22" s="16" t="s">
        <v>115</v>
      </c>
      <c r="G22" s="16">
        <v>345</v>
      </c>
      <c r="H22" s="16" t="s">
        <v>268</v>
      </c>
      <c r="I22" s="16" t="s">
        <v>110</v>
      </c>
      <c r="J22" s="18">
        <v>20</v>
      </c>
      <c r="K22" s="18">
        <v>8.4674999999999994</v>
      </c>
      <c r="L22" s="18">
        <v>169.35</v>
      </c>
      <c r="M22" s="18">
        <f>SUM(J21:J22)</f>
        <v>270</v>
      </c>
    </row>
    <row r="23" spans="1:13">
      <c r="A23" s="16"/>
      <c r="B23" s="16"/>
      <c r="C23" s="16"/>
      <c r="D23" s="16"/>
      <c r="E23" s="17"/>
      <c r="F23" s="16"/>
      <c r="G23" s="16"/>
      <c r="H23" s="16"/>
      <c r="I23" s="16"/>
      <c r="J23" s="18"/>
      <c r="K23" s="18"/>
      <c r="L23" s="18"/>
    </row>
    <row r="24" spans="1:13">
      <c r="A24" s="16" t="s">
        <v>117</v>
      </c>
      <c r="B24" s="16" t="s">
        <v>113</v>
      </c>
      <c r="C24" s="16" t="s">
        <v>23</v>
      </c>
      <c r="D24" s="16" t="s">
        <v>107</v>
      </c>
      <c r="E24" s="17">
        <v>44306</v>
      </c>
      <c r="F24" s="16" t="s">
        <v>115</v>
      </c>
      <c r="G24" s="16">
        <v>171</v>
      </c>
      <c r="H24" s="16" t="s">
        <v>139</v>
      </c>
      <c r="I24" s="16" t="s">
        <v>110</v>
      </c>
      <c r="J24" s="18">
        <v>2800</v>
      </c>
      <c r="K24" s="18">
        <v>8.3985000000000003</v>
      </c>
      <c r="L24" s="18">
        <v>23515.8</v>
      </c>
    </row>
    <row r="25" spans="1:13">
      <c r="A25" s="16" t="s">
        <v>117</v>
      </c>
      <c r="B25" s="16" t="s">
        <v>113</v>
      </c>
      <c r="C25" s="16" t="s">
        <v>23</v>
      </c>
      <c r="D25" s="16" t="s">
        <v>131</v>
      </c>
      <c r="E25" s="17">
        <v>44348</v>
      </c>
      <c r="F25" s="16" t="s">
        <v>115</v>
      </c>
      <c r="G25" s="16">
        <v>325</v>
      </c>
      <c r="H25" s="16" t="s">
        <v>140</v>
      </c>
      <c r="I25" s="16" t="s">
        <v>110</v>
      </c>
      <c r="J25" s="18">
        <v>1000</v>
      </c>
      <c r="K25" s="18">
        <v>8.4675999999999991</v>
      </c>
      <c r="L25" s="18">
        <v>8467.6</v>
      </c>
      <c r="M25" s="18">
        <f>SUM(J24:J25)</f>
        <v>3800</v>
      </c>
    </row>
    <row r="26" spans="1:13">
      <c r="A26" s="16"/>
      <c r="B26" s="16"/>
      <c r="C26" s="16"/>
      <c r="D26" s="16"/>
      <c r="E26" s="17"/>
      <c r="F26" s="16"/>
      <c r="G26" s="16"/>
      <c r="H26" s="16"/>
      <c r="I26" s="16"/>
      <c r="J26" s="18"/>
      <c r="K26" s="18"/>
      <c r="L26" s="18"/>
    </row>
    <row r="27" spans="1:13">
      <c r="A27" s="16" t="s">
        <v>141</v>
      </c>
      <c r="B27" s="16" t="s">
        <v>113</v>
      </c>
      <c r="C27" s="16" t="s">
        <v>78</v>
      </c>
      <c r="D27" s="16" t="s">
        <v>135</v>
      </c>
      <c r="E27" s="17">
        <v>44271</v>
      </c>
      <c r="F27" s="16" t="s">
        <v>115</v>
      </c>
      <c r="G27" s="16">
        <v>123</v>
      </c>
      <c r="H27" s="16" t="s">
        <v>142</v>
      </c>
      <c r="I27" s="16" t="s">
        <v>110</v>
      </c>
      <c r="J27" s="18">
        <v>1800</v>
      </c>
      <c r="K27" s="18">
        <v>8.3985000000000003</v>
      </c>
      <c r="L27" s="18">
        <v>15117.3</v>
      </c>
      <c r="M27" s="18">
        <f>SUM(J27)</f>
        <v>1800</v>
      </c>
    </row>
    <row r="28" spans="1:13">
      <c r="A28" s="16"/>
      <c r="B28" s="16"/>
      <c r="C28" s="16"/>
      <c r="D28" s="16"/>
      <c r="E28" s="17"/>
      <c r="F28" s="16"/>
      <c r="G28" s="16"/>
      <c r="H28" s="16"/>
      <c r="I28" s="16"/>
      <c r="J28" s="18"/>
      <c r="K28" s="18"/>
      <c r="L28" s="18"/>
    </row>
    <row r="29" spans="1:13">
      <c r="A29" s="16" t="s">
        <v>143</v>
      </c>
      <c r="B29" s="16" t="s">
        <v>113</v>
      </c>
      <c r="C29" s="16" t="s">
        <v>79</v>
      </c>
      <c r="D29" s="16" t="s">
        <v>114</v>
      </c>
      <c r="E29" s="17">
        <v>44210</v>
      </c>
      <c r="F29" s="16" t="s">
        <v>144</v>
      </c>
      <c r="G29" s="16">
        <v>43</v>
      </c>
      <c r="H29" s="16" t="s">
        <v>145</v>
      </c>
      <c r="I29" s="16" t="s">
        <v>110</v>
      </c>
      <c r="J29" s="18">
        <v>504.9</v>
      </c>
      <c r="K29" s="18">
        <v>8.2119999999999997</v>
      </c>
      <c r="L29" s="18">
        <v>4146.24</v>
      </c>
    </row>
    <row r="30" spans="1:13">
      <c r="A30" s="16" t="s">
        <v>143</v>
      </c>
      <c r="B30" s="16" t="s">
        <v>113</v>
      </c>
      <c r="C30" s="16" t="s">
        <v>79</v>
      </c>
      <c r="D30" s="16" t="s">
        <v>128</v>
      </c>
      <c r="E30" s="17">
        <v>44210</v>
      </c>
      <c r="F30" s="16" t="s">
        <v>144</v>
      </c>
      <c r="G30" s="16">
        <v>43</v>
      </c>
      <c r="H30" s="16" t="s">
        <v>145</v>
      </c>
      <c r="I30" s="16" t="s">
        <v>110</v>
      </c>
      <c r="J30" s="18">
        <v>504.9</v>
      </c>
      <c r="K30" s="18">
        <v>8.2119999999999997</v>
      </c>
      <c r="L30" s="18">
        <v>4146.24</v>
      </c>
    </row>
    <row r="31" spans="1:13">
      <c r="A31" s="16" t="s">
        <v>143</v>
      </c>
      <c r="B31" s="16" t="s">
        <v>113</v>
      </c>
      <c r="C31" s="16" t="s">
        <v>79</v>
      </c>
      <c r="D31" s="16" t="s">
        <v>281</v>
      </c>
      <c r="E31" s="17">
        <v>44210</v>
      </c>
      <c r="F31" s="16" t="s">
        <v>144</v>
      </c>
      <c r="G31" s="16">
        <v>43</v>
      </c>
      <c r="H31" s="16" t="s">
        <v>145</v>
      </c>
      <c r="I31" s="16" t="s">
        <v>110</v>
      </c>
      <c r="J31" s="18">
        <v>504.9</v>
      </c>
      <c r="K31" s="18">
        <v>8.2119999999999997</v>
      </c>
      <c r="L31" s="18">
        <v>4146.24</v>
      </c>
    </row>
    <row r="32" spans="1:13">
      <c r="A32" s="16" t="s">
        <v>143</v>
      </c>
      <c r="B32" s="16" t="s">
        <v>113</v>
      </c>
      <c r="C32" s="16" t="s">
        <v>79</v>
      </c>
      <c r="D32" s="16" t="s">
        <v>282</v>
      </c>
      <c r="E32" s="17">
        <v>44210</v>
      </c>
      <c r="F32" s="16" t="s">
        <v>144</v>
      </c>
      <c r="G32" s="16">
        <v>43</v>
      </c>
      <c r="H32" s="16" t="s">
        <v>145</v>
      </c>
      <c r="I32" s="16" t="s">
        <v>110</v>
      </c>
      <c r="J32" s="18">
        <v>504.9</v>
      </c>
      <c r="K32" s="18">
        <v>8.2119999999999997</v>
      </c>
      <c r="L32" s="18">
        <v>4146.24</v>
      </c>
    </row>
    <row r="33" spans="1:12">
      <c r="A33" s="16" t="s">
        <v>143</v>
      </c>
      <c r="B33" s="16" t="s">
        <v>113</v>
      </c>
      <c r="C33" s="16" t="s">
        <v>79</v>
      </c>
      <c r="D33" s="16" t="s">
        <v>283</v>
      </c>
      <c r="E33" s="17">
        <v>44210</v>
      </c>
      <c r="F33" s="16" t="s">
        <v>144</v>
      </c>
      <c r="G33" s="16">
        <v>43</v>
      </c>
      <c r="H33" s="16" t="s">
        <v>145</v>
      </c>
      <c r="I33" s="16" t="s">
        <v>110</v>
      </c>
      <c r="J33" s="18">
        <v>504.9</v>
      </c>
      <c r="K33" s="18">
        <v>8.2119999999999997</v>
      </c>
      <c r="L33" s="18">
        <v>4146.24</v>
      </c>
    </row>
    <row r="34" spans="1:12">
      <c r="A34" s="16" t="s">
        <v>143</v>
      </c>
      <c r="B34" s="16" t="s">
        <v>113</v>
      </c>
      <c r="C34" s="16" t="s">
        <v>79</v>
      </c>
      <c r="D34" s="16" t="s">
        <v>146</v>
      </c>
      <c r="E34" s="17">
        <v>44210</v>
      </c>
      <c r="F34" s="16" t="s">
        <v>144</v>
      </c>
      <c r="G34" s="16">
        <v>43</v>
      </c>
      <c r="H34" s="16" t="s">
        <v>145</v>
      </c>
      <c r="I34" s="16" t="s">
        <v>110</v>
      </c>
      <c r="J34" s="18">
        <v>504.9</v>
      </c>
      <c r="K34" s="18">
        <v>8.2119999999999997</v>
      </c>
      <c r="L34" s="18">
        <v>4146.24</v>
      </c>
    </row>
    <row r="35" spans="1:12">
      <c r="A35" s="16" t="s">
        <v>143</v>
      </c>
      <c r="B35" s="16" t="s">
        <v>113</v>
      </c>
      <c r="C35" s="16" t="s">
        <v>79</v>
      </c>
      <c r="D35" s="16" t="s">
        <v>135</v>
      </c>
      <c r="E35" s="17">
        <v>44210</v>
      </c>
      <c r="F35" s="16" t="s">
        <v>144</v>
      </c>
      <c r="G35" s="16">
        <v>43</v>
      </c>
      <c r="H35" s="16" t="s">
        <v>145</v>
      </c>
      <c r="I35" s="16" t="s">
        <v>110</v>
      </c>
      <c r="J35" s="18">
        <v>504.9</v>
      </c>
      <c r="K35" s="18">
        <v>8.2119999999999997</v>
      </c>
      <c r="L35" s="18">
        <v>4146.24</v>
      </c>
    </row>
    <row r="36" spans="1:12">
      <c r="A36" s="16" t="s">
        <v>143</v>
      </c>
      <c r="B36" s="16" t="s">
        <v>113</v>
      </c>
      <c r="C36" s="16" t="s">
        <v>79</v>
      </c>
      <c r="D36" s="16" t="s">
        <v>107</v>
      </c>
      <c r="E36" s="17">
        <v>44210</v>
      </c>
      <c r="F36" s="16" t="s">
        <v>144</v>
      </c>
      <c r="G36" s="16">
        <v>43</v>
      </c>
      <c r="H36" s="16" t="s">
        <v>145</v>
      </c>
      <c r="I36" s="16" t="s">
        <v>110</v>
      </c>
      <c r="J36" s="18">
        <v>504.9</v>
      </c>
      <c r="K36" s="18">
        <v>8.2119999999999997</v>
      </c>
      <c r="L36" s="18">
        <v>4146.24</v>
      </c>
    </row>
    <row r="37" spans="1:12">
      <c r="A37" s="16" t="s">
        <v>143</v>
      </c>
      <c r="B37" s="16" t="s">
        <v>113</v>
      </c>
      <c r="C37" s="16" t="s">
        <v>79</v>
      </c>
      <c r="D37" s="16" t="s">
        <v>147</v>
      </c>
      <c r="E37" s="17">
        <v>44210</v>
      </c>
      <c r="F37" s="16" t="s">
        <v>144</v>
      </c>
      <c r="G37" s="16">
        <v>43</v>
      </c>
      <c r="H37" s="16" t="s">
        <v>145</v>
      </c>
      <c r="I37" s="16" t="s">
        <v>110</v>
      </c>
      <c r="J37" s="18">
        <v>504.9</v>
      </c>
      <c r="K37" s="18">
        <v>8.2119999999999997</v>
      </c>
      <c r="L37" s="18">
        <v>4146.24</v>
      </c>
    </row>
    <row r="38" spans="1:12">
      <c r="A38" s="16" t="s">
        <v>143</v>
      </c>
      <c r="B38" s="16" t="s">
        <v>113</v>
      </c>
      <c r="C38" s="16" t="s">
        <v>79</v>
      </c>
      <c r="D38" s="16" t="s">
        <v>131</v>
      </c>
      <c r="E38" s="17">
        <v>44210</v>
      </c>
      <c r="F38" s="16" t="s">
        <v>144</v>
      </c>
      <c r="G38" s="16">
        <v>43</v>
      </c>
      <c r="H38" s="16" t="s">
        <v>145</v>
      </c>
      <c r="I38" s="16" t="s">
        <v>110</v>
      </c>
      <c r="J38" s="18">
        <v>504.9</v>
      </c>
      <c r="K38" s="18">
        <v>8.2119999999999997</v>
      </c>
      <c r="L38" s="18">
        <v>4146.24</v>
      </c>
    </row>
    <row r="39" spans="1:12">
      <c r="A39" s="16" t="s">
        <v>143</v>
      </c>
      <c r="B39" s="16" t="s">
        <v>113</v>
      </c>
      <c r="C39" s="16" t="s">
        <v>79</v>
      </c>
      <c r="D39" s="16" t="s">
        <v>118</v>
      </c>
      <c r="E39" s="17">
        <v>44210</v>
      </c>
      <c r="F39" s="16" t="s">
        <v>144</v>
      </c>
      <c r="G39" s="16">
        <v>43</v>
      </c>
      <c r="H39" s="16" t="s">
        <v>145</v>
      </c>
      <c r="I39" s="16" t="s">
        <v>110</v>
      </c>
      <c r="J39" s="18">
        <v>504.9</v>
      </c>
      <c r="K39" s="18">
        <v>8.2119999999999997</v>
      </c>
      <c r="L39" s="18">
        <v>4146.24</v>
      </c>
    </row>
    <row r="40" spans="1:12">
      <c r="A40" s="16" t="s">
        <v>148</v>
      </c>
      <c r="B40" s="16" t="s">
        <v>113</v>
      </c>
      <c r="C40" s="16" t="s">
        <v>79</v>
      </c>
      <c r="D40" s="16" t="s">
        <v>131</v>
      </c>
      <c r="E40" s="17">
        <v>44363</v>
      </c>
      <c r="F40" s="16" t="s">
        <v>115</v>
      </c>
      <c r="G40" s="16">
        <v>356</v>
      </c>
      <c r="H40" s="16" t="s">
        <v>149</v>
      </c>
      <c r="I40" s="16" t="s">
        <v>110</v>
      </c>
      <c r="J40" s="18">
        <v>63.75</v>
      </c>
      <c r="K40" s="18">
        <v>8.4675999999999991</v>
      </c>
      <c r="L40" s="18">
        <v>539.80999999999995</v>
      </c>
    </row>
    <row r="41" spans="1:12">
      <c r="A41" s="16" t="s">
        <v>150</v>
      </c>
      <c r="B41" s="16" t="s">
        <v>113</v>
      </c>
      <c r="C41" s="16" t="s">
        <v>79</v>
      </c>
      <c r="D41" s="16" t="s">
        <v>118</v>
      </c>
      <c r="E41" s="17">
        <v>44399</v>
      </c>
      <c r="F41" s="16" t="s">
        <v>115</v>
      </c>
      <c r="G41" s="16">
        <v>421</v>
      </c>
      <c r="H41" s="16" t="s">
        <v>151</v>
      </c>
      <c r="I41" s="16" t="s">
        <v>110</v>
      </c>
      <c r="J41" s="18">
        <v>38</v>
      </c>
      <c r="K41" s="18">
        <v>8.4675999999999991</v>
      </c>
      <c r="L41" s="18">
        <v>321.77</v>
      </c>
    </row>
    <row r="42" spans="1:12">
      <c r="A42" s="16" t="s">
        <v>152</v>
      </c>
      <c r="B42" s="16" t="s">
        <v>113</v>
      </c>
      <c r="C42" s="16" t="s">
        <v>79</v>
      </c>
      <c r="D42" s="16" t="s">
        <v>131</v>
      </c>
      <c r="E42" s="17">
        <v>44365</v>
      </c>
      <c r="F42" s="16" t="s">
        <v>115</v>
      </c>
      <c r="G42" s="16">
        <v>334</v>
      </c>
      <c r="H42" s="16" t="s">
        <v>154</v>
      </c>
      <c r="I42" s="16" t="s">
        <v>110</v>
      </c>
      <c r="J42" s="18">
        <v>102</v>
      </c>
      <c r="K42" s="18">
        <v>8.4675999999999991</v>
      </c>
      <c r="L42" s="18">
        <v>863.7</v>
      </c>
    </row>
    <row r="43" spans="1:12">
      <c r="A43" s="16" t="s">
        <v>152</v>
      </c>
      <c r="B43" s="16" t="s">
        <v>113</v>
      </c>
      <c r="C43" s="16" t="s">
        <v>79</v>
      </c>
      <c r="D43" s="16" t="s">
        <v>131</v>
      </c>
      <c r="E43" s="17">
        <v>44349</v>
      </c>
      <c r="F43" s="16" t="s">
        <v>115</v>
      </c>
      <c r="G43" s="16">
        <v>330</v>
      </c>
      <c r="H43" s="16" t="s">
        <v>153</v>
      </c>
      <c r="I43" s="16" t="s">
        <v>110</v>
      </c>
      <c r="J43" s="18">
        <v>102</v>
      </c>
      <c r="K43" s="18">
        <v>8.4675999999999991</v>
      </c>
      <c r="L43" s="18">
        <v>863.7</v>
      </c>
    </row>
    <row r="44" spans="1:12">
      <c r="A44" s="16" t="s">
        <v>156</v>
      </c>
      <c r="B44" s="16" t="s">
        <v>113</v>
      </c>
      <c r="C44" s="16" t="s">
        <v>79</v>
      </c>
      <c r="D44" s="16" t="s">
        <v>135</v>
      </c>
      <c r="E44" s="17">
        <v>44263</v>
      </c>
      <c r="F44" s="16" t="s">
        <v>115</v>
      </c>
      <c r="G44" s="16">
        <v>131</v>
      </c>
      <c r="H44" s="16" t="s">
        <v>157</v>
      </c>
      <c r="I44" s="16" t="s">
        <v>110</v>
      </c>
      <c r="J44" s="18">
        <v>94</v>
      </c>
      <c r="K44" s="18">
        <v>8.3985000000000003</v>
      </c>
      <c r="L44" s="18">
        <v>789.46</v>
      </c>
    </row>
    <row r="45" spans="1:12">
      <c r="A45" s="16" t="s">
        <v>112</v>
      </c>
      <c r="B45" s="16" t="s">
        <v>113</v>
      </c>
      <c r="C45" s="16" t="s">
        <v>79</v>
      </c>
      <c r="D45" s="16" t="s">
        <v>118</v>
      </c>
      <c r="E45" s="17">
        <v>44378</v>
      </c>
      <c r="F45" s="16" t="s">
        <v>115</v>
      </c>
      <c r="G45" s="16">
        <v>412</v>
      </c>
      <c r="H45" s="16" t="s">
        <v>160</v>
      </c>
      <c r="I45" s="16" t="s">
        <v>110</v>
      </c>
      <c r="J45" s="18">
        <v>53.58</v>
      </c>
      <c r="K45" s="18">
        <v>8.4674999999999994</v>
      </c>
      <c r="L45" s="18">
        <v>453.69</v>
      </c>
    </row>
    <row r="46" spans="1:12">
      <c r="A46" s="16" t="s">
        <v>112</v>
      </c>
      <c r="B46" s="16" t="s">
        <v>113</v>
      </c>
      <c r="C46" s="16" t="s">
        <v>79</v>
      </c>
      <c r="D46" s="16" t="s">
        <v>114</v>
      </c>
      <c r="E46" s="17">
        <v>44419</v>
      </c>
      <c r="F46" s="16" t="s">
        <v>115</v>
      </c>
      <c r="G46" s="16">
        <v>483</v>
      </c>
      <c r="H46" s="16" t="s">
        <v>162</v>
      </c>
      <c r="I46" s="16" t="s">
        <v>110</v>
      </c>
      <c r="J46" s="18">
        <v>5</v>
      </c>
      <c r="K46" s="18">
        <v>8.468</v>
      </c>
      <c r="L46" s="18">
        <v>42.34</v>
      </c>
    </row>
    <row r="47" spans="1:12">
      <c r="A47" s="16" t="s">
        <v>112</v>
      </c>
      <c r="B47" s="16" t="s">
        <v>113</v>
      </c>
      <c r="C47" s="16" t="s">
        <v>79</v>
      </c>
      <c r="D47" s="16" t="s">
        <v>131</v>
      </c>
      <c r="E47" s="17">
        <v>44363</v>
      </c>
      <c r="F47" s="16" t="s">
        <v>115</v>
      </c>
      <c r="G47" s="16">
        <v>343</v>
      </c>
      <c r="H47" s="16" t="s">
        <v>159</v>
      </c>
      <c r="I47" s="16" t="s">
        <v>110</v>
      </c>
      <c r="J47" s="18">
        <v>13.43</v>
      </c>
      <c r="K47" s="18">
        <v>8.4675999999999991</v>
      </c>
      <c r="L47" s="18">
        <v>113.72</v>
      </c>
    </row>
    <row r="48" spans="1:12">
      <c r="A48" s="16" t="s">
        <v>112</v>
      </c>
      <c r="B48" s="16" t="s">
        <v>113</v>
      </c>
      <c r="C48" s="16" t="s">
        <v>79</v>
      </c>
      <c r="D48" s="16" t="s">
        <v>118</v>
      </c>
      <c r="E48" s="17">
        <v>44386</v>
      </c>
      <c r="F48" s="16" t="s">
        <v>115</v>
      </c>
      <c r="G48" s="16">
        <v>430</v>
      </c>
      <c r="H48" s="16" t="s">
        <v>161</v>
      </c>
      <c r="I48" s="16" t="s">
        <v>110</v>
      </c>
      <c r="J48" s="18">
        <v>182.4</v>
      </c>
      <c r="K48" s="18">
        <v>8.4675999999999991</v>
      </c>
      <c r="L48" s="18">
        <v>1544.49</v>
      </c>
    </row>
    <row r="49" spans="1:12">
      <c r="A49" s="16" t="s">
        <v>165</v>
      </c>
      <c r="B49" s="16" t="s">
        <v>113</v>
      </c>
      <c r="C49" s="16" t="s">
        <v>79</v>
      </c>
      <c r="D49" s="16" t="s">
        <v>114</v>
      </c>
      <c r="E49" s="17">
        <v>44419</v>
      </c>
      <c r="F49" s="16" t="s">
        <v>115</v>
      </c>
      <c r="G49" s="16">
        <v>482</v>
      </c>
      <c r="H49" s="16" t="s">
        <v>166</v>
      </c>
      <c r="I49" s="16" t="s">
        <v>110</v>
      </c>
      <c r="J49" s="18">
        <v>15.2</v>
      </c>
      <c r="K49" s="18">
        <v>8.4678000000000004</v>
      </c>
      <c r="L49" s="18">
        <v>128.71</v>
      </c>
    </row>
    <row r="50" spans="1:12">
      <c r="A50" s="16" t="s">
        <v>130</v>
      </c>
      <c r="B50" s="16" t="s">
        <v>113</v>
      </c>
      <c r="C50" s="16" t="s">
        <v>79</v>
      </c>
      <c r="D50" s="16" t="s">
        <v>114</v>
      </c>
      <c r="E50" s="17">
        <v>44417</v>
      </c>
      <c r="F50" s="16" t="s">
        <v>115</v>
      </c>
      <c r="G50" s="16">
        <v>480</v>
      </c>
      <c r="H50" s="16" t="s">
        <v>167</v>
      </c>
      <c r="I50" s="16" t="s">
        <v>110</v>
      </c>
      <c r="J50" s="18">
        <v>1531.7</v>
      </c>
      <c r="K50" s="18">
        <v>8.4675999999999991</v>
      </c>
      <c r="L50" s="18">
        <v>12969.82</v>
      </c>
    </row>
    <row r="51" spans="1:12">
      <c r="A51" s="16" t="s">
        <v>130</v>
      </c>
      <c r="B51" s="16" t="s">
        <v>113</v>
      </c>
      <c r="C51" s="16" t="s">
        <v>79</v>
      </c>
      <c r="D51" s="16" t="s">
        <v>114</v>
      </c>
      <c r="E51" s="17">
        <v>44425</v>
      </c>
      <c r="F51" s="16" t="s">
        <v>115</v>
      </c>
      <c r="G51" s="16">
        <v>488</v>
      </c>
      <c r="H51" s="16" t="s">
        <v>169</v>
      </c>
      <c r="I51" s="16" t="s">
        <v>110</v>
      </c>
      <c r="J51" s="18">
        <v>47.25</v>
      </c>
      <c r="K51" s="18">
        <v>8.4674999999999994</v>
      </c>
      <c r="L51" s="18">
        <v>400.09</v>
      </c>
    </row>
    <row r="52" spans="1:12">
      <c r="A52" s="16" t="s">
        <v>130</v>
      </c>
      <c r="B52" s="16" t="s">
        <v>113</v>
      </c>
      <c r="C52" s="16" t="s">
        <v>79</v>
      </c>
      <c r="D52" s="16" t="s">
        <v>114</v>
      </c>
      <c r="E52" s="17">
        <v>44424</v>
      </c>
      <c r="F52" s="16" t="s">
        <v>115</v>
      </c>
      <c r="G52" s="16">
        <v>490</v>
      </c>
      <c r="H52" s="16" t="s">
        <v>168</v>
      </c>
      <c r="I52" s="16" t="s">
        <v>110</v>
      </c>
      <c r="J52" s="18">
        <v>25.2</v>
      </c>
      <c r="K52" s="18">
        <v>8.4674999999999994</v>
      </c>
      <c r="L52" s="18">
        <v>213.38</v>
      </c>
    </row>
    <row r="53" spans="1:12">
      <c r="A53" s="16" t="s">
        <v>117</v>
      </c>
      <c r="B53" s="16" t="s">
        <v>113</v>
      </c>
      <c r="C53" s="16" t="s">
        <v>79</v>
      </c>
      <c r="D53" s="16" t="s">
        <v>135</v>
      </c>
      <c r="E53" s="17">
        <v>44273</v>
      </c>
      <c r="F53" s="16" t="s">
        <v>115</v>
      </c>
      <c r="G53" s="16">
        <v>141</v>
      </c>
      <c r="H53" s="16" t="s">
        <v>171</v>
      </c>
      <c r="I53" s="16" t="s">
        <v>110</v>
      </c>
      <c r="J53" s="18">
        <v>725</v>
      </c>
      <c r="K53" s="18">
        <v>8.3985000000000003</v>
      </c>
      <c r="L53" s="18">
        <v>6088.91</v>
      </c>
    </row>
    <row r="54" spans="1:12">
      <c r="A54" s="16" t="s">
        <v>172</v>
      </c>
      <c r="B54" s="16" t="s">
        <v>113</v>
      </c>
      <c r="C54" s="16" t="s">
        <v>79</v>
      </c>
      <c r="D54" s="16" t="s">
        <v>118</v>
      </c>
      <c r="E54" s="17">
        <v>44397</v>
      </c>
      <c r="F54" s="16" t="s">
        <v>115</v>
      </c>
      <c r="G54" s="16">
        <v>420</v>
      </c>
      <c r="H54" s="16" t="s">
        <v>174</v>
      </c>
      <c r="I54" s="16" t="s">
        <v>110</v>
      </c>
      <c r="J54" s="18">
        <v>47.5</v>
      </c>
      <c r="K54" s="18">
        <v>8.4675999999999991</v>
      </c>
      <c r="L54" s="18">
        <v>402.21</v>
      </c>
    </row>
    <row r="55" spans="1:12">
      <c r="A55" s="16" t="s">
        <v>172</v>
      </c>
      <c r="B55" s="16" t="s">
        <v>113</v>
      </c>
      <c r="C55" s="16" t="s">
        <v>79</v>
      </c>
      <c r="D55" s="16" t="s">
        <v>114</v>
      </c>
      <c r="E55" s="17">
        <v>44410</v>
      </c>
      <c r="F55" s="16" t="s">
        <v>115</v>
      </c>
      <c r="G55" s="16">
        <v>477</v>
      </c>
      <c r="H55" s="16" t="s">
        <v>175</v>
      </c>
      <c r="I55" s="16" t="s">
        <v>110</v>
      </c>
      <c r="J55" s="18">
        <v>417</v>
      </c>
      <c r="K55" s="18">
        <v>8.4675999999999991</v>
      </c>
      <c r="L55" s="18">
        <v>3530.99</v>
      </c>
    </row>
    <row r="56" spans="1:12">
      <c r="A56" s="16" t="s">
        <v>172</v>
      </c>
      <c r="B56" s="16" t="s">
        <v>113</v>
      </c>
      <c r="C56" s="16" t="s">
        <v>79</v>
      </c>
      <c r="D56" s="16" t="s">
        <v>147</v>
      </c>
      <c r="E56" s="17">
        <v>44326</v>
      </c>
      <c r="F56" s="16" t="s">
        <v>115</v>
      </c>
      <c r="G56" s="16">
        <v>243</v>
      </c>
      <c r="H56" s="16" t="s">
        <v>173</v>
      </c>
      <c r="I56" s="16" t="s">
        <v>110</v>
      </c>
      <c r="J56" s="18">
        <v>184.3</v>
      </c>
      <c r="K56" s="18">
        <v>8.4675999999999991</v>
      </c>
      <c r="L56" s="18">
        <v>1560.58</v>
      </c>
    </row>
    <row r="57" spans="1:12">
      <c r="A57" s="16" t="s">
        <v>176</v>
      </c>
      <c r="B57" s="16" t="s">
        <v>113</v>
      </c>
      <c r="C57" s="16" t="s">
        <v>79</v>
      </c>
      <c r="D57" s="16" t="s">
        <v>135</v>
      </c>
      <c r="E57" s="17">
        <v>44264</v>
      </c>
      <c r="F57" s="16" t="s">
        <v>115</v>
      </c>
      <c r="G57" s="16">
        <v>135</v>
      </c>
      <c r="H57" s="16" t="s">
        <v>178</v>
      </c>
      <c r="I57" s="16" t="s">
        <v>110</v>
      </c>
      <c r="J57" s="18">
        <v>25</v>
      </c>
      <c r="K57" s="18">
        <v>8.3984000000000005</v>
      </c>
      <c r="L57" s="18">
        <v>209.96</v>
      </c>
    </row>
    <row r="58" spans="1:12">
      <c r="A58" s="16" t="s">
        <v>176</v>
      </c>
      <c r="B58" s="16" t="s">
        <v>113</v>
      </c>
      <c r="C58" s="16" t="s">
        <v>79</v>
      </c>
      <c r="D58" s="16" t="s">
        <v>135</v>
      </c>
      <c r="E58" s="17">
        <v>44286</v>
      </c>
      <c r="F58" s="16" t="s">
        <v>115</v>
      </c>
      <c r="G58" s="16">
        <v>151</v>
      </c>
      <c r="H58" s="16" t="s">
        <v>179</v>
      </c>
      <c r="I58" s="16" t="s">
        <v>110</v>
      </c>
      <c r="J58" s="18">
        <v>25</v>
      </c>
      <c r="K58" s="18">
        <v>8.3984000000000005</v>
      </c>
      <c r="L58" s="18">
        <v>209.96</v>
      </c>
    </row>
    <row r="59" spans="1:12">
      <c r="A59" s="16" t="s">
        <v>176</v>
      </c>
      <c r="B59" s="16" t="s">
        <v>113</v>
      </c>
      <c r="C59" s="16" t="s">
        <v>79</v>
      </c>
      <c r="D59" s="16" t="s">
        <v>135</v>
      </c>
      <c r="E59" s="17">
        <v>44264</v>
      </c>
      <c r="F59" s="16" t="s">
        <v>115</v>
      </c>
      <c r="G59" s="16">
        <v>134</v>
      </c>
      <c r="H59" s="16" t="s">
        <v>177</v>
      </c>
      <c r="I59" s="16" t="s">
        <v>110</v>
      </c>
      <c r="J59" s="18">
        <v>10</v>
      </c>
      <c r="K59" s="18">
        <v>8.3989999999999991</v>
      </c>
      <c r="L59" s="18">
        <v>83.99</v>
      </c>
    </row>
    <row r="60" spans="1:12">
      <c r="A60" s="16" t="s">
        <v>180</v>
      </c>
      <c r="B60" s="16" t="s">
        <v>113</v>
      </c>
      <c r="C60" s="16" t="s">
        <v>79</v>
      </c>
      <c r="D60" s="16" t="s">
        <v>118</v>
      </c>
      <c r="E60" s="17">
        <v>44386</v>
      </c>
      <c r="F60" s="16" t="s">
        <v>115</v>
      </c>
      <c r="G60" s="16">
        <v>416</v>
      </c>
      <c r="H60" s="16" t="s">
        <v>184</v>
      </c>
      <c r="I60" s="16" t="s">
        <v>110</v>
      </c>
      <c r="J60" s="18">
        <v>25</v>
      </c>
      <c r="K60" s="18">
        <v>8.4675999999999991</v>
      </c>
      <c r="L60" s="18">
        <v>211.69</v>
      </c>
    </row>
    <row r="61" spans="1:12">
      <c r="A61" s="16" t="s">
        <v>180</v>
      </c>
      <c r="B61" s="16" t="s">
        <v>113</v>
      </c>
      <c r="C61" s="16" t="s">
        <v>79</v>
      </c>
      <c r="D61" s="16" t="s">
        <v>114</v>
      </c>
      <c r="E61" s="17">
        <v>44419</v>
      </c>
      <c r="F61" s="16" t="s">
        <v>115</v>
      </c>
      <c r="G61" s="16">
        <v>483</v>
      </c>
      <c r="H61" s="16" t="s">
        <v>188</v>
      </c>
      <c r="I61" s="16" t="s">
        <v>110</v>
      </c>
      <c r="J61" s="18">
        <v>5</v>
      </c>
      <c r="K61" s="18">
        <v>8.468</v>
      </c>
      <c r="L61" s="18">
        <v>42.34</v>
      </c>
    </row>
    <row r="62" spans="1:12">
      <c r="A62" s="16" t="s">
        <v>180</v>
      </c>
      <c r="B62" s="16" t="s">
        <v>113</v>
      </c>
      <c r="C62" s="16" t="s">
        <v>79</v>
      </c>
      <c r="D62" s="16" t="s">
        <v>114</v>
      </c>
      <c r="E62" s="17">
        <v>44419</v>
      </c>
      <c r="F62" s="16" t="s">
        <v>115</v>
      </c>
      <c r="G62" s="16">
        <v>483</v>
      </c>
      <c r="H62" s="16" t="s">
        <v>162</v>
      </c>
      <c r="I62" s="16" t="s">
        <v>110</v>
      </c>
      <c r="J62" s="18">
        <v>10</v>
      </c>
      <c r="K62" s="18">
        <v>8.468</v>
      </c>
      <c r="L62" s="18">
        <v>84.68</v>
      </c>
    </row>
    <row r="63" spans="1:12">
      <c r="A63" s="16" t="s">
        <v>180</v>
      </c>
      <c r="B63" s="16" t="s">
        <v>113</v>
      </c>
      <c r="C63" s="16" t="s">
        <v>79</v>
      </c>
      <c r="D63" s="16" t="s">
        <v>107</v>
      </c>
      <c r="E63" s="17">
        <v>44316</v>
      </c>
      <c r="F63" s="16" t="s">
        <v>115</v>
      </c>
      <c r="G63" s="16">
        <v>187</v>
      </c>
      <c r="H63" s="16" t="s">
        <v>181</v>
      </c>
      <c r="I63" s="16" t="s">
        <v>110</v>
      </c>
      <c r="J63" s="18">
        <v>25</v>
      </c>
      <c r="K63" s="18">
        <v>8.3984000000000005</v>
      </c>
      <c r="L63" s="18">
        <v>209.96</v>
      </c>
    </row>
    <row r="64" spans="1:12">
      <c r="A64" s="16" t="s">
        <v>180</v>
      </c>
      <c r="B64" s="16" t="s">
        <v>113</v>
      </c>
      <c r="C64" s="16" t="s">
        <v>79</v>
      </c>
      <c r="D64" s="16" t="s">
        <v>147</v>
      </c>
      <c r="E64" s="17">
        <v>44333</v>
      </c>
      <c r="F64" s="16" t="s">
        <v>115</v>
      </c>
      <c r="G64" s="16">
        <v>245</v>
      </c>
      <c r="H64" s="16" t="s">
        <v>182</v>
      </c>
      <c r="I64" s="16" t="s">
        <v>110</v>
      </c>
      <c r="J64" s="18">
        <v>10</v>
      </c>
      <c r="K64" s="18">
        <v>8.468</v>
      </c>
      <c r="L64" s="18">
        <v>84.68</v>
      </c>
    </row>
    <row r="65" spans="1:13">
      <c r="A65" s="16" t="s">
        <v>180</v>
      </c>
      <c r="B65" s="16" t="s">
        <v>113</v>
      </c>
      <c r="C65" s="16" t="s">
        <v>79</v>
      </c>
      <c r="D65" s="16" t="s">
        <v>118</v>
      </c>
      <c r="E65" s="17">
        <v>44406</v>
      </c>
      <c r="F65" s="16" t="s">
        <v>115</v>
      </c>
      <c r="G65" s="16">
        <v>427</v>
      </c>
      <c r="H65" s="16" t="s">
        <v>187</v>
      </c>
      <c r="I65" s="16" t="s">
        <v>110</v>
      </c>
      <c r="J65" s="18">
        <v>25</v>
      </c>
      <c r="K65" s="18">
        <v>8.4675999999999991</v>
      </c>
      <c r="L65" s="18">
        <v>211.69</v>
      </c>
    </row>
    <row r="66" spans="1:13">
      <c r="A66" s="16" t="s">
        <v>180</v>
      </c>
      <c r="B66" s="16" t="s">
        <v>113</v>
      </c>
      <c r="C66" s="16" t="s">
        <v>79</v>
      </c>
      <c r="D66" s="16" t="s">
        <v>114</v>
      </c>
      <c r="E66" s="17">
        <v>44418</v>
      </c>
      <c r="F66" s="16" t="s">
        <v>115</v>
      </c>
      <c r="G66" s="16">
        <v>404</v>
      </c>
      <c r="H66" s="16" t="s">
        <v>185</v>
      </c>
      <c r="I66" s="16" t="s">
        <v>110</v>
      </c>
      <c r="J66" s="18">
        <v>10</v>
      </c>
      <c r="K66" s="18">
        <v>8.468</v>
      </c>
      <c r="L66" s="18">
        <v>84.68</v>
      </c>
    </row>
    <row r="67" spans="1:13">
      <c r="A67" s="16" t="s">
        <v>180</v>
      </c>
      <c r="B67" s="16" t="s">
        <v>113</v>
      </c>
      <c r="C67" s="16" t="s">
        <v>79</v>
      </c>
      <c r="D67" s="16" t="s">
        <v>114</v>
      </c>
      <c r="E67" s="17">
        <v>44418</v>
      </c>
      <c r="F67" s="16" t="s">
        <v>115</v>
      </c>
      <c r="G67" s="16">
        <v>404</v>
      </c>
      <c r="H67" s="16" t="s">
        <v>186</v>
      </c>
      <c r="I67" s="16" t="s">
        <v>110</v>
      </c>
      <c r="J67" s="18">
        <v>10</v>
      </c>
      <c r="K67" s="18">
        <v>8.468</v>
      </c>
      <c r="L67" s="18">
        <v>84.68</v>
      </c>
    </row>
    <row r="68" spans="1:13">
      <c r="A68" s="16" t="s">
        <v>180</v>
      </c>
      <c r="B68" s="16" t="s">
        <v>113</v>
      </c>
      <c r="C68" s="16" t="s">
        <v>79</v>
      </c>
      <c r="D68" s="16" t="s">
        <v>118</v>
      </c>
      <c r="E68" s="17">
        <v>44363</v>
      </c>
      <c r="F68" s="16" t="s">
        <v>115</v>
      </c>
      <c r="G68" s="16">
        <v>331</v>
      </c>
      <c r="H68" s="16" t="s">
        <v>183</v>
      </c>
      <c r="I68" s="16" t="s">
        <v>110</v>
      </c>
      <c r="J68" s="18">
        <v>88.83</v>
      </c>
      <c r="K68" s="18">
        <v>8.4675999999999991</v>
      </c>
      <c r="L68" s="18">
        <v>752.18</v>
      </c>
    </row>
    <row r="69" spans="1:13">
      <c r="A69" s="16" t="s">
        <v>180</v>
      </c>
      <c r="B69" s="16" t="s">
        <v>113</v>
      </c>
      <c r="C69" s="16" t="s">
        <v>79</v>
      </c>
      <c r="D69" s="16" t="s">
        <v>114</v>
      </c>
      <c r="E69" s="17">
        <v>44363</v>
      </c>
      <c r="F69" s="16" t="s">
        <v>115</v>
      </c>
      <c r="G69" s="16">
        <v>331</v>
      </c>
      <c r="H69" s="16" t="s">
        <v>183</v>
      </c>
      <c r="I69" s="16" t="s">
        <v>110</v>
      </c>
      <c r="J69" s="18">
        <v>88.83</v>
      </c>
      <c r="K69" s="18">
        <v>8.4675999999999991</v>
      </c>
      <c r="L69" s="18">
        <v>752.18</v>
      </c>
    </row>
    <row r="70" spans="1:13">
      <c r="A70" s="16" t="s">
        <v>180</v>
      </c>
      <c r="B70" s="16" t="s">
        <v>113</v>
      </c>
      <c r="C70" s="16" t="s">
        <v>79</v>
      </c>
      <c r="D70" s="16" t="s">
        <v>128</v>
      </c>
      <c r="E70" s="17">
        <v>44363</v>
      </c>
      <c r="F70" s="16" t="s">
        <v>115</v>
      </c>
      <c r="G70" s="16">
        <v>331</v>
      </c>
      <c r="H70" s="16" t="s">
        <v>183</v>
      </c>
      <c r="I70" s="16" t="s">
        <v>110</v>
      </c>
      <c r="J70" s="18">
        <v>88.83</v>
      </c>
      <c r="K70" s="18">
        <v>8.4675999999999991</v>
      </c>
      <c r="L70" s="18">
        <v>752.18</v>
      </c>
    </row>
    <row r="71" spans="1:13">
      <c r="A71" s="16" t="s">
        <v>180</v>
      </c>
      <c r="B71" s="16" t="s">
        <v>113</v>
      </c>
      <c r="C71" s="16" t="s">
        <v>79</v>
      </c>
      <c r="D71" s="16" t="s">
        <v>281</v>
      </c>
      <c r="E71" s="17">
        <v>44363</v>
      </c>
      <c r="F71" s="16" t="s">
        <v>115</v>
      </c>
      <c r="G71" s="16">
        <v>331</v>
      </c>
      <c r="H71" s="16" t="s">
        <v>183</v>
      </c>
      <c r="I71" s="16" t="s">
        <v>110</v>
      </c>
      <c r="J71" s="18">
        <v>88.83</v>
      </c>
      <c r="K71" s="18">
        <v>8.4675999999999991</v>
      </c>
      <c r="L71" s="18">
        <v>752.18</v>
      </c>
    </row>
    <row r="72" spans="1:13">
      <c r="A72" s="16" t="s">
        <v>180</v>
      </c>
      <c r="B72" s="16" t="s">
        <v>113</v>
      </c>
      <c r="C72" s="16" t="s">
        <v>79</v>
      </c>
      <c r="D72" s="16" t="s">
        <v>282</v>
      </c>
      <c r="E72" s="17">
        <v>44363</v>
      </c>
      <c r="F72" s="16" t="s">
        <v>115</v>
      </c>
      <c r="G72" s="16">
        <v>331</v>
      </c>
      <c r="H72" s="16" t="s">
        <v>183</v>
      </c>
      <c r="I72" s="16" t="s">
        <v>110</v>
      </c>
      <c r="J72" s="18">
        <v>88.83</v>
      </c>
      <c r="K72" s="18">
        <v>8.4675999999999991</v>
      </c>
      <c r="L72" s="18">
        <v>752.18</v>
      </c>
    </row>
    <row r="73" spans="1:13">
      <c r="A73" s="16" t="s">
        <v>180</v>
      </c>
      <c r="B73" s="16" t="s">
        <v>113</v>
      </c>
      <c r="C73" s="16" t="s">
        <v>79</v>
      </c>
      <c r="D73" s="16" t="s">
        <v>283</v>
      </c>
      <c r="E73" s="17">
        <v>44363</v>
      </c>
      <c r="F73" s="16" t="s">
        <v>115</v>
      </c>
      <c r="G73" s="16">
        <v>331</v>
      </c>
      <c r="H73" s="16" t="s">
        <v>183</v>
      </c>
      <c r="I73" s="16" t="s">
        <v>110</v>
      </c>
      <c r="J73" s="18">
        <v>88.8</v>
      </c>
      <c r="K73" s="18">
        <v>8.4677000000000007</v>
      </c>
      <c r="L73" s="18">
        <v>751.93</v>
      </c>
    </row>
    <row r="74" spans="1:13">
      <c r="A74" s="16" t="s">
        <v>180</v>
      </c>
      <c r="B74" s="16" t="s">
        <v>113</v>
      </c>
      <c r="C74" s="16" t="s">
        <v>79</v>
      </c>
      <c r="D74" s="16" t="s">
        <v>114</v>
      </c>
      <c r="E74" s="17">
        <v>44428</v>
      </c>
      <c r="F74" s="16" t="s">
        <v>115</v>
      </c>
      <c r="G74" s="16">
        <v>479</v>
      </c>
      <c r="H74" s="16" t="s">
        <v>189</v>
      </c>
      <c r="I74" s="16" t="s">
        <v>110</v>
      </c>
      <c r="J74" s="18">
        <v>15</v>
      </c>
      <c r="K74" s="18">
        <v>8.468</v>
      </c>
      <c r="L74" s="18">
        <v>127.02</v>
      </c>
      <c r="M74" s="18">
        <f>SUM(J29:J74)</f>
        <v>9929.159999999998</v>
      </c>
    </row>
    <row r="75" spans="1:13">
      <c r="A75" s="16"/>
      <c r="B75" s="16"/>
      <c r="C75" s="16"/>
      <c r="D75" s="16"/>
      <c r="E75" s="17"/>
      <c r="F75" s="16"/>
      <c r="G75" s="16"/>
      <c r="H75" s="16"/>
      <c r="I75" s="16"/>
      <c r="J75" s="18"/>
      <c r="K75" s="18"/>
      <c r="L75" s="18"/>
    </row>
    <row r="76" spans="1:13">
      <c r="A76" s="16" t="s">
        <v>194</v>
      </c>
      <c r="B76" s="16" t="s">
        <v>113</v>
      </c>
      <c r="C76" s="16" t="s">
        <v>57</v>
      </c>
      <c r="D76" s="16" t="s">
        <v>147</v>
      </c>
      <c r="E76" s="17">
        <v>44336</v>
      </c>
      <c r="F76" s="16" t="s">
        <v>115</v>
      </c>
      <c r="G76" s="16">
        <v>251</v>
      </c>
      <c r="H76" s="16" t="s">
        <v>195</v>
      </c>
      <c r="I76" s="16" t="s">
        <v>110</v>
      </c>
      <c r="J76" s="18">
        <v>1175</v>
      </c>
      <c r="K76" s="18">
        <v>8.4675999999999991</v>
      </c>
      <c r="L76" s="18">
        <v>9949.43</v>
      </c>
    </row>
    <row r="77" spans="1:13">
      <c r="A77" s="16" t="s">
        <v>196</v>
      </c>
      <c r="B77" s="16" t="s">
        <v>113</v>
      </c>
      <c r="C77" s="16" t="s">
        <v>57</v>
      </c>
      <c r="D77" s="16" t="s">
        <v>135</v>
      </c>
      <c r="E77" s="17">
        <v>44279</v>
      </c>
      <c r="F77" s="16" t="s">
        <v>115</v>
      </c>
      <c r="G77" s="16">
        <v>149</v>
      </c>
      <c r="H77" s="16" t="s">
        <v>197</v>
      </c>
      <c r="I77" s="16" t="s">
        <v>110</v>
      </c>
      <c r="J77" s="18">
        <v>320</v>
      </c>
      <c r="K77" s="18">
        <v>8.3985000000000003</v>
      </c>
      <c r="L77" s="18">
        <v>2687.52</v>
      </c>
    </row>
    <row r="78" spans="1:13">
      <c r="A78" s="16" t="s">
        <v>196</v>
      </c>
      <c r="B78" s="16" t="s">
        <v>113</v>
      </c>
      <c r="C78" s="16" t="s">
        <v>57</v>
      </c>
      <c r="D78" s="16" t="s">
        <v>107</v>
      </c>
      <c r="E78" s="17">
        <v>44294</v>
      </c>
      <c r="F78" s="16" t="s">
        <v>115</v>
      </c>
      <c r="G78" s="16">
        <v>162</v>
      </c>
      <c r="H78" s="16" t="s">
        <v>198</v>
      </c>
      <c r="I78" s="16" t="s">
        <v>110</v>
      </c>
      <c r="J78" s="18">
        <v>210</v>
      </c>
      <c r="K78" s="18">
        <v>8.3985000000000003</v>
      </c>
      <c r="L78" s="18">
        <v>1763.69</v>
      </c>
    </row>
    <row r="79" spans="1:13">
      <c r="A79" s="16" t="s">
        <v>134</v>
      </c>
      <c r="B79" s="16" t="s">
        <v>113</v>
      </c>
      <c r="C79" s="16" t="s">
        <v>57</v>
      </c>
      <c r="D79" s="16" t="s">
        <v>147</v>
      </c>
      <c r="E79" s="17">
        <v>44337</v>
      </c>
      <c r="F79" s="16" t="s">
        <v>115</v>
      </c>
      <c r="G79" s="16">
        <v>258</v>
      </c>
      <c r="H79" s="16" t="s">
        <v>201</v>
      </c>
      <c r="I79" s="16" t="s">
        <v>110</v>
      </c>
      <c r="J79" s="18">
        <v>52</v>
      </c>
      <c r="K79" s="18">
        <v>8.4677000000000007</v>
      </c>
      <c r="L79" s="18">
        <v>440.32</v>
      </c>
    </row>
    <row r="80" spans="1:13">
      <c r="A80" s="16" t="s">
        <v>134</v>
      </c>
      <c r="B80" s="16" t="s">
        <v>113</v>
      </c>
      <c r="C80" s="16" t="s">
        <v>57</v>
      </c>
      <c r="D80" s="16" t="s">
        <v>147</v>
      </c>
      <c r="E80" s="17">
        <v>44337</v>
      </c>
      <c r="F80" s="16" t="s">
        <v>115</v>
      </c>
      <c r="G80" s="16">
        <v>257</v>
      </c>
      <c r="H80" s="16" t="s">
        <v>200</v>
      </c>
      <c r="I80" s="16" t="s">
        <v>110</v>
      </c>
      <c r="J80" s="18">
        <v>78</v>
      </c>
      <c r="K80" s="18">
        <v>8.4675999999999991</v>
      </c>
      <c r="L80" s="18">
        <v>660.47</v>
      </c>
      <c r="M80" s="18">
        <f>SUM(J76:J80)</f>
        <v>1835</v>
      </c>
    </row>
    <row r="81" spans="1:13">
      <c r="A81" s="16"/>
      <c r="B81" s="16"/>
      <c r="C81" s="16"/>
      <c r="D81" s="16"/>
      <c r="E81" s="17"/>
      <c r="F81" s="16"/>
      <c r="G81" s="16"/>
      <c r="H81" s="16"/>
      <c r="I81" s="16"/>
      <c r="J81" s="18"/>
      <c r="K81" s="18"/>
      <c r="L81" s="18"/>
    </row>
    <row r="82" spans="1:13">
      <c r="A82" s="16" t="s">
        <v>205</v>
      </c>
      <c r="B82" s="16" t="s">
        <v>106</v>
      </c>
      <c r="C82" s="16" t="s">
        <v>54</v>
      </c>
      <c r="D82" s="16" t="s">
        <v>107</v>
      </c>
      <c r="E82" s="17">
        <v>44295</v>
      </c>
      <c r="F82" s="16" t="s">
        <v>108</v>
      </c>
      <c r="G82" s="16">
        <v>487</v>
      </c>
      <c r="H82" s="16" t="s">
        <v>207</v>
      </c>
      <c r="I82" s="16" t="s">
        <v>110</v>
      </c>
      <c r="J82" s="18">
        <v>29.01</v>
      </c>
      <c r="K82" s="18">
        <v>8.6176999999999992</v>
      </c>
      <c r="L82" s="18">
        <v>250</v>
      </c>
    </row>
    <row r="83" spans="1:13">
      <c r="A83" s="16" t="s">
        <v>205</v>
      </c>
      <c r="B83" s="16" t="s">
        <v>106</v>
      </c>
      <c r="C83" s="16" t="s">
        <v>54</v>
      </c>
      <c r="D83" s="16" t="s">
        <v>107</v>
      </c>
      <c r="E83" s="17">
        <v>44295</v>
      </c>
      <c r="F83" s="16" t="s">
        <v>108</v>
      </c>
      <c r="G83" s="16">
        <v>487</v>
      </c>
      <c r="H83" s="16" t="s">
        <v>208</v>
      </c>
      <c r="I83" s="16" t="s">
        <v>110</v>
      </c>
      <c r="J83" s="18">
        <v>29.01</v>
      </c>
      <c r="K83" s="18">
        <v>8.6176999999999992</v>
      </c>
      <c r="L83" s="18">
        <v>250</v>
      </c>
    </row>
    <row r="84" spans="1:13">
      <c r="A84" s="16" t="s">
        <v>205</v>
      </c>
      <c r="B84" s="16" t="s">
        <v>106</v>
      </c>
      <c r="C84" s="16" t="s">
        <v>54</v>
      </c>
      <c r="D84" s="16" t="s">
        <v>107</v>
      </c>
      <c r="E84" s="17">
        <v>44295</v>
      </c>
      <c r="F84" s="16" t="s">
        <v>108</v>
      </c>
      <c r="G84" s="16">
        <v>487</v>
      </c>
      <c r="H84" s="16" t="s">
        <v>208</v>
      </c>
      <c r="I84" s="16" t="s">
        <v>110</v>
      </c>
      <c r="J84" s="18">
        <v>29.01</v>
      </c>
      <c r="K84" s="18">
        <v>8.6176999999999992</v>
      </c>
      <c r="L84" s="18">
        <v>250</v>
      </c>
    </row>
    <row r="85" spans="1:13">
      <c r="A85" s="16" t="s">
        <v>205</v>
      </c>
      <c r="B85" s="16" t="s">
        <v>113</v>
      </c>
      <c r="C85" s="16" t="s">
        <v>54</v>
      </c>
      <c r="D85" s="16" t="s">
        <v>114</v>
      </c>
      <c r="E85" s="17">
        <v>44439</v>
      </c>
      <c r="F85" s="16" t="s">
        <v>115</v>
      </c>
      <c r="G85" s="16">
        <v>500</v>
      </c>
      <c r="H85" s="16" t="s">
        <v>211</v>
      </c>
      <c r="I85" s="16" t="s">
        <v>110</v>
      </c>
      <c r="J85" s="18">
        <v>36.5</v>
      </c>
      <c r="K85" s="18">
        <v>8.4677000000000007</v>
      </c>
      <c r="L85" s="18">
        <v>309.07</v>
      </c>
    </row>
    <row r="86" spans="1:13">
      <c r="A86" s="16" t="s">
        <v>205</v>
      </c>
      <c r="B86" s="16" t="s">
        <v>113</v>
      </c>
      <c r="C86" s="16" t="s">
        <v>54</v>
      </c>
      <c r="D86" s="16" t="s">
        <v>146</v>
      </c>
      <c r="E86" s="17">
        <v>44242</v>
      </c>
      <c r="F86" s="16" t="s">
        <v>108</v>
      </c>
      <c r="G86" s="16">
        <v>438</v>
      </c>
      <c r="H86" s="16" t="s">
        <v>206</v>
      </c>
      <c r="I86" s="16" t="s">
        <v>110</v>
      </c>
      <c r="J86" s="18">
        <v>4.76</v>
      </c>
      <c r="K86" s="18">
        <v>8.4033999999999995</v>
      </c>
      <c r="L86" s="18">
        <v>40</v>
      </c>
    </row>
    <row r="87" spans="1:13">
      <c r="A87" s="16" t="s">
        <v>205</v>
      </c>
      <c r="B87" s="16" t="s">
        <v>113</v>
      </c>
      <c r="C87" s="16" t="s">
        <v>54</v>
      </c>
      <c r="D87" s="16" t="s">
        <v>118</v>
      </c>
      <c r="E87" s="17">
        <v>44408</v>
      </c>
      <c r="F87" s="16" t="s">
        <v>115</v>
      </c>
      <c r="G87" s="16">
        <v>436</v>
      </c>
      <c r="H87" s="16" t="s">
        <v>209</v>
      </c>
      <c r="I87" s="16" t="s">
        <v>110</v>
      </c>
      <c r="J87" s="18">
        <v>55</v>
      </c>
      <c r="K87" s="18">
        <v>8.4675999999999991</v>
      </c>
      <c r="L87" s="18">
        <v>465.72</v>
      </c>
    </row>
    <row r="88" spans="1:13">
      <c r="A88" s="16" t="s">
        <v>127</v>
      </c>
      <c r="B88" s="16" t="s">
        <v>113</v>
      </c>
      <c r="C88" s="16" t="s">
        <v>54</v>
      </c>
      <c r="D88" s="16" t="s">
        <v>118</v>
      </c>
      <c r="E88" s="17">
        <v>44408</v>
      </c>
      <c r="F88" s="16" t="s">
        <v>115</v>
      </c>
      <c r="G88" s="16">
        <v>445</v>
      </c>
      <c r="H88" s="16" t="s">
        <v>213</v>
      </c>
      <c r="I88" s="16" t="s">
        <v>110</v>
      </c>
      <c r="J88" s="18">
        <v>140</v>
      </c>
      <c r="K88" s="18">
        <v>8.4675999999999991</v>
      </c>
      <c r="L88" s="18">
        <v>1185.46</v>
      </c>
      <c r="M88" s="18">
        <f>SUM(J82:J88)</f>
        <v>323.28999999999996</v>
      </c>
    </row>
    <row r="89" spans="1:13">
      <c r="A89" s="16"/>
      <c r="B89" s="16"/>
      <c r="C89" s="16"/>
      <c r="D89" s="16"/>
      <c r="E89" s="17"/>
      <c r="F89" s="16"/>
      <c r="G89" s="16"/>
      <c r="H89" s="16"/>
      <c r="I89" s="16"/>
      <c r="J89" s="18"/>
      <c r="K89" s="18"/>
      <c r="L89" s="18"/>
    </row>
    <row r="90" spans="1:13">
      <c r="A90" s="16" t="s">
        <v>214</v>
      </c>
      <c r="B90" s="16" t="s">
        <v>113</v>
      </c>
      <c r="C90" s="16" t="s">
        <v>51</v>
      </c>
      <c r="D90" s="16" t="s">
        <v>135</v>
      </c>
      <c r="E90" s="17">
        <v>44279</v>
      </c>
      <c r="F90" s="16" t="s">
        <v>115</v>
      </c>
      <c r="G90" s="16">
        <v>128</v>
      </c>
      <c r="H90" s="16" t="s">
        <v>216</v>
      </c>
      <c r="I90" s="16" t="s">
        <v>110</v>
      </c>
      <c r="J90" s="18">
        <v>140.87</v>
      </c>
      <c r="K90" s="18">
        <v>8.3985000000000003</v>
      </c>
      <c r="L90" s="18">
        <v>1183.0999999999999</v>
      </c>
    </row>
    <row r="91" spans="1:13">
      <c r="A91" s="16" t="s">
        <v>214</v>
      </c>
      <c r="B91" s="16" t="s">
        <v>113</v>
      </c>
      <c r="C91" s="16" t="s">
        <v>51</v>
      </c>
      <c r="D91" s="16" t="s">
        <v>118</v>
      </c>
      <c r="E91" s="17">
        <v>44399</v>
      </c>
      <c r="F91" s="16" t="s">
        <v>115</v>
      </c>
      <c r="G91" s="16">
        <v>411</v>
      </c>
      <c r="H91" s="16" t="s">
        <v>269</v>
      </c>
      <c r="I91" s="16" t="s">
        <v>110</v>
      </c>
      <c r="J91" s="18">
        <v>11.37</v>
      </c>
      <c r="K91" s="18">
        <v>8.4679000000000002</v>
      </c>
      <c r="L91" s="18">
        <v>96.28</v>
      </c>
    </row>
    <row r="92" spans="1:13">
      <c r="A92" s="16" t="s">
        <v>214</v>
      </c>
      <c r="B92" s="16" t="s">
        <v>113</v>
      </c>
      <c r="C92" s="16" t="s">
        <v>51</v>
      </c>
      <c r="D92" s="16" t="s">
        <v>107</v>
      </c>
      <c r="E92" s="17">
        <v>44314</v>
      </c>
      <c r="F92" s="16" t="s">
        <v>115</v>
      </c>
      <c r="G92" s="16">
        <v>178</v>
      </c>
      <c r="H92" s="16" t="s">
        <v>219</v>
      </c>
      <c r="I92" s="16" t="s">
        <v>110</v>
      </c>
      <c r="J92" s="18">
        <v>141</v>
      </c>
      <c r="K92" s="18">
        <v>8.3985000000000003</v>
      </c>
      <c r="L92" s="18">
        <v>1184.19</v>
      </c>
    </row>
    <row r="93" spans="1:13">
      <c r="A93" s="16" t="s">
        <v>214</v>
      </c>
      <c r="B93" s="16" t="s">
        <v>113</v>
      </c>
      <c r="C93" s="16" t="s">
        <v>51</v>
      </c>
      <c r="D93" s="16" t="s">
        <v>107</v>
      </c>
      <c r="E93" s="17">
        <v>44316</v>
      </c>
      <c r="F93" s="16" t="s">
        <v>115</v>
      </c>
      <c r="G93" s="16">
        <v>184</v>
      </c>
      <c r="H93" s="16" t="s">
        <v>220</v>
      </c>
      <c r="I93" s="16" t="s">
        <v>110</v>
      </c>
      <c r="J93" s="18">
        <v>61.44</v>
      </c>
      <c r="K93" s="18">
        <v>8.3984000000000005</v>
      </c>
      <c r="L93" s="18">
        <v>516</v>
      </c>
    </row>
    <row r="94" spans="1:13">
      <c r="A94" s="16" t="s">
        <v>214</v>
      </c>
      <c r="B94" s="16" t="s">
        <v>113</v>
      </c>
      <c r="C94" s="16" t="s">
        <v>51</v>
      </c>
      <c r="D94" s="16" t="s">
        <v>118</v>
      </c>
      <c r="E94" s="17">
        <v>44401</v>
      </c>
      <c r="F94" s="16" t="s">
        <v>115</v>
      </c>
      <c r="G94" s="16">
        <v>398</v>
      </c>
      <c r="H94" s="16" t="s">
        <v>222</v>
      </c>
      <c r="I94" s="16" t="s">
        <v>110</v>
      </c>
      <c r="J94" s="18">
        <v>686.5</v>
      </c>
      <c r="K94" s="18">
        <v>8.4675999999999991</v>
      </c>
      <c r="L94" s="18">
        <v>5813.01</v>
      </c>
    </row>
    <row r="95" spans="1:13">
      <c r="A95" s="16" t="s">
        <v>214</v>
      </c>
      <c r="B95" s="16" t="s">
        <v>113</v>
      </c>
      <c r="C95" s="16" t="s">
        <v>51</v>
      </c>
      <c r="D95" s="16" t="s">
        <v>118</v>
      </c>
      <c r="E95" s="17">
        <v>44401</v>
      </c>
      <c r="F95" s="16" t="s">
        <v>115</v>
      </c>
      <c r="G95" s="16">
        <v>398</v>
      </c>
      <c r="H95" s="16" t="s">
        <v>271</v>
      </c>
      <c r="I95" s="16" t="s">
        <v>110</v>
      </c>
      <c r="J95" s="18">
        <v>26.13</v>
      </c>
      <c r="K95" s="18">
        <v>8.4677000000000007</v>
      </c>
      <c r="L95" s="18">
        <v>221.26</v>
      </c>
    </row>
    <row r="96" spans="1:13">
      <c r="A96" s="16" t="s">
        <v>214</v>
      </c>
      <c r="B96" s="16" t="s">
        <v>113</v>
      </c>
      <c r="C96" s="16" t="s">
        <v>51</v>
      </c>
      <c r="D96" s="16" t="s">
        <v>114</v>
      </c>
      <c r="E96" s="17">
        <v>44435</v>
      </c>
      <c r="F96" s="16" t="s">
        <v>115</v>
      </c>
      <c r="G96" s="16">
        <v>495</v>
      </c>
      <c r="H96" s="16" t="s">
        <v>272</v>
      </c>
      <c r="I96" s="16" t="s">
        <v>110</v>
      </c>
      <c r="J96" s="18">
        <v>26.12</v>
      </c>
      <c r="K96" s="18">
        <v>8.4674999999999994</v>
      </c>
      <c r="L96" s="18">
        <v>221.17</v>
      </c>
    </row>
    <row r="97" spans="1:13">
      <c r="A97" s="16" t="s">
        <v>214</v>
      </c>
      <c r="B97" s="16" t="s">
        <v>113</v>
      </c>
      <c r="C97" s="16" t="s">
        <v>51</v>
      </c>
      <c r="D97" s="16" t="s">
        <v>118</v>
      </c>
      <c r="E97" s="17">
        <v>44397</v>
      </c>
      <c r="F97" s="16" t="s">
        <v>115</v>
      </c>
      <c r="G97" s="16">
        <v>405</v>
      </c>
      <c r="H97" s="16" t="s">
        <v>274</v>
      </c>
      <c r="I97" s="16" t="s">
        <v>110</v>
      </c>
      <c r="J97" s="18">
        <v>83.11</v>
      </c>
      <c r="K97" s="18">
        <v>8.4675999999999991</v>
      </c>
      <c r="L97" s="18">
        <v>703.74</v>
      </c>
    </row>
    <row r="98" spans="1:13">
      <c r="A98" s="16" t="s">
        <v>214</v>
      </c>
      <c r="B98" s="16" t="s">
        <v>113</v>
      </c>
      <c r="C98" s="16" t="s">
        <v>51</v>
      </c>
      <c r="D98" s="16" t="s">
        <v>131</v>
      </c>
      <c r="E98" s="17">
        <v>44371</v>
      </c>
      <c r="F98" s="16" t="s">
        <v>115</v>
      </c>
      <c r="G98" s="16">
        <v>337</v>
      </c>
      <c r="H98" s="16" t="s">
        <v>276</v>
      </c>
      <c r="I98" s="16" t="s">
        <v>110</v>
      </c>
      <c r="J98" s="18">
        <v>61.45</v>
      </c>
      <c r="K98" s="18">
        <v>8.4674999999999994</v>
      </c>
      <c r="L98" s="18">
        <v>520.33000000000004</v>
      </c>
    </row>
    <row r="99" spans="1:13">
      <c r="A99" s="16" t="s">
        <v>214</v>
      </c>
      <c r="B99" s="16" t="s">
        <v>113</v>
      </c>
      <c r="C99" s="16" t="s">
        <v>51</v>
      </c>
      <c r="D99" s="16" t="s">
        <v>107</v>
      </c>
      <c r="E99" s="17">
        <v>44312</v>
      </c>
      <c r="F99" s="16" t="s">
        <v>115</v>
      </c>
      <c r="G99" s="16">
        <v>177</v>
      </c>
      <c r="H99" s="16" t="s">
        <v>218</v>
      </c>
      <c r="I99" s="16" t="s">
        <v>110</v>
      </c>
      <c r="J99" s="18">
        <v>448.75</v>
      </c>
      <c r="K99" s="18">
        <v>8.3985000000000003</v>
      </c>
      <c r="L99" s="18">
        <v>3768.83</v>
      </c>
    </row>
    <row r="100" spans="1:13">
      <c r="A100" s="16" t="s">
        <v>214</v>
      </c>
      <c r="B100" s="16" t="s">
        <v>113</v>
      </c>
      <c r="C100" s="16" t="s">
        <v>51</v>
      </c>
      <c r="D100" s="16" t="s">
        <v>114</v>
      </c>
      <c r="E100" s="17">
        <v>44434</v>
      </c>
      <c r="F100" s="16" t="s">
        <v>115</v>
      </c>
      <c r="G100" s="16">
        <v>481</v>
      </c>
      <c r="H100" s="16" t="s">
        <v>277</v>
      </c>
      <c r="I100" s="16" t="s">
        <v>110</v>
      </c>
      <c r="J100" s="18">
        <v>11.4</v>
      </c>
      <c r="K100" s="18">
        <v>8.4674999999999994</v>
      </c>
      <c r="L100" s="18">
        <v>96.53</v>
      </c>
    </row>
    <row r="101" spans="1:13">
      <c r="A101" s="16" t="s">
        <v>214</v>
      </c>
      <c r="B101" s="16" t="s">
        <v>113</v>
      </c>
      <c r="C101" s="16" t="s">
        <v>51</v>
      </c>
      <c r="D101" s="16" t="s">
        <v>118</v>
      </c>
      <c r="E101" s="17">
        <v>44405</v>
      </c>
      <c r="F101" s="16" t="s">
        <v>115</v>
      </c>
      <c r="G101" s="16">
        <v>428</v>
      </c>
      <c r="H101" s="16" t="s">
        <v>278</v>
      </c>
      <c r="I101" s="16" t="s">
        <v>110</v>
      </c>
      <c r="J101" s="18">
        <v>26.11</v>
      </c>
      <c r="K101" s="18">
        <v>8.4675999999999991</v>
      </c>
      <c r="L101" s="18">
        <v>221.09</v>
      </c>
    </row>
    <row r="102" spans="1:13">
      <c r="A102" s="16" t="s">
        <v>214</v>
      </c>
      <c r="B102" s="16" t="s">
        <v>113</v>
      </c>
      <c r="C102" s="16" t="s">
        <v>51</v>
      </c>
      <c r="D102" s="16" t="s">
        <v>135</v>
      </c>
      <c r="E102" s="17">
        <v>44279</v>
      </c>
      <c r="F102" s="16" t="s">
        <v>115</v>
      </c>
      <c r="G102" s="16">
        <v>129</v>
      </c>
      <c r="H102" s="16" t="s">
        <v>217</v>
      </c>
      <c r="I102" s="16" t="s">
        <v>110</v>
      </c>
      <c r="J102" s="18">
        <v>294.67</v>
      </c>
      <c r="K102" s="18">
        <v>8.3985000000000003</v>
      </c>
      <c r="L102" s="18">
        <v>2474.79</v>
      </c>
    </row>
    <row r="103" spans="1:13">
      <c r="A103" s="16" t="s">
        <v>214</v>
      </c>
      <c r="B103" s="16" t="s">
        <v>113</v>
      </c>
      <c r="C103" s="16" t="s">
        <v>51</v>
      </c>
      <c r="D103" s="16" t="s">
        <v>147</v>
      </c>
      <c r="E103" s="17">
        <v>44341</v>
      </c>
      <c r="F103" s="16" t="s">
        <v>115</v>
      </c>
      <c r="G103" s="16">
        <v>276</v>
      </c>
      <c r="H103" s="16" t="s">
        <v>279</v>
      </c>
      <c r="I103" s="16" t="s">
        <v>110</v>
      </c>
      <c r="J103" s="18">
        <v>448.75</v>
      </c>
      <c r="K103" s="18">
        <v>8.4675999999999991</v>
      </c>
      <c r="L103" s="18">
        <v>3799.84</v>
      </c>
    </row>
    <row r="104" spans="1:13">
      <c r="A104" s="16" t="s">
        <v>214</v>
      </c>
      <c r="B104" s="16" t="s">
        <v>113</v>
      </c>
      <c r="C104" s="16" t="s">
        <v>51</v>
      </c>
      <c r="D104" s="16" t="s">
        <v>131</v>
      </c>
      <c r="E104" s="17">
        <v>44368</v>
      </c>
      <c r="F104" s="16" t="s">
        <v>115</v>
      </c>
      <c r="G104" s="16">
        <v>353</v>
      </c>
      <c r="H104" s="16" t="s">
        <v>221</v>
      </c>
      <c r="I104" s="16" t="s">
        <v>110</v>
      </c>
      <c r="J104" s="18">
        <v>449</v>
      </c>
      <c r="K104" s="18">
        <v>8.4675999999999991</v>
      </c>
      <c r="L104" s="18">
        <v>3801.95</v>
      </c>
    </row>
    <row r="105" spans="1:13">
      <c r="A105" s="16" t="s">
        <v>214</v>
      </c>
      <c r="B105" s="16" t="s">
        <v>113</v>
      </c>
      <c r="C105" s="16" t="s">
        <v>51</v>
      </c>
      <c r="D105" s="16" t="s">
        <v>135</v>
      </c>
      <c r="E105" s="17">
        <v>44278</v>
      </c>
      <c r="F105" s="16" t="s">
        <v>115</v>
      </c>
      <c r="G105" s="16">
        <v>127</v>
      </c>
      <c r="H105" s="16" t="s">
        <v>215</v>
      </c>
      <c r="I105" s="16" t="s">
        <v>110</v>
      </c>
      <c r="J105" s="18">
        <v>448.75</v>
      </c>
      <c r="K105" s="18">
        <v>8.3985000000000003</v>
      </c>
      <c r="L105" s="18">
        <v>3768.83</v>
      </c>
    </row>
    <row r="106" spans="1:13">
      <c r="A106" s="16" t="s">
        <v>214</v>
      </c>
      <c r="B106" s="16" t="s">
        <v>113</v>
      </c>
      <c r="C106" s="16" t="s">
        <v>51</v>
      </c>
      <c r="D106" s="16" t="s">
        <v>114</v>
      </c>
      <c r="E106" s="17">
        <v>44428</v>
      </c>
      <c r="F106" s="16" t="s">
        <v>115</v>
      </c>
      <c r="G106" s="16">
        <v>497</v>
      </c>
      <c r="H106" s="16" t="s">
        <v>280</v>
      </c>
      <c r="I106" s="16" t="s">
        <v>110</v>
      </c>
      <c r="J106" s="18">
        <v>87.93</v>
      </c>
      <c r="K106" s="18">
        <v>8.4675999999999991</v>
      </c>
      <c r="L106" s="18">
        <v>744.56</v>
      </c>
      <c r="M106" s="18">
        <f>SUM(J90:J106)</f>
        <v>3453.35</v>
      </c>
    </row>
    <row r="107" spans="1:13">
      <c r="A107" s="16"/>
      <c r="B107" s="16"/>
      <c r="C107" s="16"/>
      <c r="D107" s="16"/>
      <c r="E107" s="17"/>
      <c r="F107" s="16"/>
      <c r="G107" s="16"/>
      <c r="H107" s="16"/>
      <c r="I107" s="16"/>
      <c r="J107" s="18"/>
      <c r="K107" s="18"/>
      <c r="L107" s="18"/>
    </row>
    <row r="108" spans="1:13">
      <c r="A108" s="16" t="s">
        <v>223</v>
      </c>
      <c r="B108" s="16" t="s">
        <v>113</v>
      </c>
      <c r="C108" s="16" t="s">
        <v>80</v>
      </c>
      <c r="D108" s="16" t="s">
        <v>107</v>
      </c>
      <c r="E108" s="17">
        <v>44314</v>
      </c>
      <c r="F108" s="16" t="s">
        <v>115</v>
      </c>
      <c r="G108" s="16">
        <v>178</v>
      </c>
      <c r="H108" s="16" t="s">
        <v>225</v>
      </c>
      <c r="I108" s="16" t="s">
        <v>110</v>
      </c>
      <c r="J108" s="18">
        <v>197.77</v>
      </c>
      <c r="K108" s="18">
        <v>8.4675999999999991</v>
      </c>
      <c r="L108" s="18">
        <v>778.09</v>
      </c>
    </row>
    <row r="109" spans="1:13">
      <c r="A109" s="16" t="s">
        <v>223</v>
      </c>
      <c r="B109" s="16" t="s">
        <v>113</v>
      </c>
      <c r="C109" s="16" t="s">
        <v>80</v>
      </c>
      <c r="D109" s="16" t="s">
        <v>107</v>
      </c>
      <c r="E109" s="17">
        <v>44316</v>
      </c>
      <c r="F109" s="16" t="s">
        <v>115</v>
      </c>
      <c r="G109" s="16">
        <v>184</v>
      </c>
      <c r="H109" s="16" t="s">
        <v>226</v>
      </c>
      <c r="I109" s="16" t="s">
        <v>110</v>
      </c>
      <c r="J109" s="18">
        <v>89.15</v>
      </c>
      <c r="K109" s="18">
        <v>8.4675999999999991</v>
      </c>
      <c r="L109" s="18">
        <v>1674.55</v>
      </c>
    </row>
    <row r="110" spans="1:13">
      <c r="A110" s="16" t="s">
        <v>223</v>
      </c>
      <c r="B110" s="16" t="s">
        <v>113</v>
      </c>
      <c r="C110" s="16" t="s">
        <v>80</v>
      </c>
      <c r="D110" s="16" t="s">
        <v>107</v>
      </c>
      <c r="E110" s="17">
        <v>44312</v>
      </c>
      <c r="F110" s="16" t="s">
        <v>115</v>
      </c>
      <c r="G110" s="16">
        <v>177</v>
      </c>
      <c r="H110" s="16" t="s">
        <v>224</v>
      </c>
      <c r="I110" s="16" t="s">
        <v>110</v>
      </c>
      <c r="J110" s="18">
        <v>658</v>
      </c>
      <c r="K110" s="18">
        <v>8.3985000000000003</v>
      </c>
      <c r="L110" s="18">
        <v>1660.97</v>
      </c>
    </row>
    <row r="111" spans="1:13">
      <c r="A111" s="16" t="s">
        <v>223</v>
      </c>
      <c r="B111" s="16" t="s">
        <v>113</v>
      </c>
      <c r="C111" s="16" t="s">
        <v>80</v>
      </c>
      <c r="D111" s="16" t="s">
        <v>147</v>
      </c>
      <c r="E111" s="17">
        <v>44341</v>
      </c>
      <c r="F111" s="16" t="s">
        <v>115</v>
      </c>
      <c r="G111" s="16">
        <v>278</v>
      </c>
      <c r="H111" s="16" t="s">
        <v>235</v>
      </c>
      <c r="I111" s="16" t="s">
        <v>110</v>
      </c>
      <c r="J111" s="18">
        <v>197.76</v>
      </c>
      <c r="K111" s="18">
        <v>8.3985000000000003</v>
      </c>
      <c r="L111" s="18">
        <v>748.73</v>
      </c>
    </row>
    <row r="112" spans="1:13">
      <c r="A112" s="16" t="s">
        <v>223</v>
      </c>
      <c r="B112" s="16" t="s">
        <v>113</v>
      </c>
      <c r="C112" s="16" t="s">
        <v>80</v>
      </c>
      <c r="D112" s="16" t="s">
        <v>147</v>
      </c>
      <c r="E112" s="17">
        <v>44341</v>
      </c>
      <c r="F112" s="16" t="s">
        <v>115</v>
      </c>
      <c r="G112" s="16">
        <v>261</v>
      </c>
      <c r="H112" s="16" t="s">
        <v>233</v>
      </c>
      <c r="I112" s="16" t="s">
        <v>110</v>
      </c>
      <c r="J112" s="18">
        <v>89.14</v>
      </c>
      <c r="K112" s="18">
        <v>8.4675999999999991</v>
      </c>
      <c r="L112" s="18">
        <v>1850.51</v>
      </c>
    </row>
    <row r="113" spans="1:13">
      <c r="A113" s="16" t="s">
        <v>223</v>
      </c>
      <c r="B113" s="16" t="s">
        <v>113</v>
      </c>
      <c r="C113" s="16" t="s">
        <v>80</v>
      </c>
      <c r="D113" s="16" t="s">
        <v>147</v>
      </c>
      <c r="E113" s="17">
        <v>44341</v>
      </c>
      <c r="F113" s="16" t="s">
        <v>115</v>
      </c>
      <c r="G113" s="16">
        <v>276</v>
      </c>
      <c r="H113" s="16" t="s">
        <v>234</v>
      </c>
      <c r="I113" s="16" t="s">
        <v>110</v>
      </c>
      <c r="J113" s="18">
        <v>658</v>
      </c>
      <c r="K113" s="18">
        <v>8.4675999999999991</v>
      </c>
      <c r="L113" s="18">
        <v>1732.72</v>
      </c>
    </row>
    <row r="114" spans="1:13">
      <c r="A114" s="16" t="s">
        <v>223</v>
      </c>
      <c r="B114" s="16" t="s">
        <v>113</v>
      </c>
      <c r="C114" s="16" t="s">
        <v>80</v>
      </c>
      <c r="D114" s="16" t="s">
        <v>131</v>
      </c>
      <c r="E114" s="17">
        <v>44371</v>
      </c>
      <c r="F114" s="16" t="s">
        <v>115</v>
      </c>
      <c r="G114" s="16">
        <v>337</v>
      </c>
      <c r="H114" s="16" t="s">
        <v>228</v>
      </c>
      <c r="I114" s="16" t="s">
        <v>110</v>
      </c>
      <c r="J114" s="18">
        <v>194.9</v>
      </c>
      <c r="K114" s="18">
        <v>8.4675999999999991</v>
      </c>
      <c r="L114" s="18">
        <v>5736.8</v>
      </c>
    </row>
    <row r="115" spans="1:13">
      <c r="A115" s="16" t="s">
        <v>223</v>
      </c>
      <c r="B115" s="16" t="s">
        <v>113</v>
      </c>
      <c r="C115" s="16" t="s">
        <v>80</v>
      </c>
      <c r="D115" s="16" t="s">
        <v>131</v>
      </c>
      <c r="E115" s="17">
        <v>44368</v>
      </c>
      <c r="F115" s="16" t="s">
        <v>115</v>
      </c>
      <c r="G115" s="16">
        <v>353</v>
      </c>
      <c r="H115" s="16" t="s">
        <v>227</v>
      </c>
      <c r="I115" s="16" t="s">
        <v>110</v>
      </c>
      <c r="J115" s="18">
        <v>717</v>
      </c>
      <c r="K115" s="18">
        <v>8.4675999999999991</v>
      </c>
      <c r="L115" s="18">
        <v>1650.34</v>
      </c>
    </row>
    <row r="116" spans="1:13">
      <c r="A116" s="16" t="s">
        <v>223</v>
      </c>
      <c r="B116" s="16" t="s">
        <v>113</v>
      </c>
      <c r="C116" s="16" t="s">
        <v>80</v>
      </c>
      <c r="D116" s="16" t="s">
        <v>118</v>
      </c>
      <c r="E116" s="17">
        <v>44399</v>
      </c>
      <c r="F116" s="16" t="s">
        <v>115</v>
      </c>
      <c r="G116" s="16">
        <v>411</v>
      </c>
      <c r="H116" s="16" t="s">
        <v>237</v>
      </c>
      <c r="I116" s="16" t="s">
        <v>110</v>
      </c>
      <c r="J116" s="18">
        <v>91.89</v>
      </c>
      <c r="K116" s="18">
        <v>8.3985000000000003</v>
      </c>
      <c r="L116" s="18">
        <v>5526.21</v>
      </c>
    </row>
    <row r="117" spans="1:13">
      <c r="A117" s="16" t="s">
        <v>223</v>
      </c>
      <c r="B117" s="16" t="s">
        <v>113</v>
      </c>
      <c r="C117" s="16" t="s">
        <v>80</v>
      </c>
      <c r="D117" s="16" t="s">
        <v>118</v>
      </c>
      <c r="E117" s="17">
        <v>44401</v>
      </c>
      <c r="F117" s="16" t="s">
        <v>115</v>
      </c>
      <c r="G117" s="16">
        <v>398</v>
      </c>
      <c r="H117" s="16" t="s">
        <v>238</v>
      </c>
      <c r="I117" s="16" t="s">
        <v>110</v>
      </c>
      <c r="J117" s="18">
        <v>218.54</v>
      </c>
      <c r="K117" s="18">
        <v>8.4675999999999991</v>
      </c>
      <c r="L117" s="18">
        <v>778</v>
      </c>
    </row>
    <row r="118" spans="1:13">
      <c r="A118" s="16" t="s">
        <v>223</v>
      </c>
      <c r="B118" s="16" t="s">
        <v>113</v>
      </c>
      <c r="C118" s="16" t="s">
        <v>80</v>
      </c>
      <c r="D118" s="16" t="s">
        <v>118</v>
      </c>
      <c r="E118" s="17">
        <v>44397</v>
      </c>
      <c r="F118" s="16" t="s">
        <v>115</v>
      </c>
      <c r="G118" s="16">
        <v>405</v>
      </c>
      <c r="H118" s="16" t="s">
        <v>236</v>
      </c>
      <c r="I118" s="16" t="s">
        <v>110</v>
      </c>
      <c r="J118" s="18">
        <v>677.5</v>
      </c>
      <c r="K118" s="18">
        <v>8.4675999999999991</v>
      </c>
      <c r="L118" s="18">
        <v>754.8</v>
      </c>
    </row>
    <row r="119" spans="1:13">
      <c r="A119" s="16" t="s">
        <v>223</v>
      </c>
      <c r="B119" s="16" t="s">
        <v>113</v>
      </c>
      <c r="C119" s="16" t="s">
        <v>80</v>
      </c>
      <c r="D119" s="16" t="s">
        <v>118</v>
      </c>
      <c r="E119" s="17">
        <v>44405</v>
      </c>
      <c r="F119" s="16" t="s">
        <v>115</v>
      </c>
      <c r="G119" s="16">
        <v>428</v>
      </c>
      <c r="H119" s="16" t="s">
        <v>229</v>
      </c>
      <c r="I119" s="16" t="s">
        <v>110</v>
      </c>
      <c r="J119" s="18">
        <v>204.83</v>
      </c>
      <c r="K119" s="18">
        <v>8.4675999999999991</v>
      </c>
      <c r="L119" s="18">
        <v>1734.42</v>
      </c>
    </row>
    <row r="120" spans="1:13">
      <c r="A120" s="16" t="s">
        <v>223</v>
      </c>
      <c r="B120" s="16" t="s">
        <v>113</v>
      </c>
      <c r="C120" s="16" t="s">
        <v>80</v>
      </c>
      <c r="D120" s="16" t="s">
        <v>114</v>
      </c>
      <c r="E120" s="17">
        <v>44435</v>
      </c>
      <c r="F120" s="16" t="s">
        <v>115</v>
      </c>
      <c r="G120" s="16">
        <v>495</v>
      </c>
      <c r="H120" s="16" t="s">
        <v>232</v>
      </c>
      <c r="I120" s="16" t="s">
        <v>110</v>
      </c>
      <c r="J120" s="18">
        <v>204.63</v>
      </c>
      <c r="K120" s="18">
        <v>8.4675999999999991</v>
      </c>
      <c r="L120" s="18">
        <v>5571.68</v>
      </c>
    </row>
    <row r="121" spans="1:13">
      <c r="A121" s="16" t="s">
        <v>223</v>
      </c>
      <c r="B121" s="16" t="s">
        <v>113</v>
      </c>
      <c r="C121" s="16" t="s">
        <v>80</v>
      </c>
      <c r="D121" s="16" t="s">
        <v>114</v>
      </c>
      <c r="E121" s="17">
        <v>44434</v>
      </c>
      <c r="F121" s="16" t="s">
        <v>115</v>
      </c>
      <c r="G121" s="16">
        <v>481</v>
      </c>
      <c r="H121" s="16" t="s">
        <v>230</v>
      </c>
      <c r="I121" s="16" t="s">
        <v>110</v>
      </c>
      <c r="J121" s="18">
        <v>91.88</v>
      </c>
      <c r="K121" s="18">
        <v>8.4675999999999991</v>
      </c>
      <c r="L121" s="18">
        <v>6071.27</v>
      </c>
    </row>
    <row r="122" spans="1:13">
      <c r="A122" s="16" t="s">
        <v>223</v>
      </c>
      <c r="B122" s="16" t="s">
        <v>113</v>
      </c>
      <c r="C122" s="16" t="s">
        <v>80</v>
      </c>
      <c r="D122" s="16" t="s">
        <v>114</v>
      </c>
      <c r="E122" s="17">
        <v>44428</v>
      </c>
      <c r="F122" s="16" t="s">
        <v>115</v>
      </c>
      <c r="G122" s="16">
        <v>497</v>
      </c>
      <c r="H122" s="16" t="s">
        <v>231</v>
      </c>
      <c r="I122" s="16" t="s">
        <v>110</v>
      </c>
      <c r="J122" s="18">
        <v>727.5</v>
      </c>
      <c r="K122" s="18">
        <v>8.4675999999999991</v>
      </c>
      <c r="L122" s="18">
        <v>6160.18</v>
      </c>
      <c r="M122" s="18">
        <f>SUM(J108:J122)</f>
        <v>5018.49</v>
      </c>
    </row>
    <row r="123" spans="1:13">
      <c r="A123" s="16"/>
      <c r="B123" s="16"/>
      <c r="C123" s="16"/>
      <c r="D123" s="16"/>
      <c r="E123" s="17"/>
      <c r="F123" s="16"/>
      <c r="G123" s="16"/>
      <c r="H123" s="16"/>
      <c r="I123" s="16"/>
      <c r="J123" s="18"/>
      <c r="K123" s="18"/>
      <c r="L123" s="18"/>
    </row>
    <row r="124" spans="1:13">
      <c r="A124" s="16" t="s">
        <v>242</v>
      </c>
      <c r="B124" s="16" t="s">
        <v>113</v>
      </c>
      <c r="C124" s="16" t="s">
        <v>81</v>
      </c>
      <c r="D124" s="16" t="s">
        <v>135</v>
      </c>
      <c r="E124" s="17">
        <v>44279</v>
      </c>
      <c r="F124" s="16" t="s">
        <v>115</v>
      </c>
      <c r="G124" s="16">
        <v>128</v>
      </c>
      <c r="H124" s="16" t="s">
        <v>244</v>
      </c>
      <c r="I124" s="16" t="s">
        <v>110</v>
      </c>
      <c r="J124" s="18">
        <v>686.87</v>
      </c>
      <c r="K124" s="18">
        <v>8.3985000000000003</v>
      </c>
      <c r="L124" s="18">
        <v>5768.68</v>
      </c>
    </row>
    <row r="125" spans="1:13">
      <c r="A125" s="16" t="s">
        <v>242</v>
      </c>
      <c r="B125" s="16" t="s">
        <v>113</v>
      </c>
      <c r="C125" s="16" t="s">
        <v>81</v>
      </c>
      <c r="D125" s="16" t="s">
        <v>118</v>
      </c>
      <c r="E125" s="17">
        <v>44399</v>
      </c>
      <c r="F125" s="16" t="s">
        <v>115</v>
      </c>
      <c r="G125" s="16">
        <v>411</v>
      </c>
      <c r="H125" s="16" t="s">
        <v>254</v>
      </c>
      <c r="I125" s="16" t="s">
        <v>110</v>
      </c>
      <c r="J125" s="18">
        <v>294.62</v>
      </c>
      <c r="K125" s="18">
        <v>8.4675999999999991</v>
      </c>
      <c r="L125" s="18">
        <v>2494.7199999999998</v>
      </c>
    </row>
    <row r="126" spans="1:13">
      <c r="A126" s="16" t="s">
        <v>242</v>
      </c>
      <c r="B126" s="16" t="s">
        <v>113</v>
      </c>
      <c r="C126" s="16" t="s">
        <v>81</v>
      </c>
      <c r="D126" s="16" t="s">
        <v>147</v>
      </c>
      <c r="E126" s="17">
        <v>44341</v>
      </c>
      <c r="F126" s="16" t="s">
        <v>115</v>
      </c>
      <c r="G126" s="16">
        <v>278</v>
      </c>
      <c r="H126" s="16" t="s">
        <v>250</v>
      </c>
      <c r="I126" s="16" t="s">
        <v>110</v>
      </c>
      <c r="J126" s="18">
        <v>686.38</v>
      </c>
      <c r="K126" s="18">
        <v>8.4675999999999991</v>
      </c>
      <c r="L126" s="18">
        <v>5811.99</v>
      </c>
    </row>
    <row r="127" spans="1:13">
      <c r="A127" s="16" t="s">
        <v>242</v>
      </c>
      <c r="B127" s="16" t="s">
        <v>113</v>
      </c>
      <c r="C127" s="16" t="s">
        <v>81</v>
      </c>
      <c r="D127" s="16" t="s">
        <v>107</v>
      </c>
      <c r="E127" s="17">
        <v>44314</v>
      </c>
      <c r="F127" s="16" t="s">
        <v>115</v>
      </c>
      <c r="G127" s="16">
        <v>178</v>
      </c>
      <c r="H127" s="16" t="s">
        <v>246</v>
      </c>
      <c r="I127" s="16" t="s">
        <v>110</v>
      </c>
      <c r="J127" s="18">
        <v>686.38</v>
      </c>
      <c r="K127" s="18">
        <v>8.3985000000000003</v>
      </c>
      <c r="L127" s="18">
        <v>5764.56</v>
      </c>
    </row>
    <row r="128" spans="1:13">
      <c r="A128" s="16" t="s">
        <v>242</v>
      </c>
      <c r="B128" s="16" t="s">
        <v>113</v>
      </c>
      <c r="C128" s="16" t="s">
        <v>81</v>
      </c>
      <c r="D128" s="16" t="s">
        <v>107</v>
      </c>
      <c r="E128" s="17">
        <v>44316</v>
      </c>
      <c r="F128" s="16" t="s">
        <v>115</v>
      </c>
      <c r="G128" s="16">
        <v>184</v>
      </c>
      <c r="H128" s="16" t="s">
        <v>247</v>
      </c>
      <c r="I128" s="16" t="s">
        <v>110</v>
      </c>
      <c r="J128" s="18">
        <v>294.62</v>
      </c>
      <c r="K128" s="18">
        <v>8.3985000000000003</v>
      </c>
      <c r="L128" s="18">
        <v>2474.37</v>
      </c>
    </row>
    <row r="129" spans="1:12">
      <c r="A129" s="16" t="s">
        <v>242</v>
      </c>
      <c r="B129" s="16" t="s">
        <v>113</v>
      </c>
      <c r="C129" s="16" t="s">
        <v>81</v>
      </c>
      <c r="D129" s="16" t="s">
        <v>114</v>
      </c>
      <c r="E129" s="17">
        <v>44435</v>
      </c>
      <c r="F129" s="16" t="s">
        <v>115</v>
      </c>
      <c r="G129" s="16">
        <v>495</v>
      </c>
      <c r="H129" s="16" t="s">
        <v>259</v>
      </c>
      <c r="I129" s="16" t="s">
        <v>110</v>
      </c>
      <c r="J129" s="18">
        <v>686.38</v>
      </c>
      <c r="K129" s="18">
        <v>8.4675999999999991</v>
      </c>
      <c r="L129" s="18">
        <v>5811.99</v>
      </c>
    </row>
    <row r="130" spans="1:12">
      <c r="A130" s="16" t="s">
        <v>242</v>
      </c>
      <c r="B130" s="16" t="s">
        <v>113</v>
      </c>
      <c r="C130" s="16" t="s">
        <v>81</v>
      </c>
      <c r="D130" s="16" t="s">
        <v>118</v>
      </c>
      <c r="E130" s="17">
        <v>44400</v>
      </c>
      <c r="F130" s="16" t="s">
        <v>115</v>
      </c>
      <c r="G130" s="16">
        <v>424</v>
      </c>
      <c r="H130" s="16" t="s">
        <v>255</v>
      </c>
      <c r="I130" s="16" t="s">
        <v>110</v>
      </c>
      <c r="J130" s="18">
        <v>100</v>
      </c>
      <c r="K130" s="18">
        <v>8.4675999999999991</v>
      </c>
      <c r="L130" s="18">
        <v>846.76</v>
      </c>
    </row>
    <row r="131" spans="1:12">
      <c r="A131" s="16" t="s">
        <v>242</v>
      </c>
      <c r="B131" s="16" t="s">
        <v>113</v>
      </c>
      <c r="C131" s="16" t="s">
        <v>81</v>
      </c>
      <c r="D131" s="16" t="s">
        <v>118</v>
      </c>
      <c r="E131" s="17">
        <v>44397</v>
      </c>
      <c r="F131" s="16" t="s">
        <v>115</v>
      </c>
      <c r="G131" s="16">
        <v>405</v>
      </c>
      <c r="H131" s="16" t="s">
        <v>253</v>
      </c>
      <c r="I131" s="16" t="s">
        <v>110</v>
      </c>
      <c r="J131" s="18">
        <v>2142</v>
      </c>
      <c r="K131" s="18">
        <v>8.4675999999999991</v>
      </c>
      <c r="L131" s="18">
        <v>18137.599999999999</v>
      </c>
    </row>
    <row r="132" spans="1:12">
      <c r="A132" s="16" t="s">
        <v>242</v>
      </c>
      <c r="B132" s="16" t="s">
        <v>113</v>
      </c>
      <c r="C132" s="16" t="s">
        <v>81</v>
      </c>
      <c r="D132" s="16" t="s">
        <v>131</v>
      </c>
      <c r="E132" s="17">
        <v>44371</v>
      </c>
      <c r="F132" s="16" t="s">
        <v>115</v>
      </c>
      <c r="G132" s="16">
        <v>337</v>
      </c>
      <c r="H132" s="16" t="s">
        <v>252</v>
      </c>
      <c r="I132" s="16" t="s">
        <v>110</v>
      </c>
      <c r="J132" s="18">
        <v>294.67</v>
      </c>
      <c r="K132" s="18">
        <v>8.4675999999999991</v>
      </c>
      <c r="L132" s="18">
        <v>2495.15</v>
      </c>
    </row>
    <row r="133" spans="1:12">
      <c r="A133" s="16" t="s">
        <v>242</v>
      </c>
      <c r="B133" s="16" t="s">
        <v>113</v>
      </c>
      <c r="C133" s="16" t="s">
        <v>81</v>
      </c>
      <c r="D133" s="16" t="s">
        <v>107</v>
      </c>
      <c r="E133" s="17">
        <v>44312</v>
      </c>
      <c r="F133" s="16" t="s">
        <v>115</v>
      </c>
      <c r="G133" s="16">
        <v>177</v>
      </c>
      <c r="H133" s="16" t="s">
        <v>245</v>
      </c>
      <c r="I133" s="16" t="s">
        <v>110</v>
      </c>
      <c r="J133" s="18">
        <v>2142</v>
      </c>
      <c r="K133" s="18">
        <v>8.3985000000000003</v>
      </c>
      <c r="L133" s="18">
        <v>17989.59</v>
      </c>
    </row>
    <row r="134" spans="1:12">
      <c r="A134" s="16" t="s">
        <v>242</v>
      </c>
      <c r="B134" s="16" t="s">
        <v>113</v>
      </c>
      <c r="C134" s="16" t="s">
        <v>81</v>
      </c>
      <c r="D134" s="16" t="s">
        <v>114</v>
      </c>
      <c r="E134" s="17">
        <v>44434</v>
      </c>
      <c r="F134" s="16" t="s">
        <v>115</v>
      </c>
      <c r="G134" s="16">
        <v>481</v>
      </c>
      <c r="H134" s="16" t="s">
        <v>284</v>
      </c>
      <c r="I134" s="16" t="s">
        <v>110</v>
      </c>
      <c r="J134" s="18">
        <v>294.62</v>
      </c>
      <c r="K134" s="94">
        <v>8.4675999999999991</v>
      </c>
      <c r="L134" s="94">
        <v>2494.7199999999998</v>
      </c>
    </row>
    <row r="135" spans="1:12">
      <c r="A135" s="16" t="s">
        <v>242</v>
      </c>
      <c r="B135" s="16" t="s">
        <v>113</v>
      </c>
      <c r="C135" s="16" t="s">
        <v>81</v>
      </c>
      <c r="D135" s="16" t="s">
        <v>147</v>
      </c>
      <c r="E135" s="17">
        <v>44341</v>
      </c>
      <c r="F135" s="16" t="s">
        <v>115</v>
      </c>
      <c r="G135" s="16">
        <v>261</v>
      </c>
      <c r="H135" s="16" t="s">
        <v>248</v>
      </c>
      <c r="I135" s="16" t="s">
        <v>110</v>
      </c>
      <c r="J135" s="18">
        <v>294.62</v>
      </c>
      <c r="K135" s="18">
        <v>8.4675999999999991</v>
      </c>
      <c r="L135" s="18">
        <v>2494.7199999999998</v>
      </c>
    </row>
    <row r="136" spans="1:12">
      <c r="A136" s="16" t="s">
        <v>242</v>
      </c>
      <c r="B136" s="16" t="s">
        <v>113</v>
      </c>
      <c r="C136" s="16" t="s">
        <v>81</v>
      </c>
      <c r="D136" s="16" t="s">
        <v>118</v>
      </c>
      <c r="E136" s="17">
        <v>44405</v>
      </c>
      <c r="F136" s="16" t="s">
        <v>115</v>
      </c>
      <c r="G136" s="16">
        <v>428</v>
      </c>
      <c r="H136" s="16" t="s">
        <v>256</v>
      </c>
      <c r="I136" s="16" t="s">
        <v>110</v>
      </c>
      <c r="J136" s="18">
        <v>685.88</v>
      </c>
      <c r="K136" s="18">
        <v>8.4675999999999991</v>
      </c>
      <c r="L136" s="18">
        <v>5807.76</v>
      </c>
    </row>
    <row r="137" spans="1:12">
      <c r="A137" s="16" t="s">
        <v>242</v>
      </c>
      <c r="B137" s="16" t="s">
        <v>113</v>
      </c>
      <c r="C137" s="16" t="s">
        <v>81</v>
      </c>
      <c r="D137" s="16" t="s">
        <v>147</v>
      </c>
      <c r="E137" s="17">
        <v>44341</v>
      </c>
      <c r="F137" s="16" t="s">
        <v>115</v>
      </c>
      <c r="G137" s="16">
        <v>276</v>
      </c>
      <c r="H137" s="16" t="s">
        <v>249</v>
      </c>
      <c r="I137" s="16" t="s">
        <v>110</v>
      </c>
      <c r="J137" s="18">
        <v>2142</v>
      </c>
      <c r="K137" s="18">
        <v>8.4675999999999991</v>
      </c>
      <c r="L137" s="18">
        <v>18137.599999999999</v>
      </c>
    </row>
    <row r="138" spans="1:12">
      <c r="A138" s="16" t="s">
        <v>242</v>
      </c>
      <c r="B138" s="16" t="s">
        <v>113</v>
      </c>
      <c r="C138" s="16" t="s">
        <v>81</v>
      </c>
      <c r="D138" s="16" t="s">
        <v>131</v>
      </c>
      <c r="E138" s="17">
        <v>44368</v>
      </c>
      <c r="F138" s="16" t="s">
        <v>115</v>
      </c>
      <c r="G138" s="16">
        <v>353</v>
      </c>
      <c r="H138" s="16" t="s">
        <v>251</v>
      </c>
      <c r="I138" s="16" t="s">
        <v>110</v>
      </c>
      <c r="J138" s="18">
        <v>2142</v>
      </c>
      <c r="K138" s="18">
        <v>8.4675999999999991</v>
      </c>
      <c r="L138" s="18">
        <v>18137.599999999999</v>
      </c>
    </row>
    <row r="139" spans="1:12">
      <c r="A139" s="16" t="s">
        <v>242</v>
      </c>
      <c r="B139" s="16" t="s">
        <v>113</v>
      </c>
      <c r="C139" s="16" t="s">
        <v>81</v>
      </c>
      <c r="D139" s="16" t="s">
        <v>135</v>
      </c>
      <c r="E139" s="17">
        <v>44278</v>
      </c>
      <c r="F139" s="16" t="s">
        <v>115</v>
      </c>
      <c r="G139" s="16">
        <v>127</v>
      </c>
      <c r="H139" s="16" t="s">
        <v>243</v>
      </c>
      <c r="I139" s="16" t="s">
        <v>110</v>
      </c>
      <c r="J139" s="18">
        <v>2142</v>
      </c>
      <c r="K139" s="18">
        <v>8.3985000000000003</v>
      </c>
      <c r="L139" s="18">
        <v>17989.59</v>
      </c>
    </row>
    <row r="140" spans="1:12">
      <c r="A140" s="16" t="s">
        <v>242</v>
      </c>
      <c r="B140" s="16" t="s">
        <v>113</v>
      </c>
      <c r="C140" s="16" t="s">
        <v>81</v>
      </c>
      <c r="D140" s="16" t="s">
        <v>114</v>
      </c>
      <c r="E140" s="17">
        <v>44428</v>
      </c>
      <c r="F140" s="16" t="s">
        <v>115</v>
      </c>
      <c r="G140" s="16">
        <v>497</v>
      </c>
      <c r="H140" s="16" t="s">
        <v>285</v>
      </c>
      <c r="I140" s="16" t="s">
        <v>110</v>
      </c>
      <c r="J140" s="18">
        <v>2242</v>
      </c>
      <c r="K140" s="94">
        <v>8.4675999999999991</v>
      </c>
      <c r="L140" s="94">
        <v>18984.36</v>
      </c>
    </row>
    <row r="141" spans="1:12">
      <c r="A141" s="16" t="s">
        <v>263</v>
      </c>
      <c r="B141" s="16" t="s">
        <v>113</v>
      </c>
      <c r="C141" s="16" t="s">
        <v>81</v>
      </c>
      <c r="D141" s="16" t="s">
        <v>118</v>
      </c>
      <c r="E141" s="17">
        <v>44386</v>
      </c>
      <c r="F141" s="16" t="s">
        <v>115</v>
      </c>
      <c r="G141" s="16">
        <v>410</v>
      </c>
      <c r="H141" s="16" t="s">
        <v>266</v>
      </c>
      <c r="I141" s="16" t="s">
        <v>110</v>
      </c>
      <c r="J141" s="18">
        <v>128.4</v>
      </c>
      <c r="K141" s="18">
        <v>8.4675999999999991</v>
      </c>
      <c r="L141" s="18">
        <v>1087.24</v>
      </c>
    </row>
    <row r="142" spans="1:12">
      <c r="A142" s="16" t="s">
        <v>263</v>
      </c>
      <c r="B142" s="16" t="s">
        <v>113</v>
      </c>
      <c r="C142" s="16" t="s">
        <v>81</v>
      </c>
      <c r="D142" s="16" t="s">
        <v>114</v>
      </c>
      <c r="E142" s="17">
        <v>44386</v>
      </c>
      <c r="F142" s="16" t="s">
        <v>115</v>
      </c>
      <c r="G142" s="16">
        <v>410</v>
      </c>
      <c r="H142" s="16" t="s">
        <v>266</v>
      </c>
      <c r="I142" s="16" t="s">
        <v>110</v>
      </c>
      <c r="J142" s="18">
        <v>128.4</v>
      </c>
      <c r="K142" s="18">
        <v>8.4675999999999991</v>
      </c>
      <c r="L142" s="18">
        <v>1087.24</v>
      </c>
    </row>
    <row r="143" spans="1:12">
      <c r="A143" s="16" t="s">
        <v>263</v>
      </c>
      <c r="B143" s="16" t="s">
        <v>113</v>
      </c>
      <c r="C143" s="16" t="s">
        <v>81</v>
      </c>
      <c r="D143" s="16" t="s">
        <v>128</v>
      </c>
      <c r="E143" s="17">
        <v>44386</v>
      </c>
      <c r="F143" s="16" t="s">
        <v>115</v>
      </c>
      <c r="G143" s="16">
        <v>410</v>
      </c>
      <c r="H143" s="16" t="s">
        <v>266</v>
      </c>
      <c r="I143" s="16" t="s">
        <v>110</v>
      </c>
      <c r="J143" s="18">
        <v>128.38999999999999</v>
      </c>
      <c r="K143" s="18">
        <v>8.4675999999999991</v>
      </c>
      <c r="L143" s="18">
        <v>1087.1600000000001</v>
      </c>
    </row>
    <row r="144" spans="1:12">
      <c r="A144" s="16" t="s">
        <v>263</v>
      </c>
      <c r="B144" s="16" t="s">
        <v>113</v>
      </c>
      <c r="C144" s="16" t="s">
        <v>81</v>
      </c>
      <c r="D144" s="16" t="s">
        <v>147</v>
      </c>
      <c r="E144" s="17">
        <v>44320</v>
      </c>
      <c r="F144" s="16" t="s">
        <v>115</v>
      </c>
      <c r="G144" s="16">
        <v>235</v>
      </c>
      <c r="H144" s="16" t="s">
        <v>265</v>
      </c>
      <c r="I144" s="16" t="s">
        <v>110</v>
      </c>
      <c r="J144" s="18">
        <v>380.23</v>
      </c>
      <c r="K144" s="18">
        <v>8.4675999999999991</v>
      </c>
      <c r="L144" s="18">
        <v>3219.64</v>
      </c>
    </row>
    <row r="145" spans="1:13">
      <c r="A145" s="16" t="s">
        <v>263</v>
      </c>
      <c r="B145" s="16" t="s">
        <v>113</v>
      </c>
      <c r="C145" s="16" t="s">
        <v>81</v>
      </c>
      <c r="D145" s="16" t="s">
        <v>135</v>
      </c>
      <c r="E145" s="17">
        <v>44271</v>
      </c>
      <c r="F145" s="16" t="s">
        <v>115</v>
      </c>
      <c r="G145" s="16">
        <v>124</v>
      </c>
      <c r="H145" s="16" t="s">
        <v>264</v>
      </c>
      <c r="I145" s="16" t="s">
        <v>110</v>
      </c>
      <c r="J145" s="18">
        <v>130.41</v>
      </c>
      <c r="K145" s="18">
        <v>8.3985000000000003</v>
      </c>
      <c r="L145" s="18">
        <v>1095.25</v>
      </c>
      <c r="M145" s="18">
        <f>SUM(J124:J145)</f>
        <v>18852.870000000003</v>
      </c>
    </row>
    <row r="146" spans="1:13">
      <c r="A146" s="16"/>
      <c r="B146" s="16"/>
      <c r="C146" s="16"/>
      <c r="D146" s="16"/>
      <c r="E146" s="17"/>
      <c r="F146" s="16"/>
      <c r="G146" s="16"/>
      <c r="H146" s="16"/>
      <c r="I146" s="16"/>
      <c r="J146" s="18"/>
      <c r="K146" s="18"/>
      <c r="L146" s="18"/>
      <c r="M146" s="18"/>
    </row>
    <row r="147" spans="1:13">
      <c r="A147" s="16"/>
      <c r="B147" s="16"/>
      <c r="C147" s="16"/>
      <c r="D147" s="16"/>
      <c r="E147" s="17"/>
      <c r="F147" s="16"/>
      <c r="G147" s="16"/>
      <c r="H147" s="16"/>
      <c r="I147" s="16"/>
      <c r="J147" s="18"/>
      <c r="K147" s="18"/>
      <c r="L147" s="18"/>
      <c r="M147" s="18"/>
    </row>
    <row r="148" spans="1:13">
      <c r="A148" s="16"/>
      <c r="B148" s="16"/>
      <c r="C148" s="16"/>
      <c r="D148" s="16"/>
      <c r="E148" s="17"/>
      <c r="F148" s="16"/>
      <c r="G148" s="16"/>
      <c r="H148" s="16"/>
      <c r="I148" s="16"/>
      <c r="J148" s="18"/>
      <c r="K148" s="18"/>
      <c r="L148" s="18"/>
      <c r="M148" s="18"/>
    </row>
    <row r="149" spans="1:13">
      <c r="J149" s="96">
        <f>SUM(J2:J145)</f>
        <v>155047.69999999995</v>
      </c>
      <c r="K149" s="96">
        <f t="shared" ref="K149:M149" si="0">SUM(K2:K145)</f>
        <v>1130.746199999998</v>
      </c>
      <c r="L149" s="96">
        <f t="shared" si="0"/>
        <v>1324493.5599999994</v>
      </c>
      <c r="M149" s="97">
        <f t="shared" si="0"/>
        <v>155047.69999999998</v>
      </c>
    </row>
    <row r="150" spans="1:13">
      <c r="J150" s="18"/>
    </row>
  </sheetData>
  <sortState xmlns:xlrd2="http://schemas.microsoft.com/office/spreadsheetml/2017/richdata2" ref="A108:J122">
    <sortCondition ref="D108:D122"/>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B2E84-1A33-4D0C-83AC-EF97DC182AED}">
  <dimension ref="A45:J69"/>
  <sheetViews>
    <sheetView topLeftCell="A13" zoomScaleNormal="100" workbookViewId="0">
      <selection activeCell="D71" sqref="D71"/>
    </sheetView>
  </sheetViews>
  <sheetFormatPr defaultRowHeight="14.4"/>
  <cols>
    <col min="2" max="2" width="20.44140625" customWidth="1"/>
    <col min="3" max="3" width="41.21875" customWidth="1"/>
    <col min="4" max="4" width="16.77734375" customWidth="1"/>
    <col min="5" max="5" width="11.77734375" bestFit="1" customWidth="1"/>
    <col min="6" max="6" width="12.44140625" bestFit="1" customWidth="1"/>
    <col min="10" max="10" width="21.77734375" customWidth="1"/>
  </cols>
  <sheetData>
    <row r="45" spans="2:10" ht="15" thickBot="1"/>
    <row r="46" spans="2:10">
      <c r="B46" s="77" t="s">
        <v>30</v>
      </c>
      <c r="C46" s="124" t="s">
        <v>31</v>
      </c>
      <c r="D46" s="124"/>
      <c r="E46" s="124"/>
      <c r="F46" s="124"/>
      <c r="G46" s="125"/>
    </row>
    <row r="47" spans="2:10">
      <c r="B47" s="61" t="s">
        <v>32</v>
      </c>
      <c r="C47" s="30" t="s">
        <v>33</v>
      </c>
      <c r="D47" s="31">
        <v>15583.66</v>
      </c>
      <c r="E47" s="31">
        <f>J47+D68</f>
        <v>7791.1629209824769</v>
      </c>
      <c r="F47" s="31"/>
      <c r="G47" s="56">
        <f>E47/D47</f>
        <v>0.49995719368764957</v>
      </c>
      <c r="I47" s="69">
        <f>D47/D$61</f>
        <v>5.994061426392347E-2</v>
      </c>
      <c r="J47" s="71">
        <f>E$67*I47</f>
        <v>441.16292098247675</v>
      </c>
    </row>
    <row r="48" spans="2:10">
      <c r="B48" s="61" t="s">
        <v>34</v>
      </c>
      <c r="C48" s="30" t="s">
        <v>35</v>
      </c>
      <c r="D48" s="31">
        <v>28031.55</v>
      </c>
      <c r="E48" s="31">
        <f>J48</f>
        <v>793.55430480813527</v>
      </c>
      <c r="F48" s="31"/>
      <c r="G48" s="56">
        <f t="shared" ref="G48:G50" si="0">E48/D48</f>
        <v>2.8309326626894886E-2</v>
      </c>
      <c r="I48" s="69">
        <f t="shared" ref="I48:I50" si="1">D48/D$61</f>
        <v>0.10781987837067056</v>
      </c>
      <c r="J48" s="71">
        <f>E$67*I48</f>
        <v>793.55430480813527</v>
      </c>
    </row>
    <row r="49" spans="2:10" ht="28.8">
      <c r="B49" s="61" t="s">
        <v>36</v>
      </c>
      <c r="C49" s="30" t="s">
        <v>37</v>
      </c>
      <c r="D49" s="31">
        <v>47749.55</v>
      </c>
      <c r="E49" s="31">
        <f>J49</f>
        <v>1351.7576072372487</v>
      </c>
      <c r="F49" s="31"/>
      <c r="G49" s="56">
        <f t="shared" si="0"/>
        <v>2.8309326626894886E-2</v>
      </c>
      <c r="I49" s="69">
        <f t="shared" si="1"/>
        <v>0.18366271837462619</v>
      </c>
      <c r="J49" s="71">
        <f t="shared" ref="J49:J50" si="2">E$67*I49</f>
        <v>1351.7576072372487</v>
      </c>
    </row>
    <row r="50" spans="2:10">
      <c r="B50" s="61" t="s">
        <v>38</v>
      </c>
      <c r="C50" s="30" t="s">
        <v>39</v>
      </c>
      <c r="D50" s="31">
        <v>18640.14</v>
      </c>
      <c r="E50" s="31">
        <f>J50</f>
        <v>527.68981163104843</v>
      </c>
      <c r="F50" s="31"/>
      <c r="G50" s="56">
        <f t="shared" si="0"/>
        <v>2.8309326626894886E-2</v>
      </c>
      <c r="I50" s="69">
        <f t="shared" si="1"/>
        <v>7.1696985275957664E-2</v>
      </c>
      <c r="J50" s="71">
        <f t="shared" si="2"/>
        <v>527.68981163104843</v>
      </c>
    </row>
    <row r="51" spans="2:10">
      <c r="B51" s="62"/>
      <c r="C51" s="32" t="s">
        <v>29</v>
      </c>
      <c r="D51" s="34">
        <f>SUM(D47:D50)</f>
        <v>110004.90000000001</v>
      </c>
      <c r="E51" s="34">
        <f>SUM(E47:E50)</f>
        <v>10464.164644658907</v>
      </c>
      <c r="F51" s="34">
        <f>SUM(F47:F50)</f>
        <v>0</v>
      </c>
      <c r="G51" s="57">
        <f>SUM(G47:G50)</f>
        <v>0.58488517356833425</v>
      </c>
    </row>
    <row r="52" spans="2:10">
      <c r="B52" s="60" t="s">
        <v>40</v>
      </c>
      <c r="C52" s="117" t="s">
        <v>41</v>
      </c>
      <c r="D52" s="117"/>
      <c r="E52" s="117"/>
      <c r="F52" s="117"/>
      <c r="G52" s="118"/>
    </row>
    <row r="53" spans="2:10">
      <c r="B53" s="61" t="s">
        <v>42</v>
      </c>
      <c r="C53" s="30" t="s">
        <v>43</v>
      </c>
      <c r="D53" s="31">
        <v>15583</v>
      </c>
      <c r="E53" s="31">
        <f>J53</f>
        <v>441.14423682690301</v>
      </c>
      <c r="F53" s="31"/>
      <c r="G53" s="56">
        <f>E53/D53</f>
        <v>2.8309326626894886E-2</v>
      </c>
      <c r="I53" s="69">
        <f>D53/D$61</f>
        <v>5.9938075655829211E-2</v>
      </c>
      <c r="J53" s="71">
        <f t="shared" ref="J53:J57" si="3">E$67*I53</f>
        <v>441.14423682690301</v>
      </c>
    </row>
    <row r="54" spans="2:10" ht="28.8">
      <c r="B54" s="61" t="s">
        <v>44</v>
      </c>
      <c r="C54" s="30" t="s">
        <v>45</v>
      </c>
      <c r="D54" s="31">
        <v>28160</v>
      </c>
      <c r="E54" s="31">
        <f>J54</f>
        <v>797.1906378133599</v>
      </c>
      <c r="F54" s="31"/>
      <c r="G54" s="56">
        <f t="shared" ref="G54:G57" si="4">E54/D54</f>
        <v>2.8309326626894882E-2</v>
      </c>
      <c r="I54" s="69">
        <f t="shared" ref="I54:I57" si="5">D54/D$61</f>
        <v>0.10831394535507607</v>
      </c>
      <c r="J54" s="71">
        <f t="shared" si="3"/>
        <v>797.1906378133599</v>
      </c>
    </row>
    <row r="55" spans="2:10" ht="28.8">
      <c r="B55" s="61" t="s">
        <v>46</v>
      </c>
      <c r="C55" s="30" t="s">
        <v>47</v>
      </c>
      <c r="D55" s="31">
        <v>40480</v>
      </c>
      <c r="E55" s="31">
        <f>J55</f>
        <v>1145.9615418567048</v>
      </c>
      <c r="F55" s="31"/>
      <c r="G55" s="56">
        <f t="shared" si="4"/>
        <v>2.8309326626894882E-2</v>
      </c>
      <c r="I55" s="69">
        <f t="shared" si="5"/>
        <v>0.15570129644792186</v>
      </c>
      <c r="J55" s="71">
        <f t="shared" si="3"/>
        <v>1145.9615418567048</v>
      </c>
    </row>
    <row r="56" spans="2:10" ht="28.8">
      <c r="B56" s="61" t="s">
        <v>48</v>
      </c>
      <c r="C56" s="30" t="s">
        <v>49</v>
      </c>
      <c r="D56" s="31">
        <v>50370</v>
      </c>
      <c r="E56" s="31">
        <f>J56</f>
        <v>1425.9407821966954</v>
      </c>
      <c r="F56" s="31"/>
      <c r="G56" s="56">
        <f t="shared" si="4"/>
        <v>2.8309326626894886E-2</v>
      </c>
      <c r="I56" s="69">
        <f t="shared" si="5"/>
        <v>0.19374195410281186</v>
      </c>
      <c r="J56" s="71">
        <f t="shared" si="3"/>
        <v>1425.9407821966954</v>
      </c>
    </row>
    <row r="57" spans="2:10">
      <c r="B57" s="61" t="s">
        <v>50</v>
      </c>
      <c r="C57" s="30" t="s">
        <v>39</v>
      </c>
      <c r="D57" s="31">
        <v>15387.09</v>
      </c>
      <c r="E57" s="31">
        <f>J57</f>
        <v>435.59815664742797</v>
      </c>
      <c r="F57" s="31"/>
      <c r="G57" s="56">
        <f t="shared" si="4"/>
        <v>2.8309326626894882E-2</v>
      </c>
      <c r="I57" s="69">
        <f t="shared" si="5"/>
        <v>5.9184532153183152E-2</v>
      </c>
      <c r="J57" s="71">
        <f t="shared" si="3"/>
        <v>435.59815664742797</v>
      </c>
    </row>
    <row r="58" spans="2:10" ht="15" thickBot="1">
      <c r="B58" s="78"/>
      <c r="C58" s="79" t="s">
        <v>29</v>
      </c>
      <c r="D58" s="80">
        <f>SUM(D53:D57)</f>
        <v>149980.09</v>
      </c>
      <c r="E58" s="80">
        <f>SUM(E53:E57)</f>
        <v>4245.8353553410916</v>
      </c>
      <c r="F58" s="80">
        <f>SUM(F53:F57)</f>
        <v>0</v>
      </c>
      <c r="G58" s="81">
        <f>SUM(G54:G57)</f>
        <v>0.11323730650757953</v>
      </c>
      <c r="J58" s="71"/>
    </row>
    <row r="59" spans="2:10">
      <c r="B59" s="75"/>
      <c r="C59" s="75"/>
      <c r="D59" s="73"/>
      <c r="E59" s="73"/>
    </row>
    <row r="61" spans="2:10">
      <c r="B61" s="75" t="s">
        <v>286</v>
      </c>
      <c r="C61" s="75"/>
      <c r="D61" s="68">
        <f>D51+D58</f>
        <v>259984.99</v>
      </c>
      <c r="E61" s="76">
        <v>1</v>
      </c>
    </row>
    <row r="65" spans="1:5">
      <c r="B65" t="s">
        <v>287</v>
      </c>
      <c r="D65">
        <f>1350+1050+750+600+225</f>
        <v>3975</v>
      </c>
    </row>
    <row r="66" spans="1:5">
      <c r="B66" t="s">
        <v>288</v>
      </c>
      <c r="D66">
        <f>1800+110+275</f>
        <v>2185</v>
      </c>
    </row>
    <row r="67" spans="1:5">
      <c r="B67" t="s">
        <v>289</v>
      </c>
      <c r="D67">
        <v>1200</v>
      </c>
      <c r="E67">
        <f>SUM(D65:D67)</f>
        <v>7360</v>
      </c>
    </row>
    <row r="68" spans="1:5">
      <c r="A68" t="s">
        <v>290</v>
      </c>
      <c r="B68" t="s">
        <v>291</v>
      </c>
      <c r="D68">
        <f>1770+5580</f>
        <v>7350</v>
      </c>
    </row>
    <row r="69" spans="1:5">
      <c r="D69">
        <f>SUM(D65:D68)</f>
        <v>14710</v>
      </c>
    </row>
  </sheetData>
  <mergeCells count="2">
    <mergeCell ref="C46:G46"/>
    <mergeCell ref="C52:G52"/>
  </mergeCells>
  <dataValidations count="2">
    <dataValidation allowBlank="1" showInputMessage="1" showErrorMessage="1" prompt="Insert *text* description of Output here" sqref="C46 C52" xr:uid="{2F88F4D7-B3B4-4FC3-8E8E-027A19B231DA}"/>
    <dataValidation allowBlank="1" showInputMessage="1" showErrorMessage="1" prompt="Insert *text* description of Activity here" sqref="C47 C53" xr:uid="{41D33710-5100-455A-AFC2-D1B4C273D0DC}"/>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391A0-9DA4-4F3A-BC78-3C299357B0FB}">
  <dimension ref="A57:I79"/>
  <sheetViews>
    <sheetView topLeftCell="A52" zoomScaleNormal="100" workbookViewId="0">
      <selection activeCell="D71" sqref="D71"/>
    </sheetView>
  </sheetViews>
  <sheetFormatPr defaultRowHeight="14.4"/>
  <cols>
    <col min="1" max="1" width="19.21875" customWidth="1"/>
    <col min="2" max="2" width="48.44140625" customWidth="1"/>
    <col min="3" max="3" width="15.77734375" customWidth="1"/>
    <col min="4" max="4" width="17" customWidth="1"/>
    <col min="9" max="9" width="28" customWidth="1"/>
  </cols>
  <sheetData>
    <row r="57" spans="1:9">
      <c r="A57" s="60" t="s">
        <v>30</v>
      </c>
      <c r="B57" s="117" t="s">
        <v>31</v>
      </c>
      <c r="C57" s="117"/>
      <c r="D57" s="117"/>
      <c r="E57" s="117"/>
      <c r="F57" s="118"/>
    </row>
    <row r="58" spans="1:9">
      <c r="A58" s="61" t="s">
        <v>32</v>
      </c>
      <c r="B58" s="30" t="s">
        <v>33</v>
      </c>
      <c r="C58" s="31">
        <v>15583.66</v>
      </c>
      <c r="D58" s="31">
        <f>I58+C78</f>
        <v>7293.0905483428105</v>
      </c>
      <c r="E58" s="31"/>
      <c r="F58" s="56">
        <f>D58/C58</f>
        <v>0.4679960001914063</v>
      </c>
      <c r="H58" s="69">
        <f>C58/C$71</f>
        <v>5.994061426392347E-2</v>
      </c>
      <c r="I58" s="71">
        <f>D$77*H58</f>
        <v>393.09054834281011</v>
      </c>
    </row>
    <row r="59" spans="1:9">
      <c r="A59" s="61" t="s">
        <v>34</v>
      </c>
      <c r="B59" s="30" t="s">
        <v>35</v>
      </c>
      <c r="C59" s="31">
        <v>28031.55</v>
      </c>
      <c r="D59" s="31">
        <f>I59</f>
        <v>707.08276235485755</v>
      </c>
      <c r="E59" s="31"/>
      <c r="F59" s="56">
        <f t="shared" ref="F59:F61" si="0">D59/C59</f>
        <v>2.522453315477944E-2</v>
      </c>
      <c r="H59" s="69">
        <f t="shared" ref="H59:H61" si="1">C59/C$71</f>
        <v>0.10781987837067056</v>
      </c>
      <c r="I59" s="71">
        <f t="shared" ref="I59:I61" si="2">D$77*H59</f>
        <v>707.08276235485755</v>
      </c>
    </row>
    <row r="60" spans="1:9" ht="28.8">
      <c r="A60" s="61" t="s">
        <v>36</v>
      </c>
      <c r="B60" s="30" t="s">
        <v>37</v>
      </c>
      <c r="C60" s="31">
        <v>47749.55</v>
      </c>
      <c r="D60" s="31">
        <f>I60</f>
        <v>1204.4601071007985</v>
      </c>
      <c r="E60" s="31"/>
      <c r="F60" s="56">
        <f t="shared" si="0"/>
        <v>2.5224533154779436E-2</v>
      </c>
      <c r="H60" s="69">
        <f t="shared" si="1"/>
        <v>0.18366271837462619</v>
      </c>
      <c r="I60" s="71">
        <f t="shared" si="2"/>
        <v>1204.4601071007985</v>
      </c>
    </row>
    <row r="61" spans="1:9">
      <c r="A61" s="61" t="s">
        <v>38</v>
      </c>
      <c r="B61" s="30" t="s">
        <v>39</v>
      </c>
      <c r="C61" s="31">
        <v>18640.14</v>
      </c>
      <c r="D61" s="31">
        <f>I61</f>
        <v>470.18882943973034</v>
      </c>
      <c r="E61" s="31"/>
      <c r="F61" s="56">
        <f t="shared" si="0"/>
        <v>2.5224533154779436E-2</v>
      </c>
      <c r="H61" s="69">
        <f t="shared" si="1"/>
        <v>7.1696985275957664E-2</v>
      </c>
      <c r="I61" s="71">
        <f t="shared" si="2"/>
        <v>470.18882943973034</v>
      </c>
    </row>
    <row r="62" spans="1:9">
      <c r="A62" s="62"/>
      <c r="B62" s="32" t="s">
        <v>29</v>
      </c>
      <c r="C62" s="34">
        <f>SUM(C58:C61)</f>
        <v>110004.90000000001</v>
      </c>
      <c r="D62" s="34">
        <f>SUM(D58:D61)</f>
        <v>9674.8222472381967</v>
      </c>
      <c r="E62" s="34">
        <f>SUM(E58:E61)</f>
        <v>0</v>
      </c>
      <c r="F62" s="57">
        <f>SUM(F58:F61)</f>
        <v>0.54366959965574468</v>
      </c>
    </row>
    <row r="63" spans="1:9">
      <c r="A63" s="60" t="s">
        <v>40</v>
      </c>
      <c r="B63" s="117" t="s">
        <v>41</v>
      </c>
      <c r="C63" s="117"/>
      <c r="D63" s="117"/>
      <c r="E63" s="117"/>
      <c r="F63" s="118"/>
    </row>
    <row r="64" spans="1:9">
      <c r="A64" s="61" t="s">
        <v>42</v>
      </c>
      <c r="B64" s="30" t="s">
        <v>43</v>
      </c>
      <c r="C64" s="31">
        <v>15583</v>
      </c>
      <c r="D64" s="31">
        <f>I64</f>
        <v>393.07390015092795</v>
      </c>
      <c r="E64" s="31"/>
      <c r="F64" s="56">
        <f>D64/C64</f>
        <v>2.5224533154779436E-2</v>
      </c>
      <c r="H64" s="69">
        <f t="shared" ref="H64:H68" si="3">C64/C$71</f>
        <v>5.9938075655829211E-2</v>
      </c>
      <c r="I64" s="71">
        <f t="shared" ref="I64:I68" si="4">D$77*H64</f>
        <v>393.07390015092795</v>
      </c>
    </row>
    <row r="65" spans="1:9" ht="28.8">
      <c r="A65" s="61" t="s">
        <v>44</v>
      </c>
      <c r="B65" s="30" t="s">
        <v>45</v>
      </c>
      <c r="C65" s="31">
        <v>28160</v>
      </c>
      <c r="D65" s="31">
        <f>I65</f>
        <v>710.32285363858887</v>
      </c>
      <c r="E65" s="31"/>
      <c r="F65" s="56">
        <f t="shared" ref="F65:F68" si="5">D65/C65</f>
        <v>2.5224533154779433E-2</v>
      </c>
      <c r="H65" s="69">
        <f t="shared" si="3"/>
        <v>0.10831394535507607</v>
      </c>
      <c r="I65" s="71">
        <f t="shared" si="4"/>
        <v>710.32285363858887</v>
      </c>
    </row>
    <row r="66" spans="1:9" ht="28.8">
      <c r="A66" s="61" t="s">
        <v>46</v>
      </c>
      <c r="B66" s="30" t="s">
        <v>47</v>
      </c>
      <c r="C66" s="31">
        <v>40480</v>
      </c>
      <c r="D66" s="31">
        <f>I66</f>
        <v>1021.0891021054715</v>
      </c>
      <c r="E66" s="31"/>
      <c r="F66" s="56">
        <f t="shared" si="5"/>
        <v>2.5224533154779436E-2</v>
      </c>
      <c r="H66" s="69">
        <f t="shared" si="3"/>
        <v>0.15570129644792186</v>
      </c>
      <c r="I66" s="71">
        <f t="shared" si="4"/>
        <v>1021.0891021054715</v>
      </c>
    </row>
    <row r="67" spans="1:9" ht="28.8">
      <c r="A67" s="61" t="s">
        <v>48</v>
      </c>
      <c r="B67" s="30" t="s">
        <v>49</v>
      </c>
      <c r="C67" s="31">
        <v>50370</v>
      </c>
      <c r="D67" s="31">
        <f>I67</f>
        <v>1270.5597350062403</v>
      </c>
      <c r="E67" s="31"/>
      <c r="F67" s="56">
        <f t="shared" si="5"/>
        <v>2.522453315477944E-2</v>
      </c>
      <c r="H67" s="69">
        <f t="shared" si="3"/>
        <v>0.19374195410281186</v>
      </c>
      <c r="I67" s="71">
        <f t="shared" si="4"/>
        <v>1270.5597350062403</v>
      </c>
    </row>
    <row r="68" spans="1:9">
      <c r="A68" s="61" t="s">
        <v>50</v>
      </c>
      <c r="B68" s="30" t="s">
        <v>39</v>
      </c>
      <c r="C68" s="31">
        <v>15387.09</v>
      </c>
      <c r="D68" s="31">
        <f>I68+C79</f>
        <v>4888.1321618605753</v>
      </c>
      <c r="E68" s="31"/>
      <c r="F68" s="56">
        <f t="shared" si="5"/>
        <v>0.31767749209633367</v>
      </c>
      <c r="H68" s="69">
        <f t="shared" si="3"/>
        <v>5.9184532153183152E-2</v>
      </c>
      <c r="I68" s="71">
        <f t="shared" si="4"/>
        <v>388.13216186057508</v>
      </c>
    </row>
    <row r="69" spans="1:9">
      <c r="A69" s="62"/>
      <c r="B69" s="32" t="s">
        <v>29</v>
      </c>
      <c r="C69" s="33">
        <f>SUM(C64:C68)</f>
        <v>149980.09</v>
      </c>
      <c r="D69" s="34">
        <f>SUM(D64:D68)</f>
        <v>8283.1777527618033</v>
      </c>
      <c r="E69" s="34">
        <f>SUM(E64:E68)</f>
        <v>0</v>
      </c>
      <c r="F69" s="57">
        <f>SUM(F65:F68)</f>
        <v>0.39335109156067194</v>
      </c>
    </row>
    <row r="70" spans="1:9">
      <c r="A70" s="4"/>
      <c r="B70" s="72"/>
      <c r="C70" s="73"/>
      <c r="D70" s="73"/>
      <c r="E70" s="73"/>
      <c r="F70" s="74"/>
    </row>
    <row r="71" spans="1:9">
      <c r="B71" s="75" t="str">
        <f>LIWEN!B61</f>
        <v>Total</v>
      </c>
      <c r="C71" s="68">
        <f>LIWEN!D61</f>
        <v>259984.99</v>
      </c>
      <c r="D71" s="70">
        <f>LIWEN!E61</f>
        <v>1</v>
      </c>
    </row>
    <row r="75" spans="1:9">
      <c r="B75" t="s">
        <v>287</v>
      </c>
      <c r="C75">
        <f>1500+1000+1000+1000</f>
        <v>4500</v>
      </c>
    </row>
    <row r="76" spans="1:9">
      <c r="B76" t="s">
        <v>288</v>
      </c>
      <c r="C76">
        <f>858</f>
        <v>858</v>
      </c>
    </row>
    <row r="77" spans="1:9">
      <c r="B77" t="s">
        <v>289</v>
      </c>
      <c r="C77">
        <v>1200</v>
      </c>
      <c r="D77">
        <f>SUM(C75:C77)</f>
        <v>6558</v>
      </c>
    </row>
    <row r="78" spans="1:9">
      <c r="A78" s="67" t="s">
        <v>290</v>
      </c>
      <c r="B78" t="s">
        <v>291</v>
      </c>
      <c r="C78">
        <v>6900</v>
      </c>
    </row>
    <row r="79" spans="1:9">
      <c r="B79" t="s">
        <v>292</v>
      </c>
      <c r="C79">
        <f>3000+1500</f>
        <v>4500</v>
      </c>
    </row>
  </sheetData>
  <mergeCells count="2">
    <mergeCell ref="B57:F57"/>
    <mergeCell ref="B63:F63"/>
  </mergeCells>
  <dataValidations count="2">
    <dataValidation allowBlank="1" showInputMessage="1" showErrorMessage="1" prompt="Insert *text* description of Activity here" sqref="B58 B64" xr:uid="{220FB462-AA4A-41A9-9D75-93B042FE419A}"/>
    <dataValidation allowBlank="1" showInputMessage="1" showErrorMessage="1" prompt="Insert *text* description of Output here" sqref="B57 B63" xr:uid="{D61A1970-B256-4FF6-BBB3-2E2B59A6BDD1}"/>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D0105F759D2AC64381D178C0EA08893A" ma:contentTypeVersion="11" ma:contentTypeDescription="Create a new document." ma:contentTypeScope="" ma:versionID="99f2ef72f1764beb51be098fe654186f">
  <xsd:schema xmlns:xsd="http://www.w3.org/2001/XMLSchema" xmlns:xs="http://www.w3.org/2001/XMLSchema" xmlns:p="http://schemas.microsoft.com/office/2006/metadata/properties" xmlns:ns2="d1ead85b-033c-40b9-97a2-7da04997c14a" xmlns:ns3="315a5500-fdaa-4334-9aa2-710e81e4377c" targetNamespace="http://schemas.microsoft.com/office/2006/metadata/properties" ma:root="true" ma:fieldsID="9335ae119b2eea81db2f91dccd8178f6" ns2:_="" ns3:_="">
    <xsd:import namespace="d1ead85b-033c-40b9-97a2-7da04997c14a"/>
    <xsd:import namespace="315a5500-fdaa-4334-9aa2-710e81e4377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2:SharedWithUsers" minOccurs="0"/>
                <xsd:element ref="ns2:SharedWithDetails" minOccurs="0"/>
                <xsd:element ref="ns3:MediaServiceAutoKeyPoints" minOccurs="0"/>
                <xsd:element ref="ns3:MediaServiceKeyPoint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ead85b-033c-40b9-97a2-7da04997c1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15a5500-fdaa-4334-9aa2-710e81e4377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d1ead85b-033c-40b9-97a2-7da04997c14a">KTKPDB-259595601-5685</_dlc_DocId>
    <_dlc_DocIdUrl xmlns="d1ead85b-033c-40b9-97a2-7da04997c14a">
      <Url>https://kvinnatillkvinna.sharepoint.com/grants/africa/_layouts/15/DocIdRedir.aspx?ID=KTKPDB-259595601-5685</Url>
      <Description>KTKPDB-259595601-5685</Description>
    </_dlc_DocIdUrl>
  </documentManagement>
</p:properties>
</file>

<file path=customXml/itemProps1.xml><?xml version="1.0" encoding="utf-8"?>
<ds:datastoreItem xmlns:ds="http://schemas.openxmlformats.org/officeDocument/2006/customXml" ds:itemID="{37AB0A56-A444-4F86-AE8A-CE6928E41BFB}">
  <ds:schemaRefs>
    <ds:schemaRef ds:uri="http://schemas.microsoft.com/sharepoint/events"/>
  </ds:schemaRefs>
</ds:datastoreItem>
</file>

<file path=customXml/itemProps2.xml><?xml version="1.0" encoding="utf-8"?>
<ds:datastoreItem xmlns:ds="http://schemas.openxmlformats.org/officeDocument/2006/customXml" ds:itemID="{2A23EC78-F042-4040-AEEB-7A0B4AD4A1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ead85b-033c-40b9-97a2-7da04997c14a"/>
    <ds:schemaRef ds:uri="315a5500-fdaa-4334-9aa2-710e81e437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8D2AE27-346B-4D4E-BC3D-49023466867A}">
  <ds:schemaRefs>
    <ds:schemaRef ds:uri="http://schemas.microsoft.com/sharepoint/v3/contenttype/forms"/>
  </ds:schemaRefs>
</ds:datastoreItem>
</file>

<file path=customXml/itemProps4.xml><?xml version="1.0" encoding="utf-8"?>
<ds:datastoreItem xmlns:ds="http://schemas.openxmlformats.org/officeDocument/2006/customXml" ds:itemID="{8F654EB7-5DB4-40A6-AEE8-186D72BF95CC}">
  <ds:schemaRefs>
    <ds:schemaRef ds:uri="d1ead85b-033c-40b9-97a2-7da04997c14a"/>
    <ds:schemaRef ds:uri="http://schemas.openxmlformats.org/package/2006/metadata/core-properties"/>
    <ds:schemaRef ds:uri="http://purl.org/dc/dcmitype/"/>
    <ds:schemaRef ds:uri="http://schemas.microsoft.com/office/2006/documentManagement/types"/>
    <ds:schemaRef ds:uri="http://purl.org/dc/elements/1.1/"/>
    <ds:schemaRef ds:uri="http://www.w3.org/XML/1998/namespace"/>
    <ds:schemaRef ds:uri="http://purl.org/dc/terms/"/>
    <ds:schemaRef ds:uri="315a5500-fdaa-4334-9aa2-710e81e4377c"/>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Pivot table</vt:lpstr>
      <vt:lpstr>Report Sept. 2021</vt:lpstr>
      <vt:lpstr>Pivot tabel September</vt:lpstr>
      <vt:lpstr>Pivot</vt:lpstr>
      <vt:lpstr>UN Database</vt:lpstr>
      <vt:lpstr>Sheet4</vt:lpstr>
      <vt:lpstr>Xledger data</vt:lpstr>
      <vt:lpstr>LIWEN</vt:lpstr>
      <vt:lpstr>LEGAL</vt:lpstr>
      <vt:lpstr>CHI</vt:lpstr>
      <vt:lpstr>Sheet2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Jelena Zelenovic</dc:creator>
  <cp:keywords/>
  <dc:description/>
  <cp:lastModifiedBy>John Dennis</cp:lastModifiedBy>
  <cp:revision/>
  <dcterms:created xsi:type="dcterms:W3CDTF">2017-11-15T21:17:43Z</dcterms:created>
  <dcterms:modified xsi:type="dcterms:W3CDTF">2021-11-16T18:22:52Z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0x010100D0105F759D2AC64381D178C0EA08893A</vt:lpwstr>
  </property>
  <property fmtid="{D5CDD505-2E9C-101B-9397-08002B2CF9AE}" pid="3" name="_dlc_DocIdItemGuid">
    <vt:lpwstr>5f1e2dd8-007b-410d-ac6b-5a5b8376dd4b</vt:lpwstr>
  </property>
</Properties>
</file>