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PBF 2021 annual Report\NAP\Final version\"/>
    </mc:Choice>
  </mc:AlternateContent>
  <xr:revisionPtr revIDLastSave="0" documentId="8_{0141218C-3683-4C90-9356-5C87812B7E7D}" xr6:coauthVersionLast="47" xr6:coauthVersionMax="47" xr10:uidLastSave="{00000000-0000-0000-0000-000000000000}"/>
  <bookViews>
    <workbookView xWindow="-108" yWindow="-108" windowWidth="23256" windowHeight="12576" xr2:uid="{00000000-000D-0000-FFFF-FFFF00000000}"/>
  </bookViews>
  <sheets>
    <sheet name="119121 Financial report_by UNDG" sheetId="7" r:id="rId1"/>
    <sheet name="119121 Financial report-activit" sheetId="9" r:id="rId2"/>
  </sheets>
  <definedNames>
    <definedName name="COA">#REF!</definedName>
    <definedName name="Comm_2005">#REF!</definedName>
    <definedName name="pri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8" i="7" l="1"/>
  <c r="S15" i="7"/>
  <c r="S14" i="7"/>
  <c r="S13" i="7"/>
  <c r="S12" i="7"/>
  <c r="S11" i="7"/>
  <c r="S10" i="7"/>
  <c r="S9" i="7"/>
  <c r="S7" i="7"/>
  <c r="S6" i="7"/>
  <c r="R15" i="7"/>
  <c r="R14" i="7"/>
  <c r="R13" i="7"/>
  <c r="R12" i="7"/>
  <c r="R11" i="7"/>
  <c r="R10" i="7"/>
  <c r="R9" i="7"/>
  <c r="R7" i="7"/>
  <c r="R6" i="7"/>
  <c r="Q15" i="7"/>
  <c r="Q14" i="7"/>
  <c r="Q13" i="7"/>
  <c r="Q12" i="7"/>
  <c r="Q11" i="7"/>
  <c r="Q10" i="7"/>
  <c r="Q9" i="7"/>
  <c r="Q8" i="7"/>
  <c r="Q7" i="7"/>
  <c r="Q6" i="7"/>
  <c r="P15" i="7"/>
  <c r="P14" i="7"/>
  <c r="P13" i="7"/>
  <c r="P12" i="7"/>
  <c r="P11" i="7"/>
  <c r="P10" i="7"/>
  <c r="P9" i="7"/>
  <c r="P8" i="7"/>
  <c r="P7" i="7"/>
  <c r="P6" i="7"/>
  <c r="N15" i="7"/>
  <c r="N14" i="7"/>
  <c r="O15" i="7"/>
  <c r="O14" i="7"/>
  <c r="O13" i="7"/>
  <c r="O12" i="7"/>
  <c r="O11" i="7"/>
  <c r="O10" i="7"/>
  <c r="O9" i="7"/>
  <c r="O8" i="7"/>
  <c r="O7" i="7"/>
  <c r="O6" i="7"/>
  <c r="N13" i="7"/>
  <c r="N12" i="7"/>
  <c r="N11" i="7"/>
  <c r="N10" i="7"/>
  <c r="N9" i="7"/>
  <c r="N8" i="7"/>
  <c r="N7" i="7"/>
  <c r="N6" i="7"/>
  <c r="F21" i="9"/>
  <c r="K21" i="9" s="1"/>
  <c r="L21" i="9" s="1"/>
  <c r="J10" i="9"/>
  <c r="K10" i="9" s="1"/>
  <c r="F11" i="9"/>
  <c r="K11" i="9" s="1"/>
  <c r="L11" i="9" s="1"/>
  <c r="F12" i="9"/>
  <c r="J12" i="9"/>
  <c r="C13" i="9"/>
  <c r="D13" i="9"/>
  <c r="E13" i="9"/>
  <c r="G13" i="9"/>
  <c r="H13" i="9"/>
  <c r="I13" i="9"/>
  <c r="F15" i="9"/>
  <c r="K15" i="9" s="1"/>
  <c r="L15" i="9" s="1"/>
  <c r="F16" i="9"/>
  <c r="K16" i="9" s="1"/>
  <c r="L16" i="9" s="1"/>
  <c r="F17" i="9"/>
  <c r="K17" i="9" s="1"/>
  <c r="L17" i="9" s="1"/>
  <c r="F18" i="9"/>
  <c r="J18" i="9"/>
  <c r="F19" i="9"/>
  <c r="J19" i="9"/>
  <c r="F20" i="9"/>
  <c r="K20" i="9" s="1"/>
  <c r="L20" i="9" s="1"/>
  <c r="C22" i="9"/>
  <c r="D22" i="9"/>
  <c r="E22" i="9"/>
  <c r="G22" i="9"/>
  <c r="H22" i="9"/>
  <c r="I22" i="9"/>
  <c r="F24" i="9"/>
  <c r="K24" i="9" s="1"/>
  <c r="L24" i="9" s="1"/>
  <c r="F25" i="9"/>
  <c r="J25" i="9"/>
  <c r="F26" i="9"/>
  <c r="J26" i="9"/>
  <c r="K26" i="9"/>
  <c r="L26" i="9" s="1"/>
  <c r="F27" i="9"/>
  <c r="K27" i="9" s="1"/>
  <c r="C28" i="9"/>
  <c r="D28" i="9"/>
  <c r="E28" i="9"/>
  <c r="G28" i="9"/>
  <c r="G29" i="9" s="1"/>
  <c r="H28" i="9"/>
  <c r="I28" i="9"/>
  <c r="F32" i="9"/>
  <c r="J32" i="9"/>
  <c r="F33" i="9"/>
  <c r="K33" i="9"/>
  <c r="L33" i="9" s="1"/>
  <c r="F34" i="9"/>
  <c r="J34" i="9"/>
  <c r="F35" i="9"/>
  <c r="K35" i="9" s="1"/>
  <c r="F36" i="9"/>
  <c r="K36" i="9" s="1"/>
  <c r="L36" i="9" s="1"/>
  <c r="C37" i="9"/>
  <c r="C43" i="9" s="1"/>
  <c r="D37" i="9"/>
  <c r="F37" i="9" s="1"/>
  <c r="E37" i="9"/>
  <c r="G37" i="9"/>
  <c r="G43" i="9" s="1"/>
  <c r="H37" i="9"/>
  <c r="I37" i="9"/>
  <c r="I43" i="9" s="1"/>
  <c r="F39" i="9"/>
  <c r="K39" i="9" s="1"/>
  <c r="F40" i="9"/>
  <c r="K40" i="9" s="1"/>
  <c r="L40" i="9" s="1"/>
  <c r="F41" i="9"/>
  <c r="K41" i="9"/>
  <c r="L41" i="9" s="1"/>
  <c r="C42" i="9"/>
  <c r="D42" i="9"/>
  <c r="E42" i="9"/>
  <c r="G42" i="9"/>
  <c r="H42" i="9"/>
  <c r="I42" i="9"/>
  <c r="E43" i="9"/>
  <c r="F45" i="9"/>
  <c r="H45" i="9"/>
  <c r="J45" i="9" s="1"/>
  <c r="F46" i="9"/>
  <c r="I46" i="9"/>
  <c r="J46" i="9" s="1"/>
  <c r="F47" i="9"/>
  <c r="J47" i="9"/>
  <c r="F48" i="9"/>
  <c r="K48" i="9" s="1"/>
  <c r="C49" i="9"/>
  <c r="D49" i="9"/>
  <c r="E49" i="9"/>
  <c r="E50" i="9" s="1"/>
  <c r="G49" i="9"/>
  <c r="D51" i="9"/>
  <c r="E51" i="9"/>
  <c r="D6" i="7"/>
  <c r="G6" i="7" s="1"/>
  <c r="H6" i="7"/>
  <c r="I6" i="7"/>
  <c r="M6" i="7" s="1"/>
  <c r="D7" i="7"/>
  <c r="G7" i="7" s="1"/>
  <c r="D8" i="7"/>
  <c r="G8" i="7" s="1"/>
  <c r="D9" i="7"/>
  <c r="F13" i="7"/>
  <c r="J9" i="7"/>
  <c r="H9" i="7" s="1"/>
  <c r="D10" i="7"/>
  <c r="G10" i="7" s="1"/>
  <c r="H10" i="7"/>
  <c r="M10" i="7" s="1"/>
  <c r="I10" i="7"/>
  <c r="D11" i="7"/>
  <c r="G11" i="7" s="1"/>
  <c r="D12" i="7"/>
  <c r="G12" i="7"/>
  <c r="H12" i="7"/>
  <c r="I12" i="7"/>
  <c r="B13" i="7"/>
  <c r="B15" i="7" s="1"/>
  <c r="C13" i="7"/>
  <c r="C15" i="7" s="1"/>
  <c r="E13" i="7"/>
  <c r="E15" i="7" s="1"/>
  <c r="K13" i="7"/>
  <c r="L13" i="7"/>
  <c r="L14" i="7" s="1"/>
  <c r="I51" i="9" s="1"/>
  <c r="D14" i="7"/>
  <c r="G14" i="7" s="1"/>
  <c r="H14" i="7"/>
  <c r="I14" i="7"/>
  <c r="F42" i="9" l="1"/>
  <c r="K32" i="9"/>
  <c r="L32" i="9" s="1"/>
  <c r="K18" i="9"/>
  <c r="L18" i="9" s="1"/>
  <c r="G44" i="9"/>
  <c r="G50" i="9" s="1"/>
  <c r="J28" i="9"/>
  <c r="F28" i="9"/>
  <c r="M12" i="7"/>
  <c r="F49" i="9"/>
  <c r="K47" i="9"/>
  <c r="H29" i="9"/>
  <c r="C29" i="9"/>
  <c r="C44" i="9" s="1"/>
  <c r="C50" i="9" s="1"/>
  <c r="J22" i="9"/>
  <c r="H49" i="9"/>
  <c r="E52" i="9"/>
  <c r="K46" i="9"/>
  <c r="K34" i="9"/>
  <c r="L34" i="9" s="1"/>
  <c r="F22" i="9"/>
  <c r="K45" i="9"/>
  <c r="K25" i="9"/>
  <c r="L25" i="9" s="1"/>
  <c r="D29" i="9"/>
  <c r="F13" i="9"/>
  <c r="J37" i="9"/>
  <c r="I29" i="9"/>
  <c r="I44" i="9" s="1"/>
  <c r="K12" i="9"/>
  <c r="L12" i="9" s="1"/>
  <c r="K19" i="9"/>
  <c r="L19" i="9" s="1"/>
  <c r="E29" i="9"/>
  <c r="K42" i="9"/>
  <c r="L39" i="9"/>
  <c r="L35" i="9"/>
  <c r="L27" i="9"/>
  <c r="G51" i="9"/>
  <c r="L10" i="9"/>
  <c r="H43" i="9"/>
  <c r="D43" i="9"/>
  <c r="I49" i="9"/>
  <c r="K22" i="9"/>
  <c r="J13" i="9"/>
  <c r="L15" i="7"/>
  <c r="F15" i="7"/>
  <c r="D13" i="7"/>
  <c r="D15" i="7" s="1"/>
  <c r="G9" i="7"/>
  <c r="K14" i="7"/>
  <c r="I9" i="7"/>
  <c r="M9" i="7" s="1"/>
  <c r="J13" i="7"/>
  <c r="C51" i="9" l="1"/>
  <c r="F51" i="9" s="1"/>
  <c r="C52" i="9"/>
  <c r="G13" i="7"/>
  <c r="G15" i="7"/>
  <c r="M14" i="7"/>
  <c r="H51" i="9"/>
  <c r="J51" i="9" s="1"/>
  <c r="K49" i="9"/>
  <c r="K37" i="9"/>
  <c r="K28" i="9"/>
  <c r="K13" i="9"/>
  <c r="F29" i="9"/>
  <c r="I50" i="9"/>
  <c r="I52" i="9" s="1"/>
  <c r="I57" i="9" s="1"/>
  <c r="J29" i="9"/>
  <c r="D44" i="9"/>
  <c r="F43" i="9"/>
  <c r="J43" i="9"/>
  <c r="H44" i="9"/>
  <c r="J49" i="9"/>
  <c r="G52" i="9"/>
  <c r="K43" i="9"/>
  <c r="K15" i="7"/>
  <c r="I13" i="7"/>
  <c r="J15" i="7"/>
  <c r="H13" i="7"/>
  <c r="K29" i="9" l="1"/>
  <c r="K44" i="9" s="1"/>
  <c r="K50" i="9" s="1"/>
  <c r="K51" i="9" s="1"/>
  <c r="K52" i="9" s="1"/>
  <c r="H50" i="9"/>
  <c r="J44" i="9"/>
  <c r="D50" i="9"/>
  <c r="F44" i="9"/>
  <c r="M13" i="7"/>
  <c r="H15" i="7"/>
  <c r="I15" i="7"/>
  <c r="M15" i="7" l="1"/>
  <c r="J50" i="9"/>
  <c r="H52" i="9"/>
  <c r="F50" i="9"/>
  <c r="D52" i="9"/>
  <c r="F52" i="9" s="1"/>
  <c r="J52" i="9" l="1"/>
  <c r="H57" i="9"/>
</calcChain>
</file>

<file path=xl/sharedStrings.xml><?xml version="1.0" encoding="utf-8"?>
<sst xmlns="http://schemas.openxmlformats.org/spreadsheetml/2006/main" count="131" uniqueCount="120">
  <si>
    <t>TOTAL</t>
  </si>
  <si>
    <t>Kindly note that adjustments will be made on the overspent line in the subsequent period report</t>
  </si>
  <si>
    <t>7% Indirect Costs</t>
  </si>
  <si>
    <t xml:space="preserve">Subtotal </t>
  </si>
  <si>
    <t>7. General Operating and other Costs</t>
  </si>
  <si>
    <t>6. Transfers and Grants to Counterparts</t>
  </si>
  <si>
    <t>5. Travel</t>
  </si>
  <si>
    <t>4. Contractual services</t>
  </si>
  <si>
    <t xml:space="preserve"> -   </t>
  </si>
  <si>
    <t>3. Equipment, Vehicles, and Furniture (including Depreciation)</t>
  </si>
  <si>
    <t>2. Supplies, Commodities, Materials</t>
  </si>
  <si>
    <t>1. Staff and other personnel</t>
  </si>
  <si>
    <t>Del (%)</t>
  </si>
  <si>
    <t>PO</t>
  </si>
  <si>
    <t>Expense</t>
  </si>
  <si>
    <t>Total Project</t>
  </si>
  <si>
    <t>Tranche 2 (40%)</t>
  </si>
  <si>
    <t>Tranche 1 (60%)</t>
  </si>
  <si>
    <t>PO/ commitments</t>
  </si>
  <si>
    <t>Expenses</t>
  </si>
  <si>
    <t>Overall Del (%)</t>
  </si>
  <si>
    <t>Overall PO</t>
  </si>
  <si>
    <t>Overall Expenses</t>
  </si>
  <si>
    <t>Overall       Totals</t>
  </si>
  <si>
    <t>Amount Recipient Agency - OHCHR</t>
  </si>
  <si>
    <t>Amount Recipient  Agency - UNWOMEN</t>
  </si>
  <si>
    <t>Category</t>
  </si>
  <si>
    <t>Note: If this is a budget revision, insert extra columns to show budget changes.</t>
  </si>
  <si>
    <t>Table 2 - PBF project budget by UN cost category</t>
  </si>
  <si>
    <t>Activity 1.2.1</t>
  </si>
  <si>
    <t>Activity 1.2.2</t>
  </si>
  <si>
    <t>Activity 1.2.3</t>
  </si>
  <si>
    <t>Activity 1.2.4</t>
  </si>
  <si>
    <t>Activity 1.2.5</t>
  </si>
  <si>
    <t>Activity 1.2.6</t>
  </si>
  <si>
    <t>Activity 1.2.7</t>
  </si>
  <si>
    <t>Activity 1.3.1</t>
  </si>
  <si>
    <t>Activity 1.3.2</t>
  </si>
  <si>
    <t>Activity 1.3.3</t>
  </si>
  <si>
    <t>Activity 1.3.4</t>
  </si>
  <si>
    <t>Activity 2.2.1</t>
  </si>
  <si>
    <t>Activity 2.2.2</t>
  </si>
  <si>
    <t>Activity 2.2.3</t>
  </si>
  <si>
    <t>Personnel Costs</t>
  </si>
  <si>
    <t>General Operational Costs</t>
  </si>
  <si>
    <t>Total</t>
  </si>
  <si>
    <t>GRAND TOTAL PROJECT COST</t>
  </si>
  <si>
    <t>Indirect Support Cost (7%)</t>
  </si>
  <si>
    <t>SUB-TOTAL PROJECT COST</t>
  </si>
  <si>
    <t>Total For Other Costs</t>
  </si>
  <si>
    <t>Independent Final Evaluation Cost</t>
  </si>
  <si>
    <t>Monitoring and Evaluation Cost</t>
  </si>
  <si>
    <t>TOTAL: OUTCOME 1 and OUTCOME 2</t>
  </si>
  <si>
    <t>TOTAL FOR OUTCOME 2</t>
  </si>
  <si>
    <t>Output Total</t>
  </si>
  <si>
    <t xml:space="preserve">monitor changes in perception through  post activity perception survey  </t>
  </si>
  <si>
    <t xml:space="preserve">roll-out communication activities and awareness raising to change  gender stereotypes in peacebuilding processes  </t>
  </si>
  <si>
    <t xml:space="preserve">Conduct a perception assessment  and  Gender and power analysis to inform the communication activities to assess their understanding on HR issues,
change existing gender stereotypes in peacebuilding processes  </t>
  </si>
  <si>
    <t>Men, boys and local leaders are aware and understand the rights of women, including marginalized women to participate in public and peacebuilding processes  a</t>
  </si>
  <si>
    <t>Output 2.2</t>
  </si>
  <si>
    <t>Support participatory consultations with  women, including marginalized women to ensure  women’s perspectives on security and peacebuilding are integrated into  planning and budgeting processes.</t>
  </si>
  <si>
    <t>Activity 2.1.5</t>
  </si>
  <si>
    <t>Train marginalized women to ensure their participation at county sittings during discussions on county social development funds (including HRBA and NAP WPS).</t>
  </si>
  <si>
    <t>Activity 2.1.4</t>
  </si>
  <si>
    <t>Develop knowledge products and train  Women Organizations on monitoring, monitoring and treaty-related reporting</t>
  </si>
  <si>
    <t>Activity 2.1.3</t>
  </si>
  <si>
    <t>Conduct trainings on advocacy, HRBA, GRB, NAP WPS , social auditing and share findings with local authorities</t>
  </si>
  <si>
    <t>Activity 2.1.2</t>
  </si>
  <si>
    <t>ToT for women’s organizations on GRB, HRBA, Social Audit</t>
  </si>
  <si>
    <t>Activity 2.1.1</t>
  </si>
  <si>
    <t xml:space="preserve">Women Organizations have strengthened capacities to implement, monitor, report and promote evidenced-based advocacy to ensure </t>
  </si>
  <si>
    <t>Outcome 2.1</t>
  </si>
  <si>
    <t xml:space="preserve">More women, including marginalized women, in targeted counties hold the government accountable for the NAP WPS and support the implementation of the peacebuilding related activities of the NAP WPS </t>
  </si>
  <si>
    <t xml:space="preserve">OUTCOME 2: </t>
  </si>
  <si>
    <t>TOTAL FOR OUTCOME 1</t>
  </si>
  <si>
    <t>Dissemination of TORs of the implementation structure, organize steering committee meetings</t>
  </si>
  <si>
    <t>Provide trainings on reporting the implementation of the NAP WPS including treaty reporting (UPR, CRPD, CEDAW) .</t>
  </si>
  <si>
    <t>Provide trainings on monitoring the NAP WPS</t>
  </si>
  <si>
    <t xml:space="preserve">Develop M&amp;E Plan and  tools for tracking implementation of NAP WPS </t>
  </si>
  <si>
    <t>Targeted government institutions have access to relevant coordination, monitoring and reporting tools and capacity to use them</t>
  </si>
  <si>
    <t>Output 1.3:</t>
  </si>
  <si>
    <t xml:space="preserve">Facilitate exchange of learning  between Liberia and other countries on implementation of NAP WPS and innovative financing for the promotion of GE, through the 1325 Regional network.  </t>
  </si>
  <si>
    <t xml:space="preserve">Jointly roll out,  systematize, implement, monitor innovative financing projects by CSOs, Government and UN Agencies. </t>
  </si>
  <si>
    <t xml:space="preserve">Conduct an assessment on innovative financing, develop a strategy and roll out trainings on innovative financing for the implementation of NAP WPS. </t>
  </si>
  <si>
    <t xml:space="preserve">Organize tailored gender responsive planning, and budgeting  trainings including mentoring sessions to ensure that national and local budgets (county social development Fund) integrate actions from the NAP WPS </t>
  </si>
  <si>
    <t xml:space="preserve">Conduct County gender Assessments to inform the planning and budgeting process in targeted counties   </t>
  </si>
  <si>
    <t xml:space="preserve">Develop advocacy and policy tools to facilitate the integration of the NAP WPS into planning and budgeting processes </t>
  </si>
  <si>
    <t xml:space="preserve">Conduct an individual and institutional assessment on GRB (LNP and Counties) </t>
  </si>
  <si>
    <t xml:space="preserve">Government actors and Women Organizations have strengthened capacity on innovative financing and GRB, to ensure increased allocation of financial resources for the implementation of the  NAP WPS. </t>
  </si>
  <si>
    <t>Output 1.2:</t>
  </si>
  <si>
    <t>Trainings to relevant line Ministries, and local governments on gender, masculinities and human rights standards and NAP WPS (Toolkit) and HRBA</t>
  </si>
  <si>
    <t>Activity 1.1.3:</t>
  </si>
  <si>
    <t>Roll-out awareness raising activities, develop and disseminate user-friendly knowledge products, toolkits to support the implementation.</t>
  </si>
  <si>
    <t>Activity 1.1.2:</t>
  </si>
  <si>
    <t>Assessment of the knowledge gap regarding  gender, masculinities, human rights standards,HRBA and NAP WPS</t>
  </si>
  <si>
    <t>Activity 1.1.1:</t>
  </si>
  <si>
    <t>Output 1.1:</t>
  </si>
  <si>
    <t xml:space="preserve">Targeted Line Ministries and Government Agencies  are implementing the NAP WPS by creating an  innovative  mechanism for financing , monitoring and reporting. </t>
  </si>
  <si>
    <t xml:space="preserve">OUTCOME 1: </t>
  </si>
  <si>
    <t>Comments</t>
  </si>
  <si>
    <t>Any remarks (e.g. on types of inputs provided or budget justification, esp. for TA or travel costs)</t>
  </si>
  <si>
    <t>% of budget per activity  allocated to Gender Equality and Women's Empowerment (GEWE) (if any):</t>
  </si>
  <si>
    <t>Level of expenditure/PO in % to date</t>
  </si>
  <si>
    <t>Commitments/PO in USD - OHCHR</t>
  </si>
  <si>
    <t xml:space="preserve">Level of expenditure in USD (to provide at time of project progress reporting): OHCHR </t>
  </si>
  <si>
    <r>
      <t>Budget by recipient organization in USD -</t>
    </r>
    <r>
      <rPr>
        <b/>
        <sz val="9"/>
        <color rgb="FFFF0000"/>
        <rFont val="Calibri"/>
        <family val="2"/>
        <scheme val="minor"/>
      </rPr>
      <t xml:space="preserve"> </t>
    </r>
    <r>
      <rPr>
        <b/>
        <sz val="9"/>
        <color theme="1"/>
        <rFont val="Calibri"/>
        <family val="2"/>
        <scheme val="minor"/>
      </rPr>
      <t xml:space="preserve">OHCHR  </t>
    </r>
  </si>
  <si>
    <t>Commitments/PO in USD - UNWomen</t>
  </si>
  <si>
    <t xml:space="preserve">Level of expenditure in USD (to provide at time of project progress reporting): UNWomen       </t>
  </si>
  <si>
    <r>
      <t>Budget by recipient organization in USD -</t>
    </r>
    <r>
      <rPr>
        <b/>
        <sz val="9"/>
        <color rgb="FFFF0000"/>
        <rFont val="Calibri"/>
        <family val="2"/>
        <scheme val="minor"/>
      </rPr>
      <t xml:space="preserve"> </t>
    </r>
    <r>
      <rPr>
        <b/>
        <sz val="9"/>
        <rFont val="Calibri"/>
        <family val="2"/>
        <scheme val="minor"/>
      </rPr>
      <t xml:space="preserve">UNWomen            </t>
    </r>
  </si>
  <si>
    <t>Ooutput/Outcome Description</t>
  </si>
  <si>
    <t>Outcome/ Output #</t>
  </si>
  <si>
    <t>Table 1 - PBF project budget by Outcome, output and activity</t>
  </si>
  <si>
    <t>Annex D - PBF project budget</t>
  </si>
  <si>
    <t>UN women had to cover cost for COVID testing which increased amount on TA</t>
  </si>
  <si>
    <t>25,,535.9</t>
  </si>
  <si>
    <t xml:space="preserve">Funds where transfer to partner </t>
  </si>
  <si>
    <t>Additional training was carried out for members of the M&amp;EL unit. Government also participated in collecting their own data which increased budget on this activity.</t>
  </si>
  <si>
    <t>More virtual meetings where held due to the restriction on COVID 19. And support was given to the Ministry of Gender, Children and Social Protection to set up the NAP Secretariat.</t>
  </si>
  <si>
    <t>Overall Tranche 1 (60%)</t>
  </si>
  <si>
    <t>Overall Tranche 2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</si>
</sst>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0_-;\-* #,##0.00_-;_-* &quot;-&quot;??_-;_-@_-"/>
    <numFmt numFmtId="165" formatCode="_-* #,##0.00\ _€_-;\-* #,##0.00\ _€_-;_-* &quot;-&quot;??\ _€_-;_-@_-"/>
    <numFmt numFmtId="166"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9"/>
      <color rgb="FF000000"/>
      <name val="Times New Roman"/>
      <family val="1"/>
    </font>
    <font>
      <sz val="9"/>
      <color rgb="FF000000"/>
      <name val="Times New Roman"/>
      <family val="1"/>
    </font>
    <font>
      <sz val="9"/>
      <color rgb="FFFF0000"/>
      <name val="Times New Roman"/>
      <family val="1"/>
    </font>
    <font>
      <sz val="9"/>
      <name val="Times New Roman"/>
      <family val="1"/>
    </font>
    <font>
      <sz val="10"/>
      <color rgb="FFFF0000"/>
      <name val="Times New Roman"/>
      <family val="1"/>
    </font>
    <font>
      <sz val="9"/>
      <color theme="1"/>
      <name val="Times New Roman"/>
      <family val="1"/>
    </font>
    <font>
      <b/>
      <sz val="9"/>
      <color theme="1"/>
      <name val="Calibri"/>
      <family val="2"/>
    </font>
    <font>
      <b/>
      <sz val="10"/>
      <color theme="1"/>
      <name val="Calibri"/>
      <family val="2"/>
    </font>
    <font>
      <sz val="9"/>
      <color rgb="FFFF0000"/>
      <name val="Calibri"/>
      <family val="2"/>
      <scheme val="minor"/>
    </font>
    <font>
      <b/>
      <sz val="9"/>
      <color rgb="FFFF0000"/>
      <name val="Calibri"/>
      <family val="2"/>
      <scheme val="minor"/>
    </font>
    <font>
      <b/>
      <sz val="9"/>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D9D9D9"/>
        <bgColor rgb="FF000000"/>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73">
    <xf numFmtId="0" fontId="0" fillId="0" borderId="0" xfId="0"/>
    <xf numFmtId="9" fontId="0" fillId="0" borderId="0" xfId="2" applyFont="1"/>
    <xf numFmtId="0" fontId="3" fillId="0" borderId="0" xfId="0" applyFont="1"/>
    <xf numFmtId="9" fontId="3" fillId="0" borderId="0" xfId="2" applyFont="1"/>
    <xf numFmtId="9" fontId="3" fillId="0" borderId="0" xfId="0" applyNumberFormat="1" applyFont="1"/>
    <xf numFmtId="4" fontId="3" fillId="0" borderId="0" xfId="0" applyNumberFormat="1" applyFont="1"/>
    <xf numFmtId="43" fontId="3" fillId="0" borderId="0" xfId="0" applyNumberFormat="1" applyFont="1"/>
    <xf numFmtId="164" fontId="3" fillId="0" borderId="0" xfId="0" applyNumberFormat="1" applyFont="1"/>
    <xf numFmtId="0" fontId="4" fillId="0" borderId="0" xfId="0" applyFont="1"/>
    <xf numFmtId="43" fontId="4" fillId="4" borderId="3" xfId="3" applyFont="1" applyFill="1" applyBorder="1"/>
    <xf numFmtId="9" fontId="4" fillId="4" borderId="5" xfId="2" applyFont="1" applyFill="1" applyBorder="1"/>
    <xf numFmtId="43" fontId="4" fillId="4" borderId="4" xfId="0" applyNumberFormat="1" applyFont="1" applyFill="1" applyBorder="1"/>
    <xf numFmtId="4" fontId="5" fillId="5" borderId="4" xfId="0" applyNumberFormat="1" applyFont="1" applyFill="1" applyBorder="1" applyAlignment="1">
      <alignment vertical="center"/>
    </xf>
    <xf numFmtId="0" fontId="4" fillId="4" borderId="6" xfId="0" applyFont="1" applyFill="1" applyBorder="1"/>
    <xf numFmtId="43" fontId="3" fillId="6" borderId="9" xfId="3" applyFont="1" applyFill="1" applyBorder="1"/>
    <xf numFmtId="9" fontId="3" fillId="2" borderId="10" xfId="2" applyFont="1" applyFill="1" applyBorder="1"/>
    <xf numFmtId="43" fontId="3" fillId="2" borderId="8" xfId="3" applyFont="1" applyFill="1" applyBorder="1"/>
    <xf numFmtId="43" fontId="3" fillId="2" borderId="9" xfId="0" applyNumberFormat="1" applyFont="1" applyFill="1" applyBorder="1"/>
    <xf numFmtId="9" fontId="6" fillId="0" borderId="7" xfId="0" applyNumberFormat="1" applyFont="1" applyBorder="1" applyAlignment="1">
      <alignment vertical="center"/>
    </xf>
    <xf numFmtId="0" fontId="3" fillId="0" borderId="11" xfId="0" applyFont="1" applyBorder="1"/>
    <xf numFmtId="9" fontId="3" fillId="6" borderId="12" xfId="2" applyFont="1" applyFill="1" applyBorder="1"/>
    <xf numFmtId="9" fontId="3" fillId="2" borderId="14" xfId="2" applyFont="1" applyFill="1" applyBorder="1"/>
    <xf numFmtId="43" fontId="3" fillId="2" borderId="13" xfId="3" applyFont="1" applyFill="1" applyBorder="1"/>
    <xf numFmtId="43" fontId="3" fillId="2" borderId="15" xfId="0" applyNumberFormat="1" applyFont="1" applyFill="1" applyBorder="1"/>
    <xf numFmtId="0" fontId="3" fillId="0" borderId="17" xfId="0" applyFont="1" applyBorder="1" applyAlignment="1">
      <alignment wrapText="1"/>
    </xf>
    <xf numFmtId="43" fontId="3" fillId="2" borderId="1" xfId="3" applyFont="1" applyFill="1" applyBorder="1"/>
    <xf numFmtId="43" fontId="3" fillId="2" borderId="18" xfId="0" applyNumberFormat="1" applyFont="1" applyFill="1" applyBorder="1"/>
    <xf numFmtId="0" fontId="3" fillId="0" borderId="19" xfId="0" applyFont="1" applyBorder="1" applyAlignment="1">
      <alignment wrapText="1"/>
    </xf>
    <xf numFmtId="0" fontId="3" fillId="0" borderId="19" xfId="0" applyFont="1" applyBorder="1"/>
    <xf numFmtId="0" fontId="3" fillId="2" borderId="18" xfId="0" applyFont="1" applyFill="1" applyBorder="1"/>
    <xf numFmtId="43" fontId="3" fillId="6" borderId="21" xfId="0" applyNumberFormat="1" applyFont="1" applyFill="1" applyBorder="1"/>
    <xf numFmtId="43" fontId="3" fillId="6" borderId="21" xfId="3" applyFont="1" applyFill="1" applyBorder="1"/>
    <xf numFmtId="43" fontId="3" fillId="6" borderId="22" xfId="3" applyFont="1" applyFill="1" applyBorder="1"/>
    <xf numFmtId="9" fontId="4" fillId="7" borderId="14" xfId="2" applyFont="1" applyFill="1" applyBorder="1" applyAlignment="1">
      <alignment horizontal="center" vertical="center" wrapText="1"/>
    </xf>
    <xf numFmtId="0" fontId="4" fillId="7" borderId="1" xfId="0" applyFont="1" applyFill="1" applyBorder="1" applyAlignment="1">
      <alignment horizontal="center" vertical="center"/>
    </xf>
    <xf numFmtId="43" fontId="12" fillId="7" borderId="1" xfId="3" applyFont="1" applyFill="1" applyBorder="1" applyAlignment="1">
      <alignment horizontal="center" vertical="center" wrapText="1"/>
    </xf>
    <xf numFmtId="43" fontId="12" fillId="7" borderId="18" xfId="3" applyFont="1" applyFill="1" applyBorder="1" applyAlignment="1">
      <alignment horizontal="center" vertical="center" wrapText="1"/>
    </xf>
    <xf numFmtId="9" fontId="4" fillId="7" borderId="16" xfId="2" applyFont="1" applyFill="1" applyBorder="1" applyAlignment="1">
      <alignment horizontal="center" vertical="center" wrapText="1"/>
    </xf>
    <xf numFmtId="9" fontId="8" fillId="0" borderId="16" xfId="0" applyNumberFormat="1" applyFont="1" applyBorder="1" applyAlignment="1">
      <alignment vertical="center"/>
    </xf>
    <xf numFmtId="44" fontId="10" fillId="0" borderId="18" xfId="1" applyFont="1" applyBorder="1" applyAlignment="1">
      <alignment vertical="center"/>
    </xf>
    <xf numFmtId="44" fontId="9" fillId="0" borderId="1" xfId="1" applyFont="1" applyBorder="1" applyAlignment="1">
      <alignment vertical="center"/>
    </xf>
    <xf numFmtId="44" fontId="7" fillId="0" borderId="1" xfId="1" applyFont="1" applyBorder="1" applyAlignment="1">
      <alignment vertical="center"/>
    </xf>
    <xf numFmtId="44" fontId="6" fillId="0" borderId="1" xfId="1" applyFont="1" applyBorder="1" applyAlignment="1">
      <alignment vertical="center"/>
    </xf>
    <xf numFmtId="44" fontId="8" fillId="0" borderId="1" xfId="1" applyFont="1" applyBorder="1" applyAlignment="1">
      <alignment vertical="center" wrapText="1"/>
    </xf>
    <xf numFmtId="44" fontId="8" fillId="0" borderId="1" xfId="1" applyFont="1" applyBorder="1" applyAlignment="1">
      <alignment vertical="center"/>
    </xf>
    <xf numFmtId="44" fontId="9" fillId="0" borderId="18" xfId="1" applyFont="1" applyBorder="1" applyAlignment="1">
      <alignment vertical="center"/>
    </xf>
    <xf numFmtId="44" fontId="10" fillId="0" borderId="15" xfId="1" applyFont="1" applyBorder="1" applyAlignment="1">
      <alignment vertical="center"/>
    </xf>
    <xf numFmtId="44" fontId="9" fillId="0" borderId="13" xfId="1" applyFont="1" applyBorder="1" applyAlignment="1">
      <alignment vertical="center"/>
    </xf>
    <xf numFmtId="44" fontId="8" fillId="0" borderId="13" xfId="1" applyFont="1" applyBorder="1" applyAlignment="1">
      <alignment vertical="center"/>
    </xf>
    <xf numFmtId="44" fontId="5" fillId="5" borderId="4" xfId="1" applyFont="1" applyFill="1" applyBorder="1" applyAlignment="1">
      <alignment vertical="center"/>
    </xf>
    <xf numFmtId="44" fontId="6" fillId="0" borderId="9" xfId="1" applyFont="1" applyBorder="1" applyAlignment="1">
      <alignment vertical="center"/>
    </xf>
    <xf numFmtId="44" fontId="6" fillId="0" borderId="8" xfId="1" applyFont="1" applyBorder="1" applyAlignment="1">
      <alignment vertical="center"/>
    </xf>
    <xf numFmtId="9" fontId="3" fillId="0" borderId="0" xfId="2" applyFont="1" applyAlignment="1">
      <alignment horizontal="right"/>
    </xf>
    <xf numFmtId="0" fontId="3" fillId="0" borderId="0" xfId="0" applyFont="1" applyAlignment="1">
      <alignment horizontal="right"/>
    </xf>
    <xf numFmtId="43" fontId="3" fillId="0" borderId="0" xfId="2" applyNumberFormat="1" applyFont="1"/>
    <xf numFmtId="4" fontId="3" fillId="0" borderId="0" xfId="0" applyNumberFormat="1" applyFont="1" applyAlignment="1">
      <alignment horizontal="right"/>
    </xf>
    <xf numFmtId="165" fontId="3" fillId="0" borderId="0" xfId="0" applyNumberFormat="1" applyFont="1" applyAlignment="1">
      <alignment horizontal="right"/>
    </xf>
    <xf numFmtId="0" fontId="2" fillId="0" borderId="0" xfId="0" applyFont="1"/>
    <xf numFmtId="0" fontId="4" fillId="7" borderId="2" xfId="0" applyFont="1" applyFill="1" applyBorder="1"/>
    <xf numFmtId="9" fontId="4" fillId="7" borderId="3" xfId="2" applyFont="1" applyFill="1" applyBorder="1"/>
    <xf numFmtId="43" fontId="4" fillId="7" borderId="3" xfId="0" applyNumberFormat="1" applyFont="1" applyFill="1" applyBorder="1"/>
    <xf numFmtId="9" fontId="3" fillId="7" borderId="3" xfId="2" applyFont="1" applyFill="1" applyBorder="1" applyAlignment="1" applyProtection="1">
      <alignment horizontal="right" vertical="center" wrapText="1"/>
      <protection locked="0"/>
    </xf>
    <xf numFmtId="43" fontId="4" fillId="7" borderId="3" xfId="0" applyNumberFormat="1" applyFont="1" applyFill="1" applyBorder="1" applyAlignment="1">
      <alignment horizontal="right"/>
    </xf>
    <xf numFmtId="43" fontId="4" fillId="7" borderId="2" xfId="0" applyNumberFormat="1" applyFont="1" applyFill="1" applyBorder="1"/>
    <xf numFmtId="43" fontId="4" fillId="7" borderId="7" xfId="0" applyNumberFormat="1" applyFont="1" applyFill="1" applyBorder="1"/>
    <xf numFmtId="9" fontId="4" fillId="7" borderId="8" xfId="2" applyFont="1" applyFill="1" applyBorder="1"/>
    <xf numFmtId="43" fontId="4" fillId="7" borderId="8" xfId="0" applyNumberFormat="1" applyFont="1" applyFill="1" applyBorder="1"/>
    <xf numFmtId="9" fontId="3" fillId="7" borderId="8" xfId="2" applyFont="1" applyFill="1" applyBorder="1" applyAlignment="1" applyProtection="1">
      <alignment horizontal="right" vertical="center" wrapText="1"/>
      <protection locked="0"/>
    </xf>
    <xf numFmtId="43" fontId="4" fillId="7" borderId="8" xfId="0" applyNumberFormat="1" applyFont="1" applyFill="1" applyBorder="1" applyAlignment="1">
      <alignment horizontal="right"/>
    </xf>
    <xf numFmtId="43" fontId="3" fillId="7" borderId="2" xfId="0" applyNumberFormat="1" applyFont="1" applyFill="1" applyBorder="1" applyAlignment="1" applyProtection="1">
      <alignment vertical="center" wrapText="1"/>
      <protection locked="0"/>
    </xf>
    <xf numFmtId="9" fontId="4" fillId="7" borderId="3" xfId="2" applyFont="1" applyFill="1" applyBorder="1" applyAlignment="1">
      <alignment horizontal="center" vertical="center" wrapText="1"/>
    </xf>
    <xf numFmtId="43" fontId="4" fillId="9" borderId="3" xfId="1" applyNumberFormat="1" applyFont="1" applyFill="1" applyBorder="1" applyAlignment="1">
      <alignment vertical="center" wrapText="1"/>
    </xf>
    <xf numFmtId="43" fontId="4" fillId="9" borderId="3" xfId="1" applyNumberFormat="1" applyFont="1" applyFill="1" applyBorder="1" applyAlignment="1">
      <alignment horizontal="right" vertical="center" wrapText="1"/>
    </xf>
    <xf numFmtId="43" fontId="3" fillId="10" borderId="34" xfId="0" applyNumberFormat="1" applyFont="1" applyFill="1" applyBorder="1" applyAlignment="1" applyProtection="1">
      <alignment horizontal="left" wrapText="1"/>
      <protection locked="0"/>
    </xf>
    <xf numFmtId="9" fontId="3" fillId="10" borderId="13" xfId="2" applyFont="1" applyFill="1" applyBorder="1" applyAlignment="1" applyProtection="1">
      <alignment horizontal="center" vertical="center" wrapText="1"/>
      <protection locked="0"/>
    </xf>
    <xf numFmtId="43" fontId="3" fillId="10" borderId="13" xfId="1" applyNumberFormat="1" applyFont="1" applyFill="1" applyBorder="1" applyAlignment="1">
      <alignment vertical="center" wrapText="1"/>
    </xf>
    <xf numFmtId="9" fontId="3" fillId="10" borderId="13" xfId="2" applyFont="1" applyFill="1" applyBorder="1" applyAlignment="1" applyProtection="1">
      <alignment horizontal="right" vertical="center" wrapText="1"/>
      <protection locked="0"/>
    </xf>
    <xf numFmtId="43" fontId="3" fillId="10" borderId="13" xfId="1" applyNumberFormat="1" applyFont="1" applyFill="1" applyBorder="1" applyAlignment="1" applyProtection="1">
      <alignment horizontal="right" vertical="center" wrapText="1"/>
      <protection locked="0"/>
    </xf>
    <xf numFmtId="9" fontId="3" fillId="3" borderId="13" xfId="2" applyFont="1" applyFill="1" applyBorder="1" applyAlignment="1" applyProtection="1">
      <alignment horizontal="right" vertical="center" wrapText="1"/>
      <protection locked="0"/>
    </xf>
    <xf numFmtId="43" fontId="3" fillId="3" borderId="13" xfId="1" applyNumberFormat="1" applyFont="1" applyFill="1" applyBorder="1" applyAlignment="1" applyProtection="1">
      <alignment horizontal="right" vertical="center" wrapText="1"/>
      <protection locked="0"/>
    </xf>
    <xf numFmtId="43" fontId="3" fillId="10" borderId="16" xfId="0" applyNumberFormat="1" applyFont="1" applyFill="1" applyBorder="1" applyAlignment="1" applyProtection="1">
      <alignment horizontal="left" wrapText="1"/>
      <protection locked="0"/>
    </xf>
    <xf numFmtId="9" fontId="3" fillId="10" borderId="1" xfId="2" applyFont="1" applyFill="1" applyBorder="1" applyAlignment="1" applyProtection="1">
      <alignment horizontal="center" vertical="center" wrapText="1"/>
      <protection locked="0"/>
    </xf>
    <xf numFmtId="43" fontId="3" fillId="10" borderId="1" xfId="1" applyNumberFormat="1" applyFont="1" applyFill="1" applyBorder="1" applyAlignment="1">
      <alignment vertical="center" wrapText="1"/>
    </xf>
    <xf numFmtId="9" fontId="3" fillId="10" borderId="1" xfId="2" applyFont="1" applyFill="1" applyBorder="1" applyAlignment="1" applyProtection="1">
      <alignment horizontal="right" vertical="center" wrapText="1"/>
      <protection locked="0"/>
    </xf>
    <xf numFmtId="43" fontId="3" fillId="10" borderId="1" xfId="1" applyNumberFormat="1" applyFont="1" applyFill="1" applyBorder="1" applyAlignment="1" applyProtection="1">
      <alignment horizontal="right" vertical="center" wrapText="1"/>
      <protection locked="0"/>
    </xf>
    <xf numFmtId="9" fontId="3" fillId="3" borderId="1" xfId="2" applyFont="1" applyFill="1" applyBorder="1" applyAlignment="1" applyProtection="1">
      <alignment horizontal="right" vertical="center" wrapText="1"/>
      <protection locked="0"/>
    </xf>
    <xf numFmtId="43" fontId="3" fillId="3" borderId="1" xfId="1" applyNumberFormat="1" applyFont="1" applyFill="1" applyBorder="1" applyAlignment="1" applyProtection="1">
      <alignment horizontal="right" vertical="center" wrapText="1"/>
      <protection locked="0"/>
    </xf>
    <xf numFmtId="43" fontId="13" fillId="3" borderId="1" xfId="1" applyNumberFormat="1" applyFont="1" applyFill="1" applyBorder="1" applyAlignment="1" applyProtection="1">
      <alignment horizontal="right" vertical="center" wrapText="1"/>
      <protection locked="0"/>
    </xf>
    <xf numFmtId="43" fontId="3" fillId="7" borderId="16" xfId="1" applyNumberFormat="1" applyFont="1" applyFill="1" applyBorder="1" applyAlignment="1" applyProtection="1">
      <alignment horizontal="left" wrapText="1"/>
      <protection locked="0"/>
    </xf>
    <xf numFmtId="9" fontId="4" fillId="7" borderId="1" xfId="2" applyFont="1" applyFill="1" applyBorder="1" applyAlignment="1">
      <alignment horizontal="center" vertical="center" wrapText="1"/>
    </xf>
    <xf numFmtId="43" fontId="4" fillId="7" borderId="13" xfId="1" applyNumberFormat="1" applyFont="1" applyFill="1" applyBorder="1" applyAlignment="1">
      <alignment horizontal="center" vertical="center" wrapText="1"/>
    </xf>
    <xf numFmtId="9" fontId="4" fillId="7" borderId="13" xfId="2" applyFont="1" applyFill="1" applyBorder="1" applyAlignment="1">
      <alignment horizontal="right" vertical="center" wrapText="1"/>
    </xf>
    <xf numFmtId="43" fontId="4" fillId="7" borderId="13" xfId="1" applyNumberFormat="1" applyFont="1" applyFill="1" applyBorder="1" applyAlignment="1">
      <alignment horizontal="right" vertical="center" wrapText="1"/>
    </xf>
    <xf numFmtId="9" fontId="3" fillId="7" borderId="1" xfId="2" applyFont="1" applyFill="1" applyBorder="1" applyAlignment="1" applyProtection="1">
      <alignment horizontal="right" vertical="center" wrapText="1"/>
      <protection locked="0"/>
    </xf>
    <xf numFmtId="43" fontId="3" fillId="6" borderId="16" xfId="1" applyNumberFormat="1" applyFont="1" applyFill="1" applyBorder="1" applyAlignment="1" applyProtection="1">
      <alignment horizontal="left" wrapText="1"/>
      <protection locked="0"/>
    </xf>
    <xf numFmtId="9" fontId="3" fillId="6" borderId="1" xfId="2" applyFont="1" applyFill="1" applyBorder="1" applyAlignment="1" applyProtection="1">
      <alignment horizontal="center" vertical="center" wrapText="1"/>
      <protection locked="0"/>
    </xf>
    <xf numFmtId="43" fontId="3" fillId="6" borderId="1" xfId="1" applyNumberFormat="1" applyFont="1" applyFill="1" applyBorder="1" applyAlignment="1">
      <alignment horizontal="center" vertical="center" wrapText="1"/>
    </xf>
    <xf numFmtId="9" fontId="3" fillId="2" borderId="1" xfId="2" applyFont="1" applyFill="1" applyBorder="1" applyAlignment="1" applyProtection="1">
      <alignment horizontal="right" vertical="center" wrapText="1"/>
      <protection locked="0"/>
    </xf>
    <xf numFmtId="43" fontId="3" fillId="2" borderId="1" xfId="1" applyNumberFormat="1" applyFont="1" applyFill="1" applyBorder="1" applyAlignment="1" applyProtection="1">
      <alignment horizontal="right" vertical="center" wrapText="1"/>
      <protection locked="0"/>
    </xf>
    <xf numFmtId="43" fontId="10" fillId="0" borderId="1" xfId="0" applyNumberFormat="1" applyFont="1" applyBorder="1" applyAlignment="1" applyProtection="1">
      <alignment vertical="center" wrapText="1"/>
      <protection locked="0"/>
    </xf>
    <xf numFmtId="0" fontId="3" fillId="10" borderId="18" xfId="0" applyFont="1" applyFill="1" applyBorder="1" applyAlignment="1">
      <alignment vertical="center" wrapText="1"/>
    </xf>
    <xf numFmtId="0" fontId="4" fillId="7" borderId="18" xfId="0" applyFont="1" applyFill="1" applyBorder="1" applyAlignment="1">
      <alignment vertical="center" wrapText="1"/>
    </xf>
    <xf numFmtId="9" fontId="4" fillId="7" borderId="1" xfId="2" applyFont="1" applyFill="1" applyBorder="1" applyAlignment="1">
      <alignment horizontal="right" vertical="center" wrapText="1"/>
    </xf>
    <xf numFmtId="43" fontId="4" fillId="7" borderId="1" xfId="1" applyNumberFormat="1" applyFont="1" applyFill="1" applyBorder="1" applyAlignment="1">
      <alignment horizontal="right" vertical="center" wrapText="1"/>
    </xf>
    <xf numFmtId="0" fontId="0" fillId="8" borderId="0" xfId="0" applyFill="1" applyAlignment="1">
      <alignment vertical="top" wrapText="1"/>
    </xf>
    <xf numFmtId="43" fontId="4" fillId="7" borderId="1" xfId="1" applyNumberFormat="1" applyFont="1" applyFill="1" applyBorder="1" applyAlignment="1">
      <alignment horizontal="center" vertical="center" wrapText="1"/>
    </xf>
    <xf numFmtId="0" fontId="4" fillId="7" borderId="22" xfId="0" applyFont="1" applyFill="1" applyBorder="1" applyAlignment="1">
      <alignment vertical="center" wrapText="1"/>
    </xf>
    <xf numFmtId="0" fontId="4" fillId="6" borderId="2" xfId="0" applyFont="1" applyFill="1" applyBorder="1" applyAlignment="1">
      <alignment horizontal="center" vertical="center" wrapText="1"/>
    </xf>
    <xf numFmtId="9" fontId="4" fillId="6" borderId="3" xfId="2" applyFont="1" applyFill="1" applyBorder="1" applyAlignment="1">
      <alignment horizontal="center" vertical="center" wrapText="1"/>
    </xf>
    <xf numFmtId="0" fontId="4" fillId="6" borderId="3" xfId="0" applyFont="1" applyFill="1" applyBorder="1" applyAlignment="1">
      <alignment horizontal="center" vertical="center" wrapText="1"/>
    </xf>
    <xf numFmtId="9" fontId="4" fillId="2" borderId="3" xfId="2" applyFont="1" applyFill="1" applyBorder="1" applyAlignment="1">
      <alignment horizontal="center" vertical="center" wrapText="1"/>
    </xf>
    <xf numFmtId="166" fontId="4" fillId="2" borderId="32" xfId="3"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9" fontId="4" fillId="3" borderId="3" xfId="2" applyFont="1" applyFill="1" applyBorder="1" applyAlignment="1">
      <alignment horizontal="center" vertical="center" wrapText="1"/>
    </xf>
    <xf numFmtId="166" fontId="4" fillId="3" borderId="32" xfId="3"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3" fillId="0" borderId="13" xfId="0" applyFont="1" applyBorder="1"/>
    <xf numFmtId="9" fontId="3" fillId="0" borderId="13" xfId="2" applyFont="1" applyBorder="1"/>
    <xf numFmtId="9" fontId="3" fillId="0" borderId="13" xfId="2" applyFont="1" applyBorder="1" applyAlignment="1">
      <alignment horizontal="right"/>
    </xf>
    <xf numFmtId="0" fontId="3" fillId="0" borderId="13" xfId="0" applyFont="1" applyBorder="1" applyAlignment="1">
      <alignment horizontal="right"/>
    </xf>
    <xf numFmtId="0" fontId="3" fillId="0" borderId="1" xfId="0" applyFont="1" applyBorder="1"/>
    <xf numFmtId="9" fontId="3" fillId="0" borderId="1" xfId="2" applyFont="1" applyBorder="1"/>
    <xf numFmtId="9" fontId="3" fillId="0" borderId="1" xfId="2" applyFont="1" applyBorder="1" applyAlignment="1">
      <alignment horizontal="right"/>
    </xf>
    <xf numFmtId="0" fontId="3" fillId="0" borderId="1" xfId="0" applyFont="1" applyBorder="1" applyAlignment="1">
      <alignment horizontal="right"/>
    </xf>
    <xf numFmtId="0" fontId="4" fillId="0" borderId="1" xfId="0" applyFont="1" applyBorder="1"/>
    <xf numFmtId="165" fontId="3" fillId="0" borderId="1" xfId="0" applyNumberFormat="1" applyFont="1" applyBorder="1" applyAlignment="1">
      <alignment horizontal="right"/>
    </xf>
    <xf numFmtId="9" fontId="4" fillId="0" borderId="1" xfId="2" applyFont="1" applyBorder="1" applyAlignment="1">
      <alignment horizontal="right"/>
    </xf>
    <xf numFmtId="0" fontId="4" fillId="0" borderId="1" xfId="0" applyFont="1" applyBorder="1" applyAlignment="1">
      <alignment horizontal="right"/>
    </xf>
    <xf numFmtId="0" fontId="0" fillId="3" borderId="0" xfId="0" applyFill="1"/>
    <xf numFmtId="43" fontId="3" fillId="0" borderId="0" xfId="0" applyNumberFormat="1" applyFont="1" applyAlignment="1">
      <alignment horizontal="right"/>
    </xf>
    <xf numFmtId="0" fontId="3" fillId="6" borderId="21" xfId="0" applyNumberFormat="1" applyFont="1" applyFill="1" applyBorder="1"/>
    <xf numFmtId="0" fontId="4" fillId="7" borderId="21" xfId="0" applyFont="1" applyFill="1" applyBorder="1" applyAlignment="1">
      <alignment horizontal="center" vertical="center" wrapText="1"/>
    </xf>
    <xf numFmtId="0" fontId="4" fillId="7" borderId="24" xfId="0" applyFont="1" applyFill="1" applyBorder="1" applyAlignment="1">
      <alignment horizontal="center" vertical="center" wrapText="1"/>
    </xf>
    <xf numFmtId="9" fontId="4" fillId="7" borderId="12" xfId="2" applyFont="1" applyFill="1" applyBorder="1" applyAlignment="1">
      <alignment horizontal="center" vertical="center" wrapText="1"/>
    </xf>
    <xf numFmtId="9" fontId="4" fillId="7" borderId="23" xfId="2" applyFont="1" applyFill="1" applyBorder="1" applyAlignment="1">
      <alignment horizontal="center" vertical="center" wrapText="1"/>
    </xf>
    <xf numFmtId="0" fontId="11" fillId="7" borderId="30"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19" xfId="0" applyFont="1" applyBorder="1" applyAlignment="1">
      <alignment horizontal="center" vertical="center"/>
    </xf>
    <xf numFmtId="0" fontId="11" fillId="7" borderId="22"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6"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11" fillId="7" borderId="24" xfId="0" applyFont="1" applyFill="1" applyBorder="1" applyAlignment="1">
      <alignment horizontal="center" vertical="center" wrapText="1"/>
    </xf>
    <xf numFmtId="43" fontId="4" fillId="7" borderId="38" xfId="0" applyNumberFormat="1" applyFont="1" applyFill="1" applyBorder="1" applyAlignment="1">
      <alignment horizontal="left" vertical="center" wrapText="1"/>
    </xf>
    <xf numFmtId="43" fontId="4" fillId="7" borderId="37" xfId="0" applyNumberFormat="1" applyFont="1" applyFill="1" applyBorder="1" applyAlignment="1">
      <alignment horizontal="left" vertical="center" wrapText="1"/>
    </xf>
    <xf numFmtId="43" fontId="4" fillId="9" borderId="33" xfId="0" applyNumberFormat="1" applyFont="1" applyFill="1" applyBorder="1" applyAlignment="1" applyProtection="1">
      <alignment horizontal="left" vertical="center" wrapText="1"/>
      <protection locked="0"/>
    </xf>
    <xf numFmtId="43" fontId="4" fillId="9" borderId="32" xfId="0" applyNumberFormat="1" applyFont="1" applyFill="1" applyBorder="1" applyAlignment="1" applyProtection="1">
      <alignment horizontal="left" vertical="center" wrapText="1"/>
      <protection locked="0"/>
    </xf>
    <xf numFmtId="43" fontId="3" fillId="10" borderId="34" xfId="0" applyNumberFormat="1" applyFont="1" applyFill="1" applyBorder="1" applyAlignment="1" applyProtection="1">
      <alignment horizontal="center" wrapText="1"/>
      <protection locked="0"/>
    </xf>
    <xf numFmtId="43" fontId="3" fillId="10" borderId="20" xfId="0" applyNumberFormat="1" applyFont="1" applyFill="1" applyBorder="1" applyAlignment="1" applyProtection="1">
      <alignment horizontal="center" wrapText="1"/>
      <protection locked="0"/>
    </xf>
    <xf numFmtId="0" fontId="3" fillId="7" borderId="38" xfId="0" applyFont="1" applyFill="1" applyBorder="1" applyAlignment="1">
      <alignment horizontal="left" vertical="center" wrapText="1"/>
    </xf>
    <xf numFmtId="0" fontId="3" fillId="7" borderId="37" xfId="0" applyFont="1" applyFill="1" applyBorder="1" applyAlignment="1">
      <alignment horizontal="left" vertical="center" wrapText="1"/>
    </xf>
    <xf numFmtId="0" fontId="3" fillId="7" borderId="36" xfId="0" applyFont="1" applyFill="1" applyBorder="1" applyAlignment="1">
      <alignment horizontal="left" vertical="center" wrapText="1"/>
    </xf>
    <xf numFmtId="0" fontId="3" fillId="7" borderId="35" xfId="0" applyFont="1" applyFill="1" applyBorder="1" applyAlignment="1">
      <alignment horizontal="left" vertical="center" wrapText="1"/>
    </xf>
    <xf numFmtId="0" fontId="4" fillId="7" borderId="9" xfId="0" applyFont="1" applyFill="1" applyBorder="1" applyAlignment="1">
      <alignment horizontal="left"/>
    </xf>
    <xf numFmtId="0" fontId="4" fillId="7" borderId="8" xfId="0" applyFont="1" applyFill="1" applyBorder="1" applyAlignment="1">
      <alignment horizontal="left"/>
    </xf>
    <xf numFmtId="0" fontId="4" fillId="7" borderId="4" xfId="0" applyFont="1" applyFill="1" applyBorder="1" applyAlignment="1">
      <alignment horizontal="left"/>
    </xf>
    <xf numFmtId="0" fontId="4" fillId="7" borderId="3" xfId="0" applyFont="1" applyFill="1" applyBorder="1" applyAlignment="1">
      <alignment horizontal="left"/>
    </xf>
    <xf numFmtId="43" fontId="4" fillId="7" borderId="1" xfId="0" applyNumberFormat="1" applyFont="1" applyFill="1" applyBorder="1" applyAlignment="1" applyProtection="1">
      <alignment horizontal="left" vertical="top" wrapText="1"/>
      <protection locked="0"/>
    </xf>
    <xf numFmtId="43" fontId="4" fillId="7" borderId="16" xfId="0" applyNumberFormat="1" applyFont="1" applyFill="1" applyBorder="1" applyAlignment="1" applyProtection="1">
      <alignment horizontal="left" vertical="top" wrapText="1"/>
      <protection locked="0"/>
    </xf>
    <xf numFmtId="43" fontId="10" fillId="7" borderId="14" xfId="0" applyNumberFormat="1" applyFont="1" applyFill="1" applyBorder="1" applyAlignment="1" applyProtection="1">
      <alignment horizontal="left" vertical="top" wrapText="1"/>
      <protection locked="0"/>
    </xf>
    <xf numFmtId="43" fontId="10" fillId="7" borderId="40" xfId="0" applyNumberFormat="1" applyFont="1" applyFill="1" applyBorder="1" applyAlignment="1" applyProtection="1">
      <alignment horizontal="left" vertical="top" wrapText="1"/>
      <protection locked="0"/>
    </xf>
    <xf numFmtId="43" fontId="10" fillId="7" borderId="39" xfId="0" applyNumberFormat="1" applyFont="1" applyFill="1" applyBorder="1" applyAlignment="1" applyProtection="1">
      <alignment horizontal="left" vertical="top" wrapText="1"/>
      <protection locked="0"/>
    </xf>
    <xf numFmtId="49" fontId="4" fillId="7" borderId="21" xfId="0" applyNumberFormat="1" applyFont="1" applyFill="1" applyBorder="1" applyAlignment="1" applyProtection="1">
      <alignment horizontal="left" vertical="top" wrapText="1"/>
      <protection locked="0"/>
    </xf>
    <xf numFmtId="49" fontId="4" fillId="7" borderId="12" xfId="0" applyNumberFormat="1" applyFont="1" applyFill="1" applyBorder="1" applyAlignment="1" applyProtection="1">
      <alignment horizontal="left" vertical="top" wrapText="1"/>
      <protection locked="0"/>
    </xf>
    <xf numFmtId="0" fontId="10" fillId="7" borderId="1" xfId="0" applyFont="1" applyFill="1" applyBorder="1" applyAlignment="1" applyProtection="1">
      <alignment horizontal="left" vertical="top" wrapText="1"/>
      <protection locked="0"/>
    </xf>
    <xf numFmtId="0" fontId="10" fillId="7" borderId="16" xfId="0" applyFont="1" applyFill="1" applyBorder="1" applyAlignment="1" applyProtection="1">
      <alignment horizontal="left" vertical="top" wrapText="1"/>
      <protection locked="0"/>
    </xf>
    <xf numFmtId="43" fontId="10" fillId="7" borderId="1" xfId="0" applyNumberFormat="1" applyFont="1" applyFill="1" applyBorder="1" applyAlignment="1" applyProtection="1">
      <alignment horizontal="left" vertical="top" wrapText="1"/>
      <protection locked="0"/>
    </xf>
    <xf numFmtId="43" fontId="10" fillId="7" borderId="16" xfId="0" applyNumberFormat="1" applyFont="1" applyFill="1" applyBorder="1" applyAlignment="1" applyProtection="1">
      <alignment horizontal="left" vertical="top" wrapText="1"/>
      <protection locked="0"/>
    </xf>
  </cellXfs>
  <cellStyles count="4">
    <cellStyle name="Comma 2" xfId="3" xr:uid="{00000000-0005-0000-0000-000000000000}"/>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tabSelected="1" topLeftCell="B1" workbookViewId="0">
      <selection activeCell="U6" sqref="U6"/>
    </sheetView>
  </sheetViews>
  <sheetFormatPr defaultColWidth="9.44140625" defaultRowHeight="14.4" x14ac:dyDescent="0.3"/>
  <cols>
    <col min="1" max="1" width="23" customWidth="1"/>
    <col min="2" max="2" width="12" customWidth="1"/>
    <col min="3" max="3" width="12.44140625" customWidth="1"/>
    <col min="4" max="4" width="12.109375" bestFit="1" customWidth="1"/>
    <col min="5" max="5" width="10.5546875" customWidth="1"/>
    <col min="6" max="6" width="14.88671875" customWidth="1"/>
    <col min="7" max="7" width="8.88671875" style="1" customWidth="1"/>
    <col min="8" max="8" width="11.5546875" bestFit="1" customWidth="1"/>
    <col min="9" max="9" width="9.5546875" bestFit="1" customWidth="1"/>
    <col min="10" max="10" width="10.5546875" customWidth="1"/>
    <col min="11" max="12" width="10.44140625" customWidth="1"/>
    <col min="13" max="13" width="8.5546875" style="1" customWidth="1"/>
    <col min="14" max="14" width="11.44140625" customWidth="1"/>
    <col min="15" max="15" width="11" customWidth="1"/>
    <col min="16" max="16" width="12.44140625" customWidth="1"/>
    <col min="17" max="17" width="10.44140625" customWidth="1"/>
    <col min="18" max="18" width="9.5546875" customWidth="1"/>
    <col min="19" max="19" width="6.5546875" style="1" customWidth="1"/>
  </cols>
  <sheetData>
    <row r="1" spans="1:19" s="2" customFormat="1" ht="12" x14ac:dyDescent="0.25">
      <c r="A1" s="8" t="s">
        <v>28</v>
      </c>
      <c r="B1" s="8"/>
      <c r="C1" s="8"/>
      <c r="G1" s="3"/>
      <c r="M1" s="3"/>
      <c r="S1" s="3"/>
    </row>
    <row r="2" spans="1:19" s="2" customFormat="1" ht="12" x14ac:dyDescent="0.25">
      <c r="A2" s="8" t="s">
        <v>27</v>
      </c>
      <c r="B2" s="8"/>
      <c r="C2" s="8"/>
      <c r="G2" s="3"/>
      <c r="M2" s="3"/>
      <c r="S2" s="3"/>
    </row>
    <row r="3" spans="1:19" s="2" customFormat="1" ht="12.6" thickBot="1" x14ac:dyDescent="0.3">
      <c r="G3" s="3"/>
      <c r="M3" s="3"/>
      <c r="S3" s="3"/>
    </row>
    <row r="4" spans="1:19" s="2" customFormat="1" ht="17.25" customHeight="1" x14ac:dyDescent="0.25">
      <c r="A4" s="140" t="s">
        <v>26</v>
      </c>
      <c r="B4" s="137" t="s">
        <v>25</v>
      </c>
      <c r="C4" s="138"/>
      <c r="D4" s="138"/>
      <c r="E4" s="138"/>
      <c r="F4" s="138"/>
      <c r="G4" s="139"/>
      <c r="H4" s="142" t="s">
        <v>24</v>
      </c>
      <c r="I4" s="143"/>
      <c r="J4" s="143"/>
      <c r="K4" s="143"/>
      <c r="L4" s="143"/>
      <c r="M4" s="144"/>
      <c r="N4" s="145" t="s">
        <v>118</v>
      </c>
      <c r="O4" s="143" t="s">
        <v>119</v>
      </c>
      <c r="P4" s="133" t="s">
        <v>23</v>
      </c>
      <c r="Q4" s="133" t="s">
        <v>22</v>
      </c>
      <c r="R4" s="133" t="s">
        <v>21</v>
      </c>
      <c r="S4" s="135" t="s">
        <v>20</v>
      </c>
    </row>
    <row r="5" spans="1:19" s="2" customFormat="1" ht="28.2" thickBot="1" x14ac:dyDescent="0.3">
      <c r="A5" s="141"/>
      <c r="B5" s="36" t="s">
        <v>17</v>
      </c>
      <c r="C5" s="35" t="s">
        <v>16</v>
      </c>
      <c r="D5" s="34" t="s">
        <v>15</v>
      </c>
      <c r="E5" s="34" t="s">
        <v>19</v>
      </c>
      <c r="F5" s="34" t="s">
        <v>18</v>
      </c>
      <c r="G5" s="37" t="s">
        <v>12</v>
      </c>
      <c r="H5" s="36" t="s">
        <v>17</v>
      </c>
      <c r="I5" s="35" t="s">
        <v>16</v>
      </c>
      <c r="J5" s="34" t="s">
        <v>15</v>
      </c>
      <c r="K5" s="34" t="s">
        <v>14</v>
      </c>
      <c r="L5" s="34" t="s">
        <v>13</v>
      </c>
      <c r="M5" s="33" t="s">
        <v>12</v>
      </c>
      <c r="N5" s="146"/>
      <c r="O5" s="147"/>
      <c r="P5" s="134"/>
      <c r="Q5" s="134"/>
      <c r="R5" s="134"/>
      <c r="S5" s="136"/>
    </row>
    <row r="6" spans="1:19" s="2" customFormat="1" ht="63" customHeight="1" thickBot="1" x14ac:dyDescent="0.3">
      <c r="A6" s="28" t="s">
        <v>11</v>
      </c>
      <c r="B6" s="39">
        <v>71206.5</v>
      </c>
      <c r="C6" s="40">
        <v>100756.82</v>
      </c>
      <c r="D6" s="41">
        <f t="shared" ref="D6:D12" si="0">+B6+C6</f>
        <v>171963.32</v>
      </c>
      <c r="E6" s="42">
        <v>115926.11</v>
      </c>
      <c r="F6" s="43"/>
      <c r="G6" s="38">
        <f>+E6/D6</f>
        <v>0.67413277436141616</v>
      </c>
      <c r="H6" s="26">
        <f>60/100*J6</f>
        <v>42930</v>
      </c>
      <c r="I6" s="25">
        <f>40/100*J6</f>
        <v>28620</v>
      </c>
      <c r="J6" s="25">
        <v>71550</v>
      </c>
      <c r="K6" s="25">
        <v>72187.820000000007</v>
      </c>
      <c r="L6" s="25"/>
      <c r="M6" s="21">
        <f>(K6+L6)/(H6+I6)</f>
        <v>1.0089143256464013</v>
      </c>
      <c r="N6" s="32">
        <f t="shared" ref="N6:N15" si="1">B6+H6</f>
        <v>114136.5</v>
      </c>
      <c r="O6" s="31">
        <f t="shared" ref="O6:O15" si="2">C6+I6</f>
        <v>129376.82</v>
      </c>
      <c r="P6" s="31">
        <f t="shared" ref="P6:P15" si="3">N6+O6</f>
        <v>243513.32</v>
      </c>
      <c r="Q6" s="30">
        <f t="shared" ref="Q6:Q15" si="4">E6+K6</f>
        <v>188113.93</v>
      </c>
      <c r="R6" s="30">
        <f t="shared" ref="R6:R15" si="5">F6+L6</f>
        <v>0</v>
      </c>
      <c r="S6" s="20">
        <f>SUM(Q6+R6)/P6</f>
        <v>0.77249954951129562</v>
      </c>
    </row>
    <row r="7" spans="1:19" s="2" customFormat="1" ht="24.6" thickBot="1" x14ac:dyDescent="0.3">
      <c r="A7" s="27" t="s">
        <v>10</v>
      </c>
      <c r="B7" s="39">
        <v>0</v>
      </c>
      <c r="C7" s="40">
        <v>10000</v>
      </c>
      <c r="D7" s="41">
        <f t="shared" si="0"/>
        <v>10000</v>
      </c>
      <c r="E7" s="42">
        <v>6902</v>
      </c>
      <c r="F7" s="44">
        <v>505</v>
      </c>
      <c r="G7" s="38">
        <f>+E7/D7</f>
        <v>0.69020000000000004</v>
      </c>
      <c r="H7" s="29"/>
      <c r="I7" s="25"/>
      <c r="J7" s="25"/>
      <c r="K7" s="25"/>
      <c r="L7" s="25"/>
      <c r="M7" s="21"/>
      <c r="N7" s="32">
        <f t="shared" si="1"/>
        <v>0</v>
      </c>
      <c r="O7" s="31">
        <f t="shared" si="2"/>
        <v>10000</v>
      </c>
      <c r="P7" s="31">
        <f t="shared" si="3"/>
        <v>10000</v>
      </c>
      <c r="Q7" s="30">
        <f t="shared" si="4"/>
        <v>6902</v>
      </c>
      <c r="R7" s="30">
        <f t="shared" si="5"/>
        <v>505</v>
      </c>
      <c r="S7" s="20">
        <f t="shared" ref="S7:S15" si="6">SUM(Q7+R7)/P7</f>
        <v>0.74070000000000003</v>
      </c>
    </row>
    <row r="8" spans="1:19" s="2" customFormat="1" ht="36.6" thickBot="1" x14ac:dyDescent="0.3">
      <c r="A8" s="27" t="s">
        <v>9</v>
      </c>
      <c r="B8" s="39">
        <v>0</v>
      </c>
      <c r="C8" s="40">
        <v>15000</v>
      </c>
      <c r="D8" s="41">
        <f t="shared" si="0"/>
        <v>15000</v>
      </c>
      <c r="E8" s="42">
        <v>12454.4</v>
      </c>
      <c r="F8" s="44" t="s">
        <v>8</v>
      </c>
      <c r="G8" s="38">
        <f>+E8/D8</f>
        <v>0.83029333333333333</v>
      </c>
      <c r="H8" s="29"/>
      <c r="I8" s="25"/>
      <c r="J8" s="25"/>
      <c r="K8" s="25"/>
      <c r="L8" s="25"/>
      <c r="M8" s="21"/>
      <c r="N8" s="32">
        <f t="shared" si="1"/>
        <v>0</v>
      </c>
      <c r="O8" s="31">
        <f t="shared" si="2"/>
        <v>15000</v>
      </c>
      <c r="P8" s="31">
        <f t="shared" si="3"/>
        <v>15000</v>
      </c>
      <c r="Q8" s="30">
        <f t="shared" si="4"/>
        <v>12454.4</v>
      </c>
      <c r="R8" s="132"/>
      <c r="S8" s="20">
        <f t="shared" si="6"/>
        <v>0.83029333333333333</v>
      </c>
    </row>
    <row r="9" spans="1:19" s="2" customFormat="1" ht="16.5" customHeight="1" thickBot="1" x14ac:dyDescent="0.3">
      <c r="A9" s="28" t="s">
        <v>7</v>
      </c>
      <c r="B9" s="39">
        <v>174030</v>
      </c>
      <c r="C9" s="40">
        <v>264286.48</v>
      </c>
      <c r="D9" s="41">
        <f t="shared" si="0"/>
        <v>438316.48</v>
      </c>
      <c r="E9" s="42">
        <v>360874.27</v>
      </c>
      <c r="F9" s="44">
        <v>3450</v>
      </c>
      <c r="G9" s="38">
        <f>+(E9+F9)/D9</f>
        <v>0.83118998856716508</v>
      </c>
      <c r="H9" s="26">
        <f>60/100*J9</f>
        <v>57840</v>
      </c>
      <c r="I9" s="25">
        <f>40/100*J9</f>
        <v>38560</v>
      </c>
      <c r="J9" s="25">
        <f>167950-71550</f>
        <v>96400</v>
      </c>
      <c r="K9" s="25">
        <v>80676.12</v>
      </c>
      <c r="L9" s="25">
        <v>31394.71</v>
      </c>
      <c r="M9" s="21">
        <f>(K9+L9)/(H9+I9)</f>
        <v>1.162560477178423</v>
      </c>
      <c r="N9" s="32">
        <f t="shared" si="1"/>
        <v>231870</v>
      </c>
      <c r="O9" s="31">
        <f t="shared" si="2"/>
        <v>302846.48</v>
      </c>
      <c r="P9" s="31">
        <f t="shared" si="3"/>
        <v>534716.48</v>
      </c>
      <c r="Q9" s="30">
        <f t="shared" si="4"/>
        <v>441550.39</v>
      </c>
      <c r="R9" s="30">
        <f t="shared" si="5"/>
        <v>34844.71</v>
      </c>
      <c r="S9" s="20">
        <f t="shared" si="6"/>
        <v>0.89093027392759627</v>
      </c>
    </row>
    <row r="10" spans="1:19" s="2" customFormat="1" ht="15" customHeight="1" thickBot="1" x14ac:dyDescent="0.3">
      <c r="A10" s="28" t="s">
        <v>6</v>
      </c>
      <c r="B10" s="45">
        <v>80793.599999999991</v>
      </c>
      <c r="C10" s="40">
        <v>-15000</v>
      </c>
      <c r="D10" s="41">
        <f t="shared" si="0"/>
        <v>65793.599999999991</v>
      </c>
      <c r="E10" s="42">
        <v>52669</v>
      </c>
      <c r="F10" s="44">
        <v>926.8</v>
      </c>
      <c r="G10" s="38">
        <f>+(E10+F10)/D10</f>
        <v>0.8146050679701371</v>
      </c>
      <c r="H10" s="26">
        <f>60/100*J10</f>
        <v>41622</v>
      </c>
      <c r="I10" s="25">
        <f>40/100*J10</f>
        <v>27748</v>
      </c>
      <c r="J10" s="25">
        <v>69370</v>
      </c>
      <c r="K10" s="25">
        <v>7864.99</v>
      </c>
      <c r="L10" s="25">
        <v>30935.01</v>
      </c>
      <c r="M10" s="21">
        <f>(K10+L10)/(H10+I10)</f>
        <v>0.55931959060112435</v>
      </c>
      <c r="N10" s="32">
        <f t="shared" si="1"/>
        <v>122415.59999999999</v>
      </c>
      <c r="O10" s="31">
        <f t="shared" si="2"/>
        <v>12748</v>
      </c>
      <c r="P10" s="31">
        <f t="shared" si="3"/>
        <v>135163.59999999998</v>
      </c>
      <c r="Q10" s="30">
        <f t="shared" si="4"/>
        <v>60533.99</v>
      </c>
      <c r="R10" s="30">
        <f t="shared" si="5"/>
        <v>31861.809999999998</v>
      </c>
      <c r="S10" s="20">
        <f t="shared" si="6"/>
        <v>0.68358492967041429</v>
      </c>
    </row>
    <row r="11" spans="1:19" s="2" customFormat="1" ht="24.6" thickBot="1" x14ac:dyDescent="0.3">
      <c r="A11" s="27" t="s">
        <v>5</v>
      </c>
      <c r="B11" s="39">
        <v>360000</v>
      </c>
      <c r="C11" s="40">
        <v>62310.1</v>
      </c>
      <c r="D11" s="41">
        <f t="shared" si="0"/>
        <v>422310.1</v>
      </c>
      <c r="E11" s="42">
        <v>228406.22</v>
      </c>
      <c r="F11" s="44">
        <v>20000</v>
      </c>
      <c r="G11" s="38">
        <f>+(E11+F11)/D11</f>
        <v>0.58820809637278393</v>
      </c>
      <c r="H11" s="26"/>
      <c r="I11" s="25"/>
      <c r="J11" s="25"/>
      <c r="K11" s="25"/>
      <c r="L11" s="25"/>
      <c r="M11" s="21"/>
      <c r="N11" s="32">
        <f t="shared" si="1"/>
        <v>360000</v>
      </c>
      <c r="O11" s="31">
        <f t="shared" si="2"/>
        <v>62310.1</v>
      </c>
      <c r="P11" s="31">
        <f t="shared" si="3"/>
        <v>422310.1</v>
      </c>
      <c r="Q11" s="30">
        <f t="shared" si="4"/>
        <v>228406.22</v>
      </c>
      <c r="R11" s="30">
        <f t="shared" si="5"/>
        <v>20000</v>
      </c>
      <c r="S11" s="20">
        <f t="shared" si="6"/>
        <v>0.58820809637278393</v>
      </c>
    </row>
    <row r="12" spans="1:19" s="2" customFormat="1" ht="24.6" thickBot="1" x14ac:dyDescent="0.3">
      <c r="A12" s="24" t="s">
        <v>4</v>
      </c>
      <c r="B12" s="46">
        <v>8499.3959999999988</v>
      </c>
      <c r="C12" s="47">
        <v>25666.263999999999</v>
      </c>
      <c r="D12" s="41">
        <f t="shared" si="0"/>
        <v>34165.659999999996</v>
      </c>
      <c r="E12" s="48">
        <v>3096.39</v>
      </c>
      <c r="F12" s="48">
        <v>237</v>
      </c>
      <c r="G12" s="38">
        <f>+(E12+F12)/D12</f>
        <v>9.756550875938004E-2</v>
      </c>
      <c r="H12" s="23">
        <f>60/100*J12</f>
        <v>4200</v>
      </c>
      <c r="I12" s="22">
        <f>40/100*J12</f>
        <v>2800</v>
      </c>
      <c r="J12" s="22">
        <v>7000</v>
      </c>
      <c r="K12" s="22">
        <v>1846.25</v>
      </c>
      <c r="L12" s="22">
        <v>3089.75</v>
      </c>
      <c r="M12" s="21">
        <f>(K12+L12)/(H12+I12)</f>
        <v>0.70514285714285718</v>
      </c>
      <c r="N12" s="32">
        <f t="shared" si="1"/>
        <v>12699.395999999999</v>
      </c>
      <c r="O12" s="31">
        <f t="shared" si="2"/>
        <v>28466.263999999999</v>
      </c>
      <c r="P12" s="31">
        <f t="shared" si="3"/>
        <v>41165.659999999996</v>
      </c>
      <c r="Q12" s="30">
        <f t="shared" si="4"/>
        <v>4942.6399999999994</v>
      </c>
      <c r="R12" s="30">
        <f t="shared" si="5"/>
        <v>3326.75</v>
      </c>
      <c r="S12" s="20">
        <f t="shared" si="6"/>
        <v>0.20088078267177059</v>
      </c>
    </row>
    <row r="13" spans="1:19" s="8" customFormat="1" ht="16.5" customHeight="1" thickBot="1" x14ac:dyDescent="0.3">
      <c r="A13" s="13" t="s">
        <v>3</v>
      </c>
      <c r="B13" s="49">
        <f>SUM(B6:B12)</f>
        <v>694529.49599999993</v>
      </c>
      <c r="C13" s="49">
        <f>SUM(C6:C12)</f>
        <v>463019.66399999999</v>
      </c>
      <c r="D13" s="49">
        <f>SUM(D6:D12)</f>
        <v>1157549.1599999999</v>
      </c>
      <c r="E13" s="49">
        <f>SUM(E6:E12)</f>
        <v>780328.39</v>
      </c>
      <c r="F13" s="49">
        <f>SUM(F6:F12)</f>
        <v>25118.799999999999</v>
      </c>
      <c r="G13" s="12">
        <f>+(E13+F13)/D13</f>
        <v>0.6958211519932338</v>
      </c>
      <c r="H13" s="11">
        <f>60/100*J13</f>
        <v>146592</v>
      </c>
      <c r="I13" s="9">
        <f>40/100*J13</f>
        <v>97728</v>
      </c>
      <c r="J13" s="9">
        <f>SUM(J6:J12)</f>
        <v>244320</v>
      </c>
      <c r="K13" s="9">
        <f>SUM(K6:K12)</f>
        <v>162575.18</v>
      </c>
      <c r="L13" s="9">
        <f>SUM(L6:L12)</f>
        <v>65419.47</v>
      </c>
      <c r="M13" s="10">
        <f>(K13+L13)/(H13+I13)</f>
        <v>0.9331804600523903</v>
      </c>
      <c r="N13" s="32">
        <f t="shared" si="1"/>
        <v>841121.49599999993</v>
      </c>
      <c r="O13" s="31">
        <f t="shared" si="2"/>
        <v>560747.66399999999</v>
      </c>
      <c r="P13" s="31">
        <f t="shared" si="3"/>
        <v>1401869.16</v>
      </c>
      <c r="Q13" s="30">
        <f t="shared" si="4"/>
        <v>942903.57000000007</v>
      </c>
      <c r="R13" s="30">
        <f t="shared" si="5"/>
        <v>90538.27</v>
      </c>
      <c r="S13" s="20">
        <f t="shared" si="6"/>
        <v>0.73718851194358259</v>
      </c>
    </row>
    <row r="14" spans="1:19" s="2" customFormat="1" ht="15.75" customHeight="1" thickBot="1" x14ac:dyDescent="0.3">
      <c r="A14" s="19" t="s">
        <v>2</v>
      </c>
      <c r="B14" s="50">
        <v>48617.06</v>
      </c>
      <c r="C14" s="51">
        <v>32411.38</v>
      </c>
      <c r="D14" s="42">
        <f>+B14+C14</f>
        <v>81028.44</v>
      </c>
      <c r="E14" s="51">
        <v>81028.44</v>
      </c>
      <c r="F14" s="51"/>
      <c r="G14" s="18">
        <f>+E14/D14</f>
        <v>1</v>
      </c>
      <c r="H14" s="17">
        <f>60/100*J14</f>
        <v>10261.44</v>
      </c>
      <c r="I14" s="16">
        <f>40/100*J14</f>
        <v>6840.9600000000009</v>
      </c>
      <c r="J14" s="16">
        <v>17102.400000000001</v>
      </c>
      <c r="K14" s="16">
        <f>7/100*K13</f>
        <v>11380.2626</v>
      </c>
      <c r="L14" s="16">
        <f>7/100*L13</f>
        <v>4579.3629000000001</v>
      </c>
      <c r="M14" s="15">
        <f>(K14+L14)/(H14+I14)</f>
        <v>0.93318046005239019</v>
      </c>
      <c r="N14" s="14">
        <f t="shared" si="1"/>
        <v>58878.5</v>
      </c>
      <c r="O14" s="31">
        <f t="shared" si="2"/>
        <v>39252.340000000004</v>
      </c>
      <c r="P14" s="31">
        <f t="shared" si="3"/>
        <v>98130.84</v>
      </c>
      <c r="Q14" s="30">
        <f t="shared" si="4"/>
        <v>92408.702600000004</v>
      </c>
      <c r="R14" s="30">
        <f t="shared" si="5"/>
        <v>4579.3629000000001</v>
      </c>
      <c r="S14" s="20">
        <f t="shared" si="6"/>
        <v>0.98835458353357619</v>
      </c>
    </row>
    <row r="15" spans="1:19" s="8" customFormat="1" ht="19.5" customHeight="1" thickBot="1" x14ac:dyDescent="0.3">
      <c r="A15" s="13" t="s">
        <v>0</v>
      </c>
      <c r="B15" s="49">
        <f>+B13+B14</f>
        <v>743146.55599999987</v>
      </c>
      <c r="C15" s="49">
        <f>+C13+C14</f>
        <v>495431.04399999999</v>
      </c>
      <c r="D15" s="49">
        <f>+D13+D14</f>
        <v>1238577.5999999999</v>
      </c>
      <c r="E15" s="49">
        <f>+E13+E14</f>
        <v>861356.83000000007</v>
      </c>
      <c r="F15" s="49">
        <f>+F13+F14</f>
        <v>25118.799999999999</v>
      </c>
      <c r="G15" s="12">
        <f>+(E15+F15)/D15</f>
        <v>0.71572070252198994</v>
      </c>
      <c r="H15" s="11">
        <f>60/100*J15</f>
        <v>156853.44</v>
      </c>
      <c r="I15" s="9">
        <f>40/100*J15</f>
        <v>104568.96000000001</v>
      </c>
      <c r="J15" s="9">
        <f>SUM(J13:J14)</f>
        <v>261422.4</v>
      </c>
      <c r="K15" s="9">
        <f>SUM(K13:K14)</f>
        <v>173955.44259999998</v>
      </c>
      <c r="L15" s="9">
        <f>SUM(L13:L14)</f>
        <v>69998.832900000009</v>
      </c>
      <c r="M15" s="10">
        <f>(K15+L15)/(H15+I15)</f>
        <v>0.93318046005239019</v>
      </c>
      <c r="N15" s="14">
        <f t="shared" si="1"/>
        <v>899999.99599999981</v>
      </c>
      <c r="O15" s="31">
        <f t="shared" si="2"/>
        <v>600000.00399999996</v>
      </c>
      <c r="P15" s="31">
        <f t="shared" si="3"/>
        <v>1499999.9999999998</v>
      </c>
      <c r="Q15" s="30">
        <f t="shared" si="4"/>
        <v>1035312.2726</v>
      </c>
      <c r="R15" s="30">
        <f t="shared" si="5"/>
        <v>95117.632900000011</v>
      </c>
      <c r="S15" s="20">
        <f t="shared" si="6"/>
        <v>0.75361993700000018</v>
      </c>
    </row>
    <row r="16" spans="1:19" s="2" customFormat="1" ht="12" x14ac:dyDescent="0.25">
      <c r="G16" s="3"/>
      <c r="M16" s="3"/>
      <c r="S16" s="3"/>
    </row>
    <row r="17" spans="1:19" s="2" customFormat="1" ht="12" x14ac:dyDescent="0.25">
      <c r="A17" s="8" t="s">
        <v>1</v>
      </c>
      <c r="B17" s="8"/>
      <c r="C17" s="8"/>
      <c r="D17" s="8"/>
      <c r="E17" s="8"/>
      <c r="F17" s="8"/>
      <c r="G17" s="3"/>
      <c r="M17" s="3"/>
      <c r="S17" s="3"/>
    </row>
    <row r="18" spans="1:19" s="2" customFormat="1" ht="12" x14ac:dyDescent="0.25">
      <c r="G18" s="3"/>
      <c r="L18" s="7"/>
      <c r="M18" s="3"/>
      <c r="S18" s="3"/>
    </row>
    <row r="19" spans="1:19" s="2" customFormat="1" ht="12" x14ac:dyDescent="0.25">
      <c r="G19" s="3"/>
      <c r="J19" s="6"/>
      <c r="M19" s="3"/>
      <c r="S19" s="3"/>
    </row>
    <row r="20" spans="1:19" s="2" customFormat="1" ht="12" x14ac:dyDescent="0.25">
      <c r="G20" s="3"/>
      <c r="H20" s="6"/>
      <c r="J20" s="5"/>
      <c r="M20" s="3"/>
      <c r="S20" s="3"/>
    </row>
    <row r="21" spans="1:19" s="2" customFormat="1" ht="12" x14ac:dyDescent="0.25">
      <c r="G21" s="3"/>
      <c r="M21" s="3"/>
      <c r="S21" s="3"/>
    </row>
    <row r="22" spans="1:19" s="2" customFormat="1" ht="12" x14ac:dyDescent="0.25">
      <c r="G22" s="3"/>
      <c r="M22" s="3"/>
      <c r="O22" s="4"/>
      <c r="S22" s="3"/>
    </row>
    <row r="23" spans="1:19" s="2" customFormat="1" ht="12" x14ac:dyDescent="0.25">
      <c r="G23" s="3"/>
      <c r="M23" s="3"/>
      <c r="S23" s="3"/>
    </row>
    <row r="24" spans="1:19" s="2" customFormat="1" ht="12" x14ac:dyDescent="0.25">
      <c r="G24" s="3"/>
      <c r="M24" s="3"/>
      <c r="S24" s="3"/>
    </row>
    <row r="25" spans="1:19" s="2" customFormat="1" ht="12" x14ac:dyDescent="0.25">
      <c r="G25" s="3"/>
      <c r="M25" s="3"/>
      <c r="S25" s="3"/>
    </row>
    <row r="26" spans="1:19" s="2" customFormat="1" ht="12" x14ac:dyDescent="0.25">
      <c r="G26" s="3"/>
      <c r="M26" s="3"/>
      <c r="S26" s="3"/>
    </row>
    <row r="27" spans="1:19" s="2" customFormat="1" ht="12" x14ac:dyDescent="0.25">
      <c r="G27" s="3"/>
      <c r="M27" s="3"/>
      <c r="S27" s="3"/>
    </row>
    <row r="28" spans="1:19" s="2" customFormat="1" ht="12" x14ac:dyDescent="0.25">
      <c r="G28" s="3"/>
      <c r="M28" s="3"/>
      <c r="S28" s="3"/>
    </row>
    <row r="29" spans="1:19" s="2" customFormat="1" ht="12" x14ac:dyDescent="0.25">
      <c r="G29" s="3"/>
      <c r="M29" s="3"/>
      <c r="S29" s="3"/>
    </row>
    <row r="30" spans="1:19" s="2" customFormat="1" ht="12" x14ac:dyDescent="0.25">
      <c r="G30" s="3"/>
      <c r="M30" s="3"/>
      <c r="S30" s="3"/>
    </row>
  </sheetData>
  <mergeCells count="9">
    <mergeCell ref="Q4:Q5"/>
    <mergeCell ref="R4:R5"/>
    <mergeCell ref="S4:S5"/>
    <mergeCell ref="B4:G4"/>
    <mergeCell ref="A4:A5"/>
    <mergeCell ref="H4:M4"/>
    <mergeCell ref="N4:N5"/>
    <mergeCell ref="O4:O5"/>
    <mergeCell ref="P4:P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7"/>
  <sheetViews>
    <sheetView topLeftCell="A19" zoomScale="76" zoomScaleNormal="76" workbookViewId="0">
      <selection activeCell="K49" sqref="K49"/>
    </sheetView>
  </sheetViews>
  <sheetFormatPr defaultColWidth="9.44140625" defaultRowHeight="14.4" x14ac:dyDescent="0.3"/>
  <cols>
    <col min="1" max="1" width="11.44140625" style="2" customWidth="1"/>
    <col min="2" max="2" width="35" style="2" customWidth="1"/>
    <col min="3" max="3" width="12.44140625" style="53" customWidth="1"/>
    <col min="4" max="4" width="14" style="53" customWidth="1"/>
    <col min="5" max="5" width="11.44140625" style="53" customWidth="1"/>
    <col min="6" max="6" width="9" style="52" customWidth="1"/>
    <col min="7" max="7" width="13.44140625" style="53" customWidth="1"/>
    <col min="8" max="8" width="12.44140625" style="53" customWidth="1"/>
    <col min="9" max="9" width="12.5546875" style="53" customWidth="1"/>
    <col min="10" max="10" width="10" style="52" customWidth="1"/>
    <col min="11" max="11" width="13.5546875" style="2" bestFit="1" customWidth="1"/>
    <col min="12" max="12" width="11.44140625" style="3" customWidth="1"/>
    <col min="13" max="13" width="19" style="2" customWidth="1"/>
    <col min="14" max="14" width="9.5546875" customWidth="1"/>
  </cols>
  <sheetData>
    <row r="1" spans="1:14" x14ac:dyDescent="0.3">
      <c r="A1" s="126" t="s">
        <v>112</v>
      </c>
      <c r="B1" s="126"/>
      <c r="C1" s="129"/>
      <c r="D1" s="129"/>
      <c r="E1" s="129"/>
      <c r="F1" s="128"/>
      <c r="G1" s="125"/>
      <c r="H1" s="125"/>
      <c r="I1" s="125"/>
      <c r="J1" s="124"/>
      <c r="K1" s="122"/>
      <c r="L1" s="123"/>
      <c r="M1" s="122"/>
    </row>
    <row r="2" spans="1:14" x14ac:dyDescent="0.3">
      <c r="A2" s="126"/>
      <c r="B2" s="126"/>
      <c r="C2" s="129"/>
      <c r="D2" s="129"/>
      <c r="E2" s="129"/>
      <c r="F2" s="128"/>
      <c r="G2" s="125"/>
      <c r="H2" s="125"/>
      <c r="I2" s="125"/>
      <c r="J2" s="124"/>
      <c r="K2" s="122"/>
      <c r="L2" s="123"/>
      <c r="M2" s="122"/>
    </row>
    <row r="3" spans="1:14" x14ac:dyDescent="0.3">
      <c r="A3" s="126" t="s">
        <v>27</v>
      </c>
      <c r="B3" s="126"/>
      <c r="C3" s="129"/>
      <c r="D3" s="129"/>
      <c r="E3" s="129"/>
      <c r="F3" s="128"/>
      <c r="G3" s="125"/>
      <c r="H3" s="125"/>
      <c r="I3" s="125"/>
      <c r="J3" s="124"/>
      <c r="K3" s="122"/>
      <c r="L3" s="123"/>
      <c r="M3" s="122"/>
    </row>
    <row r="4" spans="1:14" x14ac:dyDescent="0.3">
      <c r="A4" s="122"/>
      <c r="B4" s="122"/>
      <c r="C4" s="125"/>
      <c r="D4" s="125"/>
      <c r="E4" s="125"/>
      <c r="F4" s="124"/>
      <c r="G4" s="127"/>
      <c r="H4" s="125"/>
      <c r="I4" s="125"/>
      <c r="J4" s="124"/>
      <c r="K4" s="122"/>
      <c r="L4" s="123"/>
      <c r="M4" s="122"/>
    </row>
    <row r="5" spans="1:14" x14ac:dyDescent="0.3">
      <c r="A5" s="126" t="s">
        <v>111</v>
      </c>
      <c r="B5" s="122"/>
      <c r="C5" s="125"/>
      <c r="D5" s="125"/>
      <c r="E5" s="125"/>
      <c r="F5" s="124"/>
      <c r="G5" s="125"/>
      <c r="H5" s="125"/>
      <c r="I5" s="125"/>
      <c r="J5" s="124"/>
      <c r="K5" s="122"/>
      <c r="L5" s="123"/>
      <c r="M5" s="122"/>
    </row>
    <row r="6" spans="1:14" ht="15" thickBot="1" x14ac:dyDescent="0.35">
      <c r="A6" s="118"/>
      <c r="B6" s="118"/>
      <c r="C6" s="121"/>
      <c r="D6" s="121"/>
      <c r="E6" s="121"/>
      <c r="F6" s="120"/>
      <c r="G6" s="121"/>
      <c r="H6" s="121"/>
      <c r="I6" s="121"/>
      <c r="J6" s="120"/>
      <c r="K6" s="118"/>
      <c r="L6" s="119"/>
      <c r="M6" s="118"/>
    </row>
    <row r="7" spans="1:14" s="57" customFormat="1" ht="112.5" customHeight="1" thickBot="1" x14ac:dyDescent="0.35">
      <c r="A7" s="117" t="s">
        <v>110</v>
      </c>
      <c r="B7" s="116" t="s">
        <v>109</v>
      </c>
      <c r="C7" s="115" t="s">
        <v>108</v>
      </c>
      <c r="D7" s="115" t="s">
        <v>107</v>
      </c>
      <c r="E7" s="114" t="s">
        <v>106</v>
      </c>
      <c r="F7" s="113" t="s">
        <v>102</v>
      </c>
      <c r="G7" s="112" t="s">
        <v>105</v>
      </c>
      <c r="H7" s="112" t="s">
        <v>104</v>
      </c>
      <c r="I7" s="111" t="s">
        <v>103</v>
      </c>
      <c r="J7" s="110" t="s">
        <v>102</v>
      </c>
      <c r="K7" s="109" t="s">
        <v>45</v>
      </c>
      <c r="L7" s="108" t="s">
        <v>101</v>
      </c>
      <c r="M7" s="107" t="s">
        <v>100</v>
      </c>
      <c r="N7" s="57" t="s">
        <v>99</v>
      </c>
    </row>
    <row r="8" spans="1:14" x14ac:dyDescent="0.3">
      <c r="A8" s="106" t="s">
        <v>98</v>
      </c>
      <c r="B8" s="167" t="s">
        <v>97</v>
      </c>
      <c r="C8" s="167"/>
      <c r="D8" s="167"/>
      <c r="E8" s="167"/>
      <c r="F8" s="167"/>
      <c r="G8" s="167"/>
      <c r="H8" s="167"/>
      <c r="I8" s="167"/>
      <c r="J8" s="167"/>
      <c r="K8" s="167"/>
      <c r="L8" s="167"/>
      <c r="M8" s="168"/>
    </row>
    <row r="9" spans="1:14" x14ac:dyDescent="0.3">
      <c r="A9" s="101" t="s">
        <v>96</v>
      </c>
      <c r="B9" s="169" t="s">
        <v>88</v>
      </c>
      <c r="C9" s="169"/>
      <c r="D9" s="169"/>
      <c r="E9" s="169"/>
      <c r="F9" s="169"/>
      <c r="G9" s="169"/>
      <c r="H9" s="169"/>
      <c r="I9" s="169"/>
      <c r="J9" s="169"/>
      <c r="K9" s="169"/>
      <c r="L9" s="169"/>
      <c r="M9" s="170"/>
    </row>
    <row r="10" spans="1:14" ht="45.75" customHeight="1" x14ac:dyDescent="0.3">
      <c r="A10" s="100" t="s">
        <v>95</v>
      </c>
      <c r="B10" s="99" t="s">
        <v>94</v>
      </c>
      <c r="C10" s="86"/>
      <c r="D10" s="86"/>
      <c r="E10" s="86"/>
      <c r="F10" s="85"/>
      <c r="G10" s="98">
        <v>26850</v>
      </c>
      <c r="H10" s="98">
        <v>15000</v>
      </c>
      <c r="I10" s="98">
        <v>11850</v>
      </c>
      <c r="J10" s="97">
        <f>(H10+I10)/G10</f>
        <v>1</v>
      </c>
      <c r="K10" s="96">
        <f>SUM(C10:J10)</f>
        <v>53701</v>
      </c>
      <c r="L10" s="95">
        <f>+C10+G10/K10</f>
        <v>0.49999068918642109</v>
      </c>
      <c r="M10" s="94"/>
    </row>
    <row r="11" spans="1:14" ht="45" customHeight="1" x14ac:dyDescent="0.3">
      <c r="A11" s="100" t="s">
        <v>93</v>
      </c>
      <c r="B11" s="99" t="s">
        <v>92</v>
      </c>
      <c r="C11" s="86">
        <v>67250</v>
      </c>
      <c r="D11" s="86">
        <v>66162</v>
      </c>
      <c r="E11" s="86"/>
      <c r="F11" s="85">
        <f>(D11+E11)/C11</f>
        <v>0.98382156133829002</v>
      </c>
      <c r="G11" s="98">
        <v>0</v>
      </c>
      <c r="H11" s="98"/>
      <c r="I11" s="98"/>
      <c r="J11" s="97"/>
      <c r="K11" s="96">
        <f>SUM(C11:J11)</f>
        <v>133412.98382156133</v>
      </c>
      <c r="L11" s="95">
        <f>+(C11+G11)/K11</f>
        <v>0.50407387702194173</v>
      </c>
      <c r="M11" s="94"/>
    </row>
    <row r="12" spans="1:14" ht="49.35" customHeight="1" x14ac:dyDescent="0.3">
      <c r="A12" s="100" t="s">
        <v>91</v>
      </c>
      <c r="B12" s="99" t="s">
        <v>90</v>
      </c>
      <c r="C12" s="86">
        <v>13750</v>
      </c>
      <c r="D12" s="86">
        <v>14168.68</v>
      </c>
      <c r="E12" s="130">
        <v>450</v>
      </c>
      <c r="F12" s="85">
        <f>(D12+E12)/C12</f>
        <v>1.0631767272727273</v>
      </c>
      <c r="G12" s="98">
        <v>21330</v>
      </c>
      <c r="H12" s="98">
        <v>15000</v>
      </c>
      <c r="I12" s="98">
        <v>6330</v>
      </c>
      <c r="J12" s="97">
        <f>(H12+I12)/G12</f>
        <v>1</v>
      </c>
      <c r="K12" s="96">
        <f>SUM(C12:J12)</f>
        <v>71030.743176727265</v>
      </c>
      <c r="L12" s="95">
        <f>+(C12+G12)/K12</f>
        <v>0.49387065981725109</v>
      </c>
      <c r="M12" s="94" t="s">
        <v>113</v>
      </c>
      <c r="N12" s="104"/>
    </row>
    <row r="13" spans="1:14" x14ac:dyDescent="0.3">
      <c r="A13" s="148" t="s">
        <v>54</v>
      </c>
      <c r="B13" s="149"/>
      <c r="C13" s="103">
        <f>SUM(C10:C12)</f>
        <v>81000</v>
      </c>
      <c r="D13" s="103">
        <f>SUM(D10:D12)</f>
        <v>80330.679999999993</v>
      </c>
      <c r="E13" s="103">
        <f>SUM(E10:E12)</f>
        <v>450</v>
      </c>
      <c r="F13" s="93">
        <f>(D13+E13)/C13</f>
        <v>0.99729234567901226</v>
      </c>
      <c r="G13" s="103">
        <f>SUM(G10:G12)</f>
        <v>48180</v>
      </c>
      <c r="H13" s="103">
        <f>SUM(H10:H12)</f>
        <v>30000</v>
      </c>
      <c r="I13" s="103">
        <f>SUM(I10:I12)</f>
        <v>18180</v>
      </c>
      <c r="J13" s="102">
        <f>SUM(J10:J12)</f>
        <v>2</v>
      </c>
      <c r="K13" s="105">
        <f>SUM(K10:K12)</f>
        <v>258144.72699828859</v>
      </c>
      <c r="L13" s="89"/>
      <c r="M13" s="88"/>
    </row>
    <row r="14" spans="1:14" x14ac:dyDescent="0.3">
      <c r="A14" s="101" t="s">
        <v>89</v>
      </c>
      <c r="B14" s="171" t="s">
        <v>88</v>
      </c>
      <c r="C14" s="171"/>
      <c r="D14" s="171"/>
      <c r="E14" s="171"/>
      <c r="F14" s="171"/>
      <c r="G14" s="171"/>
      <c r="H14" s="171"/>
      <c r="I14" s="171"/>
      <c r="J14" s="171"/>
      <c r="K14" s="171"/>
      <c r="L14" s="171"/>
      <c r="M14" s="172"/>
    </row>
    <row r="15" spans="1:14" ht="38.25" customHeight="1" x14ac:dyDescent="0.3">
      <c r="A15" s="100" t="s">
        <v>29</v>
      </c>
      <c r="B15" s="99" t="s">
        <v>87</v>
      </c>
      <c r="C15" s="86">
        <v>20575</v>
      </c>
      <c r="D15" s="86" t="s">
        <v>114</v>
      </c>
      <c r="E15" s="86"/>
      <c r="F15" s="85" t="e">
        <f t="shared" ref="F15:F22" si="0">(D15+E15)/C15</f>
        <v>#VALUE!</v>
      </c>
      <c r="G15" s="98"/>
      <c r="H15" s="98"/>
      <c r="I15" s="98"/>
      <c r="J15" s="97"/>
      <c r="K15" s="96" t="e">
        <f t="shared" ref="K15:K21" si="1">SUM(C15:J15)</f>
        <v>#VALUE!</v>
      </c>
      <c r="L15" s="95" t="e">
        <f t="shared" ref="L15:L21" si="2">+(C15+G15)/K15</f>
        <v>#VALUE!</v>
      </c>
      <c r="M15" s="94"/>
    </row>
    <row r="16" spans="1:14" ht="36" x14ac:dyDescent="0.3">
      <c r="A16" s="100" t="s">
        <v>30</v>
      </c>
      <c r="B16" s="99" t="s">
        <v>86</v>
      </c>
      <c r="C16" s="86">
        <v>1750</v>
      </c>
      <c r="D16" s="86">
        <v>1750</v>
      </c>
      <c r="E16" s="86"/>
      <c r="F16" s="85">
        <f t="shared" si="0"/>
        <v>1</v>
      </c>
      <c r="G16" s="98"/>
      <c r="H16" s="98"/>
      <c r="I16" s="98"/>
      <c r="J16" s="97"/>
      <c r="K16" s="96">
        <f t="shared" si="1"/>
        <v>3501</v>
      </c>
      <c r="L16" s="95">
        <f t="shared" si="2"/>
        <v>0.49985718366181092</v>
      </c>
      <c r="M16" s="94"/>
    </row>
    <row r="17" spans="1:14" ht="36" x14ac:dyDescent="0.3">
      <c r="A17" s="100" t="s">
        <v>31</v>
      </c>
      <c r="B17" s="99" t="s">
        <v>85</v>
      </c>
      <c r="C17" s="86">
        <v>48060</v>
      </c>
      <c r="D17" s="86">
        <v>43813</v>
      </c>
      <c r="E17" s="86"/>
      <c r="F17" s="85">
        <f t="shared" si="0"/>
        <v>0.91163129421556388</v>
      </c>
      <c r="G17" s="98"/>
      <c r="H17" s="98"/>
      <c r="I17" s="98"/>
      <c r="J17" s="97"/>
      <c r="K17" s="96">
        <f t="shared" si="1"/>
        <v>91873.911631294221</v>
      </c>
      <c r="L17" s="95">
        <f t="shared" si="2"/>
        <v>0.52310823765589765</v>
      </c>
      <c r="M17" s="94"/>
    </row>
    <row r="18" spans="1:14" ht="80.25" customHeight="1" x14ac:dyDescent="0.3">
      <c r="A18" s="100" t="s">
        <v>32</v>
      </c>
      <c r="B18" s="99" t="s">
        <v>84</v>
      </c>
      <c r="C18" s="86">
        <v>11031</v>
      </c>
      <c r="D18" s="86">
        <v>8762.6</v>
      </c>
      <c r="E18" s="86"/>
      <c r="F18" s="85">
        <f t="shared" si="0"/>
        <v>0.79436134529961022</v>
      </c>
      <c r="G18" s="98">
        <v>10000</v>
      </c>
      <c r="H18" s="98">
        <v>5000</v>
      </c>
      <c r="I18" s="98">
        <v>5000</v>
      </c>
      <c r="J18" s="97">
        <f>(H18+I18)/G18</f>
        <v>1</v>
      </c>
      <c r="K18" s="96">
        <f t="shared" si="1"/>
        <v>39795.394361345301</v>
      </c>
      <c r="L18" s="95">
        <f t="shared" si="2"/>
        <v>0.52847824069883242</v>
      </c>
      <c r="M18" s="94"/>
      <c r="N18" s="104"/>
    </row>
    <row r="19" spans="1:14" ht="54" customHeight="1" x14ac:dyDescent="0.3">
      <c r="A19" s="100" t="s">
        <v>33</v>
      </c>
      <c r="B19" s="99" t="s">
        <v>83</v>
      </c>
      <c r="C19" s="86">
        <v>83320</v>
      </c>
      <c r="D19" s="86">
        <v>75363.38</v>
      </c>
      <c r="E19" s="86">
        <v>300</v>
      </c>
      <c r="F19" s="85">
        <f t="shared" si="0"/>
        <v>0.90810585693710999</v>
      </c>
      <c r="G19" s="98">
        <v>16000</v>
      </c>
      <c r="H19" s="98">
        <v>10000</v>
      </c>
      <c r="I19" s="98">
        <v>6000</v>
      </c>
      <c r="J19" s="97">
        <f>(H19+I19)/G19</f>
        <v>1</v>
      </c>
      <c r="K19" s="96">
        <f t="shared" si="1"/>
        <v>190985.28810585695</v>
      </c>
      <c r="L19" s="95">
        <f t="shared" si="2"/>
        <v>0.52004005640973849</v>
      </c>
      <c r="M19" s="94"/>
    </row>
    <row r="20" spans="1:14" ht="36" x14ac:dyDescent="0.3">
      <c r="A20" s="100" t="s">
        <v>34</v>
      </c>
      <c r="B20" s="99" t="s">
        <v>82</v>
      </c>
      <c r="C20" s="86">
        <v>205259</v>
      </c>
      <c r="D20" s="86">
        <v>122931.4</v>
      </c>
      <c r="E20" s="86"/>
      <c r="F20" s="85">
        <f t="shared" si="0"/>
        <v>0.59890869584281314</v>
      </c>
      <c r="G20" s="98"/>
      <c r="H20" s="98"/>
      <c r="I20" s="98"/>
      <c r="J20" s="97"/>
      <c r="K20" s="96">
        <f t="shared" si="1"/>
        <v>328190.99890869588</v>
      </c>
      <c r="L20" s="95">
        <f t="shared" si="2"/>
        <v>0.62542544031533276</v>
      </c>
      <c r="M20" s="94"/>
    </row>
    <row r="21" spans="1:14" ht="48" x14ac:dyDescent="0.3">
      <c r="A21" s="100" t="s">
        <v>35</v>
      </c>
      <c r="B21" s="99" t="s">
        <v>81</v>
      </c>
      <c r="C21" s="86">
        <v>95000</v>
      </c>
      <c r="D21" s="86">
        <v>3751.2</v>
      </c>
      <c r="E21" s="86">
        <v>626.79999999999995</v>
      </c>
      <c r="F21" s="85">
        <f t="shared" si="0"/>
        <v>4.608421052631579E-2</v>
      </c>
      <c r="G21" s="98"/>
      <c r="H21" s="98"/>
      <c r="I21" s="98"/>
      <c r="J21" s="97"/>
      <c r="K21" s="96">
        <f t="shared" si="1"/>
        <v>99378.046084210524</v>
      </c>
      <c r="L21" s="95">
        <f t="shared" si="2"/>
        <v>0.9559455407233437</v>
      </c>
      <c r="M21" s="94" t="s">
        <v>115</v>
      </c>
    </row>
    <row r="22" spans="1:14" x14ac:dyDescent="0.3">
      <c r="A22" s="148" t="s">
        <v>54</v>
      </c>
      <c r="B22" s="149"/>
      <c r="C22" s="92">
        <f>SUM(C15:C21)</f>
        <v>464995</v>
      </c>
      <c r="D22" s="92">
        <f>SUM(D15:D21)</f>
        <v>256371.58000000002</v>
      </c>
      <c r="E22" s="92">
        <f>SUM(E15:E21)</f>
        <v>926.8</v>
      </c>
      <c r="F22" s="93">
        <f t="shared" si="0"/>
        <v>0.55333579930967003</v>
      </c>
      <c r="G22" s="92">
        <f>SUM(G15:G21)</f>
        <v>26000</v>
      </c>
      <c r="H22" s="92">
        <f>SUM(H15:H21)</f>
        <v>15000</v>
      </c>
      <c r="I22" s="92">
        <f>SUM(I15:I21)</f>
        <v>11000</v>
      </c>
      <c r="J22" s="93">
        <f>(H22+I22)/G22</f>
        <v>1</v>
      </c>
      <c r="K22" s="90" t="e">
        <f>SUM(K15:K21)</f>
        <v>#VALUE!</v>
      </c>
      <c r="L22" s="89"/>
      <c r="M22" s="88"/>
    </row>
    <row r="23" spans="1:14" x14ac:dyDescent="0.3">
      <c r="A23" s="101" t="s">
        <v>80</v>
      </c>
      <c r="B23" s="164" t="s">
        <v>79</v>
      </c>
      <c r="C23" s="165"/>
      <c r="D23" s="165"/>
      <c r="E23" s="165"/>
      <c r="F23" s="165"/>
      <c r="G23" s="165"/>
      <c r="H23" s="165"/>
      <c r="I23" s="165"/>
      <c r="J23" s="165"/>
      <c r="K23" s="165"/>
      <c r="L23" s="165"/>
      <c r="M23" s="166"/>
    </row>
    <row r="24" spans="1:14" ht="96.6" x14ac:dyDescent="0.3">
      <c r="A24" s="100" t="s">
        <v>36</v>
      </c>
      <c r="B24" s="99" t="s">
        <v>78</v>
      </c>
      <c r="C24" s="86">
        <v>48400</v>
      </c>
      <c r="D24" s="86">
        <v>90945.08</v>
      </c>
      <c r="E24" s="86">
        <v>3000</v>
      </c>
      <c r="F24" s="85">
        <f t="shared" ref="F24:F29" si="3">(D24+E24)/C24</f>
        <v>1.9410140495867769</v>
      </c>
      <c r="G24" s="98">
        <v>0</v>
      </c>
      <c r="H24" s="98"/>
      <c r="I24" s="98"/>
      <c r="J24" s="97"/>
      <c r="K24" s="96">
        <f>SUM(C24:J24)</f>
        <v>142347.02101404959</v>
      </c>
      <c r="L24" s="95">
        <f>+(C24+G24)/K24</f>
        <v>0.34001414048013651</v>
      </c>
      <c r="M24" s="94" t="s">
        <v>116</v>
      </c>
    </row>
    <row r="25" spans="1:14" ht="17.399999999999999" customHeight="1" x14ac:dyDescent="0.3">
      <c r="A25" s="100" t="s">
        <v>37</v>
      </c>
      <c r="B25" s="99" t="s">
        <v>77</v>
      </c>
      <c r="C25" s="86">
        <v>5250</v>
      </c>
      <c r="D25" s="86">
        <v>3340</v>
      </c>
      <c r="E25" s="86"/>
      <c r="F25" s="85">
        <f t="shared" si="3"/>
        <v>0.6361904761904762</v>
      </c>
      <c r="G25" s="98">
        <v>22000</v>
      </c>
      <c r="H25" s="98">
        <v>10000</v>
      </c>
      <c r="I25" s="98">
        <v>12000</v>
      </c>
      <c r="J25" s="97">
        <f>(H25+I25)/G25</f>
        <v>1</v>
      </c>
      <c r="K25" s="96">
        <f>SUM(C25:J25)</f>
        <v>52591.636190476187</v>
      </c>
      <c r="L25" s="95">
        <f>+(C25+G25)/K25</f>
        <v>0.51814322530879353</v>
      </c>
      <c r="M25" s="94"/>
    </row>
    <row r="26" spans="1:14" ht="36" x14ac:dyDescent="0.3">
      <c r="A26" s="100" t="s">
        <v>38</v>
      </c>
      <c r="B26" s="99" t="s">
        <v>76</v>
      </c>
      <c r="C26" s="86">
        <v>24375</v>
      </c>
      <c r="D26" s="86">
        <v>33245.300000000003</v>
      </c>
      <c r="E26" s="86"/>
      <c r="F26" s="85">
        <f t="shared" si="3"/>
        <v>1.3639097435897438</v>
      </c>
      <c r="G26" s="98">
        <v>18750</v>
      </c>
      <c r="H26" s="98">
        <v>10000</v>
      </c>
      <c r="I26" s="98">
        <v>8750</v>
      </c>
      <c r="J26" s="97">
        <f>(H26+I26)/G26</f>
        <v>1</v>
      </c>
      <c r="K26" s="96">
        <f>SUM(C26:J26)</f>
        <v>95122.663909743598</v>
      </c>
      <c r="L26" s="95">
        <f>+(C26+G26)/K26</f>
        <v>0.4533619878530612</v>
      </c>
      <c r="M26" s="94"/>
    </row>
    <row r="27" spans="1:14" ht="96.6" x14ac:dyDescent="0.3">
      <c r="A27" s="100" t="s">
        <v>39</v>
      </c>
      <c r="B27" s="99" t="s">
        <v>75</v>
      </c>
      <c r="C27" s="86">
        <v>2500</v>
      </c>
      <c r="D27" s="86">
        <v>9210.4</v>
      </c>
      <c r="E27" s="86">
        <v>742</v>
      </c>
      <c r="F27" s="85">
        <f t="shared" si="3"/>
        <v>3.9809600000000001</v>
      </c>
      <c r="G27" s="98">
        <v>0</v>
      </c>
      <c r="H27" s="98"/>
      <c r="I27" s="98"/>
      <c r="J27" s="97"/>
      <c r="K27" s="96">
        <f>SUM(C27:J27)</f>
        <v>12456.38096</v>
      </c>
      <c r="L27" s="95">
        <f>+(C27+G27)/K27</f>
        <v>0.20070034852241705</v>
      </c>
      <c r="M27" s="94" t="s">
        <v>117</v>
      </c>
    </row>
    <row r="28" spans="1:14" x14ac:dyDescent="0.3">
      <c r="A28" s="148" t="s">
        <v>54</v>
      </c>
      <c r="B28" s="149"/>
      <c r="C28" s="92">
        <f>SUM(C24:C27)</f>
        <v>80525</v>
      </c>
      <c r="D28" s="92">
        <f>SUM(D24:D27)</f>
        <v>136740.78</v>
      </c>
      <c r="E28" s="92">
        <f>SUM(E24:E27)</f>
        <v>3742</v>
      </c>
      <c r="F28" s="93">
        <f t="shared" si="3"/>
        <v>1.7445859049984476</v>
      </c>
      <c r="G28" s="92">
        <f>SUM(G24:G27)</f>
        <v>40750</v>
      </c>
      <c r="H28" s="92">
        <f>SUM(H24:H27)</f>
        <v>20000</v>
      </c>
      <c r="I28" s="92">
        <f>SUM(I24:I27)</f>
        <v>20750</v>
      </c>
      <c r="J28" s="93">
        <f>(H28+I28)/G28</f>
        <v>1</v>
      </c>
      <c r="K28" s="90">
        <f>SUM(K24:K27)</f>
        <v>302517.70207426936</v>
      </c>
      <c r="L28" s="89"/>
      <c r="M28" s="88"/>
    </row>
    <row r="29" spans="1:14" ht="24" customHeight="1" x14ac:dyDescent="0.3">
      <c r="A29" s="148" t="s">
        <v>74</v>
      </c>
      <c r="B29" s="149"/>
      <c r="C29" s="92">
        <f>C28+C22+C13</f>
        <v>626520</v>
      </c>
      <c r="D29" s="92">
        <f>D28+D22+D13</f>
        <v>473443.04</v>
      </c>
      <c r="E29" s="92">
        <f>E28+E22+E13</f>
        <v>5118.8</v>
      </c>
      <c r="F29" s="93">
        <f t="shared" si="3"/>
        <v>0.76384128200217072</v>
      </c>
      <c r="G29" s="92">
        <f>G28+G22+G13</f>
        <v>114930</v>
      </c>
      <c r="H29" s="92">
        <f>H28+H22+H13</f>
        <v>65000</v>
      </c>
      <c r="I29" s="92">
        <f>I28+I22+I13</f>
        <v>49930</v>
      </c>
      <c r="J29" s="93">
        <f>(H29+I29)/G29</f>
        <v>1</v>
      </c>
      <c r="K29" s="90" t="e">
        <f>K28+K22+K13</f>
        <v>#VALUE!</v>
      </c>
      <c r="L29" s="89"/>
      <c r="M29" s="88"/>
    </row>
    <row r="30" spans="1:14" x14ac:dyDescent="0.3">
      <c r="A30" s="101" t="s">
        <v>73</v>
      </c>
      <c r="B30" s="162" t="s">
        <v>72</v>
      </c>
      <c r="C30" s="162"/>
      <c r="D30" s="162"/>
      <c r="E30" s="162"/>
      <c r="F30" s="162"/>
      <c r="G30" s="162"/>
      <c r="H30" s="162"/>
      <c r="I30" s="162"/>
      <c r="J30" s="162"/>
      <c r="K30" s="162"/>
      <c r="L30" s="162"/>
      <c r="M30" s="163"/>
    </row>
    <row r="31" spans="1:14" x14ac:dyDescent="0.3">
      <c r="A31" s="101" t="s">
        <v>71</v>
      </c>
      <c r="B31" s="164" t="s">
        <v>70</v>
      </c>
      <c r="C31" s="165"/>
      <c r="D31" s="165"/>
      <c r="E31" s="165"/>
      <c r="F31" s="165"/>
      <c r="G31" s="165"/>
      <c r="H31" s="165"/>
      <c r="I31" s="165"/>
      <c r="J31" s="165"/>
      <c r="K31" s="165"/>
      <c r="L31" s="165"/>
      <c r="M31" s="166"/>
    </row>
    <row r="32" spans="1:14" ht="24" x14ac:dyDescent="0.3">
      <c r="A32" s="100" t="s">
        <v>69</v>
      </c>
      <c r="B32" s="99" t="s">
        <v>68</v>
      </c>
      <c r="C32" s="86">
        <v>12261</v>
      </c>
      <c r="D32" s="86">
        <v>12261</v>
      </c>
      <c r="E32" s="86"/>
      <c r="F32" s="85">
        <f t="shared" ref="F32:F37" si="4">(D32+E32)/C32</f>
        <v>1</v>
      </c>
      <c r="G32" s="98">
        <v>6000</v>
      </c>
      <c r="H32" s="98">
        <v>3000</v>
      </c>
      <c r="I32" s="98">
        <v>3000</v>
      </c>
      <c r="J32" s="97">
        <f>(H32+I32)/G32</f>
        <v>1</v>
      </c>
      <c r="K32" s="96">
        <f>SUM(C32:J32)</f>
        <v>36524</v>
      </c>
      <c r="L32" s="95">
        <f>+(C32+G32)/K32</f>
        <v>0.49997262074252546</v>
      </c>
      <c r="M32" s="94"/>
    </row>
    <row r="33" spans="1:13" ht="36" x14ac:dyDescent="0.3">
      <c r="A33" s="100" t="s">
        <v>67</v>
      </c>
      <c r="B33" s="99" t="s">
        <v>66</v>
      </c>
      <c r="C33" s="86">
        <v>66545</v>
      </c>
      <c r="D33" s="86">
        <v>66545</v>
      </c>
      <c r="E33" s="86"/>
      <c r="F33" s="85">
        <f t="shared" si="4"/>
        <v>1</v>
      </c>
      <c r="G33" s="98">
        <v>0</v>
      </c>
      <c r="H33" s="98"/>
      <c r="I33" s="98"/>
      <c r="J33" s="97"/>
      <c r="K33" s="96">
        <f>SUM(C33:J33)</f>
        <v>133091</v>
      </c>
      <c r="L33" s="95">
        <f>+(C33+G33)/K33</f>
        <v>0.49999624317196506</v>
      </c>
      <c r="M33" s="94"/>
    </row>
    <row r="34" spans="1:13" ht="36" x14ac:dyDescent="0.3">
      <c r="A34" s="100" t="s">
        <v>65</v>
      </c>
      <c r="B34" s="99" t="s">
        <v>64</v>
      </c>
      <c r="C34" s="86">
        <v>21045</v>
      </c>
      <c r="D34" s="86">
        <v>13875.25</v>
      </c>
      <c r="E34" s="86"/>
      <c r="F34" s="85">
        <f t="shared" si="4"/>
        <v>0.65931337609883578</v>
      </c>
      <c r="G34" s="98">
        <v>24840</v>
      </c>
      <c r="H34" s="98">
        <v>15440.3</v>
      </c>
      <c r="I34" s="98">
        <v>9399.7199999999993</v>
      </c>
      <c r="J34" s="97">
        <f>(H34+I34)/G34</f>
        <v>1.000000805152979</v>
      </c>
      <c r="K34" s="96">
        <f>SUM(C34:J34)</f>
        <v>84601.929314181252</v>
      </c>
      <c r="L34" s="95">
        <f>+(C34+G34)/K34</f>
        <v>0.54236351785311598</v>
      </c>
      <c r="M34" s="94"/>
    </row>
    <row r="35" spans="1:13" ht="48" x14ac:dyDescent="0.3">
      <c r="A35" s="100" t="s">
        <v>63</v>
      </c>
      <c r="B35" s="99" t="s">
        <v>62</v>
      </c>
      <c r="C35" s="86">
        <v>70000</v>
      </c>
      <c r="D35" s="86">
        <v>33000</v>
      </c>
      <c r="E35" s="86"/>
      <c r="F35" s="85">
        <f t="shared" si="4"/>
        <v>0.47142857142857142</v>
      </c>
      <c r="G35" s="98">
        <v>0</v>
      </c>
      <c r="H35" s="98"/>
      <c r="I35" s="98"/>
      <c r="J35" s="97"/>
      <c r="K35" s="96">
        <f>SUM(C35:J35)</f>
        <v>103000.47142857143</v>
      </c>
      <c r="L35" s="95">
        <f>+(C35+G35)/K35</f>
        <v>0.67960853993317372</v>
      </c>
      <c r="M35" s="94"/>
    </row>
    <row r="36" spans="1:13" ht="48" x14ac:dyDescent="0.3">
      <c r="A36" s="100" t="s">
        <v>61</v>
      </c>
      <c r="B36" s="99" t="s">
        <v>60</v>
      </c>
      <c r="C36" s="86">
        <v>30000</v>
      </c>
      <c r="D36" s="86">
        <v>30000</v>
      </c>
      <c r="E36" s="86"/>
      <c r="F36" s="85">
        <f t="shared" si="4"/>
        <v>1</v>
      </c>
      <c r="G36" s="98">
        <v>0</v>
      </c>
      <c r="H36" s="98"/>
      <c r="I36" s="98"/>
      <c r="J36" s="97"/>
      <c r="K36" s="96">
        <f>SUM(C36:J36)</f>
        <v>60001</v>
      </c>
      <c r="L36" s="95">
        <f>+(C36+G36)/K36</f>
        <v>0.49999166680555324</v>
      </c>
      <c r="M36" s="94"/>
    </row>
    <row r="37" spans="1:13" x14ac:dyDescent="0.3">
      <c r="A37" s="148" t="s">
        <v>54</v>
      </c>
      <c r="B37" s="149"/>
      <c r="C37" s="103">
        <f>SUM(C32:C36)</f>
        <v>199851</v>
      </c>
      <c r="D37" s="103">
        <f>SUM(D32:D36)</f>
        <v>155681.25</v>
      </c>
      <c r="E37" s="103">
        <f>SUM(E32:E36)</f>
        <v>0</v>
      </c>
      <c r="F37" s="93">
        <f t="shared" si="4"/>
        <v>0.77898659501328493</v>
      </c>
      <c r="G37" s="103">
        <f>SUM(G32:G36)</f>
        <v>30840</v>
      </c>
      <c r="H37" s="103">
        <f>SUM(H32:H36)</f>
        <v>18440.3</v>
      </c>
      <c r="I37" s="103">
        <f>SUM(I32:I36)</f>
        <v>12399.72</v>
      </c>
      <c r="J37" s="102">
        <f>(H37+I37)/G37</f>
        <v>1.0000006485084305</v>
      </c>
      <c r="K37" s="90">
        <f>SUM(K32:K36)</f>
        <v>417218.40074275271</v>
      </c>
      <c r="L37" s="89"/>
      <c r="M37" s="88"/>
    </row>
    <row r="38" spans="1:13" x14ac:dyDescent="0.3">
      <c r="A38" s="101" t="s">
        <v>59</v>
      </c>
      <c r="B38" s="164" t="s">
        <v>58</v>
      </c>
      <c r="C38" s="165"/>
      <c r="D38" s="165"/>
      <c r="E38" s="165"/>
      <c r="F38" s="165"/>
      <c r="G38" s="165"/>
      <c r="H38" s="165"/>
      <c r="I38" s="165"/>
      <c r="J38" s="165"/>
      <c r="K38" s="165"/>
      <c r="L38" s="165"/>
      <c r="M38" s="166"/>
    </row>
    <row r="39" spans="1:13" ht="72" x14ac:dyDescent="0.3">
      <c r="A39" s="100" t="s">
        <v>40</v>
      </c>
      <c r="B39" s="99" t="s">
        <v>57</v>
      </c>
      <c r="C39" s="86">
        <v>29795</v>
      </c>
      <c r="D39" s="86">
        <v>95622.28</v>
      </c>
      <c r="E39" s="86"/>
      <c r="F39" s="85">
        <f t="shared" ref="F39:F52" si="5">(D39+E39)/C39</f>
        <v>3.2093398221178049</v>
      </c>
      <c r="G39" s="98">
        <v>0</v>
      </c>
      <c r="H39" s="98"/>
      <c r="I39" s="98"/>
      <c r="J39" s="97"/>
      <c r="K39" s="96">
        <f>SUM(C39:J39)</f>
        <v>125420.48933982212</v>
      </c>
      <c r="L39" s="95">
        <f>+(C39+G39)/K39</f>
        <v>0.23756086550795991</v>
      </c>
      <c r="M39" s="94"/>
    </row>
    <row r="40" spans="1:13" ht="36" x14ac:dyDescent="0.3">
      <c r="A40" s="100" t="s">
        <v>41</v>
      </c>
      <c r="B40" s="99" t="s">
        <v>56</v>
      </c>
      <c r="C40" s="86">
        <v>80000</v>
      </c>
      <c r="D40" s="86">
        <v>48580</v>
      </c>
      <c r="E40" s="86"/>
      <c r="F40" s="85">
        <f t="shared" si="5"/>
        <v>0.60724999999999996</v>
      </c>
      <c r="G40" s="98">
        <v>0</v>
      </c>
      <c r="H40" s="98"/>
      <c r="I40" s="98"/>
      <c r="J40" s="97"/>
      <c r="K40" s="96">
        <f>SUM(C40:J40)</f>
        <v>128580.60725</v>
      </c>
      <c r="L40" s="95">
        <f>+(C40+G40)/K40</f>
        <v>0.62217780512154175</v>
      </c>
      <c r="M40" s="94"/>
    </row>
    <row r="41" spans="1:13" ht="24" x14ac:dyDescent="0.3">
      <c r="A41" s="100" t="s">
        <v>42</v>
      </c>
      <c r="B41" s="99" t="s">
        <v>55</v>
      </c>
      <c r="C41" s="86">
        <v>28540</v>
      </c>
      <c r="D41" s="86">
        <v>0</v>
      </c>
      <c r="E41" s="86"/>
      <c r="F41" s="85">
        <f t="shared" si="5"/>
        <v>0</v>
      </c>
      <c r="G41" s="98">
        <v>0</v>
      </c>
      <c r="H41" s="98"/>
      <c r="I41" s="98"/>
      <c r="J41" s="97"/>
      <c r="K41" s="96">
        <f>SUM(C41:J41)</f>
        <v>28540</v>
      </c>
      <c r="L41" s="95">
        <f>+(C41+G41)/K41</f>
        <v>1</v>
      </c>
      <c r="M41" s="94"/>
    </row>
    <row r="42" spans="1:13" x14ac:dyDescent="0.3">
      <c r="A42" s="148" t="s">
        <v>54</v>
      </c>
      <c r="B42" s="149"/>
      <c r="C42" s="92">
        <f>SUM(C39:C41)</f>
        <v>138335</v>
      </c>
      <c r="D42" s="92">
        <f>SUM(D39:D41)</f>
        <v>144202.28</v>
      </c>
      <c r="E42" s="92">
        <f>SUM(E39:E41)</f>
        <v>0</v>
      </c>
      <c r="F42" s="93">
        <f t="shared" si="5"/>
        <v>1.0424135612823942</v>
      </c>
      <c r="G42" s="92">
        <f>SUM(G39:G41)</f>
        <v>0</v>
      </c>
      <c r="H42" s="92">
        <f>SUM(H39:H41)</f>
        <v>0</v>
      </c>
      <c r="I42" s="92">
        <f>SUM(I39:I41)</f>
        <v>0</v>
      </c>
      <c r="J42" s="91"/>
      <c r="K42" s="90">
        <f>SUM(K39:K41)</f>
        <v>282541.09658982209</v>
      </c>
      <c r="L42" s="89"/>
      <c r="M42" s="88"/>
    </row>
    <row r="43" spans="1:13" ht="24" customHeight="1" x14ac:dyDescent="0.3">
      <c r="A43" s="148" t="s">
        <v>53</v>
      </c>
      <c r="B43" s="149"/>
      <c r="C43" s="92">
        <f>C42+C37</f>
        <v>338186</v>
      </c>
      <c r="D43" s="92">
        <f>D42+D37</f>
        <v>299883.53000000003</v>
      </c>
      <c r="E43" s="92">
        <f>E42+E37</f>
        <v>0</v>
      </c>
      <c r="F43" s="93">
        <f t="shared" si="5"/>
        <v>0.88674140857398009</v>
      </c>
      <c r="G43" s="92">
        <f>G42+G37</f>
        <v>30840</v>
      </c>
      <c r="H43" s="92">
        <f>H42+H37</f>
        <v>18440.3</v>
      </c>
      <c r="I43" s="92">
        <f>I42+I37</f>
        <v>12399.72</v>
      </c>
      <c r="J43" s="91">
        <f>(H43+I43)/G43</f>
        <v>1.0000006485084305</v>
      </c>
      <c r="K43" s="90">
        <f>K42+K37</f>
        <v>699759.4973325748</v>
      </c>
      <c r="L43" s="89"/>
      <c r="M43" s="88"/>
    </row>
    <row r="44" spans="1:13" ht="28.5" customHeight="1" x14ac:dyDescent="0.3">
      <c r="A44" s="148" t="s">
        <v>52</v>
      </c>
      <c r="B44" s="149"/>
      <c r="C44" s="92">
        <f>C43+C29</f>
        <v>964706</v>
      </c>
      <c r="D44" s="92">
        <f>D43+D29</f>
        <v>773326.57000000007</v>
      </c>
      <c r="E44" s="92"/>
      <c r="F44" s="93">
        <f t="shared" si="5"/>
        <v>0.80161890772940159</v>
      </c>
      <c r="G44" s="92">
        <f>G43+G29</f>
        <v>145770</v>
      </c>
      <c r="H44" s="92">
        <f>H43+H29</f>
        <v>83440.3</v>
      </c>
      <c r="I44" s="92">
        <f>I43+I29</f>
        <v>62329.72</v>
      </c>
      <c r="J44" s="91">
        <f>(H44+I44)/G44</f>
        <v>1.0000001372024423</v>
      </c>
      <c r="K44" s="90" t="e">
        <f>K43+K29</f>
        <v>#VALUE!</v>
      </c>
      <c r="L44" s="89"/>
      <c r="M44" s="88"/>
    </row>
    <row r="45" spans="1:13" ht="15.75" customHeight="1" x14ac:dyDescent="0.3">
      <c r="A45" s="154" t="s">
        <v>43</v>
      </c>
      <c r="B45" s="155"/>
      <c r="C45" s="87">
        <v>171963.32</v>
      </c>
      <c r="D45" s="86">
        <v>115926.11</v>
      </c>
      <c r="E45" s="86"/>
      <c r="F45" s="85">
        <f t="shared" si="5"/>
        <v>0.67413277436141616</v>
      </c>
      <c r="G45" s="84">
        <v>71550</v>
      </c>
      <c r="H45" s="84">
        <f>'119121 Financial report_by UNDG'!K6</f>
        <v>72187.820000000007</v>
      </c>
      <c r="I45" s="84">
        <v>0</v>
      </c>
      <c r="J45" s="83">
        <f>(H45+I45)/G45</f>
        <v>1.0089143256464013</v>
      </c>
      <c r="K45" s="82">
        <f>SUM(C45:J45)</f>
        <v>431628.93304709997</v>
      </c>
      <c r="L45" s="81">
        <v>1</v>
      </c>
      <c r="M45" s="152"/>
    </row>
    <row r="46" spans="1:13" ht="35.85" customHeight="1" x14ac:dyDescent="0.3">
      <c r="A46" s="154" t="s">
        <v>44</v>
      </c>
      <c r="B46" s="155"/>
      <c r="C46" s="87">
        <v>34165.660000000003</v>
      </c>
      <c r="D46" s="86">
        <v>3096.39</v>
      </c>
      <c r="E46" s="86"/>
      <c r="F46" s="85">
        <f t="shared" si="5"/>
        <v>9.0628719012013803E-2</v>
      </c>
      <c r="G46" s="84">
        <v>7000</v>
      </c>
      <c r="H46" s="84">
        <v>1846.25</v>
      </c>
      <c r="I46" s="84">
        <f>'119121 Financial report_by UNDG'!L12</f>
        <v>3089.75</v>
      </c>
      <c r="J46" s="83">
        <f>(H46+I46)/G46</f>
        <v>0.70514285714285718</v>
      </c>
      <c r="K46" s="82">
        <f>SUM(C46:J46)</f>
        <v>49198.845771576161</v>
      </c>
      <c r="L46" s="81"/>
      <c r="M46" s="153"/>
    </row>
    <row r="47" spans="1:13" ht="24" customHeight="1" x14ac:dyDescent="0.3">
      <c r="A47" s="154" t="s">
        <v>51</v>
      </c>
      <c r="B47" s="155"/>
      <c r="C47" s="86">
        <v>10000</v>
      </c>
      <c r="D47" s="86">
        <v>7368</v>
      </c>
      <c r="E47" s="86"/>
      <c r="F47" s="85">
        <f t="shared" si="5"/>
        <v>0.73680000000000001</v>
      </c>
      <c r="G47" s="84">
        <v>20000</v>
      </c>
      <c r="H47" s="84">
        <v>5100.8100000000004</v>
      </c>
      <c r="I47" s="84"/>
      <c r="J47" s="83">
        <f>(H47+I47)/G47</f>
        <v>0.2550405</v>
      </c>
      <c r="K47" s="82">
        <f>SUM(C47:J47)</f>
        <v>42469.801840499997</v>
      </c>
      <c r="L47" s="81"/>
      <c r="M47" s="80"/>
    </row>
    <row r="48" spans="1:13" ht="22.5" customHeight="1" thickBot="1" x14ac:dyDescent="0.35">
      <c r="A48" s="156" t="s">
        <v>50</v>
      </c>
      <c r="B48" s="157"/>
      <c r="C48" s="79">
        <v>50000</v>
      </c>
      <c r="D48" s="79">
        <v>0</v>
      </c>
      <c r="E48" s="79"/>
      <c r="F48" s="78">
        <f t="shared" si="5"/>
        <v>0</v>
      </c>
      <c r="G48" s="77"/>
      <c r="H48" s="77"/>
      <c r="I48" s="77"/>
      <c r="J48" s="76"/>
      <c r="K48" s="75">
        <f>SUM(C48:J48)</f>
        <v>50000</v>
      </c>
      <c r="L48" s="74"/>
      <c r="M48" s="73"/>
    </row>
    <row r="49" spans="1:13" ht="15" thickBot="1" x14ac:dyDescent="0.35">
      <c r="A49" s="150" t="s">
        <v>49</v>
      </c>
      <c r="B49" s="151"/>
      <c r="C49" s="72">
        <f>SUM(C45:C48)</f>
        <v>266128.98</v>
      </c>
      <c r="D49" s="72">
        <f>SUM(D45:D48)</f>
        <v>126390.5</v>
      </c>
      <c r="E49" s="72">
        <f>SUM(E45:E48)</f>
        <v>0</v>
      </c>
      <c r="F49" s="61">
        <f t="shared" si="5"/>
        <v>0.47492197204528425</v>
      </c>
      <c r="G49" s="72">
        <f>SUM(G45:G48)</f>
        <v>98550</v>
      </c>
      <c r="H49" s="72">
        <f>SUM(H45:H48)</f>
        <v>79134.880000000005</v>
      </c>
      <c r="I49" s="72">
        <f>SUM(I45:I48)</f>
        <v>3089.75</v>
      </c>
      <c r="J49" s="61">
        <f>(H49+I49)/G49</f>
        <v>0.834344292237443</v>
      </c>
      <c r="K49" s="71">
        <f>SUM(K45:K48)</f>
        <v>573297.58065917611</v>
      </c>
      <c r="L49" s="70"/>
      <c r="M49" s="69"/>
    </row>
    <row r="50" spans="1:13" s="57" customFormat="1" ht="15" thickBot="1" x14ac:dyDescent="0.35">
      <c r="A50" s="158" t="s">
        <v>48</v>
      </c>
      <c r="B50" s="159"/>
      <c r="C50" s="68">
        <f>C44+C49</f>
        <v>1230834.98</v>
      </c>
      <c r="D50" s="68">
        <f>D44+D49</f>
        <v>899717.07000000007</v>
      </c>
      <c r="E50" s="68">
        <f>E44+E49</f>
        <v>0</v>
      </c>
      <c r="F50" s="67">
        <f t="shared" si="5"/>
        <v>0.7309810694525436</v>
      </c>
      <c r="G50" s="68">
        <f>G44+G49</f>
        <v>244320</v>
      </c>
      <c r="H50" s="68">
        <f>H44+H49</f>
        <v>162575.18</v>
      </c>
      <c r="I50" s="68">
        <f>I44+I49</f>
        <v>65419.47</v>
      </c>
      <c r="J50" s="67">
        <f>(H50+I50)/G50</f>
        <v>0.9331804600523903</v>
      </c>
      <c r="K50" s="66" t="e">
        <f>K44+K49</f>
        <v>#VALUE!</v>
      </c>
      <c r="L50" s="65"/>
      <c r="M50" s="64"/>
    </row>
    <row r="51" spans="1:13" s="57" customFormat="1" ht="15" thickBot="1" x14ac:dyDescent="0.35">
      <c r="A51" s="160" t="s">
        <v>47</v>
      </c>
      <c r="B51" s="161"/>
      <c r="C51" s="62">
        <f>7/100*C50</f>
        <v>86158.448600000003</v>
      </c>
      <c r="D51" s="62">
        <f>'119121 Financial report_by UNDG'!E14</f>
        <v>81028.44</v>
      </c>
      <c r="E51" s="62">
        <f>'119121 Financial report_by UNDG'!F14</f>
        <v>0</v>
      </c>
      <c r="F51" s="61">
        <f t="shared" si="5"/>
        <v>0.94045843810609187</v>
      </c>
      <c r="G51" s="62">
        <f>7/100*G50</f>
        <v>17102.400000000001</v>
      </c>
      <c r="H51" s="62">
        <f>'119121 Financial report_by UNDG'!K14</f>
        <v>11380.2626</v>
      </c>
      <c r="I51" s="62">
        <f>'119121 Financial report_by UNDG'!L14</f>
        <v>4579.3629000000001</v>
      </c>
      <c r="J51" s="61">
        <f>(H51+I51)/G51</f>
        <v>0.93318046005239019</v>
      </c>
      <c r="K51" s="60" t="e">
        <f>7/100*K50</f>
        <v>#VALUE!</v>
      </c>
      <c r="L51" s="59"/>
      <c r="M51" s="63"/>
    </row>
    <row r="52" spans="1:13" s="57" customFormat="1" ht="15" thickBot="1" x14ac:dyDescent="0.35">
      <c r="A52" s="160" t="s">
        <v>46</v>
      </c>
      <c r="B52" s="161"/>
      <c r="C52" s="62">
        <f>SUM(C50:C51)</f>
        <v>1316993.4286</v>
      </c>
      <c r="D52" s="62">
        <f>SUM(D50:D51)</f>
        <v>980745.51</v>
      </c>
      <c r="E52" s="62">
        <f>SUM(E50:E51)</f>
        <v>0</v>
      </c>
      <c r="F52" s="61">
        <f t="shared" si="5"/>
        <v>0.7446851963738037</v>
      </c>
      <c r="G52" s="62">
        <f>SUM(G50:G51)</f>
        <v>261422.4</v>
      </c>
      <c r="H52" s="62">
        <f>SUM(H50:H51)</f>
        <v>173955.44259999998</v>
      </c>
      <c r="I52" s="62">
        <f>SUM(I50:I51)</f>
        <v>69998.832900000009</v>
      </c>
      <c r="J52" s="61">
        <f>(H52+I52)/G52</f>
        <v>0.9331804600523903</v>
      </c>
      <c r="K52" s="60" t="e">
        <f>SUM(K50:K51)</f>
        <v>#VALUE!</v>
      </c>
      <c r="L52" s="59"/>
      <c r="M52" s="58"/>
    </row>
    <row r="53" spans="1:13" x14ac:dyDescent="0.3">
      <c r="H53" s="56"/>
      <c r="I53" s="55"/>
    </row>
    <row r="54" spans="1:13" ht="15" thickBot="1" x14ac:dyDescent="0.35"/>
    <row r="55" spans="1:13" ht="15" thickBot="1" x14ac:dyDescent="0.35">
      <c r="H55" s="9">
        <v>173955.44259999998</v>
      </c>
      <c r="I55" s="9">
        <v>69998.832900000009</v>
      </c>
      <c r="L55" s="54"/>
    </row>
    <row r="57" spans="1:13" x14ac:dyDescent="0.3">
      <c r="H57" s="131">
        <f>H55-H52</f>
        <v>0</v>
      </c>
      <c r="I57" s="131">
        <f>I55-I52</f>
        <v>0</v>
      </c>
    </row>
  </sheetData>
  <mergeCells count="24">
    <mergeCell ref="B8:M8"/>
    <mergeCell ref="B9:M9"/>
    <mergeCell ref="B14:M14"/>
    <mergeCell ref="B23:M23"/>
    <mergeCell ref="A13:B13"/>
    <mergeCell ref="A22:B22"/>
    <mergeCell ref="A50:B50"/>
    <mergeCell ref="A51:B51"/>
    <mergeCell ref="A52:B52"/>
    <mergeCell ref="A43:B43"/>
    <mergeCell ref="B30:M30"/>
    <mergeCell ref="B31:M31"/>
    <mergeCell ref="B38:M38"/>
    <mergeCell ref="A42:B42"/>
    <mergeCell ref="A44:B44"/>
    <mergeCell ref="A28:B28"/>
    <mergeCell ref="A29:B29"/>
    <mergeCell ref="A37:B37"/>
    <mergeCell ref="A49:B49"/>
    <mergeCell ref="M45:M46"/>
    <mergeCell ref="A45:B45"/>
    <mergeCell ref="A46:B46"/>
    <mergeCell ref="A47:B47"/>
    <mergeCell ref="A48:B48"/>
  </mergeCells>
  <dataValidations count="3">
    <dataValidation allowBlank="1" showInputMessage="1" showErrorMessage="1" prompt="Insert *text* description of Outcome here" sqref="B8:M8 B30:M30" xr:uid="{00000000-0002-0000-0100-000000000000}"/>
    <dataValidation allowBlank="1" showInputMessage="1" showErrorMessage="1" prompt="Insert *text* description of Output here" sqref="B9 B14 B23 B31 B38" xr:uid="{00000000-0002-0000-0100-000001000000}"/>
    <dataValidation allowBlank="1" showInputMessage="1" showErrorMessage="1" prompt="Insert *text* description of Activity here" sqref="B10 B15 B24 B32 B39" xr:uid="{00000000-0002-0000-0100-000002000000}"/>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19F9C5179A50C42AE69478AF3D8D3A6" ma:contentTypeVersion="14" ma:contentTypeDescription="Create a new document." ma:contentTypeScope="" ma:versionID="78932311a5011d850a1aef0f6ece5cf2">
  <xsd:schema xmlns:xsd="http://www.w3.org/2001/XMLSchema" xmlns:xs="http://www.w3.org/2001/XMLSchema" xmlns:p="http://schemas.microsoft.com/office/2006/metadata/properties" xmlns:ns3="804784ed-0611-4151-9996-650075ed89a6" xmlns:ns4="8b0475da-2565-4a56-a719-a3cbe3bc1ed9" targetNamespace="http://schemas.microsoft.com/office/2006/metadata/properties" ma:root="true" ma:fieldsID="c0f27ef1c3f6948cba40e5dad792e8eb" ns3:_="" ns4:_="">
    <xsd:import namespace="804784ed-0611-4151-9996-650075ed89a6"/>
    <xsd:import namespace="8b0475da-2565-4a56-a719-a3cbe3bc1ed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4784ed-0611-4151-9996-650075ed89a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0475da-2565-4a56-a719-a3cbe3bc1ed9"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551E4A-E27D-4E2F-96B0-B66B08448408}">
  <ds:schemaRefs>
    <ds:schemaRef ds:uri="http://schemas.microsoft.com/sharepoint/v3/contenttype/forms"/>
  </ds:schemaRefs>
</ds:datastoreItem>
</file>

<file path=customXml/itemProps2.xml><?xml version="1.0" encoding="utf-8"?>
<ds:datastoreItem xmlns:ds="http://schemas.openxmlformats.org/officeDocument/2006/customXml" ds:itemID="{62415FE8-94A9-4313-8600-9B66FF851EAD}">
  <ds:schemaRefs>
    <ds:schemaRef ds:uri="http://schemas.microsoft.com/office/infopath/2007/PartnerControls"/>
    <ds:schemaRef ds:uri="8b0475da-2565-4a56-a719-a3cbe3bc1ed9"/>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804784ed-0611-4151-9996-650075ed89a6"/>
    <ds:schemaRef ds:uri="http://www.w3.org/XML/1998/namespace"/>
    <ds:schemaRef ds:uri="http://purl.org/dc/dcmitype/"/>
  </ds:schemaRefs>
</ds:datastoreItem>
</file>

<file path=customXml/itemProps3.xml><?xml version="1.0" encoding="utf-8"?>
<ds:datastoreItem xmlns:ds="http://schemas.openxmlformats.org/officeDocument/2006/customXml" ds:itemID="{61C50079-77AF-4D8D-B71C-D19276687F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4784ed-0611-4151-9996-650075ed89a6"/>
    <ds:schemaRef ds:uri="8b0475da-2565-4a56-a719-a3cbe3bc1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119121 Financial report_by UNDG</vt:lpstr>
      <vt:lpstr>119121 Financial report-activit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Willard SUMMERVILLE</dc:creator>
  <cp:lastModifiedBy>John Dennis</cp:lastModifiedBy>
  <dcterms:created xsi:type="dcterms:W3CDTF">2021-11-08T16:55:17Z</dcterms:created>
  <dcterms:modified xsi:type="dcterms:W3CDTF">2021-11-16T15:12:37Z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0x010100819F9C5179A50C42AE69478AF3D8D3A6</vt:lpwstr>
  </property>
</Properties>
</file>