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achim.ouedraogo\Desktop\PBF_Ojoachim\Document de travail\Rapport des projets_Juin2021\"/>
    </mc:Choice>
  </mc:AlternateContent>
  <xr:revisionPtr revIDLastSave="0" documentId="8_{BAFFB6BD-D9C6-4EFA-9821-16608BE6752A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SUIVI_BUDGETAIRE" sheetId="3" r:id="rId1"/>
    <sheet name="Categorie Budgetaire" sheetId="7" r:id="rId2"/>
    <sheet name="AEA" sheetId="9" state="hidden" r:id="rId3"/>
    <sheet name="DASHBOARD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3" l="1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39" i="3"/>
  <c r="G40" i="3" s="1"/>
  <c r="G36" i="3"/>
  <c r="G35" i="3"/>
  <c r="G30" i="3"/>
  <c r="G29" i="3"/>
  <c r="G26" i="3"/>
  <c r="G25" i="3"/>
  <c r="G20" i="3"/>
  <c r="G19" i="3"/>
  <c r="G18" i="3"/>
  <c r="G21" i="3" s="1"/>
  <c r="G15" i="3"/>
  <c r="G14" i="3"/>
  <c r="G13" i="3"/>
  <c r="G12" i="3"/>
  <c r="G56" i="3" l="1"/>
  <c r="G37" i="3"/>
  <c r="G31" i="3"/>
  <c r="G27" i="3"/>
  <c r="G16" i="3"/>
  <c r="H12" i="3"/>
  <c r="E19" i="7"/>
  <c r="F11" i="7"/>
  <c r="G59" i="3" l="1"/>
  <c r="H49" i="3"/>
  <c r="G60" i="3" l="1"/>
  <c r="G61" i="3"/>
  <c r="I21" i="9"/>
  <c r="I20" i="9"/>
  <c r="I18" i="9"/>
  <c r="I10" i="9"/>
  <c r="I9" i="9"/>
  <c r="I8" i="9"/>
  <c r="F27" i="9"/>
  <c r="E27" i="9"/>
  <c r="D27" i="9"/>
  <c r="H25" i="9"/>
  <c r="I25" i="9" s="1"/>
  <c r="H24" i="9"/>
  <c r="H23" i="9" s="1"/>
  <c r="H21" i="9"/>
  <c r="H20" i="9"/>
  <c r="H19" i="9"/>
  <c r="H18" i="9"/>
  <c r="H17" i="9"/>
  <c r="I17" i="9" s="1"/>
  <c r="H16" i="9"/>
  <c r="I16" i="9" s="1"/>
  <c r="H15" i="9"/>
  <c r="I15" i="9" s="1"/>
  <c r="H14" i="9"/>
  <c r="H13" i="9" s="1"/>
  <c r="H12" i="9" s="1"/>
  <c r="H10" i="9"/>
  <c r="H9" i="9"/>
  <c r="H8" i="9"/>
  <c r="H7" i="9"/>
  <c r="I7" i="9" s="1"/>
  <c r="H6" i="9"/>
  <c r="I6" i="9" s="1"/>
  <c r="H5" i="9"/>
  <c r="H4" i="9" s="1"/>
  <c r="I19" i="9" l="1"/>
  <c r="H27" i="9"/>
  <c r="I14" i="9"/>
  <c r="I13" i="9"/>
  <c r="I12" i="9" s="1"/>
  <c r="I24" i="9"/>
  <c r="I23" i="9" s="1"/>
  <c r="I5" i="9"/>
  <c r="I4" i="9"/>
  <c r="I27" i="9"/>
  <c r="D19" i="7" l="1"/>
  <c r="F12" i="7"/>
  <c r="F14" i="7" l="1"/>
  <c r="F13" i="7"/>
  <c r="F16" i="7"/>
  <c r="F15" i="7" l="1"/>
  <c r="F18" i="7" l="1"/>
  <c r="F17" i="7"/>
  <c r="C19" i="7"/>
  <c r="F19" i="7" l="1"/>
  <c r="G15" i="7"/>
  <c r="H15" i="7"/>
  <c r="G18" i="7"/>
  <c r="H18" i="7"/>
  <c r="I12" i="3" l="1"/>
  <c r="D56" i="3" l="1"/>
  <c r="H55" i="3" l="1"/>
  <c r="K55" i="3" s="1"/>
  <c r="H54" i="3"/>
  <c r="K54" i="3" s="1"/>
  <c r="H53" i="3"/>
  <c r="K53" i="3" s="1"/>
  <c r="H47" i="3"/>
  <c r="K47" i="3" s="1"/>
  <c r="H39" i="3"/>
  <c r="K39" i="3" s="1"/>
  <c r="H36" i="3"/>
  <c r="K36" i="3" s="1"/>
  <c r="H35" i="3"/>
  <c r="K35" i="3" s="1"/>
  <c r="H30" i="3"/>
  <c r="K30" i="3" s="1"/>
  <c r="H29" i="3"/>
  <c r="K29" i="3" s="1"/>
  <c r="H20" i="3"/>
  <c r="K20" i="3" s="1"/>
  <c r="H19" i="3"/>
  <c r="K19" i="3" s="1"/>
  <c r="H18" i="3"/>
  <c r="K18" i="3" s="1"/>
  <c r="H15" i="3"/>
  <c r="H14" i="3"/>
  <c r="K14" i="3" s="1"/>
  <c r="K12" i="3"/>
  <c r="D40" i="3"/>
  <c r="D37" i="3"/>
  <c r="D31" i="3"/>
  <c r="D27" i="3"/>
  <c r="D21" i="3"/>
  <c r="D16" i="3"/>
  <c r="F16" i="3"/>
  <c r="F21" i="3"/>
  <c r="F27" i="3"/>
  <c r="F31" i="3"/>
  <c r="F37" i="3"/>
  <c r="F40" i="3"/>
  <c r="F56" i="3"/>
  <c r="K15" i="3" l="1"/>
  <c r="I15" i="3"/>
  <c r="D59" i="3"/>
  <c r="D60" i="3" s="1"/>
  <c r="F59" i="3"/>
  <c r="F60" i="3" l="1"/>
  <c r="F61" i="3"/>
  <c r="D61" i="3"/>
  <c r="I55" i="3" l="1"/>
  <c r="I54" i="3"/>
  <c r="I53" i="3"/>
  <c r="I47" i="3"/>
  <c r="H40" i="3"/>
  <c r="I36" i="3"/>
  <c r="H37" i="3"/>
  <c r="I30" i="3"/>
  <c r="I20" i="3"/>
  <c r="I19" i="3"/>
  <c r="I14" i="3"/>
  <c r="H31" i="3" l="1"/>
  <c r="I29" i="3"/>
  <c r="I35" i="3"/>
  <c r="J21" i="3"/>
  <c r="I39" i="3"/>
  <c r="J40" i="3"/>
  <c r="J37" i="3"/>
  <c r="J31" i="3"/>
  <c r="I18" i="3"/>
  <c r="H21" i="3"/>
  <c r="C16" i="3" l="1"/>
  <c r="H25" i="3" l="1"/>
  <c r="K25" i="3" s="1"/>
  <c r="H26" i="3"/>
  <c r="I25" i="3" l="1"/>
  <c r="J27" i="3"/>
  <c r="K26" i="3"/>
  <c r="I26" i="3"/>
  <c r="H27" i="3"/>
  <c r="B7" i="5" l="1"/>
  <c r="B8" i="5"/>
  <c r="B9" i="5"/>
  <c r="B10" i="5"/>
  <c r="B11" i="5"/>
  <c r="B12" i="5"/>
  <c r="B6" i="5"/>
  <c r="A8" i="5"/>
  <c r="A7" i="5"/>
  <c r="A9" i="5"/>
  <c r="A10" i="5"/>
  <c r="A11" i="5"/>
  <c r="A12" i="5"/>
  <c r="A13" i="5"/>
  <c r="A14" i="5"/>
  <c r="A6" i="5"/>
  <c r="E16" i="3" l="1"/>
  <c r="H52" i="3" l="1"/>
  <c r="K52" i="3" s="1"/>
  <c r="E21" i="3"/>
  <c r="C56" i="3"/>
  <c r="E40" i="3"/>
  <c r="C40" i="3"/>
  <c r="K40" i="3" s="1"/>
  <c r="I40" i="3"/>
  <c r="E37" i="3"/>
  <c r="C37" i="3"/>
  <c r="K37" i="3" s="1"/>
  <c r="E31" i="3"/>
  <c r="C31" i="3"/>
  <c r="K31" i="3" s="1"/>
  <c r="E27" i="3"/>
  <c r="C27" i="3"/>
  <c r="K27" i="3" s="1"/>
  <c r="C21" i="3"/>
  <c r="K21" i="3" s="1"/>
  <c r="H13" i="3" l="1"/>
  <c r="H16" i="3" s="1"/>
  <c r="H51" i="3"/>
  <c r="K51" i="3" s="1"/>
  <c r="I21" i="3"/>
  <c r="I31" i="3"/>
  <c r="I27" i="3"/>
  <c r="I37" i="3"/>
  <c r="C59" i="3"/>
  <c r="B13" i="5"/>
  <c r="B14" i="5" s="1"/>
  <c r="C60" i="3" l="1"/>
  <c r="C61" i="3" s="1"/>
  <c r="G13" i="7"/>
  <c r="H13" i="7"/>
  <c r="H12" i="7"/>
  <c r="G12" i="7"/>
  <c r="H44" i="3"/>
  <c r="K44" i="3" s="1"/>
  <c r="I52" i="3"/>
  <c r="I13" i="3"/>
  <c r="I16" i="3" s="1"/>
  <c r="K13" i="3"/>
  <c r="J16" i="3"/>
  <c r="K16" i="3"/>
  <c r="I51" i="3"/>
  <c r="H50" i="3"/>
  <c r="K50" i="3" s="1"/>
  <c r="H46" i="3"/>
  <c r="K46" i="3" s="1"/>
  <c r="K49" i="3"/>
  <c r="C7" i="5"/>
  <c r="D7" i="5" s="1"/>
  <c r="H43" i="3"/>
  <c r="K43" i="3" s="1"/>
  <c r="H14" i="7" l="1"/>
  <c r="G14" i="7"/>
  <c r="G11" i="7"/>
  <c r="H11" i="7"/>
  <c r="G16" i="7"/>
  <c r="H16" i="7"/>
  <c r="C6" i="5"/>
  <c r="D6" i="5" s="1"/>
  <c r="I44" i="3"/>
  <c r="H48" i="3"/>
  <c r="K48" i="3" s="1"/>
  <c r="C11" i="5"/>
  <c r="D11" i="5" s="1"/>
  <c r="H45" i="3"/>
  <c r="I43" i="3"/>
  <c r="I49" i="3"/>
  <c r="I46" i="3"/>
  <c r="I50" i="3"/>
  <c r="H42" i="3"/>
  <c r="K42" i="3" s="1"/>
  <c r="C8" i="5"/>
  <c r="D8" i="5" s="1"/>
  <c r="I48" i="3" l="1"/>
  <c r="C9" i="5"/>
  <c r="D9" i="5" s="1"/>
  <c r="I45" i="3"/>
  <c r="K45" i="3"/>
  <c r="J56" i="3"/>
  <c r="I42" i="3"/>
  <c r="H56" i="3"/>
  <c r="K56" i="3" s="1"/>
  <c r="E56" i="3"/>
  <c r="E59" i="3" s="1"/>
  <c r="E60" i="3" l="1"/>
  <c r="H60" i="3" s="1"/>
  <c r="H59" i="3"/>
  <c r="K59" i="3" s="1"/>
  <c r="J59" i="3"/>
  <c r="J60" i="3" s="1"/>
  <c r="J61" i="3" s="1"/>
  <c r="H17" i="7"/>
  <c r="G17" i="7"/>
  <c r="G19" i="7" s="1"/>
  <c r="C12" i="5"/>
  <c r="D12" i="5" s="1"/>
  <c r="I56" i="3"/>
  <c r="C10" i="5"/>
  <c r="D10" i="5" s="1"/>
  <c r="E61" i="3" l="1"/>
  <c r="H19" i="7"/>
  <c r="H61" i="3"/>
  <c r="I59" i="3"/>
  <c r="C13" i="5" l="1"/>
  <c r="D13" i="5" s="1"/>
  <c r="I60" i="3"/>
  <c r="I61" i="3" s="1"/>
  <c r="K60" i="3"/>
  <c r="K61" i="3"/>
  <c r="C14" i="5" l="1"/>
  <c r="D14" i="5" s="1"/>
</calcChain>
</file>

<file path=xl/sharedStrings.xml><?xml version="1.0" encoding="utf-8"?>
<sst xmlns="http://schemas.openxmlformats.org/spreadsheetml/2006/main" count="174" uniqueCount="159">
  <si>
    <t>Nombre de résultat/ produit</t>
  </si>
  <si>
    <t>Formulation du résultat/ produit/activité</t>
  </si>
  <si>
    <t>BUDGET en USD</t>
  </si>
  <si>
    <t>SOLDE non Exécuté</t>
  </si>
  <si>
    <t xml:space="preserve">RESULTAT 1: </t>
  </si>
  <si>
    <t>La cohésion sociale est renforcée entre les membres des différentes communautés ciblées par le projet en Haute Guinée</t>
  </si>
  <si>
    <t>Produit 1.1:</t>
  </si>
  <si>
    <t>Le cadre légal sur le rôle des Donzos en matière de sécurité en Haute Guinée est établi de manière concertée.</t>
  </si>
  <si>
    <t>Activité 1.1.1:</t>
  </si>
  <si>
    <t>Cartographier les confréries des chasseurs donzos en Haute Guinée ;</t>
  </si>
  <si>
    <t>Activité 1.1.2:</t>
  </si>
  <si>
    <t>Analyser le cadre légal actuel des Donzos</t>
  </si>
  <si>
    <t>Activité 1.1.3:</t>
  </si>
  <si>
    <t>Organiser un atelier régional de réflexion sur la réglementation actuelle de la confrérie des Donzos ;</t>
  </si>
  <si>
    <t>Activité 1.1.4</t>
  </si>
  <si>
    <t xml:space="preserve">Renforcer les capacités des associations donzos à jouer leur rôle selon le cadre légal ; </t>
  </si>
  <si>
    <t>Total pour produit 1.1</t>
  </si>
  <si>
    <t>Produit 1.2:</t>
  </si>
  <si>
    <t>Les cadres de concertations/ dialogues intergénérationnels et interprofessionnels (CCDI) sont établis et fonctionnels aux niveaux communautaire, préfectoral et régional</t>
  </si>
  <si>
    <t>Activité 1.2.1</t>
  </si>
  <si>
    <t>Identifier et appuyer les cadres de concertation pour les échanges inclusifs interprofessionnels et intergénérationnels (CCDI) ;</t>
  </si>
  <si>
    <t>Activité 1.2.2</t>
  </si>
  <si>
    <t>Former les membres des cadres de concertation sur les notions de droits de l’homme, paix, cohésion sociale et citoyenneté ;</t>
  </si>
  <si>
    <t>Activité 1.2.3</t>
  </si>
  <si>
    <t xml:space="preserve">Appuyer les membres des cadres de concertation pour mener des actions communautaires </t>
  </si>
  <si>
    <t>Total pour produit 1.2</t>
  </si>
  <si>
    <t xml:space="preserve">RESULTAT 2: </t>
  </si>
  <si>
    <t>La sécurité communautaire des femmes et hommes dans les localités cibles du projet en Haute Guinée est améliorée</t>
  </si>
  <si>
    <t>Produit 2.1</t>
  </si>
  <si>
    <t>Le mécanisme d’alerte précoce et de réponse rapide aux conflits est mis en place et fonctionnel</t>
  </si>
  <si>
    <t>Activité 2.1.1</t>
  </si>
  <si>
    <t>Identifier et former les moniteurs communautaires, les FDS, les donzos et les élus locaux sur le système d’alerte précoce et de réponse aux conflits ;</t>
  </si>
  <si>
    <t>Activité 2.3.1</t>
  </si>
  <si>
    <t>Atelier régional d’échanges et de renforcement des capacités sur les techniques de monitoring des droits de l’Homme ;</t>
  </si>
  <si>
    <t>Total pour produit 2.1</t>
  </si>
  <si>
    <t>Produit 2.2</t>
  </si>
  <si>
    <t>Les membres de la confrérie des donzos contribuent à la lutte contre les Violences Basées sur le Genre (VBG)</t>
  </si>
  <si>
    <t>Activité 2.2.1</t>
  </si>
  <si>
    <t>Former les associations des chasseurs donzos sur la lutte contre les VBG et le genre ;</t>
  </si>
  <si>
    <t>Activité' 2.2.2</t>
  </si>
  <si>
    <t>Organiser des activités socio-culturelles avec les chasseurs Donzos formés dans leurs communautés sur la masculinité positive ;</t>
  </si>
  <si>
    <t>Total pour produit 2.2</t>
  </si>
  <si>
    <t xml:space="preserve">RESULTAT 3: </t>
  </si>
  <si>
    <t>Les risques liés à la dégradation environnementale sont réduits dans les localités cibles</t>
  </si>
  <si>
    <t>Produit 3.1</t>
  </si>
  <si>
    <t xml:space="preserve">les différents acteurs locaux sont sensibilisés sur les causes et conséquences de la dégradation de l’environnement </t>
  </si>
  <si>
    <t>Activité 3.1.1</t>
  </si>
  <si>
    <t>Organiser des séances de formation sur l’écocitoyenneté, la responsabilité individuelle et collective des populations face à la dégradation de l’environnement et de l'écosystème ;</t>
  </si>
  <si>
    <t>Activité 3.1.2</t>
  </si>
  <si>
    <t>Soutenir les plans d’actions de sensibilisation sur la préservation de la biodiversité, de l’environnement et le renforcement de la cohésion sociale</t>
  </si>
  <si>
    <t>Total pour produit 3.1</t>
  </si>
  <si>
    <t>Produit 3.2:</t>
  </si>
  <si>
    <t xml:space="preserve"> Les activités économiques durables ayant un lien avec la conservation de la biodiversité et la protection de l’environnement sont développées par les femmes donsos membres des confréries </t>
  </si>
  <si>
    <t>Activité 3.2.1</t>
  </si>
  <si>
    <t>Appui aux associations de femmes donzos dans la culture maraichère ;</t>
  </si>
  <si>
    <t>Total pour produit 3.2</t>
  </si>
  <si>
    <t xml:space="preserve">Cout de personnel du projet </t>
  </si>
  <si>
    <t>Personnel et autres employés</t>
  </si>
  <si>
    <t>Couts opérationnels si pas inclus dans les activités ci-dessus</t>
  </si>
  <si>
    <t>Fournitures, produits de base, matériels</t>
  </si>
  <si>
    <t>Équipement, véhicules et mobilier</t>
  </si>
  <si>
    <t>Frais de mission terrain</t>
  </si>
  <si>
    <t>Visibilité du projet</t>
  </si>
  <si>
    <t>Frais d'audit financier</t>
  </si>
  <si>
    <t>Contribution sur coûts de bureau</t>
  </si>
  <si>
    <t>Entretien des immobilisations</t>
  </si>
  <si>
    <t>Budget de suivi</t>
  </si>
  <si>
    <t>Rencontre du comité technique de suivi</t>
  </si>
  <si>
    <t>Réunion du comité de pilotage</t>
  </si>
  <si>
    <t>Missions conjointes de suivi terrain</t>
  </si>
  <si>
    <t>Capitalisation des bonnes pratiques</t>
  </si>
  <si>
    <t>Budget pour l'évaluation finale indépendante</t>
  </si>
  <si>
    <t>Frais d'évaluation interne à mi-parcours</t>
  </si>
  <si>
    <t>Frais d'évaluation finale indépendante du projet</t>
  </si>
  <si>
    <t>Coûts supplémentaires total</t>
  </si>
  <si>
    <t>Sous-budget total du projet</t>
  </si>
  <si>
    <t>Coûts indirects (7%):</t>
  </si>
  <si>
    <t>Total</t>
  </si>
  <si>
    <t>SOURCE DE FINANCEMENT:</t>
  </si>
  <si>
    <t xml:space="preserve"># PROJET: </t>
  </si>
  <si>
    <t>Carburant véhicule</t>
  </si>
  <si>
    <t>Frais Bancaire</t>
  </si>
  <si>
    <t>Rubrique de dépenses</t>
  </si>
  <si>
    <t>BUDGET</t>
  </si>
  <si>
    <t>DEPENSES</t>
  </si>
  <si>
    <t>%</t>
  </si>
  <si>
    <t>TOTAUX</t>
  </si>
  <si>
    <t>SOLDE</t>
  </si>
  <si>
    <t>Montant</t>
  </si>
  <si>
    <t xml:space="preserve">TITRE DU PROJET: </t>
  </si>
  <si>
    <t xml:space="preserve">PERIODE: </t>
  </si>
  <si>
    <t>FONDS DU SECRÉTAIRE GÉNÉRAL POUR LA CONSOLIDATION DE LA PAIX (PBF)</t>
  </si>
  <si>
    <t>00121768</t>
  </si>
  <si>
    <t>MISE EN ŒUVRE</t>
  </si>
  <si>
    <t>Consortium ACORD-GUINEE et AIDE-ET-ACTION</t>
  </si>
  <si>
    <t>RENFORCEMENT DE LA CONFRERIE DES CHASSEURS TRADITIONNELS(DONZO) POUR LA PROTECTION DE L’ENVIRONNEMENT ET LA COHESION SOCIALE EN HAUTE GUINEE</t>
  </si>
  <si>
    <t>% EWE</t>
  </si>
  <si>
    <t>GEWE</t>
  </si>
  <si>
    <t>% Mise en Œuvre</t>
  </si>
  <si>
    <t>Frais administratif du projet (7% des dépenses justifiées)</t>
  </si>
  <si>
    <t>#</t>
  </si>
  <si>
    <t>Rubrique des dépenses</t>
  </si>
  <si>
    <t>RELIQUAT</t>
  </si>
  <si>
    <t>TAUX DE REALISATION</t>
  </si>
  <si>
    <t>OBSERVATIONS</t>
  </si>
  <si>
    <t>Total budget</t>
  </si>
  <si>
    <t>Cumulées depuis début de mise en œuvre</t>
  </si>
  <si>
    <t>% d'exécution par rapport au budget global</t>
  </si>
  <si>
    <t>Achat des fournitures et petits matériels du bureau.</t>
  </si>
  <si>
    <t xml:space="preserve">Équipement, véhicules et mobilier </t>
  </si>
  <si>
    <t>Achat des matériels informatiques pour les trois structures et les équipements des moniteurs (motos, ordinateurs, téléphones etc…).</t>
  </si>
  <si>
    <t>Services contractuels</t>
  </si>
  <si>
    <t>Frais de déplacement</t>
  </si>
  <si>
    <t>Transferts et subventions aux homologues</t>
  </si>
  <si>
    <t>Frais généraux de fonctionnement et autres coûts directs</t>
  </si>
  <si>
    <t xml:space="preserve">Coûts indirects*  </t>
  </si>
  <si>
    <t>TOTAL</t>
  </si>
  <si>
    <t>Frais de missions de suivi pour la mise en œuvre des activités en haute Guinée.</t>
  </si>
  <si>
    <t>TABLEAU DE SUIVI DES DEPENSES</t>
  </si>
  <si>
    <t>ACTIVITES</t>
  </si>
  <si>
    <t>Responsable des Opérations (60%)</t>
  </si>
  <si>
    <t>Chargé du plaidoyer, de mobilisation sociale (60%)</t>
  </si>
  <si>
    <t>Charge sociale</t>
  </si>
  <si>
    <t>Fourniture bureau</t>
  </si>
  <si>
    <t xml:space="preserve">Frais de mission Terrain </t>
  </si>
  <si>
    <t>PLAN DE TRESOREIRE DU TRIMESTRE 1 ( Janvier, Fevrier et Mars) 2021</t>
  </si>
  <si>
    <t>N°</t>
  </si>
  <si>
    <t xml:space="preserve">Rubriques </t>
  </si>
  <si>
    <t>Nombre</t>
  </si>
  <si>
    <t>Prix  GNF</t>
  </si>
  <si>
    <t>Fréquence</t>
  </si>
  <si>
    <t>TOTAL A1</t>
  </si>
  <si>
    <t>RESSOURCES HUMAINES</t>
  </si>
  <si>
    <t>Responsable Genre (60%)</t>
  </si>
  <si>
    <t>Comptable (60%)</t>
  </si>
  <si>
    <t>Animateurs terrain (100%) / HERE</t>
  </si>
  <si>
    <t>FRAIS GENERAUX DE FONCTIONNEMENT</t>
  </si>
  <si>
    <t>Couts operationnels</t>
  </si>
  <si>
    <t xml:space="preserve">Contribution sur coûts de bureau </t>
  </si>
  <si>
    <t>Téléphone + connexion internet</t>
  </si>
  <si>
    <t>Eau, Electricité et divers</t>
  </si>
  <si>
    <t>Suivi-evaluation du projet</t>
  </si>
  <si>
    <t>Organiser un atelier régional de restitution des résultats de l'enquête</t>
  </si>
  <si>
    <t>Mise en place du cadre de concertation regional</t>
  </si>
  <si>
    <t>TOTAL BUDGET T1 (2021)</t>
  </si>
  <si>
    <t>01 juin 2020 - 15 juin 2021</t>
  </si>
  <si>
    <t>Solde Budget non exécuté</t>
  </si>
  <si>
    <t>A122: Formation sur les notions de droits de l’homme, paix, cohésion sociale et citoyenneté ;
A211: Identification et formation des moniteurs communautaires, des FDS, des donsos et des élus locaux sur le système d’alerte précoce et de réponse aux conflits ;
A231: Atelier régional sur les techniques de monitoring des droits de l’Homme ;
A311: formation sur l’écocitoyenneté, la responsabilité individuelle et collective des populations face à la dégradation de l’environnement et de l'écosystème ; 
A113: Atelier régional de réflexion sur la réglementation actuelle de la confrérie des Donsos ;
Frais de fonctionnement du bureau. 
Réunions du comité technique du projet et autres coûts directs.</t>
  </si>
  <si>
    <t>DEPENSES (janvier à mars 2021)</t>
  </si>
  <si>
    <t>DEPENSES (avril à juin 2021)</t>
  </si>
  <si>
    <t>juin 2020 à juin 2021</t>
  </si>
  <si>
    <t>Paiement des salaires du personnel (Juin 2020 à mai 2021).</t>
  </si>
  <si>
    <t>Dépenses (01 janvier à 15 juin 2021)</t>
  </si>
  <si>
    <t>Les dépenses effectuées par le partenaire Aide-et-action dans le cadre de la mise en œuvre des activités du projet :
- Cartographie des confréries des chasseurs donsos en Haute Guinée;
- Renforcement des capacités des associations donsos à jouer leur rôle selon le cadre légal ;
- Mise en place des cadres de concertation inclusifs interprofessionnels et intergénérationnels (CCDI) ;
- Formation des donsos sur la lutte contre les VBG et le genre;
- Contribution sur coûts de bureau ;
- Prise en charge du personnel AEA de juin 2020 à mai 2021.</t>
  </si>
  <si>
    <t>o L’Analyse du cadre légal actuel des Donsos; 
o Production du Guide de formation sur le cadre légal ;
o production des supports de communication pour la visibilité;</t>
  </si>
  <si>
    <t>TOTAL DEPENSES (01 Juin 2020 à 15 juin 2021)</t>
  </si>
  <si>
    <t>TOTAL DEPENSES 2021 (01 janvier à 15 juin 2021)</t>
  </si>
  <si>
    <t>TOTAL DEPENSES 2020 (01 juin au 31 décembre 2020)</t>
  </si>
  <si>
    <t>Dépense (01 Juin au 31 decembre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</si>
</sst>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 &quot;#,##0.00&quot;   &quot;;&quot;-&quot;#,##0.00&quot;   &quot;;&quot; -&quot;00&quot;   &quot;;&quot; &quot;@&quot; &quot;"/>
    <numFmt numFmtId="165" formatCode="&quot; &quot;#,##0&quot;   &quot;;&quot;-&quot;#,##0&quot;   &quot;;&quot; -&quot;00&quot;   &quot;;&quot; &quot;@&quot; &quot;"/>
    <numFmt numFmtId="166" formatCode="_(* #,##0_);_(* \(#,##0\);_(* &quot;-&quot;??_);_(@_)"/>
    <numFmt numFmtId="167" formatCode="_-* #,##0\ _€_-;\-* #,##0\ _€_-;_-* &quot;-&quot;??\ _€_-;_-@_-"/>
    <numFmt numFmtId="168" formatCode="#\ ###\ ###\ ###\ ###.00"/>
    <numFmt numFmtId="169" formatCode="mm/dd/yyyy"/>
    <numFmt numFmtId="170" formatCode="&quot;$&quot;#,##0"/>
    <numFmt numFmtId="171" formatCode="_-* #,##0_-;\-* #,##0_-;_-* &quot;-&quot;??_-;_-@_-"/>
    <numFmt numFmtId="172" formatCode="_(* #,##0.00_);_(* \(#,##0.00\);_(* &quot;-&quot;??_);_(@_)"/>
    <numFmt numFmtId="173" formatCode="#,##0;[Red]#,##0"/>
  </numFmts>
  <fonts count="35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entury Gothic"/>
      <family val="2"/>
    </font>
    <font>
      <b/>
      <sz val="9"/>
      <color theme="1"/>
      <name val="Century Gothic"/>
      <family val="2"/>
    </font>
    <font>
      <b/>
      <sz val="9"/>
      <color theme="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b/>
      <sz val="8"/>
      <name val="Tahoma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color indexed="9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theme="1"/>
      <name val="Century Gothic"/>
      <family val="2"/>
    </font>
    <font>
      <b/>
      <sz val="9"/>
      <color theme="0"/>
      <name val="Arial"/>
      <family val="2"/>
    </font>
    <font>
      <b/>
      <sz val="8"/>
      <color theme="5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b/>
      <sz val="8"/>
      <color theme="4" tint="0.79998168889431442"/>
      <name val="Arial"/>
      <family val="2"/>
    </font>
    <font>
      <b/>
      <sz val="11"/>
      <color theme="5" tint="-0.499984740745262"/>
      <name val="Calibri"/>
      <family val="2"/>
    </font>
    <font>
      <b/>
      <sz val="8"/>
      <color theme="5" tint="0.79998168889431442"/>
      <name val="Arial"/>
      <family val="2"/>
    </font>
    <font>
      <sz val="8"/>
      <color theme="5" tint="-0.499984740745262"/>
      <name val="Century Gothic"/>
      <family val="2"/>
    </font>
    <font>
      <b/>
      <sz val="8"/>
      <color theme="5" tint="-0.499984740745262"/>
      <name val="Century Gothic"/>
      <family val="2"/>
    </font>
    <font>
      <b/>
      <sz val="9"/>
      <color theme="5" tint="-0.499984740745262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rgb="FFE7E6E6"/>
      </patternFill>
    </fill>
    <fill>
      <patternFill patternType="solid">
        <fgColor theme="9" tint="-0.249977111117893"/>
        <bgColor rgb="FFE7E6E6"/>
      </patternFill>
    </fill>
    <fill>
      <patternFill patternType="solid">
        <fgColor theme="9" tint="-0.249977111117893"/>
        <bgColor rgb="FFE2EFDA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E7E6E6"/>
      </patternFill>
    </fill>
    <fill>
      <patternFill patternType="solid">
        <fgColor indexed="57"/>
        <bgColor indexed="64"/>
      </patternFill>
    </fill>
    <fill>
      <patternFill patternType="solid">
        <fgColor rgb="FF002060"/>
        <bgColor indexed="64"/>
      </patternFill>
    </fill>
  </fills>
  <borders count="67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rgb="FF000000"/>
      </left>
      <right style="thin">
        <color rgb="FF7030A0"/>
      </right>
      <top style="thin">
        <color rgb="FF00000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000000"/>
      </top>
      <bottom style="thin">
        <color rgb="FF7030A0"/>
      </bottom>
      <diagonal/>
    </border>
    <border>
      <left style="thin">
        <color rgb="FF7030A0"/>
      </left>
      <right style="medium">
        <color rgb="FF000000"/>
      </right>
      <top style="thin">
        <color rgb="FF000000"/>
      </top>
      <bottom style="thin">
        <color rgb="FF7030A0"/>
      </bottom>
      <diagonal/>
    </border>
    <border>
      <left style="medium">
        <color rgb="FF00000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000000"/>
      </right>
      <top style="thin">
        <color rgb="FF7030A0"/>
      </top>
      <bottom style="thin">
        <color rgb="FF7030A0"/>
      </bottom>
      <diagonal/>
    </border>
    <border>
      <left style="medium">
        <color rgb="FF000000"/>
      </left>
      <right style="thin">
        <color rgb="FF7030A0"/>
      </right>
      <top style="thin">
        <color rgb="FF7030A0"/>
      </top>
      <bottom style="medium">
        <color rgb="FF00000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000000"/>
      </bottom>
      <diagonal/>
    </border>
    <border>
      <left style="thin">
        <color rgb="FF7030A0"/>
      </left>
      <right style="medium">
        <color rgb="FF000000"/>
      </right>
      <top style="thin">
        <color rgb="FF7030A0"/>
      </top>
      <bottom style="medium">
        <color rgb="FF000000"/>
      </bottom>
      <diagonal/>
    </border>
    <border>
      <left style="thin">
        <color rgb="FF7030A0"/>
      </left>
      <right/>
      <top style="thin">
        <color rgb="FF00000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7030A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theme="1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theme="1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/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auto="1"/>
      </right>
      <top style="thin">
        <color theme="0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/>
      <right style="thin">
        <color indexed="64"/>
      </right>
      <top style="thin">
        <color theme="5" tint="-0.499984740745262"/>
      </top>
      <bottom style="thin">
        <color theme="5" tint="-0.499984740745262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8" fillId="0" borderId="0"/>
    <xf numFmtId="0" fontId="12" fillId="0" borderId="0" applyNumberFormat="0" applyFont="0" applyProtection="0">
      <alignment horizontal="left" vertical="center" wrapText="1"/>
    </xf>
    <xf numFmtId="4" fontId="13" fillId="14" borderId="0" applyFont="0" applyProtection="0">
      <alignment horizontal="left" vertical="center" wrapText="1"/>
    </xf>
    <xf numFmtId="168" fontId="8" fillId="0" borderId="0" applyFont="0" applyFill="0" applyProtection="0">
      <alignment wrapText="1"/>
    </xf>
    <xf numFmtId="169" fontId="8" fillId="0" borderId="0" applyFont="0" applyFill="0" applyAlignment="0" applyProtection="0"/>
    <xf numFmtId="168" fontId="8" fillId="0" borderId="0" applyFont="0" applyFill="0" applyAlignment="0" applyProtection="0"/>
    <xf numFmtId="172" fontId="8" fillId="0" borderId="0" applyFont="0" applyFill="0" applyBorder="0" applyAlignment="0" applyProtection="0"/>
  </cellStyleXfs>
  <cellXfs count="229">
    <xf numFmtId="0" fontId="0" fillId="0" borderId="0" xfId="0"/>
    <xf numFmtId="0" fontId="9" fillId="0" borderId="17" xfId="0" applyFont="1" applyBorder="1" applyAlignment="1">
      <alignment vertical="center" wrapText="1"/>
    </xf>
    <xf numFmtId="0" fontId="0" fillId="0" borderId="17" xfId="0" applyBorder="1"/>
    <xf numFmtId="164" fontId="9" fillId="0" borderId="17" xfId="1" applyFont="1" applyBorder="1" applyAlignment="1">
      <alignment vertical="center" wrapText="1"/>
    </xf>
    <xf numFmtId="164" fontId="0" fillId="0" borderId="0" xfId="1" applyFont="1"/>
    <xf numFmtId="165" fontId="9" fillId="0" borderId="17" xfId="1" applyNumberFormat="1" applyFont="1" applyBorder="1" applyAlignment="1">
      <alignment vertical="center" wrapText="1"/>
    </xf>
    <xf numFmtId="165" fontId="0" fillId="0" borderId="17" xfId="1" applyNumberFormat="1" applyFont="1" applyBorder="1"/>
    <xf numFmtId="165" fontId="0" fillId="0" borderId="0" xfId="1" applyNumberFormat="1" applyFont="1"/>
    <xf numFmtId="9" fontId="0" fillId="0" borderId="17" xfId="2" applyFont="1" applyBorder="1"/>
    <xf numFmtId="0" fontId="0" fillId="0" borderId="0" xfId="0" applyAlignment="1">
      <alignment vertical="center" wrapText="1"/>
    </xf>
    <xf numFmtId="0" fontId="10" fillId="0" borderId="0" xfId="0" applyFont="1"/>
    <xf numFmtId="0" fontId="11" fillId="0" borderId="0" xfId="0" applyFont="1"/>
    <xf numFmtId="164" fontId="11" fillId="0" borderId="5" xfId="1" applyFont="1" applyBorder="1" applyAlignment="1">
      <alignment horizontal="right" vertical="center" wrapText="1"/>
    </xf>
    <xf numFmtId="164" fontId="10" fillId="0" borderId="5" xfId="1" applyFont="1" applyBorder="1" applyAlignment="1">
      <alignment horizontal="right" vertical="center" wrapText="1"/>
    </xf>
    <xf numFmtId="164" fontId="10" fillId="0" borderId="6" xfId="1" applyFont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10" fillId="4" borderId="0" xfId="0" applyFont="1" applyFill="1" applyAlignment="1">
      <alignment horizontal="justify" vertical="center" wrapText="1"/>
    </xf>
    <xf numFmtId="0" fontId="11" fillId="4" borderId="0" xfId="0" applyFont="1" applyFill="1" applyAlignment="1">
      <alignment horizontal="justify" vertical="center" wrapText="1"/>
    </xf>
    <xf numFmtId="0" fontId="10" fillId="4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0" fillId="4" borderId="5" xfId="0" applyFont="1" applyFill="1" applyBorder="1" applyAlignment="1">
      <alignment horizontal="justify" vertical="center"/>
    </xf>
    <xf numFmtId="0" fontId="10" fillId="4" borderId="5" xfId="0" applyFont="1" applyFill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justify" vertical="center" wrapText="1"/>
    </xf>
    <xf numFmtId="165" fontId="11" fillId="0" borderId="6" xfId="1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1" fillId="9" borderId="2" xfId="0" applyFont="1" applyFill="1" applyBorder="1" applyAlignment="1">
      <alignment horizontal="justify" vertical="center" wrapText="1"/>
    </xf>
    <xf numFmtId="0" fontId="11" fillId="8" borderId="3" xfId="0" applyFont="1" applyFill="1" applyBorder="1" applyAlignment="1">
      <alignment horizontal="justify" vertical="center" wrapText="1"/>
    </xf>
    <xf numFmtId="0" fontId="11" fillId="12" borderId="8" xfId="0" applyFont="1" applyFill="1" applyBorder="1" applyAlignment="1">
      <alignment horizontal="justify" vertical="center" wrapText="1"/>
    </xf>
    <xf numFmtId="3" fontId="11" fillId="12" borderId="9" xfId="0" applyNumberFormat="1" applyFont="1" applyFill="1" applyBorder="1" applyAlignment="1">
      <alignment horizontal="right" vertical="center" wrapText="1"/>
    </xf>
    <xf numFmtId="0" fontId="10" fillId="3" borderId="18" xfId="0" applyFont="1" applyFill="1" applyBorder="1" applyAlignment="1">
      <alignment horizontal="justify" vertical="center" wrapText="1"/>
    </xf>
    <xf numFmtId="0" fontId="10" fillId="0" borderId="19" xfId="0" applyFont="1" applyBorder="1" applyAlignment="1">
      <alignment horizontal="justify" vertical="center" wrapText="1"/>
    </xf>
    <xf numFmtId="164" fontId="10" fillId="0" borderId="19" xfId="1" applyFont="1" applyBorder="1" applyAlignment="1">
      <alignment horizontal="right" vertical="center" wrapText="1"/>
    </xf>
    <xf numFmtId="0" fontId="10" fillId="3" borderId="21" xfId="0" applyFont="1" applyFill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  <xf numFmtId="164" fontId="10" fillId="0" borderId="22" xfId="1" applyFont="1" applyBorder="1" applyAlignment="1">
      <alignment horizontal="right" vertical="center" wrapText="1"/>
    </xf>
    <xf numFmtId="0" fontId="10" fillId="3" borderId="24" xfId="0" applyFont="1" applyFill="1" applyBorder="1" applyAlignment="1">
      <alignment horizontal="justify" vertical="center" wrapText="1"/>
    </xf>
    <xf numFmtId="0" fontId="10" fillId="0" borderId="25" xfId="0" applyFont="1" applyBorder="1" applyAlignment="1">
      <alignment horizontal="justify" vertical="center" wrapText="1"/>
    </xf>
    <xf numFmtId="164" fontId="10" fillId="0" borderId="25" xfId="1" applyFont="1" applyBorder="1" applyAlignment="1">
      <alignment horizontal="right" vertical="center" wrapText="1"/>
    </xf>
    <xf numFmtId="164" fontId="11" fillId="0" borderId="27" xfId="1" applyFont="1" applyBorder="1" applyAlignment="1">
      <alignment horizontal="right" vertical="center" wrapText="1"/>
    </xf>
    <xf numFmtId="164" fontId="11" fillId="0" borderId="28" xfId="1" applyFont="1" applyBorder="1" applyAlignment="1">
      <alignment horizontal="right" vertical="center" wrapText="1"/>
    </xf>
    <xf numFmtId="164" fontId="11" fillId="0" borderId="29" xfId="1" applyFont="1" applyBorder="1" applyAlignment="1">
      <alignment horizontal="right" vertical="center" wrapText="1"/>
    </xf>
    <xf numFmtId="0" fontId="10" fillId="3" borderId="21" xfId="0" applyFont="1" applyFill="1" applyBorder="1" applyAlignment="1">
      <alignment horizontal="left" vertical="center" wrapText="1"/>
    </xf>
    <xf numFmtId="164" fontId="11" fillId="2" borderId="22" xfId="1" applyFont="1" applyFill="1" applyBorder="1" applyAlignment="1">
      <alignment horizontal="right" vertical="center" wrapText="1"/>
    </xf>
    <xf numFmtId="0" fontId="7" fillId="0" borderId="0" xfId="4" applyFont="1" applyAlignment="1">
      <alignment vertical="center" wrapText="1"/>
    </xf>
    <xf numFmtId="0" fontId="7" fillId="0" borderId="0" xfId="0" applyFont="1"/>
    <xf numFmtId="0" fontId="5" fillId="13" borderId="15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horizontal="justify" vertical="center" wrapText="1"/>
    </xf>
    <xf numFmtId="0" fontId="5" fillId="13" borderId="38" xfId="0" applyFont="1" applyFill="1" applyBorder="1" applyAlignment="1">
      <alignment horizontal="left" vertical="center" wrapText="1"/>
    </xf>
    <xf numFmtId="0" fontId="5" fillId="13" borderId="10" xfId="0" applyFont="1" applyFill="1" applyBorder="1" applyAlignment="1">
      <alignment horizontal="left" vertical="center" wrapText="1"/>
    </xf>
    <xf numFmtId="165" fontId="5" fillId="13" borderId="10" xfId="1" applyNumberFormat="1" applyFont="1" applyFill="1" applyBorder="1" applyAlignment="1">
      <alignment horizontal="left" vertical="center" wrapText="1"/>
    </xf>
    <xf numFmtId="0" fontId="4" fillId="0" borderId="16" xfId="3" applyFont="1" applyBorder="1" applyAlignment="1">
      <alignment horizontal="right" vertical="center" wrapText="1"/>
    </xf>
    <xf numFmtId="164" fontId="11" fillId="2" borderId="28" xfId="1" applyFont="1" applyFill="1" applyBorder="1" applyAlignment="1">
      <alignment horizontal="right" vertical="center" wrapText="1"/>
    </xf>
    <xf numFmtId="3" fontId="11" fillId="12" borderId="9" xfId="0" applyNumberFormat="1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32" xfId="0" applyFont="1" applyFill="1" applyBorder="1" applyAlignment="1">
      <alignment vertical="center"/>
    </xf>
    <xf numFmtId="0" fontId="11" fillId="9" borderId="41" xfId="0" applyFont="1" applyFill="1" applyBorder="1" applyAlignment="1">
      <alignment horizontal="justify" vertical="center" wrapText="1"/>
    </xf>
    <xf numFmtId="0" fontId="11" fillId="10" borderId="42" xfId="0" applyFont="1" applyFill="1" applyBorder="1" applyAlignment="1">
      <alignment vertical="center"/>
    </xf>
    <xf numFmtId="0" fontId="11" fillId="10" borderId="42" xfId="0" applyFont="1" applyFill="1" applyBorder="1" applyAlignment="1">
      <alignment vertical="center" wrapText="1"/>
    </xf>
    <xf numFmtId="0" fontId="11" fillId="10" borderId="43" xfId="0" applyFont="1" applyFill="1" applyBorder="1" applyAlignment="1">
      <alignment vertical="center" wrapText="1"/>
    </xf>
    <xf numFmtId="0" fontId="11" fillId="8" borderId="44" xfId="0" applyFont="1" applyFill="1" applyBorder="1" applyAlignment="1">
      <alignment horizontal="justify" vertical="center" wrapText="1"/>
    </xf>
    <xf numFmtId="0" fontId="11" fillId="11" borderId="45" xfId="0" applyFont="1" applyFill="1" applyBorder="1" applyAlignment="1">
      <alignment vertical="center"/>
    </xf>
    <xf numFmtId="0" fontId="11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9" fontId="10" fillId="0" borderId="27" xfId="2" applyFont="1" applyBorder="1" applyAlignment="1">
      <alignment horizontal="right" vertical="center" wrapText="1"/>
    </xf>
    <xf numFmtId="9" fontId="10" fillId="0" borderId="28" xfId="2" applyFont="1" applyBorder="1" applyAlignment="1">
      <alignment horizontal="right" vertical="center" wrapText="1"/>
    </xf>
    <xf numFmtId="9" fontId="10" fillId="0" borderId="29" xfId="2" applyFont="1" applyBorder="1" applyAlignment="1">
      <alignment horizontal="right" vertical="center" wrapText="1"/>
    </xf>
    <xf numFmtId="0" fontId="11" fillId="11" borderId="39" xfId="0" applyFont="1" applyFill="1" applyBorder="1" applyAlignment="1">
      <alignment vertical="center"/>
    </xf>
    <xf numFmtId="0" fontId="11" fillId="10" borderId="47" xfId="0" applyFont="1" applyFill="1" applyBorder="1" applyAlignment="1">
      <alignment vertical="center"/>
    </xf>
    <xf numFmtId="0" fontId="11" fillId="11" borderId="42" xfId="0" applyFont="1" applyFill="1" applyBorder="1" applyAlignment="1">
      <alignment vertical="center" wrapText="1"/>
    </xf>
    <xf numFmtId="0" fontId="11" fillId="11" borderId="43" xfId="0" applyFont="1" applyFill="1" applyBorder="1" applyAlignment="1">
      <alignment vertical="center" wrapText="1"/>
    </xf>
    <xf numFmtId="0" fontId="11" fillId="11" borderId="47" xfId="0" applyFont="1" applyFill="1" applyBorder="1" applyAlignment="1">
      <alignment vertical="center"/>
    </xf>
    <xf numFmtId="9" fontId="10" fillId="0" borderId="20" xfId="2" applyFont="1" applyBorder="1" applyAlignment="1">
      <alignment horizontal="center" vertical="center" wrapText="1"/>
    </xf>
    <xf numFmtId="9" fontId="10" fillId="0" borderId="23" xfId="2" applyFont="1" applyBorder="1" applyAlignment="1">
      <alignment horizontal="center" vertical="center" wrapText="1"/>
    </xf>
    <xf numFmtId="9" fontId="10" fillId="0" borderId="26" xfId="2" applyFont="1" applyBorder="1" applyAlignment="1">
      <alignment horizontal="center" vertical="center" wrapText="1"/>
    </xf>
    <xf numFmtId="9" fontId="11" fillId="12" borderId="1" xfId="2" applyFont="1" applyFill="1" applyBorder="1" applyAlignment="1">
      <alignment horizontal="center" vertical="center" wrapText="1"/>
    </xf>
    <xf numFmtId="0" fontId="11" fillId="10" borderId="43" xfId="0" applyFont="1" applyFill="1" applyBorder="1" applyAlignment="1">
      <alignment vertical="center"/>
    </xf>
    <xf numFmtId="0" fontId="11" fillId="11" borderId="46" xfId="0" applyFont="1" applyFill="1" applyBorder="1" applyAlignment="1">
      <alignment vertical="center"/>
    </xf>
    <xf numFmtId="9" fontId="10" fillId="0" borderId="4" xfId="2" applyFont="1" applyBorder="1" applyAlignment="1">
      <alignment horizontal="center" vertical="center" wrapText="1"/>
    </xf>
    <xf numFmtId="9" fontId="10" fillId="0" borderId="7" xfId="2" applyFont="1" applyBorder="1" applyAlignment="1">
      <alignment horizontal="center" vertical="center" wrapText="1"/>
    </xf>
    <xf numFmtId="9" fontId="10" fillId="0" borderId="28" xfId="2" applyFont="1" applyBorder="1" applyAlignment="1">
      <alignment horizontal="center" vertical="center" wrapText="1"/>
    </xf>
    <xf numFmtId="9" fontId="10" fillId="0" borderId="39" xfId="2" applyFont="1" applyBorder="1" applyAlignment="1">
      <alignment horizontal="center" vertical="center" wrapText="1"/>
    </xf>
    <xf numFmtId="9" fontId="10" fillId="0" borderId="40" xfId="2" applyFont="1" applyBorder="1" applyAlignment="1">
      <alignment horizontal="center" vertical="center" wrapText="1"/>
    </xf>
    <xf numFmtId="10" fontId="11" fillId="2" borderId="37" xfId="2" applyNumberFormat="1" applyFont="1" applyFill="1" applyBorder="1" applyAlignment="1">
      <alignment horizontal="center" vertical="center" wrapText="1"/>
    </xf>
    <xf numFmtId="10" fontId="5" fillId="13" borderId="14" xfId="2" applyNumberFormat="1" applyFont="1" applyFill="1" applyBorder="1" applyAlignment="1">
      <alignment horizontal="center" vertical="center" wrapText="1"/>
    </xf>
    <xf numFmtId="165" fontId="5" fillId="13" borderId="1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/>
    <xf numFmtId="165" fontId="11" fillId="16" borderId="19" xfId="1" applyNumberFormat="1" applyFont="1" applyFill="1" applyBorder="1" applyAlignment="1">
      <alignment horizontal="center" vertical="center" wrapText="1"/>
    </xf>
    <xf numFmtId="165" fontId="11" fillId="10" borderId="42" xfId="1" applyNumberFormat="1" applyFont="1" applyFill="1" applyBorder="1" applyAlignment="1">
      <alignment vertical="center" wrapText="1"/>
    </xf>
    <xf numFmtId="165" fontId="11" fillId="11" borderId="45" xfId="1" applyNumberFormat="1" applyFont="1" applyFill="1" applyBorder="1" applyAlignment="1">
      <alignment vertical="center" wrapText="1"/>
    </xf>
    <xf numFmtId="165" fontId="11" fillId="16" borderId="19" xfId="1" applyNumberFormat="1" applyFont="1" applyFill="1" applyBorder="1" applyAlignment="1">
      <alignment horizontal="right" vertical="center" wrapText="1"/>
    </xf>
    <xf numFmtId="165" fontId="11" fillId="12" borderId="9" xfId="1" applyNumberFormat="1" applyFont="1" applyFill="1" applyBorder="1" applyAlignment="1">
      <alignment horizontal="right" vertical="center" wrapText="1"/>
    </xf>
    <xf numFmtId="165" fontId="10" fillId="4" borderId="0" xfId="1" applyNumberFormat="1" applyFont="1" applyFill="1" applyAlignment="1">
      <alignment horizontal="justify" vertical="center" wrapText="1"/>
    </xf>
    <xf numFmtId="165" fontId="11" fillId="10" borderId="42" xfId="1" applyNumberFormat="1" applyFont="1" applyFill="1" applyBorder="1" applyAlignment="1">
      <alignment vertical="center"/>
    </xf>
    <xf numFmtId="165" fontId="11" fillId="11" borderId="45" xfId="1" applyNumberFormat="1" applyFont="1" applyFill="1" applyBorder="1" applyAlignment="1">
      <alignment vertical="center"/>
    </xf>
    <xf numFmtId="165" fontId="11" fillId="11" borderId="42" xfId="1" applyNumberFormat="1" applyFont="1" applyFill="1" applyBorder="1" applyAlignment="1">
      <alignment vertical="center" wrapText="1"/>
    </xf>
    <xf numFmtId="165" fontId="10" fillId="4" borderId="0" xfId="1" applyNumberFormat="1" applyFont="1" applyFill="1" applyAlignment="1">
      <alignment vertical="center" wrapText="1"/>
    </xf>
    <xf numFmtId="165" fontId="5" fillId="13" borderId="15" xfId="1" applyNumberFormat="1" applyFont="1" applyFill="1" applyBorder="1" applyAlignment="1">
      <alignment horizontal="left" vertical="center" wrapText="1"/>
    </xf>
    <xf numFmtId="165" fontId="11" fillId="4" borderId="0" xfId="1" applyNumberFormat="1" applyFont="1" applyFill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0" fontId="16" fillId="6" borderId="13" xfId="0" applyNumberFormat="1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vertical="center" wrapText="1"/>
    </xf>
    <xf numFmtId="170" fontId="18" fillId="7" borderId="14" xfId="0" applyNumberFormat="1" applyFont="1" applyFill="1" applyBorder="1" applyAlignment="1">
      <alignment vertical="center" wrapText="1"/>
    </xf>
    <xf numFmtId="170" fontId="15" fillId="7" borderId="14" xfId="0" applyNumberFormat="1" applyFont="1" applyFill="1" applyBorder="1" applyAlignment="1">
      <alignment vertical="center" wrapText="1"/>
    </xf>
    <xf numFmtId="10" fontId="18" fillId="7" borderId="14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170" fontId="18" fillId="0" borderId="14" xfId="0" applyNumberFormat="1" applyFont="1" applyBorder="1" applyAlignment="1">
      <alignment vertical="center" wrapText="1"/>
    </xf>
    <xf numFmtId="170" fontId="15" fillId="0" borderId="14" xfId="0" applyNumberFormat="1" applyFont="1" applyBorder="1" applyAlignment="1">
      <alignment vertical="center" wrapText="1"/>
    </xf>
    <xf numFmtId="10" fontId="18" fillId="0" borderId="14" xfId="0" applyNumberFormat="1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0" fontId="18" fillId="0" borderId="0" xfId="0" applyNumberFormat="1" applyFont="1" applyAlignment="1">
      <alignment vertical="center" wrapText="1"/>
    </xf>
    <xf numFmtId="165" fontId="11" fillId="3" borderId="22" xfId="1" applyNumberFormat="1" applyFont="1" applyFill="1" applyBorder="1" applyAlignment="1">
      <alignment horizontal="center" vertical="center" wrapText="1"/>
    </xf>
    <xf numFmtId="165" fontId="10" fillId="3" borderId="19" xfId="1" applyNumberFormat="1" applyFont="1" applyFill="1" applyBorder="1" applyAlignment="1">
      <alignment horizontal="right" vertical="center" wrapText="1"/>
    </xf>
    <xf numFmtId="165" fontId="10" fillId="3" borderId="22" xfId="1" applyNumberFormat="1" applyFont="1" applyFill="1" applyBorder="1" applyAlignment="1">
      <alignment horizontal="right" vertical="center" wrapText="1"/>
    </xf>
    <xf numFmtId="165" fontId="10" fillId="3" borderId="25" xfId="1" applyNumberFormat="1" applyFont="1" applyFill="1" applyBorder="1" applyAlignment="1">
      <alignment horizontal="right" vertical="center" wrapText="1"/>
    </xf>
    <xf numFmtId="165" fontId="11" fillId="2" borderId="22" xfId="1" applyNumberFormat="1" applyFont="1" applyFill="1" applyBorder="1" applyAlignment="1">
      <alignment horizontal="right" vertical="center" wrapText="1"/>
    </xf>
    <xf numFmtId="165" fontId="6" fillId="15" borderId="15" xfId="1" applyNumberFormat="1" applyFont="1" applyFill="1" applyBorder="1" applyAlignment="1">
      <alignment horizontal="left" vertical="center" wrapText="1"/>
    </xf>
    <xf numFmtId="165" fontId="10" fillId="15" borderId="19" xfId="1" applyNumberFormat="1" applyFont="1" applyFill="1" applyBorder="1" applyAlignment="1">
      <alignment horizontal="right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3" fontId="22" fillId="5" borderId="48" xfId="1" applyNumberFormat="1" applyFont="1" applyFill="1" applyBorder="1" applyAlignment="1">
      <alignment horizontal="center" vertical="center" wrapText="1"/>
    </xf>
    <xf numFmtId="3" fontId="22" fillId="0" borderId="14" xfId="1" applyNumberFormat="1" applyFont="1" applyBorder="1" applyAlignment="1">
      <alignment horizontal="right" vertical="center" wrapText="1"/>
    </xf>
    <xf numFmtId="0" fontId="21" fillId="17" borderId="14" xfId="0" applyFont="1" applyFill="1" applyBorder="1" applyAlignment="1">
      <alignment horizontal="center" vertical="center" wrapText="1"/>
    </xf>
    <xf numFmtId="0" fontId="21" fillId="17" borderId="14" xfId="0" applyFont="1" applyFill="1" applyBorder="1" applyAlignment="1">
      <alignment horizontal="left" vertical="center" wrapText="1"/>
    </xf>
    <xf numFmtId="3" fontId="21" fillId="5" borderId="48" xfId="0" applyNumberFormat="1" applyFont="1" applyFill="1" applyBorder="1" applyAlignment="1">
      <alignment horizontal="right" vertical="center"/>
    </xf>
    <xf numFmtId="3" fontId="21" fillId="17" borderId="14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171" fontId="23" fillId="5" borderId="14" xfId="0" applyNumberFormat="1" applyFont="1" applyFill="1" applyBorder="1" applyAlignment="1" applyProtection="1">
      <alignment horizontal="left" vertical="center"/>
      <protection locked="0"/>
    </xf>
    <xf numFmtId="167" fontId="19" fillId="5" borderId="48" xfId="1" applyNumberFormat="1" applyFont="1" applyFill="1" applyBorder="1" applyAlignment="1">
      <alignment vertical="center"/>
    </xf>
    <xf numFmtId="167" fontId="19" fillId="0" borderId="14" xfId="1" applyNumberFormat="1" applyFont="1" applyBorder="1" applyAlignment="1">
      <alignment vertical="center"/>
    </xf>
    <xf numFmtId="167" fontId="24" fillId="7" borderId="14" xfId="1" applyNumberFormat="1" applyFont="1" applyFill="1" applyBorder="1" applyAlignment="1">
      <alignment vertical="center"/>
    </xf>
    <xf numFmtId="167" fontId="19" fillId="0" borderId="14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Border="1"/>
    <xf numFmtId="0" fontId="20" fillId="0" borderId="0" xfId="0" applyFont="1"/>
    <xf numFmtId="0" fontId="3" fillId="7" borderId="14" xfId="0" applyFont="1" applyFill="1" applyBorder="1" applyAlignment="1">
      <alignment horizontal="center" vertical="center" wrapText="1"/>
    </xf>
    <xf numFmtId="171" fontId="23" fillId="7" borderId="14" xfId="0" applyNumberFormat="1" applyFont="1" applyFill="1" applyBorder="1" applyAlignment="1" applyProtection="1">
      <alignment horizontal="left" vertical="center"/>
      <protection locked="0"/>
    </xf>
    <xf numFmtId="167" fontId="19" fillId="7" borderId="14" xfId="1" applyNumberFormat="1" applyFont="1" applyFill="1" applyBorder="1" applyAlignment="1">
      <alignment vertical="center"/>
    </xf>
    <xf numFmtId="171" fontId="23" fillId="5" borderId="14" xfId="0" applyNumberFormat="1" applyFont="1" applyFill="1" applyBorder="1" applyAlignment="1" applyProtection="1">
      <alignment horizontal="left" vertical="center" wrapText="1"/>
      <protection locked="0"/>
    </xf>
    <xf numFmtId="166" fontId="25" fillId="18" borderId="13" xfId="10" applyNumberFormat="1" applyFont="1" applyFill="1" applyBorder="1" applyAlignment="1">
      <alignment horizontal="center" vertical="center" wrapText="1"/>
    </xf>
    <xf numFmtId="1" fontId="10" fillId="3" borderId="22" xfId="1" applyNumberFormat="1" applyFont="1" applyFill="1" applyBorder="1" applyAlignment="1">
      <alignment horizontal="right" vertical="center" wrapText="1"/>
    </xf>
    <xf numFmtId="1" fontId="11" fillId="16" borderId="19" xfId="1" applyNumberFormat="1" applyFont="1" applyFill="1" applyBorder="1" applyAlignment="1">
      <alignment horizontal="right" vertical="center" wrapText="1"/>
    </xf>
    <xf numFmtId="173" fontId="10" fillId="3" borderId="22" xfId="1" applyNumberFormat="1" applyFont="1" applyFill="1" applyBorder="1" applyAlignment="1">
      <alignment horizontal="right" vertical="center" wrapText="1"/>
    </xf>
    <xf numFmtId="0" fontId="18" fillId="7" borderId="59" xfId="0" applyFont="1" applyFill="1" applyBorder="1" applyAlignment="1">
      <alignment horizontal="center" vertical="center" wrapText="1"/>
    </xf>
    <xf numFmtId="0" fontId="18" fillId="7" borderId="60" xfId="0" applyFont="1" applyFill="1" applyBorder="1" applyAlignment="1">
      <alignment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vertical="center" wrapText="1"/>
    </xf>
    <xf numFmtId="0" fontId="15" fillId="7" borderId="59" xfId="0" applyFont="1" applyFill="1" applyBorder="1" applyAlignment="1">
      <alignment horizontal="center" vertical="center" wrapText="1"/>
    </xf>
    <xf numFmtId="0" fontId="15" fillId="7" borderId="60" xfId="0" applyFont="1" applyFill="1" applyBorder="1" applyAlignment="1">
      <alignment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vertical="center" wrapText="1"/>
    </xf>
    <xf numFmtId="0" fontId="16" fillId="6" borderId="61" xfId="0" applyFont="1" applyFill="1" applyBorder="1" applyAlignment="1">
      <alignment horizontal="center" vertical="center" wrapText="1"/>
    </xf>
    <xf numFmtId="0" fontId="16" fillId="6" borderId="62" xfId="0" applyFont="1" applyFill="1" applyBorder="1" applyAlignment="1">
      <alignment horizontal="left" vertical="center" wrapText="1"/>
    </xf>
    <xf numFmtId="170" fontId="16" fillId="6" borderId="62" xfId="0" applyNumberFormat="1" applyFont="1" applyFill="1" applyBorder="1" applyAlignment="1">
      <alignment horizontal="right" vertical="center" wrapText="1"/>
    </xf>
    <xf numFmtId="10" fontId="17" fillId="6" borderId="63" xfId="0" applyNumberFormat="1" applyFont="1" applyFill="1" applyBorder="1" applyAlignment="1">
      <alignment horizontal="center" vertical="center" wrapText="1"/>
    </xf>
    <xf numFmtId="0" fontId="16" fillId="6" borderId="64" xfId="0" applyFont="1" applyFill="1" applyBorder="1" applyAlignment="1">
      <alignment horizontal="center" vertical="center" wrapText="1"/>
    </xf>
    <xf numFmtId="0" fontId="16" fillId="6" borderId="53" xfId="0" applyFont="1" applyFill="1" applyBorder="1" applyAlignment="1">
      <alignment horizontal="center" vertical="center" wrapText="1"/>
    </xf>
    <xf numFmtId="170" fontId="26" fillId="7" borderId="14" xfId="0" applyNumberFormat="1" applyFont="1" applyFill="1" applyBorder="1" applyAlignment="1">
      <alignment vertical="center" wrapText="1"/>
    </xf>
    <xf numFmtId="170" fontId="26" fillId="0" borderId="14" xfId="0" applyNumberFormat="1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170" fontId="28" fillId="7" borderId="14" xfId="0" applyNumberFormat="1" applyFont="1" applyFill="1" applyBorder="1" applyAlignment="1">
      <alignment vertical="center" wrapText="1"/>
    </xf>
    <xf numFmtId="170" fontId="28" fillId="0" borderId="14" xfId="0" applyNumberFormat="1" applyFont="1" applyBorder="1" applyAlignment="1">
      <alignment vertical="center" wrapText="1"/>
    </xf>
    <xf numFmtId="1" fontId="27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6" borderId="13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1" fontId="30" fillId="0" borderId="0" xfId="0" applyNumberFormat="1" applyFont="1" applyAlignment="1">
      <alignment vertical="center" wrapText="1"/>
    </xf>
    <xf numFmtId="0" fontId="31" fillId="6" borderId="13" xfId="0" applyFont="1" applyFill="1" applyBorder="1" applyAlignment="1">
      <alignment horizontal="center" vertical="center" wrapText="1"/>
    </xf>
    <xf numFmtId="170" fontId="31" fillId="6" borderId="62" xfId="0" applyNumberFormat="1" applyFont="1" applyFill="1" applyBorder="1" applyAlignment="1">
      <alignment horizontal="right" vertical="center" wrapText="1"/>
    </xf>
    <xf numFmtId="165" fontId="32" fillId="3" borderId="19" xfId="1" applyNumberFormat="1" applyFont="1" applyFill="1" applyBorder="1" applyAlignment="1">
      <alignment horizontal="right" vertical="center" wrapText="1"/>
    </xf>
    <xf numFmtId="165" fontId="32" fillId="3" borderId="35" xfId="1" applyNumberFormat="1" applyFont="1" applyFill="1" applyBorder="1" applyAlignment="1">
      <alignment horizontal="right" vertical="center" wrapText="1"/>
    </xf>
    <xf numFmtId="165" fontId="32" fillId="3" borderId="65" xfId="1" applyNumberFormat="1" applyFont="1" applyFill="1" applyBorder="1" applyAlignment="1">
      <alignment horizontal="right" vertical="center" wrapText="1"/>
    </xf>
    <xf numFmtId="165" fontId="32" fillId="0" borderId="0" xfId="1" applyNumberFormat="1" applyFont="1"/>
    <xf numFmtId="165" fontId="33" fillId="3" borderId="22" xfId="1" applyNumberFormat="1" applyFont="1" applyFill="1" applyBorder="1" applyAlignment="1">
      <alignment horizontal="center" vertical="center" wrapText="1"/>
    </xf>
    <xf numFmtId="165" fontId="33" fillId="10" borderId="42" xfId="1" applyNumberFormat="1" applyFont="1" applyFill="1" applyBorder="1" applyAlignment="1">
      <alignment vertical="center" wrapText="1"/>
    </xf>
    <xf numFmtId="165" fontId="33" fillId="11" borderId="45" xfId="1" applyNumberFormat="1" applyFont="1" applyFill="1" applyBorder="1" applyAlignment="1">
      <alignment vertical="center" wrapText="1"/>
    </xf>
    <xf numFmtId="165" fontId="33" fillId="12" borderId="9" xfId="1" applyNumberFormat="1" applyFont="1" applyFill="1" applyBorder="1" applyAlignment="1">
      <alignment horizontal="right" vertical="center" wrapText="1"/>
    </xf>
    <xf numFmtId="165" fontId="32" fillId="4" borderId="0" xfId="1" applyNumberFormat="1" applyFont="1" applyFill="1" applyAlignment="1">
      <alignment horizontal="justify" vertical="center" wrapText="1"/>
    </xf>
    <xf numFmtId="165" fontId="33" fillId="10" borderId="42" xfId="1" applyNumberFormat="1" applyFont="1" applyFill="1" applyBorder="1" applyAlignment="1">
      <alignment vertical="center"/>
    </xf>
    <xf numFmtId="165" fontId="33" fillId="11" borderId="45" xfId="1" applyNumberFormat="1" applyFont="1" applyFill="1" applyBorder="1" applyAlignment="1">
      <alignment vertical="center"/>
    </xf>
    <xf numFmtId="165" fontId="33" fillId="11" borderId="42" xfId="1" applyNumberFormat="1" applyFont="1" applyFill="1" applyBorder="1" applyAlignment="1">
      <alignment vertical="center" wrapText="1"/>
    </xf>
    <xf numFmtId="165" fontId="32" fillId="4" borderId="0" xfId="1" applyNumberFormat="1" applyFont="1" applyFill="1" applyAlignment="1">
      <alignment vertical="center" wrapText="1"/>
    </xf>
    <xf numFmtId="165" fontId="32" fillId="3" borderId="22" xfId="1" applyNumberFormat="1" applyFont="1" applyFill="1" applyBorder="1" applyAlignment="1">
      <alignment horizontal="right" vertical="center" wrapText="1"/>
    </xf>
    <xf numFmtId="165" fontId="34" fillId="13" borderId="15" xfId="1" applyNumberFormat="1" applyFont="1" applyFill="1" applyBorder="1" applyAlignment="1">
      <alignment horizontal="left" vertical="center" wrapText="1"/>
    </xf>
    <xf numFmtId="165" fontId="33" fillId="2" borderId="22" xfId="1" applyNumberFormat="1" applyFont="1" applyFill="1" applyBorder="1" applyAlignment="1">
      <alignment horizontal="right" vertical="center" wrapText="1"/>
    </xf>
    <xf numFmtId="165" fontId="33" fillId="4" borderId="0" xfId="1" applyNumberFormat="1" applyFont="1" applyFill="1" applyAlignment="1">
      <alignment horizontal="justify" vertical="center" wrapText="1"/>
    </xf>
    <xf numFmtId="9" fontId="10" fillId="0" borderId="0" xfId="2" applyFont="1"/>
    <xf numFmtId="0" fontId="10" fillId="3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1" fillId="11" borderId="47" xfId="0" applyFont="1" applyFill="1" applyBorder="1" applyAlignment="1">
      <alignment horizontal="center" vertical="center" wrapText="1"/>
    </xf>
    <xf numFmtId="0" fontId="11" fillId="11" borderId="42" xfId="0" applyFont="1" applyFill="1" applyBorder="1" applyAlignment="1">
      <alignment horizontal="center" vertical="center" wrapText="1"/>
    </xf>
    <xf numFmtId="0" fontId="11" fillId="11" borderId="43" xfId="0" applyFont="1" applyFill="1" applyBorder="1" applyAlignment="1">
      <alignment horizontal="center" vertical="center" wrapText="1"/>
    </xf>
    <xf numFmtId="165" fontId="10" fillId="0" borderId="0" xfId="1" applyNumberFormat="1" applyFont="1" applyAlignment="1">
      <alignment horizontal="center"/>
    </xf>
    <xf numFmtId="165" fontId="11" fillId="0" borderId="0" xfId="1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66" xfId="0" applyFont="1" applyBorder="1" applyAlignment="1">
      <alignment horizontal="left" vertical="center"/>
    </xf>
    <xf numFmtId="0" fontId="17" fillId="6" borderId="54" xfId="0" applyFont="1" applyFill="1" applyBorder="1" applyAlignment="1">
      <alignment horizontal="center" vertical="center" wrapText="1"/>
    </xf>
    <xf numFmtId="0" fontId="17" fillId="6" borderId="55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vertical="center" wrapText="1"/>
    </xf>
    <xf numFmtId="0" fontId="16" fillId="6" borderId="52" xfId="0" applyFont="1" applyFill="1" applyBorder="1" applyAlignment="1">
      <alignment horizontal="center" vertical="center" wrapText="1"/>
    </xf>
    <xf numFmtId="0" fontId="16" fillId="6" borderId="57" xfId="0" applyFont="1" applyFill="1" applyBorder="1" applyAlignment="1">
      <alignment horizontal="center" vertical="center" wrapText="1"/>
    </xf>
    <xf numFmtId="0" fontId="16" fillId="6" borderId="53" xfId="0" applyFont="1" applyFill="1" applyBorder="1" applyAlignment="1">
      <alignment vertical="center" wrapText="1"/>
    </xf>
    <xf numFmtId="0" fontId="16" fillId="6" borderId="13" xfId="0" applyFont="1" applyFill="1" applyBorder="1" applyAlignment="1">
      <alignment vertical="center" wrapText="1"/>
    </xf>
    <xf numFmtId="0" fontId="16" fillId="6" borderId="56" xfId="0" applyFont="1" applyFill="1" applyBorder="1" applyAlignment="1">
      <alignment horizontal="center" vertical="center" wrapText="1"/>
    </xf>
    <xf numFmtId="0" fontId="16" fillId="6" borderId="58" xfId="0" applyFont="1" applyFill="1" applyBorder="1" applyAlignment="1">
      <alignment horizontal="center" vertical="center" wrapText="1"/>
    </xf>
    <xf numFmtId="0" fontId="4" fillId="0" borderId="49" xfId="3" applyFont="1" applyBorder="1" applyAlignment="1">
      <alignment horizontal="right" vertical="center" wrapText="1"/>
    </xf>
    <xf numFmtId="0" fontId="4" fillId="0" borderId="51" xfId="3" applyFont="1" applyBorder="1" applyAlignment="1">
      <alignment horizontal="right" vertical="center" wrapText="1"/>
    </xf>
    <xf numFmtId="0" fontId="7" fillId="0" borderId="66" xfId="0" applyFont="1" applyBorder="1" applyAlignment="1">
      <alignment horizontal="left"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21" fillId="17" borderId="11" xfId="0" applyFont="1" applyFill="1" applyBorder="1" applyAlignment="1">
      <alignment horizontal="center" vertical="center" wrapText="1"/>
    </xf>
    <xf numFmtId="0" fontId="21" fillId="17" borderId="12" xfId="0" applyFont="1" applyFill="1" applyBorder="1" applyAlignment="1">
      <alignment horizontal="center" vertical="center" wrapText="1"/>
    </xf>
  </cellXfs>
  <cellStyles count="11">
    <cellStyle name="date" xfId="8" xr:uid="{00000000-0005-0000-0000-000000000000}"/>
    <cellStyle name="figure" xfId="9" xr:uid="{00000000-0005-0000-0000-000001000000}"/>
    <cellStyle name="Milliers" xfId="1" builtinId="3" customBuiltin="1"/>
    <cellStyle name="Milliers 3" xfId="10" xr:uid="{00000000-0005-0000-0000-000003000000}"/>
    <cellStyle name="Normal" xfId="0" builtinId="0" customBuiltin="1"/>
    <cellStyle name="Normal 2" xfId="3" xr:uid="{00000000-0005-0000-0000-000005000000}"/>
    <cellStyle name="Normal 2 2" xfId="4" xr:uid="{00000000-0005-0000-0000-000006000000}"/>
    <cellStyle name="Pourcentage" xfId="2" builtinId="5" customBuiltin="1"/>
    <cellStyle name="report-column-title" xfId="6" xr:uid="{00000000-0005-0000-0000-000008000000}"/>
    <cellStyle name="report-title" xfId="5" xr:uid="{00000000-0005-0000-0000-000009000000}"/>
    <cellStyle name="text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99060</xdr:colOff>
      <xdr:row>1</xdr:row>
      <xdr:rowOff>274320</xdr:rowOff>
    </xdr:from>
    <xdr:ext cx="1341120" cy="115824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4740" y="457200"/>
          <a:ext cx="134112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</xdr:row>
      <xdr:rowOff>114300</xdr:rowOff>
    </xdr:from>
    <xdr:ext cx="2849880" cy="141732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9560" y="640080"/>
          <a:ext cx="2849880" cy="14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IP67"/>
  <sheetViews>
    <sheetView showGridLines="0" zoomScaleNormal="100" workbookViewId="0">
      <selection activeCell="H65" sqref="H65"/>
    </sheetView>
  </sheetViews>
  <sheetFormatPr baseColWidth="10" defaultColWidth="11.54296875" defaultRowHeight="11.5" x14ac:dyDescent="0.3"/>
  <cols>
    <col min="1" max="1" width="13.54296875" style="10" customWidth="1"/>
    <col min="2" max="2" width="45.1796875" style="10" customWidth="1"/>
    <col min="3" max="3" width="10.54296875" style="11" customWidth="1"/>
    <col min="4" max="4" width="12.26953125" style="86" customWidth="1"/>
    <col min="5" max="5" width="10.26953125" style="86" hidden="1" customWidth="1"/>
    <col min="6" max="6" width="11.453125" style="86" hidden="1" customWidth="1"/>
    <col min="7" max="7" width="11.7265625" style="179" customWidth="1"/>
    <col min="8" max="8" width="13.26953125" style="86" customWidth="1"/>
    <col min="9" max="9" width="10.7265625" style="10" customWidth="1"/>
    <col min="10" max="10" width="10.26953125" style="10" hidden="1" customWidth="1"/>
    <col min="11" max="11" width="10.453125" style="10" customWidth="1"/>
    <col min="12" max="12" width="11.54296875" style="10" customWidth="1"/>
    <col min="13" max="16384" width="11.54296875" style="10"/>
  </cols>
  <sheetData>
    <row r="1" spans="1:250" ht="14.5" customHeight="1" x14ac:dyDescent="0.3"/>
    <row r="2" spans="1:250" s="43" customFormat="1" ht="27" customHeight="1" x14ac:dyDescent="0.25">
      <c r="A2" s="50" t="s">
        <v>89</v>
      </c>
      <c r="B2" s="196" t="s">
        <v>95</v>
      </c>
      <c r="C2" s="197"/>
      <c r="D2" s="197"/>
      <c r="E2" s="197"/>
      <c r="F2" s="197"/>
      <c r="G2" s="197"/>
      <c r="H2" s="198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</row>
    <row r="3" spans="1:250" s="43" customFormat="1" ht="27" customHeight="1" x14ac:dyDescent="0.25">
      <c r="A3" s="50" t="s">
        <v>78</v>
      </c>
      <c r="B3" s="196" t="s">
        <v>91</v>
      </c>
      <c r="C3" s="197"/>
      <c r="D3" s="197"/>
      <c r="E3" s="197"/>
      <c r="F3" s="197"/>
      <c r="G3" s="197"/>
      <c r="H3" s="198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</row>
    <row r="4" spans="1:250" s="43" customFormat="1" ht="24.65" customHeight="1" x14ac:dyDescent="0.25">
      <c r="A4" s="50" t="s">
        <v>93</v>
      </c>
      <c r="B4" s="196" t="s">
        <v>94</v>
      </c>
      <c r="C4" s="197"/>
      <c r="D4" s="197"/>
      <c r="E4" s="197"/>
      <c r="F4" s="197"/>
      <c r="G4" s="197"/>
      <c r="H4" s="198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</row>
    <row r="5" spans="1:250" s="43" customFormat="1" ht="25.9" customHeight="1" x14ac:dyDescent="0.25">
      <c r="A5" s="50" t="s">
        <v>79</v>
      </c>
      <c r="B5" s="199" t="s">
        <v>92</v>
      </c>
      <c r="C5" s="200"/>
      <c r="D5" s="200"/>
      <c r="E5" s="200"/>
      <c r="F5" s="200"/>
      <c r="G5" s="200"/>
      <c r="H5" s="201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</row>
    <row r="6" spans="1:250" s="43" customFormat="1" ht="22.15" customHeight="1" x14ac:dyDescent="0.25">
      <c r="A6" s="50" t="s">
        <v>90</v>
      </c>
      <c r="B6" s="199" t="s">
        <v>150</v>
      </c>
      <c r="C6" s="200"/>
      <c r="D6" s="200"/>
      <c r="E6" s="200"/>
      <c r="F6" s="200"/>
      <c r="G6" s="200"/>
      <c r="H6" s="201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</row>
    <row r="9" spans="1:250" ht="80.25" customHeight="1" thickBot="1" x14ac:dyDescent="0.35">
      <c r="A9" s="45" t="s">
        <v>0</v>
      </c>
      <c r="B9" s="45" t="s">
        <v>1</v>
      </c>
      <c r="C9" s="45" t="s">
        <v>2</v>
      </c>
      <c r="D9" s="117" t="s">
        <v>157</v>
      </c>
      <c r="E9" s="122" t="s">
        <v>148</v>
      </c>
      <c r="F9" s="122" t="s">
        <v>149</v>
      </c>
      <c r="G9" s="180" t="s">
        <v>156</v>
      </c>
      <c r="H9" s="87" t="s">
        <v>155</v>
      </c>
      <c r="I9" s="45" t="s">
        <v>3</v>
      </c>
      <c r="J9" s="45" t="s">
        <v>96</v>
      </c>
      <c r="K9" s="45" t="s">
        <v>98</v>
      </c>
    </row>
    <row r="10" spans="1:250" ht="19.149999999999999" customHeight="1" x14ac:dyDescent="0.3">
      <c r="A10" s="56" t="s">
        <v>4</v>
      </c>
      <c r="B10" s="57" t="s">
        <v>5</v>
      </c>
      <c r="C10" s="58"/>
      <c r="D10" s="88"/>
      <c r="E10" s="88"/>
      <c r="F10" s="88"/>
      <c r="G10" s="181"/>
      <c r="H10" s="88"/>
      <c r="I10" s="58"/>
      <c r="J10" s="58"/>
      <c r="K10" s="59"/>
    </row>
    <row r="11" spans="1:250" ht="17.5" customHeight="1" x14ac:dyDescent="0.3">
      <c r="A11" s="60" t="s">
        <v>6</v>
      </c>
      <c r="B11" s="61" t="s">
        <v>7</v>
      </c>
      <c r="C11" s="62"/>
      <c r="D11" s="89"/>
      <c r="E11" s="89"/>
      <c r="F11" s="89"/>
      <c r="G11" s="182"/>
      <c r="H11" s="89"/>
      <c r="I11" s="62"/>
      <c r="J11" s="62"/>
      <c r="K11" s="63"/>
    </row>
    <row r="12" spans="1:250" ht="30" customHeight="1" x14ac:dyDescent="0.3">
      <c r="A12" s="29" t="s">
        <v>8</v>
      </c>
      <c r="B12" s="30" t="s">
        <v>9</v>
      </c>
      <c r="C12" s="38">
        <v>20506.738544474392</v>
      </c>
      <c r="D12" s="118">
        <v>6817.218471706874</v>
      </c>
      <c r="E12" s="123">
        <v>12281.562580036261</v>
      </c>
      <c r="F12" s="123">
        <v>0</v>
      </c>
      <c r="G12" s="176">
        <f>E12+F12</f>
        <v>12281.562580036261</v>
      </c>
      <c r="H12" s="90">
        <f>D12+E12+F12</f>
        <v>19098.781051743135</v>
      </c>
      <c r="I12" s="31">
        <f>+C12-H12</f>
        <v>1407.9574927312569</v>
      </c>
      <c r="J12" s="64">
        <v>0</v>
      </c>
      <c r="K12" s="72">
        <f>H12/C12</f>
        <v>0.93134171532553933</v>
      </c>
    </row>
    <row r="13" spans="1:250" ht="28.9" customHeight="1" x14ac:dyDescent="0.3">
      <c r="A13" s="32" t="s">
        <v>10</v>
      </c>
      <c r="B13" s="33" t="s">
        <v>11</v>
      </c>
      <c r="C13" s="39">
        <v>7547.1698113207549</v>
      </c>
      <c r="D13" s="119">
        <v>7183.2470861834245</v>
      </c>
      <c r="E13" s="123">
        <v>0</v>
      </c>
      <c r="F13" s="123">
        <v>1056.9330963886625</v>
      </c>
      <c r="G13" s="177">
        <f t="shared" ref="G13:G15" si="0">E13+F13</f>
        <v>1056.9330963886625</v>
      </c>
      <c r="H13" s="90">
        <f>D13+E13+F13</f>
        <v>8240.1801825720868</v>
      </c>
      <c r="I13" s="34">
        <f>+C13-H13</f>
        <v>-693.01037125133189</v>
      </c>
      <c r="J13" s="65">
        <v>0</v>
      </c>
      <c r="K13" s="73">
        <f>H13/C13</f>
        <v>1.0918238741908015</v>
      </c>
    </row>
    <row r="14" spans="1:250" ht="28.9" customHeight="1" x14ac:dyDescent="0.3">
      <c r="A14" s="32" t="s">
        <v>12</v>
      </c>
      <c r="B14" s="33" t="s">
        <v>13</v>
      </c>
      <c r="C14" s="39">
        <v>15708.8948787062</v>
      </c>
      <c r="D14" s="148"/>
      <c r="E14" s="123">
        <v>0</v>
      </c>
      <c r="F14" s="123">
        <v>15399.515214382815</v>
      </c>
      <c r="G14" s="177">
        <f t="shared" si="0"/>
        <v>15399.515214382815</v>
      </c>
      <c r="H14" s="90">
        <f>D14+E14+F14</f>
        <v>15399.515214382815</v>
      </c>
      <c r="I14" s="34">
        <f>+C14-H14</f>
        <v>309.37966432338544</v>
      </c>
      <c r="J14" s="65">
        <v>0</v>
      </c>
      <c r="K14" s="73">
        <f>H14/C14</f>
        <v>0.9803054469004846</v>
      </c>
    </row>
    <row r="15" spans="1:250" ht="31.9" customHeight="1" thickBot="1" x14ac:dyDescent="0.35">
      <c r="A15" s="35" t="s">
        <v>14</v>
      </c>
      <c r="B15" s="36" t="s">
        <v>15</v>
      </c>
      <c r="C15" s="40">
        <v>18048.517520215635</v>
      </c>
      <c r="D15" s="120">
        <v>19405.291649695842</v>
      </c>
      <c r="E15" s="123">
        <v>0</v>
      </c>
      <c r="F15" s="123">
        <v>0</v>
      </c>
      <c r="G15" s="178">
        <f t="shared" si="0"/>
        <v>0</v>
      </c>
      <c r="H15" s="90">
        <f>D15+E15+F15</f>
        <v>19405.291649695842</v>
      </c>
      <c r="I15" s="37">
        <f>+C15-H15</f>
        <v>-1356.7741294802072</v>
      </c>
      <c r="J15" s="66">
        <v>0</v>
      </c>
      <c r="K15" s="74">
        <f>H15/C15</f>
        <v>1.0751737159553698</v>
      </c>
    </row>
    <row r="16" spans="1:250" ht="19.149999999999999" customHeight="1" thickBot="1" x14ac:dyDescent="0.35">
      <c r="A16" s="15"/>
      <c r="B16" s="27" t="s">
        <v>16</v>
      </c>
      <c r="C16" s="28">
        <f t="shared" ref="C16:I16" si="1">SUM(C12:C15)</f>
        <v>61811.320754716988</v>
      </c>
      <c r="D16" s="91">
        <f>SUM(D12:D15)</f>
        <v>33405.757207586139</v>
      </c>
      <c r="E16" s="91">
        <f t="shared" si="1"/>
        <v>12281.562580036261</v>
      </c>
      <c r="F16" s="91">
        <f t="shared" si="1"/>
        <v>16456.448310771477</v>
      </c>
      <c r="G16" s="183">
        <f t="shared" si="1"/>
        <v>28738.010890807738</v>
      </c>
      <c r="H16" s="91">
        <f t="shared" si="1"/>
        <v>62143.768098393877</v>
      </c>
      <c r="I16" s="28">
        <f t="shared" si="1"/>
        <v>-332.44734367689671</v>
      </c>
      <c r="J16" s="28">
        <f>(H12*J12)+(H13*J13)+(H14*J14)+(H15*J15)</f>
        <v>0</v>
      </c>
      <c r="K16" s="75">
        <f>H16/C16</f>
        <v>1.0053784216162622</v>
      </c>
    </row>
    <row r="17" spans="1:11" ht="21.65" customHeight="1" x14ac:dyDescent="0.3">
      <c r="A17" s="26" t="s">
        <v>17</v>
      </c>
      <c r="B17" s="205" t="s">
        <v>18</v>
      </c>
      <c r="C17" s="206"/>
      <c r="D17" s="206"/>
      <c r="E17" s="206"/>
      <c r="F17" s="206"/>
      <c r="G17" s="206"/>
      <c r="H17" s="206"/>
      <c r="I17" s="206"/>
      <c r="J17" s="206"/>
      <c r="K17" s="207"/>
    </row>
    <row r="18" spans="1:11" ht="34.9" customHeight="1" x14ac:dyDescent="0.3">
      <c r="A18" s="32" t="s">
        <v>19</v>
      </c>
      <c r="B18" s="33" t="s">
        <v>20</v>
      </c>
      <c r="C18" s="39">
        <v>133099.73045822102</v>
      </c>
      <c r="D18" s="146">
        <v>0</v>
      </c>
      <c r="E18" s="123">
        <v>10558.76163292274</v>
      </c>
      <c r="F18" s="123">
        <v>18929.671756320949</v>
      </c>
      <c r="G18" s="177">
        <f t="shared" ref="G18:G20" si="2">E18+F18</f>
        <v>29488.433389243692</v>
      </c>
      <c r="H18" s="90">
        <f>D18+E18+F18</f>
        <v>29488.433389243692</v>
      </c>
      <c r="I18" s="34">
        <f>+C18-H18</f>
        <v>103611.29706897732</v>
      </c>
      <c r="J18" s="65">
        <v>0</v>
      </c>
      <c r="K18" s="73">
        <f>H18/C18</f>
        <v>0.22155141327277056</v>
      </c>
    </row>
    <row r="19" spans="1:11" ht="31.9" customHeight="1" x14ac:dyDescent="0.3">
      <c r="A19" s="32" t="s">
        <v>21</v>
      </c>
      <c r="B19" s="33" t="s">
        <v>22</v>
      </c>
      <c r="C19" s="39">
        <v>20927.223719676549</v>
      </c>
      <c r="D19" s="146">
        <v>0</v>
      </c>
      <c r="E19" s="123">
        <v>0</v>
      </c>
      <c r="F19" s="123">
        <v>0</v>
      </c>
      <c r="G19" s="177">
        <f t="shared" si="2"/>
        <v>0</v>
      </c>
      <c r="H19" s="90">
        <f>D19+E19+F19</f>
        <v>0</v>
      </c>
      <c r="I19" s="34">
        <f>+C19-H19</f>
        <v>20927.223719676549</v>
      </c>
      <c r="J19" s="65">
        <v>0</v>
      </c>
      <c r="K19" s="73">
        <f>H19/C19</f>
        <v>0</v>
      </c>
    </row>
    <row r="20" spans="1:11" ht="26.5" customHeight="1" thickBot="1" x14ac:dyDescent="0.35">
      <c r="A20" s="32" t="s">
        <v>23</v>
      </c>
      <c r="B20" s="33" t="s">
        <v>24</v>
      </c>
      <c r="C20" s="39">
        <v>20269.541778975741</v>
      </c>
      <c r="D20" s="146">
        <v>0</v>
      </c>
      <c r="E20" s="123">
        <v>0</v>
      </c>
      <c r="F20" s="123">
        <v>19870.342212106858</v>
      </c>
      <c r="G20" s="177">
        <f t="shared" si="2"/>
        <v>19870.342212106858</v>
      </c>
      <c r="H20" s="90">
        <f>D20+E20+F20</f>
        <v>19870.342212106858</v>
      </c>
      <c r="I20" s="34">
        <f>+C20-H20</f>
        <v>399.19956686888327</v>
      </c>
      <c r="J20" s="65">
        <v>0</v>
      </c>
      <c r="K20" s="73">
        <f>H20/C20</f>
        <v>0.9803054469004846</v>
      </c>
    </row>
    <row r="21" spans="1:11" ht="15.65" customHeight="1" thickBot="1" x14ac:dyDescent="0.35">
      <c r="A21" s="15"/>
      <c r="B21" s="27" t="s">
        <v>25</v>
      </c>
      <c r="C21" s="28">
        <f t="shared" ref="C21:I21" si="3">SUM(C18:C20)</f>
        <v>174296.49595687332</v>
      </c>
      <c r="D21" s="91">
        <f t="shared" si="3"/>
        <v>0</v>
      </c>
      <c r="E21" s="91">
        <f t="shared" si="3"/>
        <v>10558.76163292274</v>
      </c>
      <c r="F21" s="91">
        <f t="shared" si="3"/>
        <v>38800.013968427811</v>
      </c>
      <c r="G21" s="183">
        <f t="shared" si="3"/>
        <v>49358.77560135055</v>
      </c>
      <c r="H21" s="91">
        <f t="shared" si="3"/>
        <v>49358.77560135055</v>
      </c>
      <c r="I21" s="28">
        <f t="shared" si="3"/>
        <v>124937.72035552276</v>
      </c>
      <c r="J21" s="28">
        <f>(H18*J18)+(H19*J19)+(H20*J20)</f>
        <v>0</v>
      </c>
      <c r="K21" s="75">
        <f>H21/C21</f>
        <v>0.28318857089108396</v>
      </c>
    </row>
    <row r="22" spans="1:11" ht="12" thickBot="1" x14ac:dyDescent="0.35">
      <c r="A22" s="16"/>
      <c r="B22" s="16"/>
      <c r="C22" s="17"/>
      <c r="D22" s="92"/>
      <c r="E22" s="92"/>
      <c r="F22" s="92"/>
      <c r="G22" s="184"/>
      <c r="H22" s="92"/>
      <c r="I22" s="16"/>
      <c r="J22" s="16"/>
      <c r="K22" s="16"/>
    </row>
    <row r="23" spans="1:11" ht="19.149999999999999" customHeight="1" x14ac:dyDescent="0.3">
      <c r="A23" s="25" t="s">
        <v>26</v>
      </c>
      <c r="B23" s="68" t="s">
        <v>27</v>
      </c>
      <c r="C23" s="57"/>
      <c r="D23" s="93"/>
      <c r="E23" s="93"/>
      <c r="F23" s="93"/>
      <c r="G23" s="185"/>
      <c r="H23" s="93"/>
      <c r="I23" s="57"/>
      <c r="J23" s="57"/>
      <c r="K23" s="76"/>
    </row>
    <row r="24" spans="1:11" ht="21.65" customHeight="1" x14ac:dyDescent="0.3">
      <c r="A24" s="26" t="s">
        <v>28</v>
      </c>
      <c r="B24" s="67" t="s">
        <v>29</v>
      </c>
      <c r="C24" s="61"/>
      <c r="D24" s="94"/>
      <c r="E24" s="94"/>
      <c r="F24" s="94"/>
      <c r="G24" s="186"/>
      <c r="H24" s="94"/>
      <c r="I24" s="61"/>
      <c r="J24" s="61"/>
      <c r="K24" s="77"/>
    </row>
    <row r="25" spans="1:11" ht="39" customHeight="1" x14ac:dyDescent="0.3">
      <c r="A25" s="32" t="s">
        <v>30</v>
      </c>
      <c r="B25" s="33" t="s">
        <v>31</v>
      </c>
      <c r="C25" s="39">
        <v>65660.377358490572</v>
      </c>
      <c r="D25" s="119">
        <v>29710.389339485308</v>
      </c>
      <c r="E25" s="123">
        <v>3128.5219653104414</v>
      </c>
      <c r="F25" s="123">
        <v>4449.6883357962697</v>
      </c>
      <c r="G25" s="177">
        <f t="shared" ref="G25:G26" si="4">E25+F25</f>
        <v>7578.2103011067111</v>
      </c>
      <c r="H25" s="90">
        <f>D25+E25+F25</f>
        <v>37288.599640592023</v>
      </c>
      <c r="I25" s="34">
        <f>+C25-H25</f>
        <v>28371.777717898549</v>
      </c>
      <c r="J25" s="65">
        <v>0</v>
      </c>
      <c r="K25" s="73">
        <f>H25/C25</f>
        <v>0.56790108648028081</v>
      </c>
    </row>
    <row r="26" spans="1:11" ht="40.9" customHeight="1" thickBot="1" x14ac:dyDescent="0.35">
      <c r="A26" s="32" t="s">
        <v>32</v>
      </c>
      <c r="B26" s="33" t="s">
        <v>33</v>
      </c>
      <c r="C26" s="39">
        <v>14307.277628032343</v>
      </c>
      <c r="D26" s="119">
        <v>14025.502189077553</v>
      </c>
      <c r="E26" s="123">
        <v>0</v>
      </c>
      <c r="F26" s="123">
        <v>0</v>
      </c>
      <c r="G26" s="177">
        <f t="shared" si="4"/>
        <v>0</v>
      </c>
      <c r="H26" s="90">
        <f>D26+E26+F26</f>
        <v>14025.502189077553</v>
      </c>
      <c r="I26" s="34">
        <f>+C26-H26</f>
        <v>281.77543895478993</v>
      </c>
      <c r="J26" s="65">
        <v>0</v>
      </c>
      <c r="K26" s="73">
        <f>H26/C26</f>
        <v>0.98030544690048471</v>
      </c>
    </row>
    <row r="27" spans="1:11" ht="19.149999999999999" customHeight="1" thickBot="1" x14ac:dyDescent="0.35">
      <c r="A27" s="15"/>
      <c r="B27" s="27" t="s">
        <v>34</v>
      </c>
      <c r="C27" s="28">
        <f t="shared" ref="C27:I27" si="5">SUM(C25:C26)</f>
        <v>79967.654986522917</v>
      </c>
      <c r="D27" s="91">
        <f t="shared" si="5"/>
        <v>43735.891528562861</v>
      </c>
      <c r="E27" s="91">
        <f t="shared" si="5"/>
        <v>3128.5219653104414</v>
      </c>
      <c r="F27" s="91">
        <f t="shared" si="5"/>
        <v>4449.6883357962697</v>
      </c>
      <c r="G27" s="183">
        <f t="shared" si="5"/>
        <v>7578.2103011067111</v>
      </c>
      <c r="H27" s="91">
        <f t="shared" si="5"/>
        <v>51314.101829669577</v>
      </c>
      <c r="I27" s="28">
        <f t="shared" si="5"/>
        <v>28653.553156853341</v>
      </c>
      <c r="J27" s="28">
        <f>(H25*J25)+(H26*J26)</f>
        <v>0</v>
      </c>
      <c r="K27" s="75">
        <f>H27/C27</f>
        <v>0.64168571453442802</v>
      </c>
    </row>
    <row r="28" spans="1:11" ht="19.149999999999999" customHeight="1" x14ac:dyDescent="0.3">
      <c r="A28" s="26" t="s">
        <v>35</v>
      </c>
      <c r="B28" s="71" t="s">
        <v>36</v>
      </c>
      <c r="C28" s="69"/>
      <c r="D28" s="95"/>
      <c r="E28" s="95"/>
      <c r="F28" s="95"/>
      <c r="G28" s="187"/>
      <c r="H28" s="95"/>
      <c r="I28" s="69"/>
      <c r="J28" s="69"/>
      <c r="K28" s="70"/>
    </row>
    <row r="29" spans="1:11" ht="33.65" customHeight="1" x14ac:dyDescent="0.3">
      <c r="A29" s="32" t="s">
        <v>37</v>
      </c>
      <c r="B29" s="33" t="s">
        <v>38</v>
      </c>
      <c r="C29" s="39">
        <v>20927.223719676549</v>
      </c>
      <c r="D29" s="146">
        <v>0</v>
      </c>
      <c r="E29" s="123">
        <v>0</v>
      </c>
      <c r="F29" s="123">
        <v>20515.07140090394</v>
      </c>
      <c r="G29" s="177">
        <f t="shared" ref="G29:G30" si="6">E29+F29</f>
        <v>20515.07140090394</v>
      </c>
      <c r="H29" s="147">
        <f>D29+E29+F29</f>
        <v>20515.07140090394</v>
      </c>
      <c r="I29" s="34">
        <f>+C29-H29</f>
        <v>412.15231877260885</v>
      </c>
      <c r="J29" s="65">
        <v>0</v>
      </c>
      <c r="K29" s="73">
        <f>H29/C29</f>
        <v>0.9803054469004846</v>
      </c>
    </row>
    <row r="30" spans="1:11" ht="34.15" customHeight="1" thickBot="1" x14ac:dyDescent="0.35">
      <c r="A30" s="32" t="s">
        <v>39</v>
      </c>
      <c r="B30" s="33" t="s">
        <v>40</v>
      </c>
      <c r="C30" s="39">
        <v>20269.541778975741</v>
      </c>
      <c r="D30" s="146">
        <v>0</v>
      </c>
      <c r="E30" s="123">
        <v>0</v>
      </c>
      <c r="F30" s="123">
        <v>0</v>
      </c>
      <c r="G30" s="177">
        <f t="shared" si="6"/>
        <v>0</v>
      </c>
      <c r="H30" s="147">
        <f>D30+E30+F30</f>
        <v>0</v>
      </c>
      <c r="I30" s="34">
        <f>+C30-H30</f>
        <v>20269.541778975741</v>
      </c>
      <c r="J30" s="65">
        <v>0</v>
      </c>
      <c r="K30" s="73">
        <f>H30/C30</f>
        <v>0</v>
      </c>
    </row>
    <row r="31" spans="1:11" ht="19.149999999999999" customHeight="1" thickBot="1" x14ac:dyDescent="0.35">
      <c r="A31" s="15"/>
      <c r="B31" s="27" t="s">
        <v>41</v>
      </c>
      <c r="C31" s="28">
        <f t="shared" ref="C31:I31" si="7">SUM(C29:C30)</f>
        <v>41196.76549865229</v>
      </c>
      <c r="D31" s="91">
        <f t="shared" si="7"/>
        <v>0</v>
      </c>
      <c r="E31" s="91">
        <f t="shared" si="7"/>
        <v>0</v>
      </c>
      <c r="F31" s="91">
        <f t="shared" si="7"/>
        <v>20515.07140090394</v>
      </c>
      <c r="G31" s="183">
        <f t="shared" si="7"/>
        <v>20515.07140090394</v>
      </c>
      <c r="H31" s="91">
        <f t="shared" si="7"/>
        <v>20515.07140090394</v>
      </c>
      <c r="I31" s="28">
        <f t="shared" si="7"/>
        <v>20681.69409774835</v>
      </c>
      <c r="J31" s="28">
        <f>(H29*J29)+(H30*J30)</f>
        <v>0</v>
      </c>
      <c r="K31" s="75">
        <f>H31/C31</f>
        <v>0.49797772112898209</v>
      </c>
    </row>
    <row r="32" spans="1:11" ht="12" thickBot="1" x14ac:dyDescent="0.35">
      <c r="A32" s="18"/>
      <c r="B32" s="18"/>
      <c r="C32" s="19"/>
      <c r="D32" s="96"/>
      <c r="E32" s="96"/>
      <c r="F32" s="96"/>
      <c r="G32" s="188"/>
      <c r="H32" s="96"/>
      <c r="I32" s="18"/>
      <c r="J32" s="18"/>
      <c r="K32" s="18"/>
    </row>
    <row r="33" spans="1:11" ht="19.149999999999999" customHeight="1" x14ac:dyDescent="0.3">
      <c r="A33" s="25" t="s">
        <v>42</v>
      </c>
      <c r="B33" s="68" t="s">
        <v>43</v>
      </c>
      <c r="C33" s="58"/>
      <c r="D33" s="88"/>
      <c r="E33" s="88"/>
      <c r="F33" s="88"/>
      <c r="G33" s="181"/>
      <c r="H33" s="88"/>
      <c r="I33" s="58"/>
      <c r="J33" s="58"/>
      <c r="K33" s="59"/>
    </row>
    <row r="34" spans="1:11" ht="21.65" customHeight="1" x14ac:dyDescent="0.3">
      <c r="A34" s="26" t="s">
        <v>44</v>
      </c>
      <c r="B34" s="67" t="s">
        <v>45</v>
      </c>
      <c r="C34" s="62"/>
      <c r="D34" s="89"/>
      <c r="E34" s="89"/>
      <c r="F34" s="89"/>
      <c r="G34" s="182"/>
      <c r="H34" s="89"/>
      <c r="I34" s="62"/>
      <c r="J34" s="62"/>
      <c r="K34" s="63"/>
    </row>
    <row r="35" spans="1:11" ht="43.15" customHeight="1" x14ac:dyDescent="0.3">
      <c r="A35" s="32" t="s">
        <v>46</v>
      </c>
      <c r="B35" s="33" t="s">
        <v>47</v>
      </c>
      <c r="C35" s="39">
        <v>27202.156334231808</v>
      </c>
      <c r="D35" s="146">
        <v>0</v>
      </c>
      <c r="E35" s="123">
        <v>26761.546000560935</v>
      </c>
      <c r="F35" s="123">
        <v>0</v>
      </c>
      <c r="G35" s="177">
        <f t="shared" ref="G35:G36" si="8">E35+F35</f>
        <v>26761.546000560935</v>
      </c>
      <c r="H35" s="90">
        <f>D35+E35+F35</f>
        <v>26761.546000560935</v>
      </c>
      <c r="I35" s="34">
        <f>+C35-H35</f>
        <v>440.61033367087293</v>
      </c>
      <c r="J35" s="65">
        <v>1</v>
      </c>
      <c r="K35" s="73">
        <f>H35/C35</f>
        <v>0.98380237477289989</v>
      </c>
    </row>
    <row r="36" spans="1:11" ht="37.15" customHeight="1" thickBot="1" x14ac:dyDescent="0.35">
      <c r="A36" s="32" t="s">
        <v>48</v>
      </c>
      <c r="B36" s="33" t="s">
        <v>49</v>
      </c>
      <c r="C36" s="39">
        <v>12938.00539083558</v>
      </c>
      <c r="D36" s="146">
        <v>0</v>
      </c>
      <c r="E36" s="123">
        <v>0</v>
      </c>
      <c r="F36" s="123">
        <v>0</v>
      </c>
      <c r="G36" s="177">
        <f t="shared" si="8"/>
        <v>0</v>
      </c>
      <c r="H36" s="90">
        <f>D36+E36+F36</f>
        <v>0</v>
      </c>
      <c r="I36" s="34">
        <f>+C36-H36</f>
        <v>12938.00539083558</v>
      </c>
      <c r="J36" s="65">
        <v>1</v>
      </c>
      <c r="K36" s="73">
        <f>H36/C36</f>
        <v>0</v>
      </c>
    </row>
    <row r="37" spans="1:11" ht="19.149999999999999" customHeight="1" thickBot="1" x14ac:dyDescent="0.35">
      <c r="A37" s="15"/>
      <c r="B37" s="27" t="s">
        <v>50</v>
      </c>
      <c r="C37" s="28">
        <f t="shared" ref="C37:I37" si="9">SUM(C35:C36)</f>
        <v>40140.161725067388</v>
      </c>
      <c r="D37" s="91">
        <f t="shared" si="9"/>
        <v>0</v>
      </c>
      <c r="E37" s="91">
        <f t="shared" si="9"/>
        <v>26761.546000560935</v>
      </c>
      <c r="F37" s="91">
        <f t="shared" si="9"/>
        <v>0</v>
      </c>
      <c r="G37" s="183">
        <f t="shared" si="9"/>
        <v>26761.546000560935</v>
      </c>
      <c r="H37" s="91">
        <f t="shared" si="9"/>
        <v>26761.546000560935</v>
      </c>
      <c r="I37" s="28">
        <f t="shared" si="9"/>
        <v>13378.615724506453</v>
      </c>
      <c r="J37" s="28">
        <f>(H35*J35)+(H36*J36)</f>
        <v>26761.546000560935</v>
      </c>
      <c r="K37" s="75">
        <f>H37/C37</f>
        <v>0.66670249571636486</v>
      </c>
    </row>
    <row r="38" spans="1:11" ht="21.65" customHeight="1" x14ac:dyDescent="0.3">
      <c r="A38" s="26" t="s">
        <v>51</v>
      </c>
      <c r="B38" s="205" t="s">
        <v>52</v>
      </c>
      <c r="C38" s="206"/>
      <c r="D38" s="206"/>
      <c r="E38" s="206"/>
      <c r="F38" s="206"/>
      <c r="G38" s="206"/>
      <c r="H38" s="206"/>
      <c r="I38" s="206"/>
      <c r="J38" s="206"/>
      <c r="K38" s="207"/>
    </row>
    <row r="39" spans="1:11" ht="35.5" customHeight="1" thickBot="1" x14ac:dyDescent="0.35">
      <c r="A39" s="32" t="s">
        <v>53</v>
      </c>
      <c r="B39" s="33" t="s">
        <v>54</v>
      </c>
      <c r="C39" s="39">
        <v>37735.849056603773</v>
      </c>
      <c r="D39" s="146">
        <v>0</v>
      </c>
      <c r="E39" s="123">
        <v>0</v>
      </c>
      <c r="F39" s="123">
        <v>0</v>
      </c>
      <c r="G39" s="177">
        <f>E39+F39</f>
        <v>0</v>
      </c>
      <c r="H39" s="90">
        <f>D39+E39+F39</f>
        <v>0</v>
      </c>
      <c r="I39" s="34">
        <f>+C39-H39</f>
        <v>37735.849056603773</v>
      </c>
      <c r="J39" s="65">
        <v>1</v>
      </c>
      <c r="K39" s="73">
        <f>H39/C39</f>
        <v>0</v>
      </c>
    </row>
    <row r="40" spans="1:11" ht="19.149999999999999" customHeight="1" thickBot="1" x14ac:dyDescent="0.35">
      <c r="A40" s="15"/>
      <c r="B40" s="27" t="s">
        <v>55</v>
      </c>
      <c r="C40" s="28">
        <f t="shared" ref="C40:I40" si="10">SUM(C39)</f>
        <v>37735.849056603773</v>
      </c>
      <c r="D40" s="91">
        <f t="shared" si="10"/>
        <v>0</v>
      </c>
      <c r="E40" s="91">
        <f t="shared" si="10"/>
        <v>0</v>
      </c>
      <c r="F40" s="91">
        <f t="shared" si="10"/>
        <v>0</v>
      </c>
      <c r="G40" s="183">
        <f t="shared" si="10"/>
        <v>0</v>
      </c>
      <c r="H40" s="91">
        <f t="shared" si="10"/>
        <v>0</v>
      </c>
      <c r="I40" s="28">
        <f t="shared" si="10"/>
        <v>37735.849056603773</v>
      </c>
      <c r="J40" s="28">
        <f>(H39*J39)</f>
        <v>0</v>
      </c>
      <c r="K40" s="75">
        <f>H40/C40</f>
        <v>0</v>
      </c>
    </row>
    <row r="41" spans="1:11" x14ac:dyDescent="0.3">
      <c r="A41" s="17"/>
      <c r="B41" s="16"/>
      <c r="C41" s="17"/>
      <c r="D41" s="92"/>
      <c r="E41" s="92"/>
      <c r="F41" s="92"/>
      <c r="G41" s="184"/>
      <c r="H41" s="92"/>
      <c r="I41" s="16"/>
      <c r="J41" s="16"/>
      <c r="K41" s="16"/>
    </row>
    <row r="42" spans="1:11" ht="34.9" customHeight="1" x14ac:dyDescent="0.3">
      <c r="A42" s="41" t="s">
        <v>56</v>
      </c>
      <c r="B42" s="33" t="s">
        <v>57</v>
      </c>
      <c r="C42" s="39">
        <v>190861.45552560646</v>
      </c>
      <c r="D42" s="119">
        <v>46766.427551759916</v>
      </c>
      <c r="E42" s="123">
        <v>26166.820422247307</v>
      </c>
      <c r="F42" s="123">
        <v>17295.388956029979</v>
      </c>
      <c r="G42" s="189">
        <f t="shared" ref="G42:G55" si="11">E42+F42</f>
        <v>43462.209378277286</v>
      </c>
      <c r="H42" s="90">
        <f t="shared" ref="H42:H55" si="12">D42+E42+F42</f>
        <v>90228.636930037203</v>
      </c>
      <c r="I42" s="34">
        <f t="shared" ref="I42:I55" si="13">+C42-H42</f>
        <v>100632.81859556926</v>
      </c>
      <c r="J42" s="80">
        <v>0.3</v>
      </c>
      <c r="K42" s="73">
        <f t="shared" ref="K42:K56" si="14">H42/C42</f>
        <v>0.47274415193764407</v>
      </c>
    </row>
    <row r="43" spans="1:11" ht="21.65" customHeight="1" x14ac:dyDescent="0.3">
      <c r="A43" s="202" t="s">
        <v>58</v>
      </c>
      <c r="B43" s="20" t="s">
        <v>59</v>
      </c>
      <c r="C43" s="12">
        <v>4312.6684636118598</v>
      </c>
      <c r="D43" s="119">
        <v>834.97714614704341</v>
      </c>
      <c r="E43" s="123">
        <v>443.91190048323824</v>
      </c>
      <c r="F43" s="123">
        <v>0</v>
      </c>
      <c r="G43" s="177">
        <f t="shared" si="11"/>
        <v>443.91190048323824</v>
      </c>
      <c r="H43" s="90">
        <f t="shared" si="12"/>
        <v>1278.8890466302817</v>
      </c>
      <c r="I43" s="13">
        <f t="shared" si="13"/>
        <v>3033.7794169815779</v>
      </c>
      <c r="J43" s="81">
        <v>0</v>
      </c>
      <c r="K43" s="78">
        <f t="shared" si="14"/>
        <v>0.29654239768739654</v>
      </c>
    </row>
    <row r="44" spans="1:11" ht="16.899999999999999" customHeight="1" x14ac:dyDescent="0.3">
      <c r="A44" s="203"/>
      <c r="B44" s="21" t="s">
        <v>60</v>
      </c>
      <c r="C44" s="12">
        <v>8948.7870619946098</v>
      </c>
      <c r="D44" s="119">
        <v>8069.6841909274408</v>
      </c>
      <c r="E44" s="123">
        <v>1214.4161277505734</v>
      </c>
      <c r="F44" s="123">
        <v>0</v>
      </c>
      <c r="G44" s="177">
        <f t="shared" si="11"/>
        <v>1214.4161277505734</v>
      </c>
      <c r="H44" s="90">
        <f t="shared" si="12"/>
        <v>9284.1003186780144</v>
      </c>
      <c r="I44" s="13">
        <f t="shared" si="13"/>
        <v>-335.31325668340469</v>
      </c>
      <c r="J44" s="81">
        <v>0</v>
      </c>
      <c r="K44" s="78">
        <f t="shared" si="14"/>
        <v>1.0374702464546817</v>
      </c>
    </row>
    <row r="45" spans="1:11" ht="19.149999999999999" customHeight="1" x14ac:dyDescent="0.3">
      <c r="A45" s="203"/>
      <c r="B45" s="21" t="s">
        <v>61</v>
      </c>
      <c r="C45" s="12">
        <v>39633.423180592996</v>
      </c>
      <c r="D45" s="119">
        <v>15464.463753155898</v>
      </c>
      <c r="E45" s="123">
        <v>7768.4582584566706</v>
      </c>
      <c r="F45" s="123">
        <v>7125.8429358523636</v>
      </c>
      <c r="G45" s="177">
        <f t="shared" si="11"/>
        <v>14894.301194309035</v>
      </c>
      <c r="H45" s="90">
        <f t="shared" si="12"/>
        <v>30358.764947464933</v>
      </c>
      <c r="I45" s="13">
        <f t="shared" si="13"/>
        <v>9274.6582331280624</v>
      </c>
      <c r="J45" s="81">
        <v>0</v>
      </c>
      <c r="K45" s="78">
        <f t="shared" si="14"/>
        <v>0.76598896868263666</v>
      </c>
    </row>
    <row r="46" spans="1:11" ht="16.899999999999999" customHeight="1" x14ac:dyDescent="0.3">
      <c r="A46" s="203"/>
      <c r="B46" s="21" t="s">
        <v>62</v>
      </c>
      <c r="C46" s="12">
        <v>5390.8355795148245</v>
      </c>
      <c r="D46" s="119">
        <v>2061.0195379578922</v>
      </c>
      <c r="E46" s="123">
        <v>0</v>
      </c>
      <c r="F46" s="123">
        <v>2578.9167551883365</v>
      </c>
      <c r="G46" s="177">
        <f t="shared" si="11"/>
        <v>2578.9167551883365</v>
      </c>
      <c r="H46" s="90">
        <f t="shared" si="12"/>
        <v>4639.9362931462292</v>
      </c>
      <c r="I46" s="13">
        <f t="shared" si="13"/>
        <v>750.89928636859531</v>
      </c>
      <c r="J46" s="81">
        <v>0</v>
      </c>
      <c r="K46" s="78">
        <f t="shared" si="14"/>
        <v>0.86070818237862556</v>
      </c>
    </row>
    <row r="47" spans="1:11" ht="16.899999999999999" customHeight="1" x14ac:dyDescent="0.3">
      <c r="A47" s="203"/>
      <c r="B47" s="21" t="s">
        <v>63</v>
      </c>
      <c r="C47" s="12">
        <v>12938.00539083558</v>
      </c>
      <c r="D47" s="146">
        <v>0</v>
      </c>
      <c r="E47" s="123">
        <v>0</v>
      </c>
      <c r="F47" s="123">
        <v>0</v>
      </c>
      <c r="G47" s="177">
        <f t="shared" si="11"/>
        <v>0</v>
      </c>
      <c r="H47" s="90">
        <f t="shared" si="12"/>
        <v>0</v>
      </c>
      <c r="I47" s="13">
        <f t="shared" si="13"/>
        <v>12938.00539083558</v>
      </c>
      <c r="J47" s="81">
        <v>0</v>
      </c>
      <c r="K47" s="78">
        <f t="shared" si="14"/>
        <v>0</v>
      </c>
    </row>
    <row r="48" spans="1:11" ht="16.899999999999999" customHeight="1" x14ac:dyDescent="0.3">
      <c r="A48" s="203"/>
      <c r="B48" s="21" t="s">
        <v>64</v>
      </c>
      <c r="C48" s="12">
        <v>31315.79514824798</v>
      </c>
      <c r="D48" s="119">
        <v>6628.1754180867983</v>
      </c>
      <c r="E48" s="123">
        <v>3737.1674581968164</v>
      </c>
      <c r="F48" s="123">
        <v>2430.9461216939239</v>
      </c>
      <c r="G48" s="177">
        <f t="shared" si="11"/>
        <v>6168.1135798907399</v>
      </c>
      <c r="H48" s="90">
        <f t="shared" si="12"/>
        <v>12796.288997977539</v>
      </c>
      <c r="I48" s="13">
        <f t="shared" si="13"/>
        <v>18519.506150270441</v>
      </c>
      <c r="J48" s="81">
        <v>0</v>
      </c>
      <c r="K48" s="78">
        <f t="shared" si="14"/>
        <v>0.40862091916875537</v>
      </c>
    </row>
    <row r="49" spans="1:11" ht="16.899999999999999" customHeight="1" x14ac:dyDescent="0.3">
      <c r="A49" s="204"/>
      <c r="B49" s="21" t="s">
        <v>65</v>
      </c>
      <c r="C49" s="12">
        <v>5498.6522911051215</v>
      </c>
      <c r="D49" s="119">
        <v>2032.4823443553983</v>
      </c>
      <c r="E49" s="123">
        <v>258.94860861522238</v>
      </c>
      <c r="F49" s="123">
        <v>311.79526343465545</v>
      </c>
      <c r="G49" s="177">
        <f t="shared" si="11"/>
        <v>570.74387204987784</v>
      </c>
      <c r="H49" s="90">
        <f>D49+E49+F49</f>
        <v>2603.2262164052763</v>
      </c>
      <c r="I49" s="13">
        <f t="shared" si="13"/>
        <v>2895.4260746998452</v>
      </c>
      <c r="J49" s="81">
        <v>0</v>
      </c>
      <c r="K49" s="78">
        <f t="shared" si="14"/>
        <v>0.47342986582664581</v>
      </c>
    </row>
    <row r="50" spans="1:11" ht="16.899999999999999" customHeight="1" x14ac:dyDescent="0.3">
      <c r="A50" s="53" t="s">
        <v>66</v>
      </c>
      <c r="B50" s="21" t="s">
        <v>67</v>
      </c>
      <c r="C50" s="12">
        <v>2911.0512129380054</v>
      </c>
      <c r="D50" s="119">
        <v>1778.289934673925</v>
      </c>
      <c r="E50" s="123">
        <v>0</v>
      </c>
      <c r="F50" s="123">
        <v>0</v>
      </c>
      <c r="G50" s="177">
        <f t="shared" si="11"/>
        <v>0</v>
      </c>
      <c r="H50" s="90">
        <f t="shared" si="12"/>
        <v>1778.289934673925</v>
      </c>
      <c r="I50" s="13">
        <f t="shared" si="13"/>
        <v>1132.7612782640804</v>
      </c>
      <c r="J50" s="81">
        <v>0.3</v>
      </c>
      <c r="K50" s="78">
        <f t="shared" si="14"/>
        <v>0.61087552385557975</v>
      </c>
    </row>
    <row r="51" spans="1:11" ht="16.899999999999999" customHeight="1" x14ac:dyDescent="0.3">
      <c r="A51" s="54"/>
      <c r="B51" s="21" t="s">
        <v>68</v>
      </c>
      <c r="C51" s="12">
        <v>1293.8005390835579</v>
      </c>
      <c r="D51" s="146">
        <v>0</v>
      </c>
      <c r="E51" s="123">
        <v>1506.1296623538442</v>
      </c>
      <c r="F51" s="123">
        <v>0</v>
      </c>
      <c r="G51" s="177">
        <f t="shared" si="11"/>
        <v>1506.1296623538442</v>
      </c>
      <c r="H51" s="90">
        <f t="shared" si="12"/>
        <v>1506.1296623538442</v>
      </c>
      <c r="I51" s="13">
        <f t="shared" si="13"/>
        <v>-212.32912327028635</v>
      </c>
      <c r="J51" s="81">
        <v>0.3</v>
      </c>
      <c r="K51" s="78">
        <f t="shared" si="14"/>
        <v>1.1641127181943256</v>
      </c>
    </row>
    <row r="52" spans="1:11" ht="16.899999999999999" customHeight="1" x14ac:dyDescent="0.3">
      <c r="A52" s="54"/>
      <c r="B52" s="21" t="s">
        <v>69</v>
      </c>
      <c r="C52" s="12">
        <v>6900.2695417789755</v>
      </c>
      <c r="D52" s="119">
        <v>1268.319715666395</v>
      </c>
      <c r="E52" s="123">
        <v>1004.0864415692296</v>
      </c>
      <c r="F52" s="123">
        <v>1056.9330963886625</v>
      </c>
      <c r="G52" s="177">
        <f t="shared" si="11"/>
        <v>2061.0195379578922</v>
      </c>
      <c r="H52" s="90">
        <f>D52+E52+F52</f>
        <v>3329.3392536242873</v>
      </c>
      <c r="I52" s="13">
        <f t="shared" si="13"/>
        <v>3570.9302881546882</v>
      </c>
      <c r="J52" s="81">
        <v>0.3</v>
      </c>
      <c r="K52" s="78">
        <f>H52/C52</f>
        <v>0.4824940871463323</v>
      </c>
    </row>
    <row r="53" spans="1:11" ht="16.899999999999999" customHeight="1" x14ac:dyDescent="0.3">
      <c r="A53" s="55"/>
      <c r="B53" s="21" t="s">
        <v>70</v>
      </c>
      <c r="C53" s="12">
        <v>14738.54447439353</v>
      </c>
      <c r="D53" s="146">
        <v>0</v>
      </c>
      <c r="E53" s="123">
        <v>0</v>
      </c>
      <c r="F53" s="123">
        <v>0</v>
      </c>
      <c r="G53" s="177">
        <f t="shared" si="11"/>
        <v>0</v>
      </c>
      <c r="H53" s="90">
        <f t="shared" si="12"/>
        <v>0</v>
      </c>
      <c r="I53" s="13">
        <f t="shared" si="13"/>
        <v>14738.54447439353</v>
      </c>
      <c r="J53" s="81">
        <v>0.3</v>
      </c>
      <c r="K53" s="78">
        <f t="shared" si="14"/>
        <v>0</v>
      </c>
    </row>
    <row r="54" spans="1:11" ht="26.5" customHeight="1" x14ac:dyDescent="0.3">
      <c r="A54" s="194" t="s">
        <v>71</v>
      </c>
      <c r="B54" s="21" t="s">
        <v>72</v>
      </c>
      <c r="C54" s="12">
        <v>12938.00539083558</v>
      </c>
      <c r="D54" s="146">
        <v>0</v>
      </c>
      <c r="E54" s="123">
        <v>0</v>
      </c>
      <c r="F54" s="123">
        <v>0</v>
      </c>
      <c r="G54" s="177">
        <f t="shared" si="11"/>
        <v>0</v>
      </c>
      <c r="H54" s="90">
        <f t="shared" si="12"/>
        <v>0</v>
      </c>
      <c r="I54" s="13">
        <f t="shared" si="13"/>
        <v>12938.00539083558</v>
      </c>
      <c r="J54" s="81">
        <v>0.3</v>
      </c>
      <c r="K54" s="78">
        <f t="shared" si="14"/>
        <v>0</v>
      </c>
    </row>
    <row r="55" spans="1:11" ht="22.15" customHeight="1" thickBot="1" x14ac:dyDescent="0.35">
      <c r="A55" s="195"/>
      <c r="B55" s="22" t="s">
        <v>73</v>
      </c>
      <c r="C55" s="23">
        <v>21563.342318059298</v>
      </c>
      <c r="D55" s="146">
        <v>0</v>
      </c>
      <c r="E55" s="123">
        <v>0</v>
      </c>
      <c r="F55" s="123">
        <v>0</v>
      </c>
      <c r="G55" s="177">
        <f t="shared" si="11"/>
        <v>0</v>
      </c>
      <c r="H55" s="90">
        <f t="shared" si="12"/>
        <v>0</v>
      </c>
      <c r="I55" s="14">
        <f t="shared" si="13"/>
        <v>21563.342318059298</v>
      </c>
      <c r="J55" s="82">
        <v>0.3</v>
      </c>
      <c r="K55" s="79">
        <f t="shared" si="14"/>
        <v>0</v>
      </c>
    </row>
    <row r="56" spans="1:11" ht="19.149999999999999" customHeight="1" thickBot="1" x14ac:dyDescent="0.35">
      <c r="A56" s="15"/>
      <c r="B56" s="27" t="s">
        <v>74</v>
      </c>
      <c r="C56" s="28">
        <f t="shared" ref="C56:I56" si="15">SUM(C42:C55)</f>
        <v>359244.63611859834</v>
      </c>
      <c r="D56" s="91">
        <f t="shared" si="15"/>
        <v>84903.839592730728</v>
      </c>
      <c r="E56" s="91">
        <f t="shared" si="15"/>
        <v>42099.938879672904</v>
      </c>
      <c r="F56" s="91">
        <f t="shared" si="15"/>
        <v>30799.823128587923</v>
      </c>
      <c r="G56" s="183">
        <f t="shared" si="15"/>
        <v>72899.762008260834</v>
      </c>
      <c r="H56" s="91">
        <f t="shared" si="15"/>
        <v>157803.60160099153</v>
      </c>
      <c r="I56" s="28">
        <f t="shared" si="15"/>
        <v>201441.03451760684</v>
      </c>
      <c r="J56" s="52">
        <f>(J42*H42)+(J43*H43)+(J50*H50)+(J54*H54)+(H44*J44)+(H45*J45)+(H46*J46)+(H47*J47)+(H48*J48)+(H49*J49)+(H51*J51)+(H52*J52)+(H53*J53)+(H55*J55)</f>
        <v>29052.718734206774</v>
      </c>
      <c r="K56" s="75">
        <f t="shared" si="14"/>
        <v>0.43926501813904728</v>
      </c>
    </row>
    <row r="57" spans="1:11" x14ac:dyDescent="0.3">
      <c r="A57" s="17"/>
      <c r="B57" s="16"/>
      <c r="C57" s="17"/>
      <c r="D57" s="92"/>
      <c r="E57" s="92"/>
      <c r="F57" s="92"/>
      <c r="G57" s="184"/>
      <c r="H57" s="92"/>
      <c r="I57" s="16"/>
      <c r="J57" s="16"/>
      <c r="K57" s="16"/>
    </row>
    <row r="58" spans="1:11" x14ac:dyDescent="0.3">
      <c r="A58" s="17"/>
      <c r="B58" s="45" t="s">
        <v>86</v>
      </c>
      <c r="C58" s="45" t="s">
        <v>88</v>
      </c>
      <c r="D58" s="97"/>
      <c r="E58" s="97" t="s">
        <v>84</v>
      </c>
      <c r="F58" s="97"/>
      <c r="G58" s="190"/>
      <c r="H58" s="97"/>
      <c r="I58" s="45" t="s">
        <v>87</v>
      </c>
      <c r="J58" s="45" t="s">
        <v>97</v>
      </c>
      <c r="K58" s="47"/>
    </row>
    <row r="59" spans="1:11" ht="20.5" customHeight="1" x14ac:dyDescent="0.3">
      <c r="A59" s="24"/>
      <c r="B59" s="46" t="s">
        <v>75</v>
      </c>
      <c r="C59" s="42">
        <f>C16+C21+C27+C31+C37+C40+C56</f>
        <v>794392.88409703504</v>
      </c>
      <c r="D59" s="121">
        <f>D16+D21+D27+D31+D37+D40+D56</f>
        <v>162045.48832887973</v>
      </c>
      <c r="E59" s="123">
        <f>E16+E21+E27+E31+E37+E40+E56</f>
        <v>94830.331058503274</v>
      </c>
      <c r="F59" s="123">
        <f>F16+F21+F27+F31+F37+F40+F56</f>
        <v>111021.04514448743</v>
      </c>
      <c r="G59" s="191">
        <f>G16+G21+G27+G31+G37+G40+G56</f>
        <v>205851.37620299071</v>
      </c>
      <c r="H59" s="90">
        <f>D59+E59+F59</f>
        <v>367896.86453187047</v>
      </c>
      <c r="I59" s="13">
        <f>+C59-H59</f>
        <v>426496.01956516458</v>
      </c>
      <c r="J59" s="51">
        <f>J16+J21+J27+J31+J37+J40+J56</f>
        <v>55814.264734767712</v>
      </c>
      <c r="K59" s="83">
        <f>H59/C59</f>
        <v>0.46311701916873149</v>
      </c>
    </row>
    <row r="60" spans="1:11" ht="20.5" customHeight="1" x14ac:dyDescent="0.3">
      <c r="A60" s="24"/>
      <c r="B60" s="46" t="s">
        <v>76</v>
      </c>
      <c r="C60" s="42">
        <f>C59*7%</f>
        <v>55607.501886792459</v>
      </c>
      <c r="D60" s="121">
        <f>D59*7%</f>
        <v>11343.184183021582</v>
      </c>
      <c r="E60" s="123">
        <f>E59*7%</f>
        <v>6638.1231740952298</v>
      </c>
      <c r="F60" s="123">
        <f>F59*7%</f>
        <v>7771.4731601141211</v>
      </c>
      <c r="G60" s="191">
        <f>G59*7%</f>
        <v>14409.596334209351</v>
      </c>
      <c r="H60" s="90">
        <f>D60+E60+F60</f>
        <v>25752.780517230934</v>
      </c>
      <c r="I60" s="13">
        <f>+C60-H60</f>
        <v>29854.721369561525</v>
      </c>
      <c r="J60" s="42">
        <f>J59*7%</f>
        <v>3906.99853143374</v>
      </c>
      <c r="K60" s="83">
        <f>H60/C60</f>
        <v>0.46311701916873149</v>
      </c>
    </row>
    <row r="61" spans="1:11" ht="18" customHeight="1" x14ac:dyDescent="0.3">
      <c r="A61" s="24"/>
      <c r="B61" s="48" t="s">
        <v>77</v>
      </c>
      <c r="C61" s="49">
        <f t="shared" ref="C61:J61" si="16">SUM(C59:C60)</f>
        <v>850000.38598382752</v>
      </c>
      <c r="D61" s="85">
        <f t="shared" si="16"/>
        <v>173388.6725119013</v>
      </c>
      <c r="E61" s="85">
        <f t="shared" si="16"/>
        <v>101468.45423259851</v>
      </c>
      <c r="F61" s="85">
        <f t="shared" si="16"/>
        <v>118792.51830460156</v>
      </c>
      <c r="G61" s="85">
        <f t="shared" si="16"/>
        <v>220260.97253720005</v>
      </c>
      <c r="H61" s="85">
        <f t="shared" si="16"/>
        <v>393649.64504910138</v>
      </c>
      <c r="I61" s="85">
        <f t="shared" si="16"/>
        <v>456350.74093472608</v>
      </c>
      <c r="J61" s="85">
        <f t="shared" si="16"/>
        <v>59721.263266201451</v>
      </c>
      <c r="K61" s="84">
        <f>H61/C61</f>
        <v>0.46311701916873144</v>
      </c>
    </row>
    <row r="62" spans="1:11" x14ac:dyDescent="0.3">
      <c r="A62" s="16"/>
      <c r="B62" s="17"/>
      <c r="C62" s="17"/>
      <c r="D62" s="98"/>
      <c r="E62" s="98"/>
      <c r="F62" s="98"/>
      <c r="G62" s="192"/>
      <c r="H62" s="98"/>
      <c r="I62" s="17"/>
      <c r="J62" s="17"/>
      <c r="K62" s="17"/>
    </row>
    <row r="63" spans="1:11" ht="14.5" customHeight="1" x14ac:dyDescent="0.3">
      <c r="C63" s="208"/>
      <c r="D63" s="208"/>
    </row>
    <row r="64" spans="1:11" x14ac:dyDescent="0.3">
      <c r="C64" s="209"/>
      <c r="D64" s="209"/>
    </row>
    <row r="65" spans="3:8" x14ac:dyDescent="0.3">
      <c r="C65" s="210"/>
      <c r="D65" s="211"/>
    </row>
    <row r="66" spans="3:8" x14ac:dyDescent="0.3">
      <c r="C66" s="209"/>
      <c r="D66" s="209"/>
      <c r="H66" s="193"/>
    </row>
    <row r="67" spans="3:8" x14ac:dyDescent="0.3">
      <c r="C67" s="210"/>
      <c r="D67" s="211"/>
    </row>
  </sheetData>
  <mergeCells count="14">
    <mergeCell ref="C63:D63"/>
    <mergeCell ref="C64:D64"/>
    <mergeCell ref="C65:D65"/>
    <mergeCell ref="C66:D66"/>
    <mergeCell ref="C67:D67"/>
    <mergeCell ref="A54:A55"/>
    <mergeCell ref="B2:H2"/>
    <mergeCell ref="B3:H3"/>
    <mergeCell ref="B4:H4"/>
    <mergeCell ref="B5:H5"/>
    <mergeCell ref="B6:H6"/>
    <mergeCell ref="A43:A49"/>
    <mergeCell ref="B17:K17"/>
    <mergeCell ref="B38:K38"/>
  </mergeCells>
  <pageMargins left="0.17324999999999999" right="0.13475000000000001" top="0.35933333333333334" bottom="0.43633333333333335" header="0.30000000000000004" footer="0.30000000000000004"/>
  <pageSetup paperSize="9" scale="77" fitToWidth="0" fitToHeight="0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IK23"/>
  <sheetViews>
    <sheetView showGridLines="0" tabSelected="1" topLeftCell="A16" zoomScaleNormal="100" workbookViewId="0">
      <selection activeCell="K6" sqref="K6"/>
    </sheetView>
  </sheetViews>
  <sheetFormatPr baseColWidth="10" defaultColWidth="11.453125" defaultRowHeight="14.5" x14ac:dyDescent="0.35"/>
  <cols>
    <col min="1" max="1" width="4.453125" style="99" customWidth="1"/>
    <col min="2" max="2" width="23" style="9" customWidth="1"/>
    <col min="3" max="3" width="9.7265625" style="9" bestFit="1" customWidth="1"/>
    <col min="4" max="4" width="12.54296875" style="9" customWidth="1"/>
    <col min="5" max="5" width="11.1796875" style="172" customWidth="1"/>
    <col min="6" max="6" width="10.54296875" style="166" customWidth="1"/>
    <col min="7" max="7" width="11.26953125" style="9" customWidth="1"/>
    <col min="8" max="8" width="15.81640625" style="100" customWidth="1"/>
    <col min="9" max="9" width="41.26953125" style="9" customWidth="1"/>
    <col min="10" max="254" width="11.453125" style="9"/>
    <col min="255" max="255" width="4.453125" style="9" customWidth="1"/>
    <col min="256" max="256" width="21.26953125" style="9" customWidth="1"/>
    <col min="257" max="257" width="10.7265625" style="9" customWidth="1"/>
    <col min="258" max="258" width="11.26953125" style="9" customWidth="1"/>
    <col min="259" max="259" width="13" style="9" bestFit="1" customWidth="1"/>
    <col min="260" max="260" width="11.26953125" style="9" customWidth="1"/>
    <col min="261" max="261" width="10.26953125" style="9" bestFit="1" customWidth="1"/>
    <col min="262" max="262" width="12.26953125" style="9" customWidth="1"/>
    <col min="263" max="263" width="11.7265625" style="9" customWidth="1"/>
    <col min="264" max="264" width="22.7265625" style="9" customWidth="1"/>
    <col min="265" max="510" width="11.453125" style="9"/>
    <col min="511" max="511" width="4.453125" style="9" customWidth="1"/>
    <col min="512" max="512" width="21.26953125" style="9" customWidth="1"/>
    <col min="513" max="513" width="10.7265625" style="9" customWidth="1"/>
    <col min="514" max="514" width="11.26953125" style="9" customWidth="1"/>
    <col min="515" max="515" width="13" style="9" bestFit="1" customWidth="1"/>
    <col min="516" max="516" width="11.26953125" style="9" customWidth="1"/>
    <col min="517" max="517" width="10.26953125" style="9" bestFit="1" customWidth="1"/>
    <col min="518" max="518" width="12.26953125" style="9" customWidth="1"/>
    <col min="519" max="519" width="11.7265625" style="9" customWidth="1"/>
    <col min="520" max="520" width="22.7265625" style="9" customWidth="1"/>
    <col min="521" max="766" width="11.453125" style="9"/>
    <col min="767" max="767" width="4.453125" style="9" customWidth="1"/>
    <col min="768" max="768" width="21.26953125" style="9" customWidth="1"/>
    <col min="769" max="769" width="10.7265625" style="9" customWidth="1"/>
    <col min="770" max="770" width="11.26953125" style="9" customWidth="1"/>
    <col min="771" max="771" width="13" style="9" bestFit="1" customWidth="1"/>
    <col min="772" max="772" width="11.26953125" style="9" customWidth="1"/>
    <col min="773" max="773" width="10.26953125" style="9" bestFit="1" customWidth="1"/>
    <col min="774" max="774" width="12.26953125" style="9" customWidth="1"/>
    <col min="775" max="775" width="11.7265625" style="9" customWidth="1"/>
    <col min="776" max="776" width="22.7265625" style="9" customWidth="1"/>
    <col min="777" max="1022" width="11.453125" style="9"/>
    <col min="1023" max="1023" width="4.453125" style="9" customWidth="1"/>
    <col min="1024" max="1024" width="21.26953125" style="9" customWidth="1"/>
    <col min="1025" max="1025" width="10.7265625" style="9" customWidth="1"/>
    <col min="1026" max="1026" width="11.26953125" style="9" customWidth="1"/>
    <col min="1027" max="1027" width="13" style="9" bestFit="1" customWidth="1"/>
    <col min="1028" max="1028" width="11.26953125" style="9" customWidth="1"/>
    <col min="1029" max="1029" width="10.26953125" style="9" bestFit="1" customWidth="1"/>
    <col min="1030" max="1030" width="12.26953125" style="9" customWidth="1"/>
    <col min="1031" max="1031" width="11.7265625" style="9" customWidth="1"/>
    <col min="1032" max="1032" width="22.7265625" style="9" customWidth="1"/>
    <col min="1033" max="1278" width="11.453125" style="9"/>
    <col min="1279" max="1279" width="4.453125" style="9" customWidth="1"/>
    <col min="1280" max="1280" width="21.26953125" style="9" customWidth="1"/>
    <col min="1281" max="1281" width="10.7265625" style="9" customWidth="1"/>
    <col min="1282" max="1282" width="11.26953125" style="9" customWidth="1"/>
    <col min="1283" max="1283" width="13" style="9" bestFit="1" customWidth="1"/>
    <col min="1284" max="1284" width="11.26953125" style="9" customWidth="1"/>
    <col min="1285" max="1285" width="10.26953125" style="9" bestFit="1" customWidth="1"/>
    <col min="1286" max="1286" width="12.26953125" style="9" customWidth="1"/>
    <col min="1287" max="1287" width="11.7265625" style="9" customWidth="1"/>
    <col min="1288" max="1288" width="22.7265625" style="9" customWidth="1"/>
    <col min="1289" max="1534" width="11.453125" style="9"/>
    <col min="1535" max="1535" width="4.453125" style="9" customWidth="1"/>
    <col min="1536" max="1536" width="21.26953125" style="9" customWidth="1"/>
    <col min="1537" max="1537" width="10.7265625" style="9" customWidth="1"/>
    <col min="1538" max="1538" width="11.26953125" style="9" customWidth="1"/>
    <col min="1539" max="1539" width="13" style="9" bestFit="1" customWidth="1"/>
    <col min="1540" max="1540" width="11.26953125" style="9" customWidth="1"/>
    <col min="1541" max="1541" width="10.26953125" style="9" bestFit="1" customWidth="1"/>
    <col min="1542" max="1542" width="12.26953125" style="9" customWidth="1"/>
    <col min="1543" max="1543" width="11.7265625" style="9" customWidth="1"/>
    <col min="1544" max="1544" width="22.7265625" style="9" customWidth="1"/>
    <col min="1545" max="1790" width="11.453125" style="9"/>
    <col min="1791" max="1791" width="4.453125" style="9" customWidth="1"/>
    <col min="1792" max="1792" width="21.26953125" style="9" customWidth="1"/>
    <col min="1793" max="1793" width="10.7265625" style="9" customWidth="1"/>
    <col min="1794" max="1794" width="11.26953125" style="9" customWidth="1"/>
    <col min="1795" max="1795" width="13" style="9" bestFit="1" customWidth="1"/>
    <col min="1796" max="1796" width="11.26953125" style="9" customWidth="1"/>
    <col min="1797" max="1797" width="10.26953125" style="9" bestFit="1" customWidth="1"/>
    <col min="1798" max="1798" width="12.26953125" style="9" customWidth="1"/>
    <col min="1799" max="1799" width="11.7265625" style="9" customWidth="1"/>
    <col min="1800" max="1800" width="22.7265625" style="9" customWidth="1"/>
    <col min="1801" max="2046" width="11.453125" style="9"/>
    <col min="2047" max="2047" width="4.453125" style="9" customWidth="1"/>
    <col min="2048" max="2048" width="21.26953125" style="9" customWidth="1"/>
    <col min="2049" max="2049" width="10.7265625" style="9" customWidth="1"/>
    <col min="2050" max="2050" width="11.26953125" style="9" customWidth="1"/>
    <col min="2051" max="2051" width="13" style="9" bestFit="1" customWidth="1"/>
    <col min="2052" max="2052" width="11.26953125" style="9" customWidth="1"/>
    <col min="2053" max="2053" width="10.26953125" style="9" bestFit="1" customWidth="1"/>
    <col min="2054" max="2054" width="12.26953125" style="9" customWidth="1"/>
    <col min="2055" max="2055" width="11.7265625" style="9" customWidth="1"/>
    <col min="2056" max="2056" width="22.7265625" style="9" customWidth="1"/>
    <col min="2057" max="2302" width="11.453125" style="9"/>
    <col min="2303" max="2303" width="4.453125" style="9" customWidth="1"/>
    <col min="2304" max="2304" width="21.26953125" style="9" customWidth="1"/>
    <col min="2305" max="2305" width="10.7265625" style="9" customWidth="1"/>
    <col min="2306" max="2306" width="11.26953125" style="9" customWidth="1"/>
    <col min="2307" max="2307" width="13" style="9" bestFit="1" customWidth="1"/>
    <col min="2308" max="2308" width="11.26953125" style="9" customWidth="1"/>
    <col min="2309" max="2309" width="10.26953125" style="9" bestFit="1" customWidth="1"/>
    <col min="2310" max="2310" width="12.26953125" style="9" customWidth="1"/>
    <col min="2311" max="2311" width="11.7265625" style="9" customWidth="1"/>
    <col min="2312" max="2312" width="22.7265625" style="9" customWidth="1"/>
    <col min="2313" max="2558" width="11.453125" style="9"/>
    <col min="2559" max="2559" width="4.453125" style="9" customWidth="1"/>
    <col min="2560" max="2560" width="21.26953125" style="9" customWidth="1"/>
    <col min="2561" max="2561" width="10.7265625" style="9" customWidth="1"/>
    <col min="2562" max="2562" width="11.26953125" style="9" customWidth="1"/>
    <col min="2563" max="2563" width="13" style="9" bestFit="1" customWidth="1"/>
    <col min="2564" max="2564" width="11.26953125" style="9" customWidth="1"/>
    <col min="2565" max="2565" width="10.26953125" style="9" bestFit="1" customWidth="1"/>
    <col min="2566" max="2566" width="12.26953125" style="9" customWidth="1"/>
    <col min="2567" max="2567" width="11.7265625" style="9" customWidth="1"/>
    <col min="2568" max="2568" width="22.7265625" style="9" customWidth="1"/>
    <col min="2569" max="2814" width="11.453125" style="9"/>
    <col min="2815" max="2815" width="4.453125" style="9" customWidth="1"/>
    <col min="2816" max="2816" width="21.26953125" style="9" customWidth="1"/>
    <col min="2817" max="2817" width="10.7265625" style="9" customWidth="1"/>
    <col min="2818" max="2818" width="11.26953125" style="9" customWidth="1"/>
    <col min="2819" max="2819" width="13" style="9" bestFit="1" customWidth="1"/>
    <col min="2820" max="2820" width="11.26953125" style="9" customWidth="1"/>
    <col min="2821" max="2821" width="10.26953125" style="9" bestFit="1" customWidth="1"/>
    <col min="2822" max="2822" width="12.26953125" style="9" customWidth="1"/>
    <col min="2823" max="2823" width="11.7265625" style="9" customWidth="1"/>
    <col min="2824" max="2824" width="22.7265625" style="9" customWidth="1"/>
    <col min="2825" max="3070" width="11.453125" style="9"/>
    <col min="3071" max="3071" width="4.453125" style="9" customWidth="1"/>
    <col min="3072" max="3072" width="21.26953125" style="9" customWidth="1"/>
    <col min="3073" max="3073" width="10.7265625" style="9" customWidth="1"/>
    <col min="3074" max="3074" width="11.26953125" style="9" customWidth="1"/>
    <col min="3075" max="3075" width="13" style="9" bestFit="1" customWidth="1"/>
    <col min="3076" max="3076" width="11.26953125" style="9" customWidth="1"/>
    <col min="3077" max="3077" width="10.26953125" style="9" bestFit="1" customWidth="1"/>
    <col min="3078" max="3078" width="12.26953125" style="9" customWidth="1"/>
    <col min="3079" max="3079" width="11.7265625" style="9" customWidth="1"/>
    <col min="3080" max="3080" width="22.7265625" style="9" customWidth="1"/>
    <col min="3081" max="3326" width="11.453125" style="9"/>
    <col min="3327" max="3327" width="4.453125" style="9" customWidth="1"/>
    <col min="3328" max="3328" width="21.26953125" style="9" customWidth="1"/>
    <col min="3329" max="3329" width="10.7265625" style="9" customWidth="1"/>
    <col min="3330" max="3330" width="11.26953125" style="9" customWidth="1"/>
    <col min="3331" max="3331" width="13" style="9" bestFit="1" customWidth="1"/>
    <col min="3332" max="3332" width="11.26953125" style="9" customWidth="1"/>
    <col min="3333" max="3333" width="10.26953125" style="9" bestFit="1" customWidth="1"/>
    <col min="3334" max="3334" width="12.26953125" style="9" customWidth="1"/>
    <col min="3335" max="3335" width="11.7265625" style="9" customWidth="1"/>
    <col min="3336" max="3336" width="22.7265625" style="9" customWidth="1"/>
    <col min="3337" max="3582" width="11.453125" style="9"/>
    <col min="3583" max="3583" width="4.453125" style="9" customWidth="1"/>
    <col min="3584" max="3584" width="21.26953125" style="9" customWidth="1"/>
    <col min="3585" max="3585" width="10.7265625" style="9" customWidth="1"/>
    <col min="3586" max="3586" width="11.26953125" style="9" customWidth="1"/>
    <col min="3587" max="3587" width="13" style="9" bestFit="1" customWidth="1"/>
    <col min="3588" max="3588" width="11.26953125" style="9" customWidth="1"/>
    <col min="3589" max="3589" width="10.26953125" style="9" bestFit="1" customWidth="1"/>
    <col min="3590" max="3590" width="12.26953125" style="9" customWidth="1"/>
    <col min="3591" max="3591" width="11.7265625" style="9" customWidth="1"/>
    <col min="3592" max="3592" width="22.7265625" style="9" customWidth="1"/>
    <col min="3593" max="3838" width="11.453125" style="9"/>
    <col min="3839" max="3839" width="4.453125" style="9" customWidth="1"/>
    <col min="3840" max="3840" width="21.26953125" style="9" customWidth="1"/>
    <col min="3841" max="3841" width="10.7265625" style="9" customWidth="1"/>
    <col min="3842" max="3842" width="11.26953125" style="9" customWidth="1"/>
    <col min="3843" max="3843" width="13" style="9" bestFit="1" customWidth="1"/>
    <col min="3844" max="3844" width="11.26953125" style="9" customWidth="1"/>
    <col min="3845" max="3845" width="10.26953125" style="9" bestFit="1" customWidth="1"/>
    <col min="3846" max="3846" width="12.26953125" style="9" customWidth="1"/>
    <col min="3847" max="3847" width="11.7265625" style="9" customWidth="1"/>
    <col min="3848" max="3848" width="22.7265625" style="9" customWidth="1"/>
    <col min="3849" max="4094" width="11.453125" style="9"/>
    <col min="4095" max="4095" width="4.453125" style="9" customWidth="1"/>
    <col min="4096" max="4096" width="21.26953125" style="9" customWidth="1"/>
    <col min="4097" max="4097" width="10.7265625" style="9" customWidth="1"/>
    <col min="4098" max="4098" width="11.26953125" style="9" customWidth="1"/>
    <col min="4099" max="4099" width="13" style="9" bestFit="1" customWidth="1"/>
    <col min="4100" max="4100" width="11.26953125" style="9" customWidth="1"/>
    <col min="4101" max="4101" width="10.26953125" style="9" bestFit="1" customWidth="1"/>
    <col min="4102" max="4102" width="12.26953125" style="9" customWidth="1"/>
    <col min="4103" max="4103" width="11.7265625" style="9" customWidth="1"/>
    <col min="4104" max="4104" width="22.7265625" style="9" customWidth="1"/>
    <col min="4105" max="4350" width="11.453125" style="9"/>
    <col min="4351" max="4351" width="4.453125" style="9" customWidth="1"/>
    <col min="4352" max="4352" width="21.26953125" style="9" customWidth="1"/>
    <col min="4353" max="4353" width="10.7265625" style="9" customWidth="1"/>
    <col min="4354" max="4354" width="11.26953125" style="9" customWidth="1"/>
    <col min="4355" max="4355" width="13" style="9" bestFit="1" customWidth="1"/>
    <col min="4356" max="4356" width="11.26953125" style="9" customWidth="1"/>
    <col min="4357" max="4357" width="10.26953125" style="9" bestFit="1" customWidth="1"/>
    <col min="4358" max="4358" width="12.26953125" style="9" customWidth="1"/>
    <col min="4359" max="4359" width="11.7265625" style="9" customWidth="1"/>
    <col min="4360" max="4360" width="22.7265625" style="9" customWidth="1"/>
    <col min="4361" max="4606" width="11.453125" style="9"/>
    <col min="4607" max="4607" width="4.453125" style="9" customWidth="1"/>
    <col min="4608" max="4608" width="21.26953125" style="9" customWidth="1"/>
    <col min="4609" max="4609" width="10.7265625" style="9" customWidth="1"/>
    <col min="4610" max="4610" width="11.26953125" style="9" customWidth="1"/>
    <col min="4611" max="4611" width="13" style="9" bestFit="1" customWidth="1"/>
    <col min="4612" max="4612" width="11.26953125" style="9" customWidth="1"/>
    <col min="4613" max="4613" width="10.26953125" style="9" bestFit="1" customWidth="1"/>
    <col min="4614" max="4614" width="12.26953125" style="9" customWidth="1"/>
    <col min="4615" max="4615" width="11.7265625" style="9" customWidth="1"/>
    <col min="4616" max="4616" width="22.7265625" style="9" customWidth="1"/>
    <col min="4617" max="4862" width="11.453125" style="9"/>
    <col min="4863" max="4863" width="4.453125" style="9" customWidth="1"/>
    <col min="4864" max="4864" width="21.26953125" style="9" customWidth="1"/>
    <col min="4865" max="4865" width="10.7265625" style="9" customWidth="1"/>
    <col min="4866" max="4866" width="11.26953125" style="9" customWidth="1"/>
    <col min="4867" max="4867" width="13" style="9" bestFit="1" customWidth="1"/>
    <col min="4868" max="4868" width="11.26953125" style="9" customWidth="1"/>
    <col min="4869" max="4869" width="10.26953125" style="9" bestFit="1" customWidth="1"/>
    <col min="4870" max="4870" width="12.26953125" style="9" customWidth="1"/>
    <col min="4871" max="4871" width="11.7265625" style="9" customWidth="1"/>
    <col min="4872" max="4872" width="22.7265625" style="9" customWidth="1"/>
    <col min="4873" max="5118" width="11.453125" style="9"/>
    <col min="5119" max="5119" width="4.453125" style="9" customWidth="1"/>
    <col min="5120" max="5120" width="21.26953125" style="9" customWidth="1"/>
    <col min="5121" max="5121" width="10.7265625" style="9" customWidth="1"/>
    <col min="5122" max="5122" width="11.26953125" style="9" customWidth="1"/>
    <col min="5123" max="5123" width="13" style="9" bestFit="1" customWidth="1"/>
    <col min="5124" max="5124" width="11.26953125" style="9" customWidth="1"/>
    <col min="5125" max="5125" width="10.26953125" style="9" bestFit="1" customWidth="1"/>
    <col min="5126" max="5126" width="12.26953125" style="9" customWidth="1"/>
    <col min="5127" max="5127" width="11.7265625" style="9" customWidth="1"/>
    <col min="5128" max="5128" width="22.7265625" style="9" customWidth="1"/>
    <col min="5129" max="5374" width="11.453125" style="9"/>
    <col min="5375" max="5375" width="4.453125" style="9" customWidth="1"/>
    <col min="5376" max="5376" width="21.26953125" style="9" customWidth="1"/>
    <col min="5377" max="5377" width="10.7265625" style="9" customWidth="1"/>
    <col min="5378" max="5378" width="11.26953125" style="9" customWidth="1"/>
    <col min="5379" max="5379" width="13" style="9" bestFit="1" customWidth="1"/>
    <col min="5380" max="5380" width="11.26953125" style="9" customWidth="1"/>
    <col min="5381" max="5381" width="10.26953125" style="9" bestFit="1" customWidth="1"/>
    <col min="5382" max="5382" width="12.26953125" style="9" customWidth="1"/>
    <col min="5383" max="5383" width="11.7265625" style="9" customWidth="1"/>
    <col min="5384" max="5384" width="22.7265625" style="9" customWidth="1"/>
    <col min="5385" max="5630" width="11.453125" style="9"/>
    <col min="5631" max="5631" width="4.453125" style="9" customWidth="1"/>
    <col min="5632" max="5632" width="21.26953125" style="9" customWidth="1"/>
    <col min="5633" max="5633" width="10.7265625" style="9" customWidth="1"/>
    <col min="5634" max="5634" width="11.26953125" style="9" customWidth="1"/>
    <col min="5635" max="5635" width="13" style="9" bestFit="1" customWidth="1"/>
    <col min="5636" max="5636" width="11.26953125" style="9" customWidth="1"/>
    <col min="5637" max="5637" width="10.26953125" style="9" bestFit="1" customWidth="1"/>
    <col min="5638" max="5638" width="12.26953125" style="9" customWidth="1"/>
    <col min="5639" max="5639" width="11.7265625" style="9" customWidth="1"/>
    <col min="5640" max="5640" width="22.7265625" style="9" customWidth="1"/>
    <col min="5641" max="5886" width="11.453125" style="9"/>
    <col min="5887" max="5887" width="4.453125" style="9" customWidth="1"/>
    <col min="5888" max="5888" width="21.26953125" style="9" customWidth="1"/>
    <col min="5889" max="5889" width="10.7265625" style="9" customWidth="1"/>
    <col min="5890" max="5890" width="11.26953125" style="9" customWidth="1"/>
    <col min="5891" max="5891" width="13" style="9" bestFit="1" customWidth="1"/>
    <col min="5892" max="5892" width="11.26953125" style="9" customWidth="1"/>
    <col min="5893" max="5893" width="10.26953125" style="9" bestFit="1" customWidth="1"/>
    <col min="5894" max="5894" width="12.26953125" style="9" customWidth="1"/>
    <col min="5895" max="5895" width="11.7265625" style="9" customWidth="1"/>
    <col min="5896" max="5896" width="22.7265625" style="9" customWidth="1"/>
    <col min="5897" max="6142" width="11.453125" style="9"/>
    <col min="6143" max="6143" width="4.453125" style="9" customWidth="1"/>
    <col min="6144" max="6144" width="21.26953125" style="9" customWidth="1"/>
    <col min="6145" max="6145" width="10.7265625" style="9" customWidth="1"/>
    <col min="6146" max="6146" width="11.26953125" style="9" customWidth="1"/>
    <col min="6147" max="6147" width="13" style="9" bestFit="1" customWidth="1"/>
    <col min="6148" max="6148" width="11.26953125" style="9" customWidth="1"/>
    <col min="6149" max="6149" width="10.26953125" style="9" bestFit="1" customWidth="1"/>
    <col min="6150" max="6150" width="12.26953125" style="9" customWidth="1"/>
    <col min="6151" max="6151" width="11.7265625" style="9" customWidth="1"/>
    <col min="6152" max="6152" width="22.7265625" style="9" customWidth="1"/>
    <col min="6153" max="6398" width="11.453125" style="9"/>
    <col min="6399" max="6399" width="4.453125" style="9" customWidth="1"/>
    <col min="6400" max="6400" width="21.26953125" style="9" customWidth="1"/>
    <col min="6401" max="6401" width="10.7265625" style="9" customWidth="1"/>
    <col min="6402" max="6402" width="11.26953125" style="9" customWidth="1"/>
    <col min="6403" max="6403" width="13" style="9" bestFit="1" customWidth="1"/>
    <col min="6404" max="6404" width="11.26953125" style="9" customWidth="1"/>
    <col min="6405" max="6405" width="10.26953125" style="9" bestFit="1" customWidth="1"/>
    <col min="6406" max="6406" width="12.26953125" style="9" customWidth="1"/>
    <col min="6407" max="6407" width="11.7265625" style="9" customWidth="1"/>
    <col min="6408" max="6408" width="22.7265625" style="9" customWidth="1"/>
    <col min="6409" max="6654" width="11.453125" style="9"/>
    <col min="6655" max="6655" width="4.453125" style="9" customWidth="1"/>
    <col min="6656" max="6656" width="21.26953125" style="9" customWidth="1"/>
    <col min="6657" max="6657" width="10.7265625" style="9" customWidth="1"/>
    <col min="6658" max="6658" width="11.26953125" style="9" customWidth="1"/>
    <col min="6659" max="6659" width="13" style="9" bestFit="1" customWidth="1"/>
    <col min="6660" max="6660" width="11.26953125" style="9" customWidth="1"/>
    <col min="6661" max="6661" width="10.26953125" style="9" bestFit="1" customWidth="1"/>
    <col min="6662" max="6662" width="12.26953125" style="9" customWidth="1"/>
    <col min="6663" max="6663" width="11.7265625" style="9" customWidth="1"/>
    <col min="6664" max="6664" width="22.7265625" style="9" customWidth="1"/>
    <col min="6665" max="6910" width="11.453125" style="9"/>
    <col min="6911" max="6911" width="4.453125" style="9" customWidth="1"/>
    <col min="6912" max="6912" width="21.26953125" style="9" customWidth="1"/>
    <col min="6913" max="6913" width="10.7265625" style="9" customWidth="1"/>
    <col min="6914" max="6914" width="11.26953125" style="9" customWidth="1"/>
    <col min="6915" max="6915" width="13" style="9" bestFit="1" customWidth="1"/>
    <col min="6916" max="6916" width="11.26953125" style="9" customWidth="1"/>
    <col min="6917" max="6917" width="10.26953125" style="9" bestFit="1" customWidth="1"/>
    <col min="6918" max="6918" width="12.26953125" style="9" customWidth="1"/>
    <col min="6919" max="6919" width="11.7265625" style="9" customWidth="1"/>
    <col min="6920" max="6920" width="22.7265625" style="9" customWidth="1"/>
    <col min="6921" max="7166" width="11.453125" style="9"/>
    <col min="7167" max="7167" width="4.453125" style="9" customWidth="1"/>
    <col min="7168" max="7168" width="21.26953125" style="9" customWidth="1"/>
    <col min="7169" max="7169" width="10.7265625" style="9" customWidth="1"/>
    <col min="7170" max="7170" width="11.26953125" style="9" customWidth="1"/>
    <col min="7171" max="7171" width="13" style="9" bestFit="1" customWidth="1"/>
    <col min="7172" max="7172" width="11.26953125" style="9" customWidth="1"/>
    <col min="7173" max="7173" width="10.26953125" style="9" bestFit="1" customWidth="1"/>
    <col min="7174" max="7174" width="12.26953125" style="9" customWidth="1"/>
    <col min="7175" max="7175" width="11.7265625" style="9" customWidth="1"/>
    <col min="7176" max="7176" width="22.7265625" style="9" customWidth="1"/>
    <col min="7177" max="7422" width="11.453125" style="9"/>
    <col min="7423" max="7423" width="4.453125" style="9" customWidth="1"/>
    <col min="7424" max="7424" width="21.26953125" style="9" customWidth="1"/>
    <col min="7425" max="7425" width="10.7265625" style="9" customWidth="1"/>
    <col min="7426" max="7426" width="11.26953125" style="9" customWidth="1"/>
    <col min="7427" max="7427" width="13" style="9" bestFit="1" customWidth="1"/>
    <col min="7428" max="7428" width="11.26953125" style="9" customWidth="1"/>
    <col min="7429" max="7429" width="10.26953125" style="9" bestFit="1" customWidth="1"/>
    <col min="7430" max="7430" width="12.26953125" style="9" customWidth="1"/>
    <col min="7431" max="7431" width="11.7265625" style="9" customWidth="1"/>
    <col min="7432" max="7432" width="22.7265625" style="9" customWidth="1"/>
    <col min="7433" max="7678" width="11.453125" style="9"/>
    <col min="7679" max="7679" width="4.453125" style="9" customWidth="1"/>
    <col min="7680" max="7680" width="21.26953125" style="9" customWidth="1"/>
    <col min="7681" max="7681" width="10.7265625" style="9" customWidth="1"/>
    <col min="7682" max="7682" width="11.26953125" style="9" customWidth="1"/>
    <col min="7683" max="7683" width="13" style="9" bestFit="1" customWidth="1"/>
    <col min="7684" max="7684" width="11.26953125" style="9" customWidth="1"/>
    <col min="7685" max="7685" width="10.26953125" style="9" bestFit="1" customWidth="1"/>
    <col min="7686" max="7686" width="12.26953125" style="9" customWidth="1"/>
    <col min="7687" max="7687" width="11.7265625" style="9" customWidth="1"/>
    <col min="7688" max="7688" width="22.7265625" style="9" customWidth="1"/>
    <col min="7689" max="7934" width="11.453125" style="9"/>
    <col min="7935" max="7935" width="4.453125" style="9" customWidth="1"/>
    <col min="7936" max="7936" width="21.26953125" style="9" customWidth="1"/>
    <col min="7937" max="7937" width="10.7265625" style="9" customWidth="1"/>
    <col min="7938" max="7938" width="11.26953125" style="9" customWidth="1"/>
    <col min="7939" max="7939" width="13" style="9" bestFit="1" customWidth="1"/>
    <col min="7940" max="7940" width="11.26953125" style="9" customWidth="1"/>
    <col min="7941" max="7941" width="10.26953125" style="9" bestFit="1" customWidth="1"/>
    <col min="7942" max="7942" width="12.26953125" style="9" customWidth="1"/>
    <col min="7943" max="7943" width="11.7265625" style="9" customWidth="1"/>
    <col min="7944" max="7944" width="22.7265625" style="9" customWidth="1"/>
    <col min="7945" max="8190" width="11.453125" style="9"/>
    <col min="8191" max="8191" width="4.453125" style="9" customWidth="1"/>
    <col min="8192" max="8192" width="21.26953125" style="9" customWidth="1"/>
    <col min="8193" max="8193" width="10.7265625" style="9" customWidth="1"/>
    <col min="8194" max="8194" width="11.26953125" style="9" customWidth="1"/>
    <col min="8195" max="8195" width="13" style="9" bestFit="1" customWidth="1"/>
    <col min="8196" max="8196" width="11.26953125" style="9" customWidth="1"/>
    <col min="8197" max="8197" width="10.26953125" style="9" bestFit="1" customWidth="1"/>
    <col min="8198" max="8198" width="12.26953125" style="9" customWidth="1"/>
    <col min="8199" max="8199" width="11.7265625" style="9" customWidth="1"/>
    <col min="8200" max="8200" width="22.7265625" style="9" customWidth="1"/>
    <col min="8201" max="8446" width="11.453125" style="9"/>
    <col min="8447" max="8447" width="4.453125" style="9" customWidth="1"/>
    <col min="8448" max="8448" width="21.26953125" style="9" customWidth="1"/>
    <col min="8449" max="8449" width="10.7265625" style="9" customWidth="1"/>
    <col min="8450" max="8450" width="11.26953125" style="9" customWidth="1"/>
    <col min="8451" max="8451" width="13" style="9" bestFit="1" customWidth="1"/>
    <col min="8452" max="8452" width="11.26953125" style="9" customWidth="1"/>
    <col min="8453" max="8453" width="10.26953125" style="9" bestFit="1" customWidth="1"/>
    <col min="8454" max="8454" width="12.26953125" style="9" customWidth="1"/>
    <col min="8455" max="8455" width="11.7265625" style="9" customWidth="1"/>
    <col min="8456" max="8456" width="22.7265625" style="9" customWidth="1"/>
    <col min="8457" max="8702" width="11.453125" style="9"/>
    <col min="8703" max="8703" width="4.453125" style="9" customWidth="1"/>
    <col min="8704" max="8704" width="21.26953125" style="9" customWidth="1"/>
    <col min="8705" max="8705" width="10.7265625" style="9" customWidth="1"/>
    <col min="8706" max="8706" width="11.26953125" style="9" customWidth="1"/>
    <col min="8707" max="8707" width="13" style="9" bestFit="1" customWidth="1"/>
    <col min="8708" max="8708" width="11.26953125" style="9" customWidth="1"/>
    <col min="8709" max="8709" width="10.26953125" style="9" bestFit="1" customWidth="1"/>
    <col min="8710" max="8710" width="12.26953125" style="9" customWidth="1"/>
    <col min="8711" max="8711" width="11.7265625" style="9" customWidth="1"/>
    <col min="8712" max="8712" width="22.7265625" style="9" customWidth="1"/>
    <col min="8713" max="8958" width="11.453125" style="9"/>
    <col min="8959" max="8959" width="4.453125" style="9" customWidth="1"/>
    <col min="8960" max="8960" width="21.26953125" style="9" customWidth="1"/>
    <col min="8961" max="8961" width="10.7265625" style="9" customWidth="1"/>
    <col min="8962" max="8962" width="11.26953125" style="9" customWidth="1"/>
    <col min="8963" max="8963" width="13" style="9" bestFit="1" customWidth="1"/>
    <col min="8964" max="8964" width="11.26953125" style="9" customWidth="1"/>
    <col min="8965" max="8965" width="10.26953125" style="9" bestFit="1" customWidth="1"/>
    <col min="8966" max="8966" width="12.26953125" style="9" customWidth="1"/>
    <col min="8967" max="8967" width="11.7265625" style="9" customWidth="1"/>
    <col min="8968" max="8968" width="22.7265625" style="9" customWidth="1"/>
    <col min="8969" max="9214" width="11.453125" style="9"/>
    <col min="9215" max="9215" width="4.453125" style="9" customWidth="1"/>
    <col min="9216" max="9216" width="21.26953125" style="9" customWidth="1"/>
    <col min="9217" max="9217" width="10.7265625" style="9" customWidth="1"/>
    <col min="9218" max="9218" width="11.26953125" style="9" customWidth="1"/>
    <col min="9219" max="9219" width="13" style="9" bestFit="1" customWidth="1"/>
    <col min="9220" max="9220" width="11.26953125" style="9" customWidth="1"/>
    <col min="9221" max="9221" width="10.26953125" style="9" bestFit="1" customWidth="1"/>
    <col min="9222" max="9222" width="12.26953125" style="9" customWidth="1"/>
    <col min="9223" max="9223" width="11.7265625" style="9" customWidth="1"/>
    <col min="9224" max="9224" width="22.7265625" style="9" customWidth="1"/>
    <col min="9225" max="9470" width="11.453125" style="9"/>
    <col min="9471" max="9471" width="4.453125" style="9" customWidth="1"/>
    <col min="9472" max="9472" width="21.26953125" style="9" customWidth="1"/>
    <col min="9473" max="9473" width="10.7265625" style="9" customWidth="1"/>
    <col min="9474" max="9474" width="11.26953125" style="9" customWidth="1"/>
    <col min="9475" max="9475" width="13" style="9" bestFit="1" customWidth="1"/>
    <col min="9476" max="9476" width="11.26953125" style="9" customWidth="1"/>
    <col min="9477" max="9477" width="10.26953125" style="9" bestFit="1" customWidth="1"/>
    <col min="9478" max="9478" width="12.26953125" style="9" customWidth="1"/>
    <col min="9479" max="9479" width="11.7265625" style="9" customWidth="1"/>
    <col min="9480" max="9480" width="22.7265625" style="9" customWidth="1"/>
    <col min="9481" max="9726" width="11.453125" style="9"/>
    <col min="9727" max="9727" width="4.453125" style="9" customWidth="1"/>
    <col min="9728" max="9728" width="21.26953125" style="9" customWidth="1"/>
    <col min="9729" max="9729" width="10.7265625" style="9" customWidth="1"/>
    <col min="9730" max="9730" width="11.26953125" style="9" customWidth="1"/>
    <col min="9731" max="9731" width="13" style="9" bestFit="1" customWidth="1"/>
    <col min="9732" max="9732" width="11.26953125" style="9" customWidth="1"/>
    <col min="9733" max="9733" width="10.26953125" style="9" bestFit="1" customWidth="1"/>
    <col min="9734" max="9734" width="12.26953125" style="9" customWidth="1"/>
    <col min="9735" max="9735" width="11.7265625" style="9" customWidth="1"/>
    <col min="9736" max="9736" width="22.7265625" style="9" customWidth="1"/>
    <col min="9737" max="9982" width="11.453125" style="9"/>
    <col min="9983" max="9983" width="4.453125" style="9" customWidth="1"/>
    <col min="9984" max="9984" width="21.26953125" style="9" customWidth="1"/>
    <col min="9985" max="9985" width="10.7265625" style="9" customWidth="1"/>
    <col min="9986" max="9986" width="11.26953125" style="9" customWidth="1"/>
    <col min="9987" max="9987" width="13" style="9" bestFit="1" customWidth="1"/>
    <col min="9988" max="9988" width="11.26953125" style="9" customWidth="1"/>
    <col min="9989" max="9989" width="10.26953125" style="9" bestFit="1" customWidth="1"/>
    <col min="9990" max="9990" width="12.26953125" style="9" customWidth="1"/>
    <col min="9991" max="9991" width="11.7265625" style="9" customWidth="1"/>
    <col min="9992" max="9992" width="22.7265625" style="9" customWidth="1"/>
    <col min="9993" max="10238" width="11.453125" style="9"/>
    <col min="10239" max="10239" width="4.453125" style="9" customWidth="1"/>
    <col min="10240" max="10240" width="21.26953125" style="9" customWidth="1"/>
    <col min="10241" max="10241" width="10.7265625" style="9" customWidth="1"/>
    <col min="10242" max="10242" width="11.26953125" style="9" customWidth="1"/>
    <col min="10243" max="10243" width="13" style="9" bestFit="1" customWidth="1"/>
    <col min="10244" max="10244" width="11.26953125" style="9" customWidth="1"/>
    <col min="10245" max="10245" width="10.26953125" style="9" bestFit="1" customWidth="1"/>
    <col min="10246" max="10246" width="12.26953125" style="9" customWidth="1"/>
    <col min="10247" max="10247" width="11.7265625" style="9" customWidth="1"/>
    <col min="10248" max="10248" width="22.7265625" style="9" customWidth="1"/>
    <col min="10249" max="10494" width="11.453125" style="9"/>
    <col min="10495" max="10495" width="4.453125" style="9" customWidth="1"/>
    <col min="10496" max="10496" width="21.26953125" style="9" customWidth="1"/>
    <col min="10497" max="10497" width="10.7265625" style="9" customWidth="1"/>
    <col min="10498" max="10498" width="11.26953125" style="9" customWidth="1"/>
    <col min="10499" max="10499" width="13" style="9" bestFit="1" customWidth="1"/>
    <col min="10500" max="10500" width="11.26953125" style="9" customWidth="1"/>
    <col min="10501" max="10501" width="10.26953125" style="9" bestFit="1" customWidth="1"/>
    <col min="10502" max="10502" width="12.26953125" style="9" customWidth="1"/>
    <col min="10503" max="10503" width="11.7265625" style="9" customWidth="1"/>
    <col min="10504" max="10504" width="22.7265625" style="9" customWidth="1"/>
    <col min="10505" max="10750" width="11.453125" style="9"/>
    <col min="10751" max="10751" width="4.453125" style="9" customWidth="1"/>
    <col min="10752" max="10752" width="21.26953125" style="9" customWidth="1"/>
    <col min="10753" max="10753" width="10.7265625" style="9" customWidth="1"/>
    <col min="10754" max="10754" width="11.26953125" style="9" customWidth="1"/>
    <col min="10755" max="10755" width="13" style="9" bestFit="1" customWidth="1"/>
    <col min="10756" max="10756" width="11.26953125" style="9" customWidth="1"/>
    <col min="10757" max="10757" width="10.26953125" style="9" bestFit="1" customWidth="1"/>
    <col min="10758" max="10758" width="12.26953125" style="9" customWidth="1"/>
    <col min="10759" max="10759" width="11.7265625" style="9" customWidth="1"/>
    <col min="10760" max="10760" width="22.7265625" style="9" customWidth="1"/>
    <col min="10761" max="11006" width="11.453125" style="9"/>
    <col min="11007" max="11007" width="4.453125" style="9" customWidth="1"/>
    <col min="11008" max="11008" width="21.26953125" style="9" customWidth="1"/>
    <col min="11009" max="11009" width="10.7265625" style="9" customWidth="1"/>
    <col min="11010" max="11010" width="11.26953125" style="9" customWidth="1"/>
    <col min="11011" max="11011" width="13" style="9" bestFit="1" customWidth="1"/>
    <col min="11012" max="11012" width="11.26953125" style="9" customWidth="1"/>
    <col min="11013" max="11013" width="10.26953125" style="9" bestFit="1" customWidth="1"/>
    <col min="11014" max="11014" width="12.26953125" style="9" customWidth="1"/>
    <col min="11015" max="11015" width="11.7265625" style="9" customWidth="1"/>
    <col min="11016" max="11016" width="22.7265625" style="9" customWidth="1"/>
    <col min="11017" max="11262" width="11.453125" style="9"/>
    <col min="11263" max="11263" width="4.453125" style="9" customWidth="1"/>
    <col min="11264" max="11264" width="21.26953125" style="9" customWidth="1"/>
    <col min="11265" max="11265" width="10.7265625" style="9" customWidth="1"/>
    <col min="11266" max="11266" width="11.26953125" style="9" customWidth="1"/>
    <col min="11267" max="11267" width="13" style="9" bestFit="1" customWidth="1"/>
    <col min="11268" max="11268" width="11.26953125" style="9" customWidth="1"/>
    <col min="11269" max="11269" width="10.26953125" style="9" bestFit="1" customWidth="1"/>
    <col min="11270" max="11270" width="12.26953125" style="9" customWidth="1"/>
    <col min="11271" max="11271" width="11.7265625" style="9" customWidth="1"/>
    <col min="11272" max="11272" width="22.7265625" style="9" customWidth="1"/>
    <col min="11273" max="11518" width="11.453125" style="9"/>
    <col min="11519" max="11519" width="4.453125" style="9" customWidth="1"/>
    <col min="11520" max="11520" width="21.26953125" style="9" customWidth="1"/>
    <col min="11521" max="11521" width="10.7265625" style="9" customWidth="1"/>
    <col min="11522" max="11522" width="11.26953125" style="9" customWidth="1"/>
    <col min="11523" max="11523" width="13" style="9" bestFit="1" customWidth="1"/>
    <col min="11524" max="11524" width="11.26953125" style="9" customWidth="1"/>
    <col min="11525" max="11525" width="10.26953125" style="9" bestFit="1" customWidth="1"/>
    <col min="11526" max="11526" width="12.26953125" style="9" customWidth="1"/>
    <col min="11527" max="11527" width="11.7265625" style="9" customWidth="1"/>
    <col min="11528" max="11528" width="22.7265625" style="9" customWidth="1"/>
    <col min="11529" max="11774" width="11.453125" style="9"/>
    <col min="11775" max="11775" width="4.453125" style="9" customWidth="1"/>
    <col min="11776" max="11776" width="21.26953125" style="9" customWidth="1"/>
    <col min="11777" max="11777" width="10.7265625" style="9" customWidth="1"/>
    <col min="11778" max="11778" width="11.26953125" style="9" customWidth="1"/>
    <col min="11779" max="11779" width="13" style="9" bestFit="1" customWidth="1"/>
    <col min="11780" max="11780" width="11.26953125" style="9" customWidth="1"/>
    <col min="11781" max="11781" width="10.26953125" style="9" bestFit="1" customWidth="1"/>
    <col min="11782" max="11782" width="12.26953125" style="9" customWidth="1"/>
    <col min="11783" max="11783" width="11.7265625" style="9" customWidth="1"/>
    <col min="11784" max="11784" width="22.7265625" style="9" customWidth="1"/>
    <col min="11785" max="12030" width="11.453125" style="9"/>
    <col min="12031" max="12031" width="4.453125" style="9" customWidth="1"/>
    <col min="12032" max="12032" width="21.26953125" style="9" customWidth="1"/>
    <col min="12033" max="12033" width="10.7265625" style="9" customWidth="1"/>
    <col min="12034" max="12034" width="11.26953125" style="9" customWidth="1"/>
    <col min="12035" max="12035" width="13" style="9" bestFit="1" customWidth="1"/>
    <col min="12036" max="12036" width="11.26953125" style="9" customWidth="1"/>
    <col min="12037" max="12037" width="10.26953125" style="9" bestFit="1" customWidth="1"/>
    <col min="12038" max="12038" width="12.26953125" style="9" customWidth="1"/>
    <col min="12039" max="12039" width="11.7265625" style="9" customWidth="1"/>
    <col min="12040" max="12040" width="22.7265625" style="9" customWidth="1"/>
    <col min="12041" max="12286" width="11.453125" style="9"/>
    <col min="12287" max="12287" width="4.453125" style="9" customWidth="1"/>
    <col min="12288" max="12288" width="21.26953125" style="9" customWidth="1"/>
    <col min="12289" max="12289" width="10.7265625" style="9" customWidth="1"/>
    <col min="12290" max="12290" width="11.26953125" style="9" customWidth="1"/>
    <col min="12291" max="12291" width="13" style="9" bestFit="1" customWidth="1"/>
    <col min="12292" max="12292" width="11.26953125" style="9" customWidth="1"/>
    <col min="12293" max="12293" width="10.26953125" style="9" bestFit="1" customWidth="1"/>
    <col min="12294" max="12294" width="12.26953125" style="9" customWidth="1"/>
    <col min="12295" max="12295" width="11.7265625" style="9" customWidth="1"/>
    <col min="12296" max="12296" width="22.7265625" style="9" customWidth="1"/>
    <col min="12297" max="12542" width="11.453125" style="9"/>
    <col min="12543" max="12543" width="4.453125" style="9" customWidth="1"/>
    <col min="12544" max="12544" width="21.26953125" style="9" customWidth="1"/>
    <col min="12545" max="12545" width="10.7265625" style="9" customWidth="1"/>
    <col min="12546" max="12546" width="11.26953125" style="9" customWidth="1"/>
    <col min="12547" max="12547" width="13" style="9" bestFit="1" customWidth="1"/>
    <col min="12548" max="12548" width="11.26953125" style="9" customWidth="1"/>
    <col min="12549" max="12549" width="10.26953125" style="9" bestFit="1" customWidth="1"/>
    <col min="12550" max="12550" width="12.26953125" style="9" customWidth="1"/>
    <col min="12551" max="12551" width="11.7265625" style="9" customWidth="1"/>
    <col min="12552" max="12552" width="22.7265625" style="9" customWidth="1"/>
    <col min="12553" max="12798" width="11.453125" style="9"/>
    <col min="12799" max="12799" width="4.453125" style="9" customWidth="1"/>
    <col min="12800" max="12800" width="21.26953125" style="9" customWidth="1"/>
    <col min="12801" max="12801" width="10.7265625" style="9" customWidth="1"/>
    <col min="12802" max="12802" width="11.26953125" style="9" customWidth="1"/>
    <col min="12803" max="12803" width="13" style="9" bestFit="1" customWidth="1"/>
    <col min="12804" max="12804" width="11.26953125" style="9" customWidth="1"/>
    <col min="12805" max="12805" width="10.26953125" style="9" bestFit="1" customWidth="1"/>
    <col min="12806" max="12806" width="12.26953125" style="9" customWidth="1"/>
    <col min="12807" max="12807" width="11.7265625" style="9" customWidth="1"/>
    <col min="12808" max="12808" width="22.7265625" style="9" customWidth="1"/>
    <col min="12809" max="13054" width="11.453125" style="9"/>
    <col min="13055" max="13055" width="4.453125" style="9" customWidth="1"/>
    <col min="13056" max="13056" width="21.26953125" style="9" customWidth="1"/>
    <col min="13057" max="13057" width="10.7265625" style="9" customWidth="1"/>
    <col min="13058" max="13058" width="11.26953125" style="9" customWidth="1"/>
    <col min="13059" max="13059" width="13" style="9" bestFit="1" customWidth="1"/>
    <col min="13060" max="13060" width="11.26953125" style="9" customWidth="1"/>
    <col min="13061" max="13061" width="10.26953125" style="9" bestFit="1" customWidth="1"/>
    <col min="13062" max="13062" width="12.26953125" style="9" customWidth="1"/>
    <col min="13063" max="13063" width="11.7265625" style="9" customWidth="1"/>
    <col min="13064" max="13064" width="22.7265625" style="9" customWidth="1"/>
    <col min="13065" max="13310" width="11.453125" style="9"/>
    <col min="13311" max="13311" width="4.453125" style="9" customWidth="1"/>
    <col min="13312" max="13312" width="21.26953125" style="9" customWidth="1"/>
    <col min="13313" max="13313" width="10.7265625" style="9" customWidth="1"/>
    <col min="13314" max="13314" width="11.26953125" style="9" customWidth="1"/>
    <col min="13315" max="13315" width="13" style="9" bestFit="1" customWidth="1"/>
    <col min="13316" max="13316" width="11.26953125" style="9" customWidth="1"/>
    <col min="13317" max="13317" width="10.26953125" style="9" bestFit="1" customWidth="1"/>
    <col min="13318" max="13318" width="12.26953125" style="9" customWidth="1"/>
    <col min="13319" max="13319" width="11.7265625" style="9" customWidth="1"/>
    <col min="13320" max="13320" width="22.7265625" style="9" customWidth="1"/>
    <col min="13321" max="13566" width="11.453125" style="9"/>
    <col min="13567" max="13567" width="4.453125" style="9" customWidth="1"/>
    <col min="13568" max="13568" width="21.26953125" style="9" customWidth="1"/>
    <col min="13569" max="13569" width="10.7265625" style="9" customWidth="1"/>
    <col min="13570" max="13570" width="11.26953125" style="9" customWidth="1"/>
    <col min="13571" max="13571" width="13" style="9" bestFit="1" customWidth="1"/>
    <col min="13572" max="13572" width="11.26953125" style="9" customWidth="1"/>
    <col min="13573" max="13573" width="10.26953125" style="9" bestFit="1" customWidth="1"/>
    <col min="13574" max="13574" width="12.26953125" style="9" customWidth="1"/>
    <col min="13575" max="13575" width="11.7265625" style="9" customWidth="1"/>
    <col min="13576" max="13576" width="22.7265625" style="9" customWidth="1"/>
    <col min="13577" max="13822" width="11.453125" style="9"/>
    <col min="13823" max="13823" width="4.453125" style="9" customWidth="1"/>
    <col min="13824" max="13824" width="21.26953125" style="9" customWidth="1"/>
    <col min="13825" max="13825" width="10.7265625" style="9" customWidth="1"/>
    <col min="13826" max="13826" width="11.26953125" style="9" customWidth="1"/>
    <col min="13827" max="13827" width="13" style="9" bestFit="1" customWidth="1"/>
    <col min="13828" max="13828" width="11.26953125" style="9" customWidth="1"/>
    <col min="13829" max="13829" width="10.26953125" style="9" bestFit="1" customWidth="1"/>
    <col min="13830" max="13830" width="12.26953125" style="9" customWidth="1"/>
    <col min="13831" max="13831" width="11.7265625" style="9" customWidth="1"/>
    <col min="13832" max="13832" width="22.7265625" style="9" customWidth="1"/>
    <col min="13833" max="14078" width="11.453125" style="9"/>
    <col min="14079" max="14079" width="4.453125" style="9" customWidth="1"/>
    <col min="14080" max="14080" width="21.26953125" style="9" customWidth="1"/>
    <col min="14081" max="14081" width="10.7265625" style="9" customWidth="1"/>
    <col min="14082" max="14082" width="11.26953125" style="9" customWidth="1"/>
    <col min="14083" max="14083" width="13" style="9" bestFit="1" customWidth="1"/>
    <col min="14084" max="14084" width="11.26953125" style="9" customWidth="1"/>
    <col min="14085" max="14085" width="10.26953125" style="9" bestFit="1" customWidth="1"/>
    <col min="14086" max="14086" width="12.26953125" style="9" customWidth="1"/>
    <col min="14087" max="14087" width="11.7265625" style="9" customWidth="1"/>
    <col min="14088" max="14088" width="22.7265625" style="9" customWidth="1"/>
    <col min="14089" max="14334" width="11.453125" style="9"/>
    <col min="14335" max="14335" width="4.453125" style="9" customWidth="1"/>
    <col min="14336" max="14336" width="21.26953125" style="9" customWidth="1"/>
    <col min="14337" max="14337" width="10.7265625" style="9" customWidth="1"/>
    <col min="14338" max="14338" width="11.26953125" style="9" customWidth="1"/>
    <col min="14339" max="14339" width="13" style="9" bestFit="1" customWidth="1"/>
    <col min="14340" max="14340" width="11.26953125" style="9" customWidth="1"/>
    <col min="14341" max="14341" width="10.26953125" style="9" bestFit="1" customWidth="1"/>
    <col min="14342" max="14342" width="12.26953125" style="9" customWidth="1"/>
    <col min="14343" max="14343" width="11.7265625" style="9" customWidth="1"/>
    <col min="14344" max="14344" width="22.7265625" style="9" customWidth="1"/>
    <col min="14345" max="14590" width="11.453125" style="9"/>
    <col min="14591" max="14591" width="4.453125" style="9" customWidth="1"/>
    <col min="14592" max="14592" width="21.26953125" style="9" customWidth="1"/>
    <col min="14593" max="14593" width="10.7265625" style="9" customWidth="1"/>
    <col min="14594" max="14594" width="11.26953125" style="9" customWidth="1"/>
    <col min="14595" max="14595" width="13" style="9" bestFit="1" customWidth="1"/>
    <col min="14596" max="14596" width="11.26953125" style="9" customWidth="1"/>
    <col min="14597" max="14597" width="10.26953125" style="9" bestFit="1" customWidth="1"/>
    <col min="14598" max="14598" width="12.26953125" style="9" customWidth="1"/>
    <col min="14599" max="14599" width="11.7265625" style="9" customWidth="1"/>
    <col min="14600" max="14600" width="22.7265625" style="9" customWidth="1"/>
    <col min="14601" max="14846" width="11.453125" style="9"/>
    <col min="14847" max="14847" width="4.453125" style="9" customWidth="1"/>
    <col min="14848" max="14848" width="21.26953125" style="9" customWidth="1"/>
    <col min="14849" max="14849" width="10.7265625" style="9" customWidth="1"/>
    <col min="14850" max="14850" width="11.26953125" style="9" customWidth="1"/>
    <col min="14851" max="14851" width="13" style="9" bestFit="1" customWidth="1"/>
    <col min="14852" max="14852" width="11.26953125" style="9" customWidth="1"/>
    <col min="14853" max="14853" width="10.26953125" style="9" bestFit="1" customWidth="1"/>
    <col min="14854" max="14854" width="12.26953125" style="9" customWidth="1"/>
    <col min="14855" max="14855" width="11.7265625" style="9" customWidth="1"/>
    <col min="14856" max="14856" width="22.7265625" style="9" customWidth="1"/>
    <col min="14857" max="15102" width="11.453125" style="9"/>
    <col min="15103" max="15103" width="4.453125" style="9" customWidth="1"/>
    <col min="15104" max="15104" width="21.26953125" style="9" customWidth="1"/>
    <col min="15105" max="15105" width="10.7265625" style="9" customWidth="1"/>
    <col min="15106" max="15106" width="11.26953125" style="9" customWidth="1"/>
    <col min="15107" max="15107" width="13" style="9" bestFit="1" customWidth="1"/>
    <col min="15108" max="15108" width="11.26953125" style="9" customWidth="1"/>
    <col min="15109" max="15109" width="10.26953125" style="9" bestFit="1" customWidth="1"/>
    <col min="15110" max="15110" width="12.26953125" style="9" customWidth="1"/>
    <col min="15111" max="15111" width="11.7265625" style="9" customWidth="1"/>
    <col min="15112" max="15112" width="22.7265625" style="9" customWidth="1"/>
    <col min="15113" max="15358" width="11.453125" style="9"/>
    <col min="15359" max="15359" width="4.453125" style="9" customWidth="1"/>
    <col min="15360" max="15360" width="21.26953125" style="9" customWidth="1"/>
    <col min="15361" max="15361" width="10.7265625" style="9" customWidth="1"/>
    <col min="15362" max="15362" width="11.26953125" style="9" customWidth="1"/>
    <col min="15363" max="15363" width="13" style="9" bestFit="1" customWidth="1"/>
    <col min="15364" max="15364" width="11.26953125" style="9" customWidth="1"/>
    <col min="15365" max="15365" width="10.26953125" style="9" bestFit="1" customWidth="1"/>
    <col min="15366" max="15366" width="12.26953125" style="9" customWidth="1"/>
    <col min="15367" max="15367" width="11.7265625" style="9" customWidth="1"/>
    <col min="15368" max="15368" width="22.7265625" style="9" customWidth="1"/>
    <col min="15369" max="15614" width="11.453125" style="9"/>
    <col min="15615" max="15615" width="4.453125" style="9" customWidth="1"/>
    <col min="15616" max="15616" width="21.26953125" style="9" customWidth="1"/>
    <col min="15617" max="15617" width="10.7265625" style="9" customWidth="1"/>
    <col min="15618" max="15618" width="11.26953125" style="9" customWidth="1"/>
    <col min="15619" max="15619" width="13" style="9" bestFit="1" customWidth="1"/>
    <col min="15620" max="15620" width="11.26953125" style="9" customWidth="1"/>
    <col min="15621" max="15621" width="10.26953125" style="9" bestFit="1" customWidth="1"/>
    <col min="15622" max="15622" width="12.26953125" style="9" customWidth="1"/>
    <col min="15623" max="15623" width="11.7265625" style="9" customWidth="1"/>
    <col min="15624" max="15624" width="22.7265625" style="9" customWidth="1"/>
    <col min="15625" max="15870" width="11.453125" style="9"/>
    <col min="15871" max="15871" width="4.453125" style="9" customWidth="1"/>
    <col min="15872" max="15872" width="21.26953125" style="9" customWidth="1"/>
    <col min="15873" max="15873" width="10.7265625" style="9" customWidth="1"/>
    <col min="15874" max="15874" width="11.26953125" style="9" customWidth="1"/>
    <col min="15875" max="15875" width="13" style="9" bestFit="1" customWidth="1"/>
    <col min="15876" max="15876" width="11.26953125" style="9" customWidth="1"/>
    <col min="15877" max="15877" width="10.26953125" style="9" bestFit="1" customWidth="1"/>
    <col min="15878" max="15878" width="12.26953125" style="9" customWidth="1"/>
    <col min="15879" max="15879" width="11.7265625" style="9" customWidth="1"/>
    <col min="15880" max="15880" width="22.7265625" style="9" customWidth="1"/>
    <col min="15881" max="16126" width="11.453125" style="9"/>
    <col min="16127" max="16127" width="4.453125" style="9" customWidth="1"/>
    <col min="16128" max="16128" width="21.26953125" style="9" customWidth="1"/>
    <col min="16129" max="16129" width="10.7265625" style="9" customWidth="1"/>
    <col min="16130" max="16130" width="11.26953125" style="9" customWidth="1"/>
    <col min="16131" max="16131" width="13" style="9" bestFit="1" customWidth="1"/>
    <col min="16132" max="16132" width="11.26953125" style="9" customWidth="1"/>
    <col min="16133" max="16133" width="10.26953125" style="9" bestFit="1" customWidth="1"/>
    <col min="16134" max="16134" width="12.26953125" style="9" customWidth="1"/>
    <col min="16135" max="16135" width="11.7265625" style="9" customWidth="1"/>
    <col min="16136" max="16136" width="22.7265625" style="9" customWidth="1"/>
    <col min="16137" max="16384" width="11.453125" style="9"/>
  </cols>
  <sheetData>
    <row r="1" spans="1:245" ht="19.899999999999999" customHeight="1" x14ac:dyDescent="0.35">
      <c r="A1" s="215" t="s">
        <v>118</v>
      </c>
      <c r="B1" s="216"/>
      <c r="C1" s="216"/>
      <c r="D1" s="216"/>
      <c r="E1" s="216"/>
      <c r="F1" s="216"/>
      <c r="G1" s="216"/>
      <c r="H1" s="216"/>
      <c r="I1" s="216"/>
    </row>
    <row r="3" spans="1:245" s="43" customFormat="1" ht="37.9" customHeight="1" x14ac:dyDescent="0.25">
      <c r="A3" s="223" t="s">
        <v>89</v>
      </c>
      <c r="B3" s="224"/>
      <c r="C3" s="196" t="s">
        <v>95</v>
      </c>
      <c r="D3" s="197"/>
      <c r="E3" s="197"/>
      <c r="F3" s="197"/>
      <c r="G3" s="197"/>
      <c r="H3" s="225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s="43" customFormat="1" ht="22.15" customHeight="1" x14ac:dyDescent="0.25">
      <c r="A4" s="223" t="s">
        <v>78</v>
      </c>
      <c r="B4" s="224"/>
      <c r="C4" s="196" t="s">
        <v>91</v>
      </c>
      <c r="D4" s="197"/>
      <c r="E4" s="197"/>
      <c r="F4" s="197"/>
      <c r="G4" s="197"/>
      <c r="H4" s="225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s="43" customFormat="1" ht="24.65" customHeight="1" x14ac:dyDescent="0.25">
      <c r="A5" s="223" t="s">
        <v>93</v>
      </c>
      <c r="B5" s="224"/>
      <c r="C5" s="196" t="s">
        <v>94</v>
      </c>
      <c r="D5" s="197"/>
      <c r="E5" s="197"/>
      <c r="F5" s="197"/>
      <c r="G5" s="197"/>
      <c r="H5" s="225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s="43" customFormat="1" ht="25.9" customHeight="1" x14ac:dyDescent="0.25">
      <c r="A6" s="223" t="s">
        <v>79</v>
      </c>
      <c r="B6" s="224"/>
      <c r="C6" s="199" t="s">
        <v>92</v>
      </c>
      <c r="D6" s="200"/>
      <c r="E6" s="200"/>
      <c r="F6" s="200"/>
      <c r="G6" s="200"/>
      <c r="H6" s="212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s="43" customFormat="1" ht="22.15" customHeight="1" x14ac:dyDescent="0.25">
      <c r="A7" s="223" t="s">
        <v>90</v>
      </c>
      <c r="B7" s="224"/>
      <c r="C7" s="199" t="s">
        <v>145</v>
      </c>
      <c r="D7" s="200"/>
      <c r="E7" s="200"/>
      <c r="F7" s="200"/>
      <c r="G7" s="200"/>
      <c r="H7" s="212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</row>
    <row r="8" spans="1:245" ht="15" thickBot="1" x14ac:dyDescent="0.4">
      <c r="A8" s="101"/>
      <c r="B8" s="102"/>
      <c r="C8" s="102"/>
    </row>
    <row r="9" spans="1:245" ht="24" customHeight="1" x14ac:dyDescent="0.35">
      <c r="A9" s="217" t="s">
        <v>100</v>
      </c>
      <c r="B9" s="219" t="s">
        <v>101</v>
      </c>
      <c r="C9" s="162" t="s">
        <v>83</v>
      </c>
      <c r="D9" s="213" t="s">
        <v>84</v>
      </c>
      <c r="E9" s="213"/>
      <c r="F9" s="214"/>
      <c r="G9" s="162" t="s">
        <v>102</v>
      </c>
      <c r="H9" s="162" t="s">
        <v>103</v>
      </c>
      <c r="I9" s="221" t="s">
        <v>104</v>
      </c>
    </row>
    <row r="10" spans="1:245" ht="43.9" customHeight="1" x14ac:dyDescent="0.35">
      <c r="A10" s="218"/>
      <c r="B10" s="220"/>
      <c r="C10" s="124" t="s">
        <v>105</v>
      </c>
      <c r="D10" s="124" t="s">
        <v>158</v>
      </c>
      <c r="E10" s="174" t="s">
        <v>152</v>
      </c>
      <c r="F10" s="171" t="s">
        <v>106</v>
      </c>
      <c r="G10" s="124" t="s">
        <v>146</v>
      </c>
      <c r="H10" s="103" t="s">
        <v>107</v>
      </c>
      <c r="I10" s="222"/>
    </row>
    <row r="11" spans="1:245" ht="27" customHeight="1" x14ac:dyDescent="0.35">
      <c r="A11" s="149">
        <v>1</v>
      </c>
      <c r="B11" s="104" t="s">
        <v>57</v>
      </c>
      <c r="C11" s="105">
        <v>108705.12129380053</v>
      </c>
      <c r="D11" s="105">
        <v>32469.988807501286</v>
      </c>
      <c r="E11" s="163">
        <v>20234.719897086849</v>
      </c>
      <c r="F11" s="167">
        <f t="shared" ref="F11:F18" si="0">D11+E11</f>
        <v>52704.708704588134</v>
      </c>
      <c r="G11" s="105">
        <f t="shared" ref="G11:G18" si="1">C11-F11</f>
        <v>56000.412589212399</v>
      </c>
      <c r="H11" s="107">
        <f t="shared" ref="H11:H19" si="2">F11/C11</f>
        <v>0.48484108271349574</v>
      </c>
      <c r="I11" s="150" t="s">
        <v>151</v>
      </c>
    </row>
    <row r="12" spans="1:245" ht="25.9" customHeight="1" x14ac:dyDescent="0.35">
      <c r="A12" s="151">
        <v>2</v>
      </c>
      <c r="B12" s="108" t="s">
        <v>59</v>
      </c>
      <c r="C12" s="109">
        <v>4312.6684636118598</v>
      </c>
      <c r="D12" s="109">
        <v>834.97714614704341</v>
      </c>
      <c r="E12" s="164">
        <v>443.91190048323824</v>
      </c>
      <c r="F12" s="168">
        <f t="shared" si="0"/>
        <v>1278.8890466302817</v>
      </c>
      <c r="G12" s="109">
        <f t="shared" si="1"/>
        <v>3033.7794169815779</v>
      </c>
      <c r="H12" s="111">
        <f t="shared" si="2"/>
        <v>0.29654239768739654</v>
      </c>
      <c r="I12" s="152" t="s">
        <v>108</v>
      </c>
    </row>
    <row r="13" spans="1:245" ht="30" x14ac:dyDescent="0.35">
      <c r="A13" s="149">
        <v>3</v>
      </c>
      <c r="B13" s="104" t="s">
        <v>109</v>
      </c>
      <c r="C13" s="105">
        <v>8948.7870619946098</v>
      </c>
      <c r="D13" s="105">
        <v>8069.6841909274408</v>
      </c>
      <c r="E13" s="163">
        <v>1214.4161277505734</v>
      </c>
      <c r="F13" s="167">
        <f t="shared" si="0"/>
        <v>9284.1003186780144</v>
      </c>
      <c r="G13" s="105">
        <f t="shared" si="1"/>
        <v>-335.31325668340469</v>
      </c>
      <c r="H13" s="107">
        <f t="shared" si="2"/>
        <v>1.0374702464546817</v>
      </c>
      <c r="I13" s="150" t="s">
        <v>110</v>
      </c>
    </row>
    <row r="14" spans="1:245" ht="30" x14ac:dyDescent="0.35">
      <c r="A14" s="151">
        <v>4</v>
      </c>
      <c r="B14" s="108" t="s">
        <v>111</v>
      </c>
      <c r="C14" s="109">
        <v>55525.606469002698</v>
      </c>
      <c r="D14" s="109">
        <v>9244.2666241413172</v>
      </c>
      <c r="E14" s="164">
        <v>4957.0162220628272</v>
      </c>
      <c r="F14" s="168">
        <f t="shared" si="0"/>
        <v>14201.282846204143</v>
      </c>
      <c r="G14" s="109">
        <f t="shared" si="1"/>
        <v>41324.323622798554</v>
      </c>
      <c r="H14" s="111">
        <f t="shared" si="2"/>
        <v>0.25576096776416196</v>
      </c>
      <c r="I14" s="152" t="s">
        <v>154</v>
      </c>
    </row>
    <row r="15" spans="1:245" ht="20" x14ac:dyDescent="0.35">
      <c r="A15" s="153">
        <v>5</v>
      </c>
      <c r="B15" s="112" t="s">
        <v>112</v>
      </c>
      <c r="C15" s="106">
        <v>30619.946091644204</v>
      </c>
      <c r="D15" s="106">
        <v>13571.232344249707</v>
      </c>
      <c r="E15" s="163">
        <v>12442.216410687337</v>
      </c>
      <c r="F15" s="167">
        <f t="shared" si="0"/>
        <v>26013.448754937046</v>
      </c>
      <c r="G15" s="106">
        <f t="shared" si="1"/>
        <v>4606.497336707158</v>
      </c>
      <c r="H15" s="107">
        <f t="shared" si="2"/>
        <v>0.84955893381000391</v>
      </c>
      <c r="I15" s="154" t="s">
        <v>117</v>
      </c>
    </row>
    <row r="16" spans="1:245" ht="110" x14ac:dyDescent="0.35">
      <c r="A16" s="155">
        <v>6</v>
      </c>
      <c r="B16" s="113" t="s">
        <v>113</v>
      </c>
      <c r="C16" s="110">
        <v>344129.38005390839</v>
      </c>
      <c r="D16" s="110">
        <v>45871.670269681134</v>
      </c>
      <c r="E16" s="164">
        <v>113274.21522506207</v>
      </c>
      <c r="F16" s="168">
        <f t="shared" si="0"/>
        <v>159145.88549474321</v>
      </c>
      <c r="G16" s="110">
        <f t="shared" si="1"/>
        <v>184983.49455916518</v>
      </c>
      <c r="H16" s="111">
        <f t="shared" si="2"/>
        <v>0.46245945484170159</v>
      </c>
      <c r="I16" s="156" t="s">
        <v>153</v>
      </c>
    </row>
    <row r="17" spans="1:9" ht="140" x14ac:dyDescent="0.35">
      <c r="A17" s="153">
        <v>7</v>
      </c>
      <c r="B17" s="112" t="s">
        <v>114</v>
      </c>
      <c r="C17" s="106">
        <v>242151.37466307278</v>
      </c>
      <c r="D17" s="106">
        <v>51983.668946231788</v>
      </c>
      <c r="E17" s="163">
        <v>53284.8804198578</v>
      </c>
      <c r="F17" s="167">
        <f t="shared" si="0"/>
        <v>105268.54936608959</v>
      </c>
      <c r="G17" s="106">
        <f t="shared" si="1"/>
        <v>136882.82529698318</v>
      </c>
      <c r="H17" s="107">
        <f t="shared" si="2"/>
        <v>0.43472208040346372</v>
      </c>
      <c r="I17" s="154" t="s">
        <v>147</v>
      </c>
    </row>
    <row r="18" spans="1:9" ht="24" customHeight="1" x14ac:dyDescent="0.35">
      <c r="A18" s="155">
        <v>8</v>
      </c>
      <c r="B18" s="113" t="s">
        <v>115</v>
      </c>
      <c r="C18" s="110">
        <v>55607.501886792459</v>
      </c>
      <c r="D18" s="110">
        <v>11343.18418302158</v>
      </c>
      <c r="E18" s="164">
        <v>14409.596334209351</v>
      </c>
      <c r="F18" s="168">
        <f t="shared" si="0"/>
        <v>25752.780517230931</v>
      </c>
      <c r="G18" s="110">
        <f t="shared" si="1"/>
        <v>29854.721369561528</v>
      </c>
      <c r="H18" s="111">
        <f t="shared" si="2"/>
        <v>0.46311701916873138</v>
      </c>
      <c r="I18" s="156" t="s">
        <v>99</v>
      </c>
    </row>
    <row r="19" spans="1:9" ht="24.65" customHeight="1" thickBot="1" x14ac:dyDescent="0.4">
      <c r="A19" s="157"/>
      <c r="B19" s="158" t="s">
        <v>116</v>
      </c>
      <c r="C19" s="159">
        <f t="shared" ref="C19:G19" si="3">SUM(C11:C18)</f>
        <v>850000.38598382752</v>
      </c>
      <c r="D19" s="159">
        <f>SUM(D11:D18)</f>
        <v>173388.67251190127</v>
      </c>
      <c r="E19" s="175">
        <f>SUM(E11:E18)</f>
        <v>220260.97253720005</v>
      </c>
      <c r="F19" s="159">
        <f>SUM(F11:F18)</f>
        <v>393649.64504910132</v>
      </c>
      <c r="G19" s="159">
        <f t="shared" si="3"/>
        <v>456350.74093472614</v>
      </c>
      <c r="H19" s="160">
        <f t="shared" si="2"/>
        <v>0.46311701916873138</v>
      </c>
      <c r="I19" s="161"/>
    </row>
    <row r="21" spans="1:9" x14ac:dyDescent="0.35">
      <c r="E21" s="173"/>
      <c r="F21" s="169"/>
    </row>
    <row r="22" spans="1:9" s="115" customFormat="1" ht="10.5" x14ac:dyDescent="0.35">
      <c r="A22" s="114"/>
      <c r="E22" s="165"/>
      <c r="F22" s="170"/>
      <c r="H22" s="116"/>
    </row>
    <row r="23" spans="1:9" s="115" customFormat="1" ht="10.5" x14ac:dyDescent="0.35">
      <c r="A23" s="114"/>
      <c r="E23" s="165"/>
      <c r="F23" s="170"/>
      <c r="H23" s="116"/>
    </row>
  </sheetData>
  <mergeCells count="15">
    <mergeCell ref="C6:H6"/>
    <mergeCell ref="C7:H7"/>
    <mergeCell ref="D9:F9"/>
    <mergeCell ref="A1:I1"/>
    <mergeCell ref="A9:A10"/>
    <mergeCell ref="B9:B10"/>
    <mergeCell ref="I9:I10"/>
    <mergeCell ref="A3:B3"/>
    <mergeCell ref="A4:B4"/>
    <mergeCell ref="A5:B5"/>
    <mergeCell ref="A6:B6"/>
    <mergeCell ref="A7:B7"/>
    <mergeCell ref="C3:H3"/>
    <mergeCell ref="C4:H4"/>
    <mergeCell ref="C5:H5"/>
  </mergeCells>
  <pageMargins left="0.29725000000000001" right="0.38424999999999998" top="0.39874999999999999" bottom="0.23924999999999999" header="0.3" footer="0.3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5"/>
  <dimension ref="A1:I27"/>
  <sheetViews>
    <sheetView topLeftCell="A22" workbookViewId="0">
      <selection activeCell="I50" sqref="I50"/>
    </sheetView>
  </sheetViews>
  <sheetFormatPr baseColWidth="10" defaultRowHeight="14.5" x14ac:dyDescent="0.35"/>
  <cols>
    <col min="1" max="1" width="4.7265625" style="138" customWidth="1"/>
    <col min="2" max="2" width="57.7265625" customWidth="1"/>
    <col min="3" max="3" width="2.26953125" hidden="1" customWidth="1"/>
    <col min="4" max="4" width="8.453125" hidden="1" customWidth="1"/>
    <col min="5" max="5" width="14.26953125" hidden="1" customWidth="1"/>
    <col min="6" max="6" width="11.26953125" hidden="1" customWidth="1"/>
    <col min="7" max="7" width="1.81640625" hidden="1" customWidth="1"/>
    <col min="8" max="8" width="22.26953125" customWidth="1"/>
    <col min="9" max="9" width="10.26953125" bestFit="1" customWidth="1"/>
  </cols>
  <sheetData>
    <row r="1" spans="1:9" x14ac:dyDescent="0.35">
      <c r="A1" s="226" t="s">
        <v>125</v>
      </c>
      <c r="B1" s="227"/>
      <c r="C1" s="227"/>
      <c r="D1" s="227"/>
      <c r="E1" s="227"/>
      <c r="F1" s="227"/>
      <c r="G1" s="227"/>
      <c r="H1" s="228"/>
    </row>
    <row r="2" spans="1:9" x14ac:dyDescent="0.35">
      <c r="I2" s="7">
        <v>9461.3367999999991</v>
      </c>
    </row>
    <row r="3" spans="1:9" x14ac:dyDescent="0.35">
      <c r="A3" s="125" t="s">
        <v>126</v>
      </c>
      <c r="B3" s="125" t="s">
        <v>127</v>
      </c>
      <c r="C3" s="126"/>
      <c r="D3" s="127" t="s">
        <v>128</v>
      </c>
      <c r="E3" s="127" t="s">
        <v>129</v>
      </c>
      <c r="F3" s="127" t="s">
        <v>130</v>
      </c>
      <c r="H3" s="127" t="s">
        <v>131</v>
      </c>
      <c r="I3" s="127" t="s">
        <v>131</v>
      </c>
    </row>
    <row r="4" spans="1:9" x14ac:dyDescent="0.35">
      <c r="A4" s="128"/>
      <c r="B4" s="129" t="s">
        <v>132</v>
      </c>
      <c r="C4" s="130"/>
      <c r="D4" s="131"/>
      <c r="E4" s="131"/>
      <c r="F4" s="131"/>
      <c r="H4" s="131">
        <f>SUM(H5:H10)</f>
        <v>87450000</v>
      </c>
      <c r="I4" s="131">
        <f>SUM(I5:I10)</f>
        <v>9242.8799279188552</v>
      </c>
    </row>
    <row r="5" spans="1:9" x14ac:dyDescent="0.35">
      <c r="A5" s="132">
        <v>1</v>
      </c>
      <c r="B5" s="133" t="s">
        <v>120</v>
      </c>
      <c r="C5" s="134"/>
      <c r="D5" s="135">
        <v>1</v>
      </c>
      <c r="E5" s="135">
        <v>6000000</v>
      </c>
      <c r="F5" s="135">
        <v>3</v>
      </c>
      <c r="H5" s="136">
        <f>+D5*E5*F5</f>
        <v>18000000</v>
      </c>
      <c r="I5" s="136">
        <f>H5/$I$2</f>
        <v>1902.4795734995928</v>
      </c>
    </row>
    <row r="6" spans="1:9" x14ac:dyDescent="0.35">
      <c r="A6" s="132">
        <v>2</v>
      </c>
      <c r="B6" s="133" t="s">
        <v>121</v>
      </c>
      <c r="C6" s="134"/>
      <c r="D6" s="135">
        <v>1</v>
      </c>
      <c r="E6" s="135">
        <v>3500000</v>
      </c>
      <c r="F6" s="135">
        <v>3</v>
      </c>
      <c r="H6" s="136">
        <f t="shared" ref="H6:H10" si="0">+D6*E6*F6</f>
        <v>10500000</v>
      </c>
      <c r="I6" s="136">
        <f t="shared" ref="I6:I10" si="1">H6/$I$2</f>
        <v>1109.7797512080958</v>
      </c>
    </row>
    <row r="7" spans="1:9" x14ac:dyDescent="0.35">
      <c r="A7" s="132">
        <v>3</v>
      </c>
      <c r="B7" s="133" t="s">
        <v>133</v>
      </c>
      <c r="C7" s="134"/>
      <c r="D7" s="137">
        <v>1</v>
      </c>
      <c r="E7" s="135">
        <v>3500000</v>
      </c>
      <c r="F7" s="135">
        <v>3</v>
      </c>
      <c r="H7" s="136">
        <f t="shared" si="0"/>
        <v>10500000</v>
      </c>
      <c r="I7" s="136">
        <f t="shared" si="1"/>
        <v>1109.7797512080958</v>
      </c>
    </row>
    <row r="8" spans="1:9" x14ac:dyDescent="0.35">
      <c r="A8" s="132">
        <v>4</v>
      </c>
      <c r="B8" s="133" t="s">
        <v>134</v>
      </c>
      <c r="C8" s="134"/>
      <c r="D8" s="135">
        <v>1</v>
      </c>
      <c r="E8" s="135">
        <v>4000000</v>
      </c>
      <c r="F8" s="135">
        <v>3</v>
      </c>
      <c r="H8" s="136">
        <f t="shared" si="0"/>
        <v>12000000</v>
      </c>
      <c r="I8" s="136">
        <f t="shared" si="1"/>
        <v>1268.3197156663953</v>
      </c>
    </row>
    <row r="9" spans="1:9" x14ac:dyDescent="0.35">
      <c r="A9" s="132">
        <v>5</v>
      </c>
      <c r="B9" s="133" t="s">
        <v>135</v>
      </c>
      <c r="C9" s="134"/>
      <c r="D9" s="135">
        <v>3</v>
      </c>
      <c r="E9" s="135">
        <v>3000000</v>
      </c>
      <c r="F9" s="135">
        <v>3</v>
      </c>
      <c r="H9" s="136">
        <f t="shared" si="0"/>
        <v>27000000</v>
      </c>
      <c r="I9" s="136">
        <f t="shared" si="1"/>
        <v>2853.719360249389</v>
      </c>
    </row>
    <row r="10" spans="1:9" x14ac:dyDescent="0.35">
      <c r="A10" s="132">
        <v>6</v>
      </c>
      <c r="B10" s="133" t="s">
        <v>122</v>
      </c>
      <c r="C10" s="134"/>
      <c r="D10" s="135">
        <v>1</v>
      </c>
      <c r="E10" s="135">
        <v>3150000</v>
      </c>
      <c r="F10" s="135">
        <v>3</v>
      </c>
      <c r="H10" s="136">
        <f t="shared" si="0"/>
        <v>9450000</v>
      </c>
      <c r="I10" s="136">
        <f t="shared" si="1"/>
        <v>998.80177608728616</v>
      </c>
    </row>
    <row r="11" spans="1:9" x14ac:dyDescent="0.35">
      <c r="C11" s="139"/>
      <c r="E11" s="140"/>
      <c r="H11" s="140"/>
      <c r="I11" s="140"/>
    </row>
    <row r="12" spans="1:9" x14ac:dyDescent="0.35">
      <c r="A12" s="128"/>
      <c r="B12" s="129" t="s">
        <v>136</v>
      </c>
      <c r="C12" s="130"/>
      <c r="D12" s="131"/>
      <c r="E12" s="131"/>
      <c r="F12" s="131"/>
      <c r="H12" s="131">
        <f>+H13+H19</f>
        <v>39600000</v>
      </c>
      <c r="I12" s="131">
        <f>+I13+I19</f>
        <v>4185.4550616991037</v>
      </c>
    </row>
    <row r="13" spans="1:9" x14ac:dyDescent="0.35">
      <c r="A13" s="141"/>
      <c r="B13" s="142" t="s">
        <v>137</v>
      </c>
      <c r="C13" s="134"/>
      <c r="D13" s="143"/>
      <c r="E13" s="143"/>
      <c r="F13" s="143"/>
      <c r="H13" s="136">
        <f>SUM(H14:H18)</f>
        <v>15000000</v>
      </c>
      <c r="I13" s="136">
        <f t="shared" ref="I13:I18" si="2">H13/$I$2</f>
        <v>1585.3996445829939</v>
      </c>
    </row>
    <row r="14" spans="1:9" x14ac:dyDescent="0.35">
      <c r="A14" s="132"/>
      <c r="B14" s="133" t="s">
        <v>138</v>
      </c>
      <c r="C14" s="134"/>
      <c r="D14" s="137">
        <v>1</v>
      </c>
      <c r="E14" s="135">
        <v>2500000</v>
      </c>
      <c r="F14" s="135">
        <v>3</v>
      </c>
      <c r="H14" s="136">
        <f t="shared" ref="H14:H21" si="3">+D14*E14*F14</f>
        <v>7500000</v>
      </c>
      <c r="I14" s="136">
        <f t="shared" si="2"/>
        <v>792.69982229149696</v>
      </c>
    </row>
    <row r="15" spans="1:9" x14ac:dyDescent="0.35">
      <c r="A15" s="132"/>
      <c r="B15" s="133" t="s">
        <v>123</v>
      </c>
      <c r="C15" s="134"/>
      <c r="D15" s="137">
        <v>1</v>
      </c>
      <c r="E15" s="135">
        <v>1000000</v>
      </c>
      <c r="F15" s="135">
        <v>3</v>
      </c>
      <c r="H15" s="136">
        <f t="shared" si="3"/>
        <v>3000000</v>
      </c>
      <c r="I15" s="136">
        <f t="shared" si="2"/>
        <v>317.07992891659882</v>
      </c>
    </row>
    <row r="16" spans="1:9" x14ac:dyDescent="0.35">
      <c r="A16" s="132"/>
      <c r="B16" s="133" t="s">
        <v>139</v>
      </c>
      <c r="C16" s="134"/>
      <c r="D16" s="137">
        <v>1</v>
      </c>
      <c r="E16" s="135">
        <v>800000</v>
      </c>
      <c r="F16" s="135">
        <v>3</v>
      </c>
      <c r="H16" s="136">
        <f t="shared" si="3"/>
        <v>2400000</v>
      </c>
      <c r="I16" s="136">
        <f t="shared" si="2"/>
        <v>253.66394313327902</v>
      </c>
    </row>
    <row r="17" spans="1:9" x14ac:dyDescent="0.35">
      <c r="A17" s="132"/>
      <c r="B17" s="133" t="s">
        <v>140</v>
      </c>
      <c r="C17" s="134"/>
      <c r="D17" s="137">
        <v>1</v>
      </c>
      <c r="E17" s="135">
        <v>500000</v>
      </c>
      <c r="F17" s="135">
        <v>3</v>
      </c>
      <c r="H17" s="136">
        <f t="shared" si="3"/>
        <v>1500000</v>
      </c>
      <c r="I17" s="136">
        <f t="shared" si="2"/>
        <v>158.53996445829941</v>
      </c>
    </row>
    <row r="18" spans="1:9" x14ac:dyDescent="0.35">
      <c r="A18" s="132"/>
      <c r="B18" s="133" t="s">
        <v>81</v>
      </c>
      <c r="C18" s="134"/>
      <c r="D18" s="137">
        <v>1</v>
      </c>
      <c r="E18" s="135">
        <v>200000</v>
      </c>
      <c r="F18" s="135">
        <v>3</v>
      </c>
      <c r="H18" s="136">
        <f t="shared" si="3"/>
        <v>600000</v>
      </c>
      <c r="I18" s="136">
        <f t="shared" si="2"/>
        <v>63.415985783319755</v>
      </c>
    </row>
    <row r="19" spans="1:9" x14ac:dyDescent="0.35">
      <c r="A19" s="141"/>
      <c r="B19" s="142" t="s">
        <v>141</v>
      </c>
      <c r="C19" s="134"/>
      <c r="D19" s="143"/>
      <c r="E19" s="143"/>
      <c r="F19" s="143"/>
      <c r="H19" s="136">
        <f>SUM(H20:H21)</f>
        <v>24600000</v>
      </c>
      <c r="I19" s="136">
        <f>SUM(I20:I21)</f>
        <v>2600.0554171161102</v>
      </c>
    </row>
    <row r="20" spans="1:9" x14ac:dyDescent="0.35">
      <c r="A20" s="132"/>
      <c r="B20" s="133" t="s">
        <v>124</v>
      </c>
      <c r="C20" s="134"/>
      <c r="D20" s="137">
        <v>8</v>
      </c>
      <c r="E20" s="135">
        <v>800000</v>
      </c>
      <c r="F20" s="135">
        <v>3</v>
      </c>
      <c r="H20" s="136">
        <f t="shared" si="3"/>
        <v>19200000</v>
      </c>
      <c r="I20" s="136">
        <f t="shared" ref="I20:I21" si="4">H20/$I$2</f>
        <v>2029.3115450662322</v>
      </c>
    </row>
    <row r="21" spans="1:9" x14ac:dyDescent="0.35">
      <c r="A21" s="132"/>
      <c r="B21" s="133" t="s">
        <v>80</v>
      </c>
      <c r="C21" s="134"/>
      <c r="D21" s="137">
        <v>180</v>
      </c>
      <c r="E21" s="135">
        <v>10000</v>
      </c>
      <c r="F21" s="135">
        <v>3</v>
      </c>
      <c r="H21" s="136">
        <f t="shared" si="3"/>
        <v>5400000</v>
      </c>
      <c r="I21" s="136">
        <f t="shared" si="4"/>
        <v>570.74387204987784</v>
      </c>
    </row>
    <row r="22" spans="1:9" x14ac:dyDescent="0.35">
      <c r="C22" s="139"/>
      <c r="E22" s="140"/>
      <c r="H22" s="140"/>
      <c r="I22" s="140"/>
    </row>
    <row r="23" spans="1:9" x14ac:dyDescent="0.35">
      <c r="A23" s="128"/>
      <c r="B23" s="129" t="s">
        <v>119</v>
      </c>
      <c r="C23" s="130"/>
      <c r="D23" s="131"/>
      <c r="E23" s="131"/>
      <c r="F23" s="131"/>
      <c r="H23" s="131">
        <f>SUM(H24:H25)</f>
        <v>262900000</v>
      </c>
      <c r="I23" s="131">
        <f>SUM(I24:I25)</f>
        <v>27786.771104057942</v>
      </c>
    </row>
    <row r="24" spans="1:9" ht="25" x14ac:dyDescent="0.35">
      <c r="A24" s="132"/>
      <c r="B24" s="144" t="s">
        <v>142</v>
      </c>
      <c r="C24" s="134"/>
      <c r="D24" s="137">
        <v>1</v>
      </c>
      <c r="E24" s="135">
        <v>86200000</v>
      </c>
      <c r="F24" s="135">
        <v>1</v>
      </c>
      <c r="H24" s="136">
        <f>+D24*E24*F24</f>
        <v>86200000</v>
      </c>
      <c r="I24" s="136">
        <f t="shared" ref="I24:I25" si="5">H24/$I$2</f>
        <v>9110.7632908702726</v>
      </c>
    </row>
    <row r="25" spans="1:9" x14ac:dyDescent="0.35">
      <c r="A25" s="132"/>
      <c r="B25" s="144" t="s">
        <v>143</v>
      </c>
      <c r="C25" s="134"/>
      <c r="D25" s="137">
        <v>1</v>
      </c>
      <c r="E25" s="135">
        <v>176700000</v>
      </c>
      <c r="F25" s="135">
        <v>1</v>
      </c>
      <c r="H25" s="136">
        <f>+D25*E25*F25</f>
        <v>176700000</v>
      </c>
      <c r="I25" s="136">
        <f t="shared" si="5"/>
        <v>18676.007813187669</v>
      </c>
    </row>
    <row r="27" spans="1:9" x14ac:dyDescent="0.35">
      <c r="A27" s="145"/>
      <c r="B27" s="145" t="s">
        <v>144</v>
      </c>
      <c r="D27" s="145">
        <f>+D23+D12+D4</f>
        <v>0</v>
      </c>
      <c r="E27" s="145">
        <f>+E23+E12+E4</f>
        <v>0</v>
      </c>
      <c r="F27" s="145">
        <f>+F23+F12+F4</f>
        <v>0</v>
      </c>
      <c r="H27" s="145">
        <f>+H23+H12+H4</f>
        <v>389950000</v>
      </c>
      <c r="I27" s="145">
        <f>+I23+I12+I4</f>
        <v>41215.106093675902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6"/>
  <dimension ref="A5:D14"/>
  <sheetViews>
    <sheetView workbookViewId="0">
      <selection activeCell="B19" sqref="B19"/>
    </sheetView>
  </sheetViews>
  <sheetFormatPr baseColWidth="10" defaultRowHeight="14.5" x14ac:dyDescent="0.35"/>
  <cols>
    <col min="1" max="1" width="58.1796875" customWidth="1"/>
    <col min="2" max="2" width="13.7265625" style="7" customWidth="1"/>
    <col min="3" max="3" width="13.7265625" style="4" customWidth="1"/>
    <col min="4" max="4" width="4.453125" style="4" bestFit="1" customWidth="1"/>
  </cols>
  <sheetData>
    <row r="5" spans="1:4" ht="19.899999999999999" customHeight="1" x14ac:dyDescent="0.35">
      <c r="A5" s="1" t="s">
        <v>82</v>
      </c>
      <c r="B5" s="5" t="s">
        <v>83</v>
      </c>
      <c r="C5" s="3" t="s">
        <v>84</v>
      </c>
      <c r="D5" s="3" t="s">
        <v>85</v>
      </c>
    </row>
    <row r="6" spans="1:4" x14ac:dyDescent="0.35">
      <c r="A6" s="2" t="e">
        <f>+#REF!</f>
        <v>#REF!</v>
      </c>
      <c r="B6" s="6" t="e">
        <f>+#REF!</f>
        <v>#REF!</v>
      </c>
      <c r="C6" s="6" t="e">
        <f>+#REF!</f>
        <v>#REF!</v>
      </c>
      <c r="D6" s="8" t="e">
        <f>+C6/B6</f>
        <v>#REF!</v>
      </c>
    </row>
    <row r="7" spans="1:4" x14ac:dyDescent="0.35">
      <c r="A7" s="2" t="e">
        <f>+#REF!</f>
        <v>#REF!</v>
      </c>
      <c r="B7" s="6" t="e">
        <f>+#REF!</f>
        <v>#REF!</v>
      </c>
      <c r="C7" s="6" t="e">
        <f>+#REF!</f>
        <v>#REF!</v>
      </c>
      <c r="D7" s="8" t="e">
        <f t="shared" ref="D7:D14" si="0">+C7/B7</f>
        <v>#REF!</v>
      </c>
    </row>
    <row r="8" spans="1:4" x14ac:dyDescent="0.35">
      <c r="A8" s="2" t="e">
        <f>+#REF!</f>
        <v>#REF!</v>
      </c>
      <c r="B8" s="6" t="e">
        <f>+#REF!</f>
        <v>#REF!</v>
      </c>
      <c r="C8" s="6" t="e">
        <f>+#REF!</f>
        <v>#REF!</v>
      </c>
      <c r="D8" s="8" t="e">
        <f t="shared" si="0"/>
        <v>#REF!</v>
      </c>
    </row>
    <row r="9" spans="1:4" x14ac:dyDescent="0.35">
      <c r="A9" s="2" t="e">
        <f>+#REF!</f>
        <v>#REF!</v>
      </c>
      <c r="B9" s="6" t="e">
        <f>+#REF!</f>
        <v>#REF!</v>
      </c>
      <c r="C9" s="6" t="e">
        <f>+#REF!</f>
        <v>#REF!</v>
      </c>
      <c r="D9" s="8" t="e">
        <f t="shared" si="0"/>
        <v>#REF!</v>
      </c>
    </row>
    <row r="10" spans="1:4" x14ac:dyDescent="0.35">
      <c r="A10" s="2" t="e">
        <f>+#REF!</f>
        <v>#REF!</v>
      </c>
      <c r="B10" s="6" t="e">
        <f>+#REF!</f>
        <v>#REF!</v>
      </c>
      <c r="C10" s="6" t="e">
        <f>+#REF!</f>
        <v>#REF!</v>
      </c>
      <c r="D10" s="8" t="e">
        <f t="shared" si="0"/>
        <v>#REF!</v>
      </c>
    </row>
    <row r="11" spans="1:4" x14ac:dyDescent="0.35">
      <c r="A11" s="2" t="e">
        <f>+#REF!</f>
        <v>#REF!</v>
      </c>
      <c r="B11" s="6" t="e">
        <f>+#REF!</f>
        <v>#REF!</v>
      </c>
      <c r="C11" s="6" t="e">
        <f>+#REF!</f>
        <v>#REF!</v>
      </c>
      <c r="D11" s="8" t="e">
        <f t="shared" si="0"/>
        <v>#REF!</v>
      </c>
    </row>
    <row r="12" spans="1:4" x14ac:dyDescent="0.35">
      <c r="A12" s="2" t="e">
        <f>+#REF!</f>
        <v>#REF!</v>
      </c>
      <c r="B12" s="6" t="e">
        <f>+#REF!</f>
        <v>#REF!</v>
      </c>
      <c r="C12" s="6" t="e">
        <f>+#REF!</f>
        <v>#REF!</v>
      </c>
      <c r="D12" s="8" t="e">
        <f t="shared" si="0"/>
        <v>#REF!</v>
      </c>
    </row>
    <row r="13" spans="1:4" x14ac:dyDescent="0.35">
      <c r="A13" s="2" t="e">
        <f>+#REF!</f>
        <v>#REF!</v>
      </c>
      <c r="B13" s="6" t="e">
        <f>+#REF!</f>
        <v>#REF!</v>
      </c>
      <c r="C13" s="6" t="e">
        <f>+#REF!</f>
        <v>#REF!</v>
      </c>
      <c r="D13" s="8" t="e">
        <f t="shared" si="0"/>
        <v>#REF!</v>
      </c>
    </row>
    <row r="14" spans="1:4" x14ac:dyDescent="0.35">
      <c r="A14" s="2" t="e">
        <f>+#REF!</f>
        <v>#REF!</v>
      </c>
      <c r="B14" s="6" t="e">
        <f>SUM(B6:B13)</f>
        <v>#REF!</v>
      </c>
      <c r="C14" s="6" t="e">
        <f>SUM(C6:C13)</f>
        <v>#REF!</v>
      </c>
      <c r="D14" s="8" t="e">
        <f t="shared" si="0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SUIVI_BUDGETAIRE</vt:lpstr>
      <vt:lpstr>Categorie Budgetaire</vt:lpstr>
      <vt:lpstr>AEA</vt:lpstr>
      <vt:lpstr>DASHBOARD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Joachim OUEDRAOGO</cp:lastModifiedBy>
  <cp:lastPrinted>2021-03-26T14:44:14Z</cp:lastPrinted>
  <dcterms:created xsi:type="dcterms:W3CDTF">2020-09-23T17:01:00Z</dcterms:created>
  <dcterms:modified xsi:type="dcterms:W3CDTF">2021-06-17T19:54:11Z</dcterms:modified>
</cp:coreProperties>
</file>